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19b815d33272f275/Desktop/Coding School/Bills handling 2/attached_assets/"/>
    </mc:Choice>
  </mc:AlternateContent>
  <xr:revisionPtr revIDLastSave="4" documentId="11_C163543893F4F0369037A7D79F5C8E98894E76FC" xr6:coauthVersionLast="47" xr6:coauthVersionMax="47" xr10:uidLastSave="{00A18870-7340-40AC-96E3-5793D12DC721}"/>
  <bookViews>
    <workbookView xWindow="-105" yWindow="0" windowWidth="18405" windowHeight="20985" firstSheet="78" activeTab="79" xr2:uid="{00000000-000D-0000-FFFF-FFFF00000000}"/>
  </bookViews>
  <sheets>
    <sheet name="Sheet3" sheetId="1" r:id="rId1"/>
    <sheet name="Mar Bill" sheetId="2" r:id="rId2"/>
    <sheet name="May 18 Bil" sheetId="3" r:id="rId3"/>
    <sheet name="Jun 18 Bill" sheetId="4" r:id="rId4"/>
    <sheet name="Jul 18 bill" sheetId="5" r:id="rId5"/>
    <sheet name="Aug 18 Bill" sheetId="6" r:id="rId6"/>
    <sheet name="Sep Bill" sheetId="7" r:id="rId7"/>
    <sheet name="Nov 18 Bill" sheetId="8" r:id="rId8"/>
    <sheet name="Dec 18 Bill" sheetId="9" r:id="rId9"/>
    <sheet name="Jan 19 Bill" sheetId="10" r:id="rId10"/>
    <sheet name="Feb 19 Bill" sheetId="11" r:id="rId11"/>
    <sheet name="Mar 19 Bill" sheetId="12" r:id="rId12"/>
    <sheet name="Apr 19 Bill" sheetId="13" r:id="rId13"/>
    <sheet name="May 19 Bill" sheetId="14" r:id="rId14"/>
    <sheet name="Aug 19 Bill" sheetId="15" r:id="rId15"/>
    <sheet name="Sep 19 Bill" sheetId="16" r:id="rId16"/>
    <sheet name="Oct 19 Bill" sheetId="17" r:id="rId17"/>
    <sheet name="Nov 19 Bill" sheetId="18" r:id="rId18"/>
    <sheet name="Dec 19 Bill" sheetId="19" r:id="rId19"/>
    <sheet name="Jan 20 Bill" sheetId="20" r:id="rId20"/>
    <sheet name="Feb 20" sheetId="21" r:id="rId21"/>
    <sheet name="Mar 20" sheetId="22" r:id="rId22"/>
    <sheet name="Apr 20" sheetId="23" r:id="rId23"/>
    <sheet name="May 20" sheetId="24" r:id="rId24"/>
    <sheet name="Jun 20" sheetId="25" r:id="rId25"/>
    <sheet name="Jul 20" sheetId="26" r:id="rId26"/>
    <sheet name="Aug 20" sheetId="27" r:id="rId27"/>
    <sheet name="Sep 20" sheetId="28" r:id="rId28"/>
    <sheet name="Oct 20" sheetId="29" r:id="rId29"/>
    <sheet name="Nov 20" sheetId="30" r:id="rId30"/>
    <sheet name="Dec 20" sheetId="31" r:id="rId31"/>
    <sheet name="Jan 21" sheetId="32" r:id="rId32"/>
    <sheet name="Feb 21" sheetId="33" r:id="rId33"/>
    <sheet name="Mar 21" sheetId="34" r:id="rId34"/>
    <sheet name="Apr 21" sheetId="35" r:id="rId35"/>
    <sheet name="May 21" sheetId="36" r:id="rId36"/>
    <sheet name="Jun 21" sheetId="37" r:id="rId37"/>
    <sheet name="Jul 21" sheetId="38" r:id="rId38"/>
    <sheet name="Aug 21" sheetId="39" r:id="rId39"/>
    <sheet name="Sep 21" sheetId="40" r:id="rId40"/>
    <sheet name="Oct 21" sheetId="41" r:id="rId41"/>
    <sheet name="Nov 21" sheetId="42" r:id="rId42"/>
    <sheet name="Dec 21" sheetId="43" r:id="rId43"/>
    <sheet name="Jan 22" sheetId="44" r:id="rId44"/>
    <sheet name="Feb 22" sheetId="45" r:id="rId45"/>
    <sheet name="Mar 22" sheetId="46" r:id="rId46"/>
    <sheet name="Apr 22" sheetId="47" r:id="rId47"/>
    <sheet name="May 22" sheetId="48" r:id="rId48"/>
    <sheet name="Jun 22" sheetId="49" r:id="rId49"/>
    <sheet name="Jul 22" sheetId="50" r:id="rId50"/>
    <sheet name="Aug 22" sheetId="51" r:id="rId51"/>
    <sheet name="Sep 22" sheetId="52" r:id="rId52"/>
    <sheet name="Oct 22" sheetId="53" r:id="rId53"/>
    <sheet name="Nov 22" sheetId="54" r:id="rId54"/>
    <sheet name="Dec 22" sheetId="55" r:id="rId55"/>
    <sheet name="Jan 23" sheetId="56" r:id="rId56"/>
    <sheet name="Feb 23" sheetId="57" r:id="rId57"/>
    <sheet name="Mar 23" sheetId="58" r:id="rId58"/>
    <sheet name="Apr 23" sheetId="59" r:id="rId59"/>
    <sheet name="May 23" sheetId="60" r:id="rId60"/>
    <sheet name="Jun 23" sheetId="61" r:id="rId61"/>
    <sheet name="Jul 23" sheetId="62" r:id="rId62"/>
    <sheet name="Aug 23" sheetId="63" r:id="rId63"/>
    <sheet name="Sep 23" sheetId="64" r:id="rId64"/>
    <sheet name="Oct 23" sheetId="65" r:id="rId65"/>
    <sheet name="Nov 23" sheetId="66" r:id="rId66"/>
    <sheet name="Dec 23" sheetId="67" r:id="rId67"/>
    <sheet name="Jan 24" sheetId="68" r:id="rId68"/>
    <sheet name="Feb 24" sheetId="69" r:id="rId69"/>
    <sheet name="Mar 24" sheetId="70" r:id="rId70"/>
    <sheet name="Apr 24" sheetId="71" r:id="rId71"/>
    <sheet name="May 24" sheetId="72" r:id="rId72"/>
    <sheet name="Jun 24" sheetId="73" r:id="rId73"/>
    <sheet name="Jul 24" sheetId="74" r:id="rId74"/>
    <sheet name="Aug 24" sheetId="75" r:id="rId75"/>
    <sheet name="Japan" sheetId="76" r:id="rId76"/>
    <sheet name="Sep 24" sheetId="77" r:id="rId77"/>
    <sheet name="Oct 24" sheetId="78" r:id="rId78"/>
    <sheet name="Nov 24" sheetId="79" r:id="rId79"/>
    <sheet name="Dec 24" sheetId="80" r:id="rId80"/>
    <sheet name="Jan 25" sheetId="81" r:id="rId81"/>
    <sheet name="Feb 25" sheetId="82" r:id="rId82"/>
    <sheet name="Mar 25" sheetId="83" r:id="rId83"/>
    <sheet name="Apr 25" sheetId="84" r:id="rId84"/>
    <sheet name="Consol" sheetId="85" r:id="rId85"/>
  </sheets>
  <definedNames>
    <definedName name="_xlnm._FilterDatabase" localSheetId="22" hidden="1">'Apr 20'!$A$2:$H$117</definedName>
    <definedName name="_xlnm._FilterDatabase" localSheetId="34" hidden="1">'Apr 21'!$A$2:$H$111</definedName>
    <definedName name="_xlnm._FilterDatabase" localSheetId="58" hidden="1">'Apr 23'!$A$2:$H$134</definedName>
    <definedName name="_xlnm._FilterDatabase" localSheetId="70" hidden="1">'Apr 24'!$A$2:$H$151</definedName>
    <definedName name="_xlnm._FilterDatabase" localSheetId="83" hidden="1">'Apr 25'!$A$2:$H$151</definedName>
    <definedName name="_xlnm._FilterDatabase" localSheetId="14" hidden="1">'Aug 19 Bill'!$A$2:$H$112</definedName>
    <definedName name="_xlnm._FilterDatabase" localSheetId="26" hidden="1">'Aug 20'!$A$2:$H$116</definedName>
    <definedName name="_xlnm._FilterDatabase" localSheetId="38" hidden="1">'Aug 21'!$A$2:$I$125</definedName>
    <definedName name="_xlnm._FilterDatabase" localSheetId="62" hidden="1">'Aug 23'!$A$2:$H$141</definedName>
    <definedName name="_xlnm._FilterDatabase" localSheetId="74" hidden="1">'Aug 24'!$A$2:$H$151</definedName>
    <definedName name="_xlnm._FilterDatabase" localSheetId="8" hidden="1">'Dec 18 Bill'!$A$3:$G$53</definedName>
    <definedName name="_xlnm._FilterDatabase" localSheetId="30" hidden="1">'Dec 20'!$A$2:$H$116</definedName>
    <definedName name="_xlnm._FilterDatabase" localSheetId="66" hidden="1">'Dec 23'!$A$2:$H$141</definedName>
    <definedName name="_xlnm._FilterDatabase" localSheetId="79" hidden="1">'Dec 24'!$A$2:$H$151</definedName>
    <definedName name="_xlnm._FilterDatabase" localSheetId="10" hidden="1">'Feb 19 Bill'!$A$2:$G$83</definedName>
    <definedName name="_xlnm._FilterDatabase" localSheetId="20" hidden="1">'Feb 20'!$A$2:$H$117</definedName>
    <definedName name="_xlnm._FilterDatabase" localSheetId="32" hidden="1">'Feb 21'!$A$2:$H$111</definedName>
    <definedName name="_xlnm._FilterDatabase" localSheetId="68" hidden="1">'Feb 24'!$A$2:$H$141</definedName>
    <definedName name="_xlnm._FilterDatabase" localSheetId="81" hidden="1">'Feb 25'!$A$2:$H$151</definedName>
    <definedName name="_xlnm._FilterDatabase" localSheetId="9" hidden="1">'Jan 19 Bill'!$A$2:$G$83</definedName>
    <definedName name="_xlnm._FilterDatabase" localSheetId="19" hidden="1">'Jan 20 Bill'!$A$2:$H$117</definedName>
    <definedName name="_xlnm._FilterDatabase" localSheetId="31" hidden="1">'Jan 21'!$A$2:$I$115</definedName>
    <definedName name="_xlnm._FilterDatabase" localSheetId="67" hidden="1">'Jan 24'!$A$2:$H$141</definedName>
    <definedName name="_xlnm._FilterDatabase" localSheetId="80" hidden="1">'Jan 25'!$A$2:$H$151</definedName>
    <definedName name="_xlnm._FilterDatabase" localSheetId="25" hidden="1">'Jul 20'!$A$2:$H$116</definedName>
    <definedName name="_xlnm._FilterDatabase" localSheetId="61" hidden="1">'Jul 23'!$A$2:$H$141</definedName>
    <definedName name="_xlnm._FilterDatabase" localSheetId="73" hidden="1">'Jul 24'!$A$2:$H$151</definedName>
    <definedName name="_xlnm._FilterDatabase" localSheetId="24" hidden="1">'Jun 20'!$A$2:$H$116</definedName>
    <definedName name="_xlnm._FilterDatabase" localSheetId="36" hidden="1">'Jun 21'!$A$2:$H$111</definedName>
    <definedName name="_xlnm._FilterDatabase" localSheetId="60" hidden="1">'Jun 23'!$A$2:$H$141</definedName>
    <definedName name="_xlnm._FilterDatabase" localSheetId="72" hidden="1">'Jun 24'!$A$2:$H$151</definedName>
    <definedName name="_xlnm._FilterDatabase" localSheetId="21" hidden="1">'Mar 20'!$A$2:$H$117</definedName>
    <definedName name="_xlnm._FilterDatabase" localSheetId="33" hidden="1">'Mar 21'!$A$2:$H$111</definedName>
    <definedName name="_xlnm._FilterDatabase" localSheetId="69" hidden="1">'Mar 24'!$A$2:$H$151</definedName>
    <definedName name="_xlnm._FilterDatabase" localSheetId="82" hidden="1">'Mar 25'!$A$2:$H$151</definedName>
    <definedName name="_xlnm._FilterDatabase" localSheetId="13" hidden="1">'May 19 Bill'!$A$2:$H$112</definedName>
    <definedName name="_xlnm._FilterDatabase" localSheetId="23" hidden="1">'May 20'!$A$2:$H$117</definedName>
    <definedName name="_xlnm._FilterDatabase" localSheetId="35" hidden="1">'May 21'!$A$2:$H$111</definedName>
    <definedName name="_xlnm._FilterDatabase" localSheetId="59" hidden="1">'May 23'!$A$2:$H$141</definedName>
    <definedName name="_xlnm._FilterDatabase" localSheetId="71" hidden="1">'May 24'!$A$2:$H$151</definedName>
    <definedName name="_xlnm._FilterDatabase" localSheetId="7" hidden="1">'Nov 18 Bill'!$A$4:$F$72</definedName>
    <definedName name="_xlnm._FilterDatabase" localSheetId="17" hidden="1">'Nov 19 Bill'!$A$2:$H$111</definedName>
    <definedName name="_xlnm._FilterDatabase" localSheetId="29" hidden="1">'Nov 20'!$A$2:$H$116</definedName>
    <definedName name="_xlnm._FilterDatabase" localSheetId="65" hidden="1">'Nov 23'!$A$2:$H$141</definedName>
    <definedName name="_xlnm._FilterDatabase" localSheetId="78" hidden="1">'Nov 24'!$A$2:$H$151</definedName>
    <definedName name="_xlnm._FilterDatabase" localSheetId="16" hidden="1">'Oct 19 Bill'!$A$2:$H$111</definedName>
    <definedName name="_xlnm._FilterDatabase" localSheetId="28" hidden="1">'Oct 20'!$A$2:$H$116</definedName>
    <definedName name="_xlnm._FilterDatabase" localSheetId="40" hidden="1">'Oct 21'!$A$2:$I$122</definedName>
    <definedName name="_xlnm._FilterDatabase" localSheetId="64" hidden="1">'Oct 23'!$A$2:$H$141</definedName>
    <definedName name="_xlnm._FilterDatabase" localSheetId="77" hidden="1">'Oct 24'!$A$2:$H$151</definedName>
    <definedName name="_xlnm._FilterDatabase" localSheetId="15" hidden="1">'Sep 19 Bill'!$A$2:$H$112</definedName>
    <definedName name="_xlnm._FilterDatabase" localSheetId="27" hidden="1">'Sep 20'!$A$2:$H$116</definedName>
    <definedName name="_xlnm._FilterDatabase" localSheetId="63" hidden="1">'Sep 23'!$A$2:$H$141</definedName>
    <definedName name="_xlnm._FilterDatabase" localSheetId="76" hidden="1">'Sep 24'!$A$2:$H$151</definedName>
    <definedName name="_xlnm._FilterDatabase" localSheetId="0" hidden="1">Sheet3!$A$1:$F$68</definedName>
    <definedName name="Z_7AAD55DE_1E4F_4463_B720_1FDB9C89BFC5_.wvu.FilterData" localSheetId="46" hidden="1">'Apr 22'!$A$2:$H$150</definedName>
    <definedName name="Z_7AAD55DE_1E4F_4463_B720_1FDB9C89BFC5_.wvu.FilterData" localSheetId="58" hidden="1">'Apr 23'!$A$2:$H$163</definedName>
    <definedName name="Z_7AAD55DE_1E4F_4463_B720_1FDB9C89BFC5_.wvu.FilterData" localSheetId="70" hidden="1">'Apr 24'!$A$2:$H$167</definedName>
    <definedName name="Z_7AAD55DE_1E4F_4463_B720_1FDB9C89BFC5_.wvu.FilterData" localSheetId="83" hidden="1">'Apr 25'!$A$2:$H$167</definedName>
    <definedName name="Z_7AAD55DE_1E4F_4463_B720_1FDB9C89BFC5_.wvu.FilterData" localSheetId="50" hidden="1">'Aug 22'!$A$2:$H$163</definedName>
    <definedName name="Z_7AAD55DE_1E4F_4463_B720_1FDB9C89BFC5_.wvu.FilterData" localSheetId="62" hidden="1">'Aug 23'!$A$2:$H$166</definedName>
    <definedName name="Z_7AAD55DE_1E4F_4463_B720_1FDB9C89BFC5_.wvu.FilterData" localSheetId="74" hidden="1">'Aug 24'!$A$2:$H$167</definedName>
    <definedName name="Z_7AAD55DE_1E4F_4463_B720_1FDB9C89BFC5_.wvu.FilterData" localSheetId="42" hidden="1">'Dec 21'!$A$2:$H$134</definedName>
    <definedName name="Z_7AAD55DE_1E4F_4463_B720_1FDB9C89BFC5_.wvu.FilterData" localSheetId="54" hidden="1">'Dec 22'!$A$2:$H$163</definedName>
    <definedName name="Z_7AAD55DE_1E4F_4463_B720_1FDB9C89BFC5_.wvu.FilterData" localSheetId="66" hidden="1">'Dec 23'!$A$2:$H$166</definedName>
    <definedName name="Z_7AAD55DE_1E4F_4463_B720_1FDB9C89BFC5_.wvu.FilterData" localSheetId="79" hidden="1">'Dec 24'!$A$2:$H$167</definedName>
    <definedName name="Z_7AAD55DE_1E4F_4463_B720_1FDB9C89BFC5_.wvu.FilterData" localSheetId="44" hidden="1">'Feb 22'!$A$2:$H$150</definedName>
    <definedName name="Z_7AAD55DE_1E4F_4463_B720_1FDB9C89BFC5_.wvu.FilterData" localSheetId="56" hidden="1">'Feb 23'!$A$2:$H$163</definedName>
    <definedName name="Z_7AAD55DE_1E4F_4463_B720_1FDB9C89BFC5_.wvu.FilterData" localSheetId="68" hidden="1">'Feb 24'!$A$2:$H$166</definedName>
    <definedName name="Z_7AAD55DE_1E4F_4463_B720_1FDB9C89BFC5_.wvu.FilterData" localSheetId="81" hidden="1">'Feb 25'!$A$2:$H$167</definedName>
    <definedName name="Z_7AAD55DE_1E4F_4463_B720_1FDB9C89BFC5_.wvu.FilterData" localSheetId="43" hidden="1">'Jan 22'!$A$2:$H$134</definedName>
    <definedName name="Z_7AAD55DE_1E4F_4463_B720_1FDB9C89BFC5_.wvu.FilterData" localSheetId="55" hidden="1">'Jan 23'!$A$2:$H$163</definedName>
    <definedName name="Z_7AAD55DE_1E4F_4463_B720_1FDB9C89BFC5_.wvu.FilterData" localSheetId="67" hidden="1">'Jan 24'!$A$2:$H$166</definedName>
    <definedName name="Z_7AAD55DE_1E4F_4463_B720_1FDB9C89BFC5_.wvu.FilterData" localSheetId="80" hidden="1">'Jan 25'!$A$2:$H$167</definedName>
    <definedName name="Z_7AAD55DE_1E4F_4463_B720_1FDB9C89BFC5_.wvu.FilterData" localSheetId="49" hidden="1">'Jul 22'!$A$2:$H$163</definedName>
    <definedName name="Z_7AAD55DE_1E4F_4463_B720_1FDB9C89BFC5_.wvu.FilterData" localSheetId="61" hidden="1">'Jul 23'!$A$2:$H$166</definedName>
    <definedName name="Z_7AAD55DE_1E4F_4463_B720_1FDB9C89BFC5_.wvu.FilterData" localSheetId="73" hidden="1">'Jul 24'!$A$2:$H$167</definedName>
    <definedName name="Z_7AAD55DE_1E4F_4463_B720_1FDB9C89BFC5_.wvu.FilterData" localSheetId="48" hidden="1">'Jun 22'!$A$2:$H$163</definedName>
    <definedName name="Z_7AAD55DE_1E4F_4463_B720_1FDB9C89BFC5_.wvu.FilterData" localSheetId="60" hidden="1">'Jun 23'!$A$2:$H$166</definedName>
    <definedName name="Z_7AAD55DE_1E4F_4463_B720_1FDB9C89BFC5_.wvu.FilterData" localSheetId="72" hidden="1">'Jun 24'!$A$2:$H$167</definedName>
    <definedName name="Z_7AAD55DE_1E4F_4463_B720_1FDB9C89BFC5_.wvu.FilterData" localSheetId="45" hidden="1">'Mar 22'!$A$2:$H$150</definedName>
    <definedName name="Z_7AAD55DE_1E4F_4463_B720_1FDB9C89BFC5_.wvu.FilterData" localSheetId="57" hidden="1">'Mar 23'!$A$2:$H$163</definedName>
    <definedName name="Z_7AAD55DE_1E4F_4463_B720_1FDB9C89BFC5_.wvu.FilterData" localSheetId="69" hidden="1">'Mar 24'!$A$2:$H$167</definedName>
    <definedName name="Z_7AAD55DE_1E4F_4463_B720_1FDB9C89BFC5_.wvu.FilterData" localSheetId="82" hidden="1">'Mar 25'!$A$2:$H$167</definedName>
    <definedName name="Z_7AAD55DE_1E4F_4463_B720_1FDB9C89BFC5_.wvu.FilterData" localSheetId="47" hidden="1">'May 22'!$A$2:$H$150</definedName>
    <definedName name="Z_7AAD55DE_1E4F_4463_B720_1FDB9C89BFC5_.wvu.FilterData" localSheetId="59" hidden="1">'May 23'!$A$2:$H$166</definedName>
    <definedName name="Z_7AAD55DE_1E4F_4463_B720_1FDB9C89BFC5_.wvu.FilterData" localSheetId="71" hidden="1">'May 24'!$A$2:$H$167</definedName>
    <definedName name="Z_7AAD55DE_1E4F_4463_B720_1FDB9C89BFC5_.wvu.FilterData" localSheetId="41" hidden="1">'Nov 21'!$A$2:$H$134</definedName>
    <definedName name="Z_7AAD55DE_1E4F_4463_B720_1FDB9C89BFC5_.wvu.FilterData" localSheetId="53" hidden="1">'Nov 22'!$A$2:$H$163</definedName>
    <definedName name="Z_7AAD55DE_1E4F_4463_B720_1FDB9C89BFC5_.wvu.FilterData" localSheetId="65" hidden="1">'Nov 23'!$A$2:$H$166</definedName>
    <definedName name="Z_7AAD55DE_1E4F_4463_B720_1FDB9C89BFC5_.wvu.FilterData" localSheetId="78" hidden="1">'Nov 24'!$A$2:$H$167</definedName>
    <definedName name="Z_7AAD55DE_1E4F_4463_B720_1FDB9C89BFC5_.wvu.FilterData" localSheetId="52" hidden="1">'Oct 22'!$A$2:$H$163</definedName>
    <definedName name="Z_7AAD55DE_1E4F_4463_B720_1FDB9C89BFC5_.wvu.FilterData" localSheetId="64" hidden="1">'Oct 23'!$A$2:$H$166</definedName>
    <definedName name="Z_7AAD55DE_1E4F_4463_B720_1FDB9C89BFC5_.wvu.FilterData" localSheetId="77" hidden="1">'Oct 24'!$A$2:$H$167</definedName>
    <definedName name="Z_7AAD55DE_1E4F_4463_B720_1FDB9C89BFC5_.wvu.FilterData" localSheetId="51" hidden="1">'Sep 22'!$A$2:$H$163</definedName>
    <definedName name="Z_7AAD55DE_1E4F_4463_B720_1FDB9C89BFC5_.wvu.FilterData" localSheetId="63" hidden="1">'Sep 23'!$A$2:$H$166</definedName>
    <definedName name="Z_7AAD55DE_1E4F_4463_B720_1FDB9C89BFC5_.wvu.FilterData" localSheetId="76" hidden="1">'Sep 24'!$A$2:$H$167</definedName>
  </definedNames>
  <calcPr calcId="191029"/>
  <customWorkbookViews>
    <customWorkbookView name="Filter 1" guid="{7AAD55DE-1E4F-4463-B720-1FDB9C89BFC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0" i="85" l="1"/>
  <c r="F16" i="85"/>
  <c r="G16" i="85" s="1"/>
  <c r="G15" i="85"/>
  <c r="F15" i="85"/>
  <c r="I14" i="85"/>
  <c r="E10" i="85"/>
  <c r="M9" i="85"/>
  <c r="M6" i="85"/>
  <c r="E88" i="84"/>
  <c r="H88" i="84" s="1"/>
  <c r="E87" i="84"/>
  <c r="E86" i="84"/>
  <c r="H86" i="84" s="1"/>
  <c r="H85" i="84"/>
  <c r="G85" i="84"/>
  <c r="E85" i="84"/>
  <c r="H84" i="84"/>
  <c r="G84" i="84"/>
  <c r="H83" i="84"/>
  <c r="G83" i="84"/>
  <c r="E83" i="84"/>
  <c r="E82" i="84"/>
  <c r="E81" i="84"/>
  <c r="E80" i="84"/>
  <c r="E79" i="84"/>
  <c r="H78" i="84"/>
  <c r="G78" i="84"/>
  <c r="E78" i="84"/>
  <c r="H77" i="84"/>
  <c r="E77" i="84"/>
  <c r="G77" i="84" s="1"/>
  <c r="H76" i="84"/>
  <c r="E76" i="84"/>
  <c r="G76" i="84" s="1"/>
  <c r="G75" i="84"/>
  <c r="E75" i="84"/>
  <c r="H75" i="84" s="1"/>
  <c r="E74" i="84"/>
  <c r="E73" i="84"/>
  <c r="E72" i="84"/>
  <c r="E71" i="84"/>
  <c r="H71" i="84" s="1"/>
  <c r="H70" i="84"/>
  <c r="G70" i="84"/>
  <c r="E70" i="84"/>
  <c r="E69" i="84"/>
  <c r="E68" i="84"/>
  <c r="G68" i="84" s="1"/>
  <c r="E67" i="84"/>
  <c r="H66" i="84"/>
  <c r="E66" i="84"/>
  <c r="G66" i="84" s="1"/>
  <c r="H65" i="84"/>
  <c r="G65" i="84"/>
  <c r="E65" i="84"/>
  <c r="E64" i="84"/>
  <c r="H63" i="84"/>
  <c r="G63" i="84"/>
  <c r="E63" i="84"/>
  <c r="E62" i="84"/>
  <c r="H61" i="84"/>
  <c r="G61" i="84"/>
  <c r="E61" i="84"/>
  <c r="E60" i="84"/>
  <c r="H60" i="84" s="1"/>
  <c r="E59" i="84"/>
  <c r="H58" i="84"/>
  <c r="E58" i="84"/>
  <c r="G58" i="84" s="1"/>
  <c r="G57" i="84"/>
  <c r="E57" i="84"/>
  <c r="H57" i="84" s="1"/>
  <c r="E56" i="84"/>
  <c r="G56" i="84" s="1"/>
  <c r="H55" i="84"/>
  <c r="G55" i="84"/>
  <c r="E55" i="84"/>
  <c r="H54" i="84"/>
  <c r="E54" i="84"/>
  <c r="G54" i="84" s="1"/>
  <c r="E53" i="84"/>
  <c r="E52" i="84"/>
  <c r="E51" i="84"/>
  <c r="H50" i="84"/>
  <c r="E50" i="84"/>
  <c r="G50" i="84" s="1"/>
  <c r="E49" i="84"/>
  <c r="E48" i="84"/>
  <c r="G48" i="84" s="1"/>
  <c r="E47" i="84"/>
  <c r="H46" i="84"/>
  <c r="E46" i="84"/>
  <c r="G46" i="84" s="1"/>
  <c r="G45" i="84"/>
  <c r="E45" i="84"/>
  <c r="H45" i="84" s="1"/>
  <c r="H44" i="84"/>
  <c r="E44" i="84"/>
  <c r="G44" i="84" s="1"/>
  <c r="H43" i="84"/>
  <c r="G43" i="84"/>
  <c r="E43" i="84"/>
  <c r="E42" i="84"/>
  <c r="H42" i="84" s="1"/>
  <c r="H41" i="84"/>
  <c r="G41" i="84"/>
  <c r="E41" i="84"/>
  <c r="H40" i="84"/>
  <c r="E40" i="84"/>
  <c r="G40" i="84" s="1"/>
  <c r="H39" i="84"/>
  <c r="G39" i="84"/>
  <c r="H38" i="84"/>
  <c r="G38" i="84"/>
  <c r="E37" i="84"/>
  <c r="E36" i="84"/>
  <c r="H35" i="84"/>
  <c r="G35" i="84"/>
  <c r="E35" i="84"/>
  <c r="G34" i="84"/>
  <c r="E34" i="84"/>
  <c r="H34" i="84" s="1"/>
  <c r="H33" i="84"/>
  <c r="G33" i="84"/>
  <c r="E33" i="84"/>
  <c r="E32" i="84"/>
  <c r="G32" i="84" s="1"/>
  <c r="H31" i="84"/>
  <c r="G31" i="84"/>
  <c r="E31" i="84"/>
  <c r="G30" i="84"/>
  <c r="E30" i="84"/>
  <c r="H30" i="84" s="1"/>
  <c r="E29" i="84"/>
  <c r="H28" i="84"/>
  <c r="G28" i="84"/>
  <c r="E28" i="84"/>
  <c r="E27" i="84"/>
  <c r="H27" i="84" s="1"/>
  <c r="G26" i="84"/>
  <c r="E26" i="84"/>
  <c r="H26" i="84" s="1"/>
  <c r="H25" i="84"/>
  <c r="G25" i="84"/>
  <c r="E25" i="84"/>
  <c r="G24" i="84"/>
  <c r="E24" i="84"/>
  <c r="H24" i="84" s="1"/>
  <c r="E23" i="84"/>
  <c r="E22" i="84"/>
  <c r="H21" i="84"/>
  <c r="E21" i="84"/>
  <c r="G21" i="84" s="1"/>
  <c r="E20" i="84"/>
  <c r="G20" i="84" s="1"/>
  <c r="H19" i="84"/>
  <c r="G19" i="84"/>
  <c r="E19" i="84"/>
  <c r="E18" i="84"/>
  <c r="H17" i="84"/>
  <c r="G17" i="84"/>
  <c r="E17" i="84"/>
  <c r="E16" i="84"/>
  <c r="H15" i="84"/>
  <c r="G15" i="84"/>
  <c r="E15" i="84"/>
  <c r="H14" i="84"/>
  <c r="E14" i="84"/>
  <c r="G14" i="84" s="1"/>
  <c r="H13" i="84"/>
  <c r="E13" i="84"/>
  <c r="G13" i="84" s="1"/>
  <c r="H12" i="84"/>
  <c r="G12" i="84"/>
  <c r="E12" i="84"/>
  <c r="G11" i="84"/>
  <c r="E11" i="84"/>
  <c r="H11" i="84" s="1"/>
  <c r="J10" i="84"/>
  <c r="K10" i="84" s="1"/>
  <c r="E10" i="84"/>
  <c r="J9" i="84"/>
  <c r="H9" i="84"/>
  <c r="G9" i="84"/>
  <c r="E9" i="84"/>
  <c r="E8" i="84"/>
  <c r="H7" i="84"/>
  <c r="G7" i="84"/>
  <c r="E7" i="84"/>
  <c r="E6" i="84"/>
  <c r="G6" i="84" s="1"/>
  <c r="J5" i="84"/>
  <c r="E5" i="84"/>
  <c r="G5" i="84" s="1"/>
  <c r="G4" i="84"/>
  <c r="E4" i="84"/>
  <c r="H4" i="84" s="1"/>
  <c r="E3" i="84"/>
  <c r="E88" i="83"/>
  <c r="H88" i="83" s="1"/>
  <c r="H87" i="83"/>
  <c r="E87" i="83"/>
  <c r="G87" i="83" s="1"/>
  <c r="E86" i="83"/>
  <c r="E85" i="83"/>
  <c r="H84" i="83"/>
  <c r="G84" i="83"/>
  <c r="E83" i="83"/>
  <c r="H83" i="83" s="1"/>
  <c r="G82" i="83"/>
  <c r="E82" i="83"/>
  <c r="H82" i="83" s="1"/>
  <c r="H81" i="83"/>
  <c r="G81" i="83"/>
  <c r="E81" i="83"/>
  <c r="E80" i="83"/>
  <c r="H80" i="83" s="1"/>
  <c r="G79" i="83"/>
  <c r="E79" i="83"/>
  <c r="H79" i="83" s="1"/>
  <c r="E78" i="83"/>
  <c r="H77" i="83"/>
  <c r="G77" i="83"/>
  <c r="E77" i="83"/>
  <c r="H76" i="83"/>
  <c r="E76" i="83"/>
  <c r="G76" i="83" s="1"/>
  <c r="H75" i="83"/>
  <c r="E75" i="83"/>
  <c r="G75" i="83" s="1"/>
  <c r="H74" i="83"/>
  <c r="E74" i="83"/>
  <c r="G74" i="83" s="1"/>
  <c r="G73" i="83"/>
  <c r="E73" i="83"/>
  <c r="H73" i="83" s="1"/>
  <c r="H72" i="83"/>
  <c r="E72" i="83"/>
  <c r="G72" i="83" s="1"/>
  <c r="G71" i="83"/>
  <c r="E71" i="83"/>
  <c r="H71" i="83" s="1"/>
  <c r="H70" i="83"/>
  <c r="E70" i="83"/>
  <c r="G70" i="83" s="1"/>
  <c r="H69" i="83"/>
  <c r="G69" i="83"/>
  <c r="E69" i="83"/>
  <c r="E68" i="83"/>
  <c r="H68" i="83" s="1"/>
  <c r="H67" i="83"/>
  <c r="E67" i="83"/>
  <c r="G67" i="83" s="1"/>
  <c r="E66" i="83"/>
  <c r="G66" i="83" s="1"/>
  <c r="H65" i="83"/>
  <c r="G65" i="83"/>
  <c r="E65" i="83"/>
  <c r="H64" i="83"/>
  <c r="E64" i="83"/>
  <c r="G64" i="83" s="1"/>
  <c r="H63" i="83"/>
  <c r="G63" i="83"/>
  <c r="E63" i="83"/>
  <c r="H62" i="83"/>
  <c r="E62" i="83"/>
  <c r="G62" i="83" s="1"/>
  <c r="E61" i="83"/>
  <c r="H61" i="83" s="1"/>
  <c r="E60" i="83"/>
  <c r="H59" i="83"/>
  <c r="G59" i="83"/>
  <c r="E59" i="83"/>
  <c r="H58" i="83"/>
  <c r="E58" i="83"/>
  <c r="G58" i="83" s="1"/>
  <c r="G57" i="83"/>
  <c r="E57" i="83"/>
  <c r="H57" i="83" s="1"/>
  <c r="E56" i="83"/>
  <c r="H55" i="83"/>
  <c r="G55" i="83"/>
  <c r="E55" i="83"/>
  <c r="H54" i="83"/>
  <c r="E54" i="83"/>
  <c r="G54" i="83" s="1"/>
  <c r="H53" i="83"/>
  <c r="G53" i="83"/>
  <c r="E53" i="83"/>
  <c r="E52" i="83"/>
  <c r="H52" i="83" s="1"/>
  <c r="G51" i="83"/>
  <c r="E51" i="83"/>
  <c r="H51" i="83" s="1"/>
  <c r="E50" i="83"/>
  <c r="H49" i="83"/>
  <c r="G49" i="83"/>
  <c r="E49" i="83"/>
  <c r="G48" i="83"/>
  <c r="E48" i="83"/>
  <c r="H48" i="83" s="1"/>
  <c r="H47" i="83"/>
  <c r="G47" i="83"/>
  <c r="E47" i="83"/>
  <c r="E46" i="83"/>
  <c r="H45" i="83"/>
  <c r="G45" i="83"/>
  <c r="E45" i="83"/>
  <c r="E44" i="83"/>
  <c r="H43" i="83"/>
  <c r="G43" i="83"/>
  <c r="E43" i="83"/>
  <c r="E42" i="83"/>
  <c r="G41" i="83"/>
  <c r="E41" i="83"/>
  <c r="H41" i="83" s="1"/>
  <c r="E40" i="83"/>
  <c r="H39" i="83"/>
  <c r="G39" i="83"/>
  <c r="H38" i="83"/>
  <c r="G38" i="83"/>
  <c r="H37" i="83"/>
  <c r="G37" i="83"/>
  <c r="E37" i="83"/>
  <c r="H36" i="83"/>
  <c r="E36" i="83"/>
  <c r="G36" i="83" s="1"/>
  <c r="H35" i="83"/>
  <c r="G35" i="83"/>
  <c r="E35" i="83"/>
  <c r="E34" i="83"/>
  <c r="H33" i="83"/>
  <c r="G33" i="83"/>
  <c r="E33" i="83"/>
  <c r="E32" i="83"/>
  <c r="H32" i="83" s="1"/>
  <c r="E31" i="83"/>
  <c r="H31" i="83" s="1"/>
  <c r="E30" i="83"/>
  <c r="H30" i="83" s="1"/>
  <c r="H29" i="83"/>
  <c r="G29" i="83"/>
  <c r="E29" i="83"/>
  <c r="E28" i="83"/>
  <c r="E27" i="83"/>
  <c r="E26" i="83"/>
  <c r="H25" i="83"/>
  <c r="G25" i="83"/>
  <c r="E25" i="83"/>
  <c r="E24" i="83"/>
  <c r="G24" i="83" s="1"/>
  <c r="H23" i="83"/>
  <c r="E23" i="83"/>
  <c r="G23" i="83" s="1"/>
  <c r="H22" i="83"/>
  <c r="E22" i="83"/>
  <c r="G22" i="83" s="1"/>
  <c r="E21" i="83"/>
  <c r="E20" i="83"/>
  <c r="E19" i="83"/>
  <c r="H19" i="83" s="1"/>
  <c r="H18" i="83"/>
  <c r="E18" i="83"/>
  <c r="G18" i="83" s="1"/>
  <c r="E17" i="83"/>
  <c r="G17" i="83" s="1"/>
  <c r="H16" i="83"/>
  <c r="E16" i="83"/>
  <c r="G16" i="83" s="1"/>
  <c r="G15" i="83"/>
  <c r="E15" i="83"/>
  <c r="H15" i="83" s="1"/>
  <c r="G14" i="83"/>
  <c r="E14" i="83"/>
  <c r="H14" i="83" s="1"/>
  <c r="G13" i="83"/>
  <c r="E13" i="83"/>
  <c r="H13" i="83" s="1"/>
  <c r="E12" i="83"/>
  <c r="E11" i="83"/>
  <c r="G11" i="83" s="1"/>
  <c r="K10" i="83"/>
  <c r="J10" i="83"/>
  <c r="E10" i="83"/>
  <c r="G10" i="83" s="1"/>
  <c r="J9" i="83"/>
  <c r="G9" i="83"/>
  <c r="E9" i="83"/>
  <c r="H9" i="83" s="1"/>
  <c r="H8" i="83"/>
  <c r="E8" i="83"/>
  <c r="G8" i="83" s="1"/>
  <c r="E7" i="83"/>
  <c r="K6" i="83"/>
  <c r="J6" i="83"/>
  <c r="E6" i="83"/>
  <c r="J5" i="83"/>
  <c r="H5" i="83"/>
  <c r="E5" i="83"/>
  <c r="G5" i="83" s="1"/>
  <c r="E4" i="83"/>
  <c r="G3" i="83"/>
  <c r="E3" i="83"/>
  <c r="H3" i="83" s="1"/>
  <c r="H88" i="82"/>
  <c r="G88" i="82"/>
  <c r="E88" i="82"/>
  <c r="E87" i="82"/>
  <c r="G87" i="82" s="1"/>
  <c r="E86" i="82"/>
  <c r="H85" i="82"/>
  <c r="E85" i="82"/>
  <c r="G85" i="82" s="1"/>
  <c r="H84" i="82"/>
  <c r="G84" i="82"/>
  <c r="E83" i="82"/>
  <c r="E82" i="82"/>
  <c r="G81" i="82"/>
  <c r="E81" i="82"/>
  <c r="E80" i="82"/>
  <c r="E79" i="82"/>
  <c r="H78" i="82"/>
  <c r="G78" i="82"/>
  <c r="E78" i="82"/>
  <c r="E77" i="82"/>
  <c r="E76" i="82"/>
  <c r="G75" i="82"/>
  <c r="E75" i="82"/>
  <c r="H74" i="82"/>
  <c r="E74" i="82"/>
  <c r="G74" i="82" s="1"/>
  <c r="H73" i="82"/>
  <c r="G73" i="82"/>
  <c r="E73" i="82"/>
  <c r="E72" i="82"/>
  <c r="E71" i="82"/>
  <c r="H70" i="82"/>
  <c r="E70" i="82"/>
  <c r="G70" i="82" s="1"/>
  <c r="G69" i="82"/>
  <c r="H69" i="82" s="1"/>
  <c r="E69" i="82"/>
  <c r="E68" i="82"/>
  <c r="G68" i="82" s="1"/>
  <c r="E67" i="82"/>
  <c r="G66" i="82"/>
  <c r="E66" i="82"/>
  <c r="G65" i="82"/>
  <c r="E65" i="82"/>
  <c r="G64" i="82"/>
  <c r="E64" i="82"/>
  <c r="H64" i="82" s="1"/>
  <c r="H63" i="82"/>
  <c r="G63" i="82"/>
  <c r="E63" i="82"/>
  <c r="G62" i="82"/>
  <c r="H62" i="82" s="1"/>
  <c r="E62" i="82"/>
  <c r="E61" i="82"/>
  <c r="E60" i="82"/>
  <c r="E59" i="82"/>
  <c r="H58" i="82"/>
  <c r="E58" i="82"/>
  <c r="G58" i="82" s="1"/>
  <c r="E57" i="82"/>
  <c r="G57" i="82" s="1"/>
  <c r="G56" i="82"/>
  <c r="H56" i="82" s="1"/>
  <c r="E56" i="82"/>
  <c r="G55" i="82"/>
  <c r="E55" i="82"/>
  <c r="H54" i="82"/>
  <c r="E54" i="82"/>
  <c r="G54" i="82" s="1"/>
  <c r="E53" i="82"/>
  <c r="G53" i="82" s="1"/>
  <c r="H53" i="82" s="1"/>
  <c r="H52" i="82"/>
  <c r="G52" i="82"/>
  <c r="E52" i="82"/>
  <c r="G51" i="82"/>
  <c r="H51" i="82" s="1"/>
  <c r="E51" i="82"/>
  <c r="G50" i="82"/>
  <c r="H50" i="82" s="1"/>
  <c r="E50" i="82"/>
  <c r="E49" i="82"/>
  <c r="H48" i="82"/>
  <c r="E48" i="82"/>
  <c r="G48" i="82" s="1"/>
  <c r="G47" i="82"/>
  <c r="H47" i="82" s="1"/>
  <c r="E47" i="82"/>
  <c r="E46" i="82"/>
  <c r="E45" i="82"/>
  <c r="H44" i="82"/>
  <c r="E44" i="82"/>
  <c r="G44" i="82" s="1"/>
  <c r="E43" i="82"/>
  <c r="G42" i="82"/>
  <c r="E42" i="82"/>
  <c r="G41" i="82"/>
  <c r="H41" i="82" s="1"/>
  <c r="E41" i="82"/>
  <c r="H40" i="82"/>
  <c r="G40" i="82"/>
  <c r="E40" i="82"/>
  <c r="H39" i="82"/>
  <c r="G39" i="82"/>
  <c r="H38" i="82"/>
  <c r="G38" i="82"/>
  <c r="H37" i="82"/>
  <c r="E37" i="82"/>
  <c r="G37" i="82" s="1"/>
  <c r="H36" i="82"/>
  <c r="G36" i="82"/>
  <c r="E36" i="82"/>
  <c r="E35" i="82"/>
  <c r="G34" i="82"/>
  <c r="E34" i="82"/>
  <c r="G33" i="82"/>
  <c r="H33" i="82" s="1"/>
  <c r="E33" i="82"/>
  <c r="G32" i="82"/>
  <c r="E32" i="82"/>
  <c r="E31" i="82"/>
  <c r="G30" i="82"/>
  <c r="E30" i="82"/>
  <c r="E29" i="82"/>
  <c r="G29" i="82" s="1"/>
  <c r="H29" i="82" s="1"/>
  <c r="E28" i="82"/>
  <c r="G27" i="82"/>
  <c r="E27" i="82"/>
  <c r="G26" i="82"/>
  <c r="H26" i="82" s="1"/>
  <c r="E26" i="82"/>
  <c r="G25" i="82"/>
  <c r="E25" i="82"/>
  <c r="E24" i="82"/>
  <c r="G23" i="82"/>
  <c r="H23" i="82" s="1"/>
  <c r="E23" i="82"/>
  <c r="E22" i="82"/>
  <c r="G21" i="82"/>
  <c r="H21" i="82" s="1"/>
  <c r="E21" i="82"/>
  <c r="G20" i="82"/>
  <c r="E20" i="82"/>
  <c r="E19" i="82"/>
  <c r="H18" i="82"/>
  <c r="E18" i="82"/>
  <c r="G18" i="82" s="1"/>
  <c r="H17" i="82"/>
  <c r="E17" i="82"/>
  <c r="G17" i="82" s="1"/>
  <c r="H16" i="82"/>
  <c r="E16" i="82"/>
  <c r="G16" i="82" s="1"/>
  <c r="G15" i="82"/>
  <c r="H15" i="82" s="1"/>
  <c r="E15" i="82"/>
  <c r="H14" i="82"/>
  <c r="G14" i="82"/>
  <c r="E14" i="82"/>
  <c r="E13" i="82"/>
  <c r="G12" i="82"/>
  <c r="E12" i="82"/>
  <c r="H11" i="82"/>
  <c r="E11" i="82"/>
  <c r="G11" i="82" s="1"/>
  <c r="K10" i="82"/>
  <c r="J10" i="82"/>
  <c r="H10" i="82"/>
  <c r="E10" i="82"/>
  <c r="G10" i="82" s="1"/>
  <c r="J9" i="82"/>
  <c r="G9" i="82"/>
  <c r="H9" i="82" s="1"/>
  <c r="E9" i="82"/>
  <c r="H8" i="82"/>
  <c r="G8" i="82"/>
  <c r="E8" i="82"/>
  <c r="E7" i="82"/>
  <c r="K6" i="82"/>
  <c r="H6" i="82"/>
  <c r="E6" i="82"/>
  <c r="G6" i="82" s="1"/>
  <c r="J5" i="82"/>
  <c r="J6" i="82" s="1"/>
  <c r="G5" i="82"/>
  <c r="H5" i="82" s="1"/>
  <c r="E5" i="82"/>
  <c r="G4" i="82"/>
  <c r="H4" i="82" s="1"/>
  <c r="E4" i="82"/>
  <c r="G3" i="82"/>
  <c r="E3" i="82"/>
  <c r="G121" i="81"/>
  <c r="H121" i="81" s="1"/>
  <c r="G120" i="81"/>
  <c r="H120" i="81" s="1"/>
  <c r="H119" i="81"/>
  <c r="E119" i="81"/>
  <c r="G119" i="81" s="1"/>
  <c r="G118" i="81"/>
  <c r="H118" i="81" s="1"/>
  <c r="E118" i="81"/>
  <c r="G117" i="81"/>
  <c r="H117" i="81" s="1"/>
  <c r="E117" i="81"/>
  <c r="H116" i="81"/>
  <c r="G116" i="81"/>
  <c r="E116" i="81"/>
  <c r="G115" i="81"/>
  <c r="H115" i="81" s="1"/>
  <c r="E115" i="81"/>
  <c r="E114" i="81"/>
  <c r="G114" i="81" s="1"/>
  <c r="G113" i="81"/>
  <c r="H113" i="81" s="1"/>
  <c r="E113" i="81"/>
  <c r="G112" i="81"/>
  <c r="H112" i="81" s="1"/>
  <c r="E112" i="81"/>
  <c r="H111" i="81"/>
  <c r="G111" i="81"/>
  <c r="E111" i="81"/>
  <c r="E110" i="81"/>
  <c r="E109" i="81"/>
  <c r="G108" i="81"/>
  <c r="H108" i="81" s="1"/>
  <c r="E108" i="81"/>
  <c r="G107" i="81"/>
  <c r="H107" i="81" s="1"/>
  <c r="E107" i="81"/>
  <c r="E106" i="81"/>
  <c r="G105" i="81"/>
  <c r="E105" i="81"/>
  <c r="E104" i="81"/>
  <c r="E103" i="81"/>
  <c r="H102" i="81"/>
  <c r="E102" i="81"/>
  <c r="G102" i="81" s="1"/>
  <c r="E101" i="81"/>
  <c r="G101" i="81" s="1"/>
  <c r="H100" i="81"/>
  <c r="G100" i="81"/>
  <c r="E100" i="81"/>
  <c r="G99" i="81"/>
  <c r="E99" i="81"/>
  <c r="H98" i="81"/>
  <c r="E98" i="81"/>
  <c r="G98" i="81" s="1"/>
  <c r="G97" i="81"/>
  <c r="E97" i="81"/>
  <c r="H97" i="81" s="1"/>
  <c r="E96" i="81"/>
  <c r="G96" i="81" s="1"/>
  <c r="H96" i="81" s="1"/>
  <c r="G95" i="81"/>
  <c r="H95" i="81" s="1"/>
  <c r="E95" i="81"/>
  <c r="H94" i="81"/>
  <c r="G94" i="81"/>
  <c r="E94" i="81"/>
  <c r="G93" i="81"/>
  <c r="H93" i="81" s="1"/>
  <c r="E93" i="81"/>
  <c r="E92" i="81"/>
  <c r="G91" i="81"/>
  <c r="H91" i="81" s="1"/>
  <c r="E91" i="81"/>
  <c r="H90" i="81"/>
  <c r="E90" i="81"/>
  <c r="G90" i="81" s="1"/>
  <c r="G89" i="81"/>
  <c r="E89" i="81"/>
  <c r="E88" i="81"/>
  <c r="E87" i="81"/>
  <c r="E86" i="81"/>
  <c r="H85" i="81"/>
  <c r="G85" i="81"/>
  <c r="E85" i="81"/>
  <c r="H84" i="81"/>
  <c r="G84" i="81"/>
  <c r="E84" i="81"/>
  <c r="G83" i="81"/>
  <c r="E83" i="81"/>
  <c r="E82" i="81"/>
  <c r="G82" i="81" s="1"/>
  <c r="H82" i="81" s="1"/>
  <c r="H81" i="81"/>
  <c r="E81" i="81"/>
  <c r="G81" i="81" s="1"/>
  <c r="H80" i="81"/>
  <c r="E80" i="81"/>
  <c r="G80" i="81" s="1"/>
  <c r="E79" i="81"/>
  <c r="G79" i="81" s="1"/>
  <c r="H79" i="81" s="1"/>
  <c r="E78" i="81"/>
  <c r="E77" i="81"/>
  <c r="E76" i="81"/>
  <c r="H75" i="81"/>
  <c r="E75" i="81"/>
  <c r="G75" i="81" s="1"/>
  <c r="H74" i="81"/>
  <c r="G74" i="81"/>
  <c r="E74" i="81"/>
  <c r="G73" i="81"/>
  <c r="H73" i="81" s="1"/>
  <c r="E73" i="81"/>
  <c r="E72" i="81"/>
  <c r="G71" i="81"/>
  <c r="H71" i="81" s="1"/>
  <c r="E71" i="81"/>
  <c r="E70" i="81"/>
  <c r="G70" i="81" s="1"/>
  <c r="H69" i="81"/>
  <c r="G69" i="81"/>
  <c r="E69" i="81"/>
  <c r="E68" i="81"/>
  <c r="E67" i="81"/>
  <c r="E66" i="81"/>
  <c r="G66" i="81" s="1"/>
  <c r="H66" i="81" s="1"/>
  <c r="E65" i="81"/>
  <c r="E64" i="81"/>
  <c r="G63" i="81"/>
  <c r="H63" i="81" s="1"/>
  <c r="E63" i="81"/>
  <c r="G62" i="81"/>
  <c r="H62" i="81" s="1"/>
  <c r="E62" i="81"/>
  <c r="E61" i="81"/>
  <c r="E60" i="81"/>
  <c r="G60" i="81" s="1"/>
  <c r="H60" i="81" s="1"/>
  <c r="E59" i="81"/>
  <c r="H58" i="81"/>
  <c r="E58" i="81"/>
  <c r="G58" i="81" s="1"/>
  <c r="E57" i="81"/>
  <c r="H56" i="81"/>
  <c r="G56" i="81"/>
  <c r="E56" i="81"/>
  <c r="E55" i="81"/>
  <c r="E54" i="81"/>
  <c r="E53" i="81"/>
  <c r="G53" i="81" s="1"/>
  <c r="E52" i="81"/>
  <c r="H51" i="81"/>
  <c r="G51" i="81"/>
  <c r="E51" i="81"/>
  <c r="G50" i="81"/>
  <c r="H50" i="81" s="1"/>
  <c r="E50" i="81"/>
  <c r="E49" i="81"/>
  <c r="E48" i="81"/>
  <c r="G48" i="81" s="1"/>
  <c r="G47" i="81"/>
  <c r="H47" i="81" s="1"/>
  <c r="E47" i="81"/>
  <c r="H46" i="81"/>
  <c r="E46" i="81"/>
  <c r="G46" i="81" s="1"/>
  <c r="E45" i="81"/>
  <c r="H44" i="81"/>
  <c r="G44" i="81"/>
  <c r="E44" i="81"/>
  <c r="E43" i="81"/>
  <c r="H42" i="81"/>
  <c r="G42" i="81"/>
  <c r="E42" i="81"/>
  <c r="G41" i="81"/>
  <c r="H41" i="81" s="1"/>
  <c r="E41" i="81"/>
  <c r="H40" i="81"/>
  <c r="E40" i="81"/>
  <c r="G40" i="81" s="1"/>
  <c r="E39" i="81"/>
  <c r="E38" i="81"/>
  <c r="G37" i="81"/>
  <c r="E37" i="81"/>
  <c r="H36" i="81"/>
  <c r="E36" i="81"/>
  <c r="G36" i="81" s="1"/>
  <c r="E35" i="81"/>
  <c r="H34" i="81"/>
  <c r="G34" i="81"/>
  <c r="E34" i="81"/>
  <c r="G33" i="81"/>
  <c r="E33" i="81"/>
  <c r="E32" i="81"/>
  <c r="G32" i="81" s="1"/>
  <c r="E31" i="81"/>
  <c r="G30" i="81"/>
  <c r="H30" i="81" s="1"/>
  <c r="E30" i="81"/>
  <c r="G29" i="81"/>
  <c r="H29" i="81" s="1"/>
  <c r="E29" i="81"/>
  <c r="E28" i="81"/>
  <c r="E27" i="81"/>
  <c r="E26" i="81"/>
  <c r="G26" i="81" s="1"/>
  <c r="H26" i="81" s="1"/>
  <c r="G25" i="81"/>
  <c r="H25" i="81" s="1"/>
  <c r="E25" i="81"/>
  <c r="E24" i="81"/>
  <c r="G24" i="81" s="1"/>
  <c r="H24" i="81" s="1"/>
  <c r="G23" i="81"/>
  <c r="E23" i="81"/>
  <c r="H23" i="81" s="1"/>
  <c r="E22" i="81"/>
  <c r="E21" i="81"/>
  <c r="G20" i="81"/>
  <c r="H20" i="81" s="1"/>
  <c r="E20" i="81"/>
  <c r="E19" i="81"/>
  <c r="E18" i="81"/>
  <c r="H17" i="81"/>
  <c r="G17" i="81"/>
  <c r="E17" i="81"/>
  <c r="E16" i="81"/>
  <c r="G16" i="81" s="1"/>
  <c r="E15" i="81"/>
  <c r="G14" i="81"/>
  <c r="E14" i="81"/>
  <c r="H13" i="81"/>
  <c r="G13" i="81"/>
  <c r="E13" i="81"/>
  <c r="H12" i="81"/>
  <c r="G12" i="81"/>
  <c r="E12" i="81"/>
  <c r="E11" i="81"/>
  <c r="G11" i="81" s="1"/>
  <c r="J10" i="81"/>
  <c r="K10" i="81" s="1"/>
  <c r="H10" i="81"/>
  <c r="G10" i="81"/>
  <c r="E10" i="81"/>
  <c r="J9" i="81"/>
  <c r="E9" i="81"/>
  <c r="H9" i="81" s="1"/>
  <c r="H8" i="81"/>
  <c r="E8" i="81"/>
  <c r="G8" i="81" s="1"/>
  <c r="H7" i="81"/>
  <c r="G7" i="81"/>
  <c r="E7" i="81"/>
  <c r="J6" i="81"/>
  <c r="K6" i="81" s="1"/>
  <c r="H6" i="81"/>
  <c r="E6" i="81"/>
  <c r="G6" i="81" s="1"/>
  <c r="J5" i="81"/>
  <c r="E5" i="81"/>
  <c r="G5" i="81" s="1"/>
  <c r="H5" i="81" s="1"/>
  <c r="G4" i="81"/>
  <c r="E4" i="81"/>
  <c r="H4" i="81" s="1"/>
  <c r="E3" i="81"/>
  <c r="G101" i="80"/>
  <c r="H101" i="80" s="1"/>
  <c r="H100" i="80"/>
  <c r="G100" i="80"/>
  <c r="D99" i="80"/>
  <c r="E99" i="80" s="1"/>
  <c r="D98" i="80"/>
  <c r="E98" i="80" s="1"/>
  <c r="G97" i="80"/>
  <c r="D97" i="80"/>
  <c r="E97" i="80" s="1"/>
  <c r="E96" i="80"/>
  <c r="D96" i="80"/>
  <c r="H95" i="80"/>
  <c r="G95" i="80"/>
  <c r="D95" i="80"/>
  <c r="E95" i="80" s="1"/>
  <c r="E94" i="80"/>
  <c r="D94" i="80"/>
  <c r="D93" i="80"/>
  <c r="E93" i="80" s="1"/>
  <c r="G92" i="80"/>
  <c r="H92" i="80" s="1"/>
  <c r="D92" i="80"/>
  <c r="G91" i="80"/>
  <c r="H91" i="80" s="1"/>
  <c r="D91" i="80"/>
  <c r="D90" i="80"/>
  <c r="E90" i="80" s="1"/>
  <c r="D89" i="80"/>
  <c r="E89" i="80" s="1"/>
  <c r="D88" i="80"/>
  <c r="E88" i="80" s="1"/>
  <c r="H87" i="80"/>
  <c r="D87" i="80"/>
  <c r="E87" i="80" s="1"/>
  <c r="G87" i="80" s="1"/>
  <c r="D86" i="80"/>
  <c r="E86" i="80" s="1"/>
  <c r="H85" i="80"/>
  <c r="D85" i="80"/>
  <c r="E85" i="80" s="1"/>
  <c r="G85" i="80" s="1"/>
  <c r="G84" i="80"/>
  <c r="H84" i="80" s="1"/>
  <c r="E84" i="80"/>
  <c r="D84" i="80"/>
  <c r="D83" i="80"/>
  <c r="E83" i="80" s="1"/>
  <c r="H82" i="80"/>
  <c r="G82" i="80"/>
  <c r="D82" i="80"/>
  <c r="G81" i="80"/>
  <c r="H81" i="80" s="1"/>
  <c r="D81" i="80"/>
  <c r="E80" i="80"/>
  <c r="D80" i="80"/>
  <c r="D79" i="80"/>
  <c r="E79" i="80" s="1"/>
  <c r="D78" i="80"/>
  <c r="E78" i="80" s="1"/>
  <c r="G77" i="80"/>
  <c r="H77" i="80" s="1"/>
  <c r="D77" i="80"/>
  <c r="E76" i="80"/>
  <c r="D76" i="80"/>
  <c r="E75" i="80"/>
  <c r="D75" i="80"/>
  <c r="D74" i="80"/>
  <c r="E74" i="80" s="1"/>
  <c r="G73" i="80"/>
  <c r="H73" i="80" s="1"/>
  <c r="D73" i="80"/>
  <c r="E72" i="80"/>
  <c r="D72" i="80"/>
  <c r="D71" i="80"/>
  <c r="E71" i="80" s="1"/>
  <c r="G70" i="80"/>
  <c r="E70" i="80"/>
  <c r="D70" i="80"/>
  <c r="G69" i="80"/>
  <c r="D69" i="80"/>
  <c r="E69" i="80" s="1"/>
  <c r="H68" i="80"/>
  <c r="D68" i="80"/>
  <c r="E68" i="80" s="1"/>
  <c r="G68" i="80" s="1"/>
  <c r="G67" i="80"/>
  <c r="D67" i="80"/>
  <c r="E67" i="80" s="1"/>
  <c r="G66" i="80"/>
  <c r="H66" i="80" s="1"/>
  <c r="D66" i="80"/>
  <c r="E66" i="80" s="1"/>
  <c r="D65" i="80"/>
  <c r="E65" i="80" s="1"/>
  <c r="D64" i="80"/>
  <c r="E64" i="80" s="1"/>
  <c r="D63" i="80"/>
  <c r="E63" i="80" s="1"/>
  <c r="D62" i="80"/>
  <c r="E62" i="80" s="1"/>
  <c r="D61" i="80"/>
  <c r="E61" i="80" s="1"/>
  <c r="D60" i="80"/>
  <c r="E60" i="80" s="1"/>
  <c r="G59" i="80"/>
  <c r="H59" i="80" s="1"/>
  <c r="D59" i="80"/>
  <c r="E59" i="80" s="1"/>
  <c r="D58" i="80"/>
  <c r="E58" i="80" s="1"/>
  <c r="G58" i="80" s="1"/>
  <c r="H58" i="80" s="1"/>
  <c r="D57" i="80"/>
  <c r="E57" i="80" s="1"/>
  <c r="D56" i="80"/>
  <c r="E56" i="80" s="1"/>
  <c r="G55" i="80"/>
  <c r="H55" i="80" s="1"/>
  <c r="D55" i="80"/>
  <c r="E54" i="80"/>
  <c r="D54" i="80"/>
  <c r="D53" i="80"/>
  <c r="E53" i="80" s="1"/>
  <c r="D52" i="80"/>
  <c r="E52" i="80" s="1"/>
  <c r="G52" i="80" s="1"/>
  <c r="E51" i="80"/>
  <c r="D51" i="80"/>
  <c r="D50" i="80"/>
  <c r="E50" i="80" s="1"/>
  <c r="H49" i="80"/>
  <c r="D49" i="80"/>
  <c r="E49" i="80" s="1"/>
  <c r="G49" i="80" s="1"/>
  <c r="E48" i="80"/>
  <c r="D48" i="80"/>
  <c r="G47" i="80"/>
  <c r="E47" i="80"/>
  <c r="D47" i="80"/>
  <c r="D46" i="80"/>
  <c r="E46" i="80" s="1"/>
  <c r="E45" i="80"/>
  <c r="D45" i="80"/>
  <c r="E44" i="80"/>
  <c r="D44" i="80"/>
  <c r="G43" i="80"/>
  <c r="E43" i="80"/>
  <c r="H43" i="80" s="1"/>
  <c r="D43" i="80"/>
  <c r="H42" i="80"/>
  <c r="G42" i="80"/>
  <c r="D42" i="80"/>
  <c r="G41" i="80"/>
  <c r="H41" i="80" s="1"/>
  <c r="D41" i="80"/>
  <c r="E40" i="80"/>
  <c r="D40" i="80"/>
  <c r="D39" i="80"/>
  <c r="E39" i="80" s="1"/>
  <c r="E38" i="80"/>
  <c r="D38" i="80"/>
  <c r="E37" i="80"/>
  <c r="D37" i="80"/>
  <c r="G36" i="80"/>
  <c r="H36" i="80" s="1"/>
  <c r="D36" i="80"/>
  <c r="G35" i="80"/>
  <c r="H35" i="80" s="1"/>
  <c r="D35" i="80"/>
  <c r="E35" i="80" s="1"/>
  <c r="D34" i="80"/>
  <c r="E34" i="80" s="1"/>
  <c r="H33" i="80"/>
  <c r="G33" i="80"/>
  <c r="D33" i="80"/>
  <c r="E32" i="80"/>
  <c r="G32" i="80" s="1"/>
  <c r="H32" i="80" s="1"/>
  <c r="D32" i="80"/>
  <c r="D31" i="80"/>
  <c r="E31" i="80" s="1"/>
  <c r="D30" i="80"/>
  <c r="E30" i="80" s="1"/>
  <c r="G30" i="80" s="1"/>
  <c r="H29" i="80"/>
  <c r="D29" i="80"/>
  <c r="E29" i="80" s="1"/>
  <c r="G29" i="80" s="1"/>
  <c r="G28" i="80"/>
  <c r="H28" i="80" s="1"/>
  <c r="D28" i="80"/>
  <c r="H27" i="80"/>
  <c r="D27" i="80"/>
  <c r="E27" i="80" s="1"/>
  <c r="G27" i="80" s="1"/>
  <c r="D26" i="80"/>
  <c r="E26" i="80" s="1"/>
  <c r="G26" i="80" s="1"/>
  <c r="H26" i="80" s="1"/>
  <c r="G25" i="80"/>
  <c r="H25" i="80" s="1"/>
  <c r="D25" i="80"/>
  <c r="D24" i="80"/>
  <c r="E24" i="80" s="1"/>
  <c r="D23" i="80"/>
  <c r="E23" i="80" s="1"/>
  <c r="G22" i="80"/>
  <c r="D22" i="80"/>
  <c r="E22" i="80" s="1"/>
  <c r="H21" i="80"/>
  <c r="D21" i="80"/>
  <c r="E21" i="80" s="1"/>
  <c r="G21" i="80" s="1"/>
  <c r="E20" i="80"/>
  <c r="D20" i="80"/>
  <c r="G19" i="80"/>
  <c r="E19" i="80"/>
  <c r="E18" i="80"/>
  <c r="G18" i="80" s="1"/>
  <c r="H18" i="80" s="1"/>
  <c r="D18" i="80"/>
  <c r="D17" i="80"/>
  <c r="E17" i="80" s="1"/>
  <c r="G17" i="80" s="1"/>
  <c r="E16" i="80"/>
  <c r="D16" i="80"/>
  <c r="G15" i="80"/>
  <c r="H15" i="80" s="1"/>
  <c r="E15" i="80"/>
  <c r="D15" i="80"/>
  <c r="D14" i="80"/>
  <c r="E14" i="80" s="1"/>
  <c r="G13" i="80"/>
  <c r="H13" i="80" s="1"/>
  <c r="E13" i="80"/>
  <c r="D13" i="80"/>
  <c r="H12" i="80"/>
  <c r="G12" i="80"/>
  <c r="D12" i="80"/>
  <c r="G11" i="80"/>
  <c r="H11" i="80" s="1"/>
  <c r="D11" i="80"/>
  <c r="J10" i="80"/>
  <c r="K10" i="80" s="1"/>
  <c r="D10" i="80"/>
  <c r="E10" i="80" s="1"/>
  <c r="J9" i="80"/>
  <c r="D9" i="80"/>
  <c r="E9" i="80" s="1"/>
  <c r="H8" i="80"/>
  <c r="G8" i="80"/>
  <c r="D8" i="80"/>
  <c r="E8" i="80" s="1"/>
  <c r="H7" i="80"/>
  <c r="G7" i="80"/>
  <c r="E7" i="80"/>
  <c r="D7" i="80"/>
  <c r="J6" i="80"/>
  <c r="K6" i="80" s="1"/>
  <c r="H6" i="80"/>
  <c r="G6" i="80"/>
  <c r="E6" i="80"/>
  <c r="D6" i="80"/>
  <c r="J5" i="80"/>
  <c r="G5" i="80"/>
  <c r="H5" i="80" s="1"/>
  <c r="D5" i="80"/>
  <c r="D4" i="80"/>
  <c r="E4" i="80" s="1"/>
  <c r="E3" i="80"/>
  <c r="D3" i="80"/>
  <c r="H104" i="79"/>
  <c r="G104" i="79"/>
  <c r="H103" i="79"/>
  <c r="G103" i="79"/>
  <c r="H102" i="79"/>
  <c r="G102" i="79"/>
  <c r="E102" i="79"/>
  <c r="E101" i="79"/>
  <c r="E100" i="79"/>
  <c r="E99" i="79"/>
  <c r="G98" i="79"/>
  <c r="H98" i="79" s="1"/>
  <c r="E98" i="79"/>
  <c r="E97" i="79"/>
  <c r="E96" i="79"/>
  <c r="E95" i="79"/>
  <c r="G95" i="79" s="1"/>
  <c r="G94" i="79"/>
  <c r="H94" i="79" s="1"/>
  <c r="E94" i="79"/>
  <c r="E93" i="79"/>
  <c r="H92" i="79"/>
  <c r="G92" i="79"/>
  <c r="E92" i="79"/>
  <c r="E91" i="79"/>
  <c r="H90" i="79"/>
  <c r="E90" i="79"/>
  <c r="G90" i="79" s="1"/>
  <c r="E89" i="79"/>
  <c r="G89" i="79" s="1"/>
  <c r="E88" i="79"/>
  <c r="E87" i="79"/>
  <c r="H86" i="79"/>
  <c r="G86" i="79"/>
  <c r="E86" i="79"/>
  <c r="G85" i="79"/>
  <c r="E85" i="79"/>
  <c r="G84" i="79"/>
  <c r="H84" i="79" s="1"/>
  <c r="E84" i="79"/>
  <c r="E83" i="79"/>
  <c r="G82" i="79"/>
  <c r="H82" i="79" s="1"/>
  <c r="E82" i="79"/>
  <c r="G81" i="79"/>
  <c r="H81" i="79" s="1"/>
  <c r="E81" i="79"/>
  <c r="G80" i="79"/>
  <c r="H80" i="79" s="1"/>
  <c r="E80" i="79"/>
  <c r="G79" i="79"/>
  <c r="E79" i="79"/>
  <c r="E78" i="79"/>
  <c r="E77" i="79"/>
  <c r="H76" i="79"/>
  <c r="E76" i="79"/>
  <c r="G76" i="79" s="1"/>
  <c r="G75" i="79"/>
  <c r="H75" i="79" s="1"/>
  <c r="E75" i="79"/>
  <c r="E74" i="79"/>
  <c r="G74" i="79" s="1"/>
  <c r="H74" i="79" s="1"/>
  <c r="G73" i="79"/>
  <c r="E73" i="79"/>
  <c r="E72" i="79"/>
  <c r="G72" i="79" s="1"/>
  <c r="H71" i="79"/>
  <c r="E71" i="79"/>
  <c r="G71" i="79" s="1"/>
  <c r="E70" i="79"/>
  <c r="G69" i="79"/>
  <c r="H69" i="79" s="1"/>
  <c r="E69" i="79"/>
  <c r="E68" i="79"/>
  <c r="H67" i="79"/>
  <c r="G67" i="79"/>
  <c r="E67" i="79"/>
  <c r="G66" i="79"/>
  <c r="H66" i="79" s="1"/>
  <c r="E66" i="79"/>
  <c r="E65" i="79"/>
  <c r="H64" i="79"/>
  <c r="G64" i="79"/>
  <c r="E64" i="79"/>
  <c r="H63" i="79"/>
  <c r="E63" i="79"/>
  <c r="G63" i="79" s="1"/>
  <c r="E62" i="79"/>
  <c r="G61" i="79"/>
  <c r="H61" i="79" s="1"/>
  <c r="E61" i="79"/>
  <c r="E60" i="79"/>
  <c r="E59" i="79"/>
  <c r="G58" i="79"/>
  <c r="H58" i="79" s="1"/>
  <c r="E58" i="79"/>
  <c r="H57" i="79"/>
  <c r="E57" i="79"/>
  <c r="G57" i="79" s="1"/>
  <c r="G56" i="79"/>
  <c r="E56" i="79"/>
  <c r="E55" i="79"/>
  <c r="G54" i="79"/>
  <c r="H54" i="79" s="1"/>
  <c r="E54" i="79"/>
  <c r="E53" i="79"/>
  <c r="H52" i="79"/>
  <c r="E52" i="79"/>
  <c r="G52" i="79" s="1"/>
  <c r="E51" i="79"/>
  <c r="E50" i="79"/>
  <c r="E49" i="79"/>
  <c r="G48" i="79"/>
  <c r="H48" i="79" s="1"/>
  <c r="E48" i="79"/>
  <c r="G47" i="79"/>
  <c r="E47" i="79"/>
  <c r="E46" i="79"/>
  <c r="G46" i="79" s="1"/>
  <c r="H46" i="79" s="1"/>
  <c r="G45" i="79"/>
  <c r="E45" i="79"/>
  <c r="E44" i="79"/>
  <c r="E43" i="79"/>
  <c r="H42" i="79"/>
  <c r="G42" i="79"/>
  <c r="E42" i="79"/>
  <c r="E41" i="79"/>
  <c r="E40" i="79"/>
  <c r="E39" i="79"/>
  <c r="H38" i="79"/>
  <c r="G38" i="79"/>
  <c r="E38" i="79"/>
  <c r="G37" i="79"/>
  <c r="E37" i="79"/>
  <c r="G36" i="79"/>
  <c r="E36" i="79"/>
  <c r="E35" i="79"/>
  <c r="G35" i="79" s="1"/>
  <c r="H35" i="79" s="1"/>
  <c r="E34" i="79"/>
  <c r="G33" i="79"/>
  <c r="H33" i="79" s="1"/>
  <c r="E33" i="79"/>
  <c r="E32" i="79"/>
  <c r="E31" i="79"/>
  <c r="H30" i="79"/>
  <c r="E30" i="79"/>
  <c r="G30" i="79" s="1"/>
  <c r="E29" i="79"/>
  <c r="H28" i="79"/>
  <c r="G28" i="79"/>
  <c r="E28" i="79"/>
  <c r="H27" i="79"/>
  <c r="E27" i="79"/>
  <c r="G27" i="79" s="1"/>
  <c r="G26" i="79"/>
  <c r="E26" i="79"/>
  <c r="E25" i="79"/>
  <c r="G25" i="79" s="1"/>
  <c r="H25" i="79" s="1"/>
  <c r="G24" i="79"/>
  <c r="E24" i="79"/>
  <c r="E23" i="79"/>
  <c r="G23" i="79" s="1"/>
  <c r="H23" i="79" s="1"/>
  <c r="E22" i="79"/>
  <c r="H21" i="79"/>
  <c r="G21" i="79"/>
  <c r="E21" i="79"/>
  <c r="G20" i="79"/>
  <c r="H20" i="79" s="1"/>
  <c r="E20" i="79"/>
  <c r="E19" i="79"/>
  <c r="H18" i="79"/>
  <c r="G18" i="79"/>
  <c r="E18" i="79"/>
  <c r="E17" i="79"/>
  <c r="H16" i="79"/>
  <c r="G16" i="79"/>
  <c r="E16" i="79"/>
  <c r="H15" i="79"/>
  <c r="E15" i="79"/>
  <c r="G15" i="79" s="1"/>
  <c r="E14" i="79"/>
  <c r="E13" i="79"/>
  <c r="H12" i="79"/>
  <c r="G12" i="79"/>
  <c r="E12" i="79"/>
  <c r="E11" i="79"/>
  <c r="J10" i="79"/>
  <c r="K10" i="79" s="1"/>
  <c r="E10" i="79"/>
  <c r="G10" i="79" s="1"/>
  <c r="J9" i="79"/>
  <c r="E9" i="79"/>
  <c r="G8" i="79"/>
  <c r="H8" i="79" s="1"/>
  <c r="E8" i="79"/>
  <c r="H7" i="79"/>
  <c r="G7" i="79"/>
  <c r="E7" i="79"/>
  <c r="H6" i="79"/>
  <c r="E6" i="79"/>
  <c r="G6" i="79" s="1"/>
  <c r="J5" i="79"/>
  <c r="H5" i="79"/>
  <c r="G5" i="79"/>
  <c r="E5" i="79"/>
  <c r="G4" i="79"/>
  <c r="E4" i="79"/>
  <c r="G3" i="79"/>
  <c r="E3" i="79"/>
  <c r="H128" i="78"/>
  <c r="E128" i="78"/>
  <c r="G128" i="78" s="1"/>
  <c r="G127" i="78"/>
  <c r="H127" i="78" s="1"/>
  <c r="E127" i="78"/>
  <c r="E126" i="78"/>
  <c r="G126" i="78" s="1"/>
  <c r="H126" i="78" s="1"/>
  <c r="E125" i="78"/>
  <c r="H124" i="78"/>
  <c r="G124" i="78"/>
  <c r="E124" i="78"/>
  <c r="E123" i="78"/>
  <c r="H122" i="78"/>
  <c r="G122" i="78"/>
  <c r="E122" i="78"/>
  <c r="E121" i="78"/>
  <c r="G120" i="78"/>
  <c r="E120" i="78"/>
  <c r="E119" i="78"/>
  <c r="E118" i="78"/>
  <c r="E117" i="78"/>
  <c r="G117" i="78" s="1"/>
  <c r="H117" i="78" s="1"/>
  <c r="E116" i="78"/>
  <c r="G116" i="78" s="1"/>
  <c r="E115" i="78"/>
  <c r="H114" i="78"/>
  <c r="E114" i="78"/>
  <c r="G114" i="78" s="1"/>
  <c r="H113" i="78"/>
  <c r="G113" i="78"/>
  <c r="E113" i="78"/>
  <c r="E112" i="78"/>
  <c r="H111" i="78"/>
  <c r="G111" i="78"/>
  <c r="E111" i="78"/>
  <c r="E110" i="78"/>
  <c r="H109" i="78"/>
  <c r="G109" i="78"/>
  <c r="E109" i="78"/>
  <c r="E108" i="78"/>
  <c r="G107" i="78"/>
  <c r="H107" i="78" s="1"/>
  <c r="E107" i="78"/>
  <c r="E106" i="78"/>
  <c r="E105" i="78"/>
  <c r="E104" i="78"/>
  <c r="H103" i="78"/>
  <c r="G103" i="78"/>
  <c r="E103" i="78"/>
  <c r="G102" i="78"/>
  <c r="E102" i="78"/>
  <c r="G101" i="78"/>
  <c r="E101" i="78"/>
  <c r="E100" i="78"/>
  <c r="E99" i="78"/>
  <c r="G99" i="78" s="1"/>
  <c r="H98" i="78"/>
  <c r="G98" i="78"/>
  <c r="E98" i="78"/>
  <c r="E97" i="78"/>
  <c r="E96" i="78"/>
  <c r="H95" i="78"/>
  <c r="E95" i="78"/>
  <c r="G95" i="78" s="1"/>
  <c r="H94" i="78"/>
  <c r="E94" i="78"/>
  <c r="G94" i="78" s="1"/>
  <c r="H93" i="78"/>
  <c r="G93" i="78"/>
  <c r="E93" i="78"/>
  <c r="E92" i="78"/>
  <c r="E91" i="78"/>
  <c r="H90" i="78"/>
  <c r="E90" i="78"/>
  <c r="G90" i="78" s="1"/>
  <c r="G89" i="78"/>
  <c r="H89" i="78" s="1"/>
  <c r="E89" i="78"/>
  <c r="H88" i="78"/>
  <c r="E88" i="78"/>
  <c r="G88" i="78" s="1"/>
  <c r="G87" i="78"/>
  <c r="H87" i="78" s="1"/>
  <c r="E87" i="78"/>
  <c r="H86" i="78"/>
  <c r="G86" i="78"/>
  <c r="E86" i="78"/>
  <c r="G85" i="78"/>
  <c r="E85" i="78"/>
  <c r="E84" i="78"/>
  <c r="G84" i="78" s="1"/>
  <c r="G83" i="78"/>
  <c r="H83" i="78" s="1"/>
  <c r="E83" i="78"/>
  <c r="E82" i="78"/>
  <c r="H81" i="78"/>
  <c r="E81" i="78"/>
  <c r="G81" i="78" s="1"/>
  <c r="E80" i="78"/>
  <c r="G79" i="78"/>
  <c r="E79" i="78"/>
  <c r="H78" i="78"/>
  <c r="E78" i="78"/>
  <c r="G78" i="78" s="1"/>
  <c r="E77" i="78"/>
  <c r="G76" i="78"/>
  <c r="E76" i="78"/>
  <c r="E75" i="78"/>
  <c r="H74" i="78"/>
  <c r="E74" i="78"/>
  <c r="G74" i="78" s="1"/>
  <c r="H73" i="78"/>
  <c r="G73" i="78"/>
  <c r="E73" i="78"/>
  <c r="E72" i="78"/>
  <c r="G72" i="78" s="1"/>
  <c r="H71" i="78"/>
  <c r="E71" i="78"/>
  <c r="G71" i="78" s="1"/>
  <c r="G70" i="78"/>
  <c r="H70" i="78" s="1"/>
  <c r="E70" i="78"/>
  <c r="H69" i="78"/>
  <c r="G69" i="78"/>
  <c r="E69" i="78"/>
  <c r="G68" i="78"/>
  <c r="H68" i="78" s="1"/>
  <c r="E68" i="78"/>
  <c r="E67" i="78"/>
  <c r="G66" i="78"/>
  <c r="E66" i="78"/>
  <c r="G65" i="78"/>
  <c r="H65" i="78" s="1"/>
  <c r="E65" i="78"/>
  <c r="E64" i="78"/>
  <c r="G64" i="78" s="1"/>
  <c r="E63" i="78"/>
  <c r="G62" i="78"/>
  <c r="H62" i="78" s="1"/>
  <c r="E62" i="78"/>
  <c r="E61" i="78"/>
  <c r="H60" i="78"/>
  <c r="E60" i="78"/>
  <c r="G60" i="78" s="1"/>
  <c r="E59" i="78"/>
  <c r="H58" i="78"/>
  <c r="G58" i="78"/>
  <c r="E58" i="78"/>
  <c r="E57" i="78"/>
  <c r="G56" i="78"/>
  <c r="E56" i="78"/>
  <c r="G55" i="78"/>
  <c r="E55" i="78"/>
  <c r="H54" i="78"/>
  <c r="G54" i="78"/>
  <c r="E54" i="78"/>
  <c r="G53" i="78"/>
  <c r="H53" i="78" s="1"/>
  <c r="E53" i="78"/>
  <c r="G52" i="78"/>
  <c r="E52" i="78"/>
  <c r="E51" i="78"/>
  <c r="G51" i="78" s="1"/>
  <c r="H51" i="78" s="1"/>
  <c r="H50" i="78"/>
  <c r="E50" i="78"/>
  <c r="G50" i="78" s="1"/>
  <c r="E49" i="78"/>
  <c r="E48" i="78"/>
  <c r="E47" i="78"/>
  <c r="G47" i="78" s="1"/>
  <c r="H47" i="78" s="1"/>
  <c r="E46" i="78"/>
  <c r="G46" i="78" s="1"/>
  <c r="G45" i="78"/>
  <c r="H45" i="78" s="1"/>
  <c r="E45" i="78"/>
  <c r="E44" i="78"/>
  <c r="H43" i="78"/>
  <c r="G43" i="78"/>
  <c r="E43" i="78"/>
  <c r="E42" i="78"/>
  <c r="G41" i="78"/>
  <c r="H41" i="78" s="1"/>
  <c r="E41" i="78"/>
  <c r="G40" i="78"/>
  <c r="E40" i="78"/>
  <c r="H39" i="78"/>
  <c r="G39" i="78"/>
  <c r="E39" i="78"/>
  <c r="E38" i="78"/>
  <c r="G37" i="78"/>
  <c r="E37" i="78"/>
  <c r="H37" i="78" s="1"/>
  <c r="G36" i="78"/>
  <c r="E36" i="78"/>
  <c r="G35" i="78"/>
  <c r="E35" i="78"/>
  <c r="H35" i="78" s="1"/>
  <c r="G34" i="78"/>
  <c r="E34" i="78"/>
  <c r="G33" i="78"/>
  <c r="H33" i="78" s="1"/>
  <c r="E33" i="78"/>
  <c r="E32" i="78"/>
  <c r="G32" i="78" s="1"/>
  <c r="H32" i="78" s="1"/>
  <c r="E31" i="78"/>
  <c r="H30" i="78"/>
  <c r="G30" i="78"/>
  <c r="E30" i="78"/>
  <c r="G29" i="78"/>
  <c r="E29" i="78"/>
  <c r="E28" i="78"/>
  <c r="H27" i="78"/>
  <c r="G27" i="78"/>
  <c r="E27" i="78"/>
  <c r="E26" i="78"/>
  <c r="H25" i="78"/>
  <c r="G25" i="78"/>
  <c r="E25" i="78"/>
  <c r="G24" i="78"/>
  <c r="H24" i="78" s="1"/>
  <c r="E24" i="78"/>
  <c r="E23" i="78"/>
  <c r="E22" i="78"/>
  <c r="G21" i="78"/>
  <c r="H21" i="78" s="1"/>
  <c r="E21" i="78"/>
  <c r="E20" i="78"/>
  <c r="H19" i="78"/>
  <c r="G19" i="78"/>
  <c r="E19" i="78"/>
  <c r="G18" i="78"/>
  <c r="E18" i="78"/>
  <c r="G17" i="78"/>
  <c r="H17" i="78" s="1"/>
  <c r="E17" i="78"/>
  <c r="E16" i="78"/>
  <c r="G15" i="78"/>
  <c r="H15" i="78" s="1"/>
  <c r="E15" i="78"/>
  <c r="H14" i="78"/>
  <c r="G14" i="78"/>
  <c r="E14" i="78"/>
  <c r="G13" i="78"/>
  <c r="H13" i="78" s="1"/>
  <c r="E13" i="78"/>
  <c r="E12" i="78"/>
  <c r="G12" i="78" s="1"/>
  <c r="H12" i="78" s="1"/>
  <c r="G11" i="78"/>
  <c r="H11" i="78" s="1"/>
  <c r="E11" i="78"/>
  <c r="K10" i="78"/>
  <c r="J10" i="78"/>
  <c r="G10" i="78"/>
  <c r="E10" i="78"/>
  <c r="J9" i="78"/>
  <c r="E9" i="78"/>
  <c r="G8" i="78"/>
  <c r="E8" i="78"/>
  <c r="E7" i="78"/>
  <c r="K6" i="78"/>
  <c r="J6" i="78"/>
  <c r="G6" i="78"/>
  <c r="H6" i="78" s="1"/>
  <c r="E6" i="78"/>
  <c r="J5" i="78"/>
  <c r="E5" i="78"/>
  <c r="H4" i="78"/>
  <c r="E4" i="78"/>
  <c r="G4" i="78" s="1"/>
  <c r="E3" i="78"/>
  <c r="H132" i="77"/>
  <c r="G132" i="77"/>
  <c r="E132" i="77"/>
  <c r="E131" i="77"/>
  <c r="G130" i="77"/>
  <c r="H130" i="77" s="1"/>
  <c r="E130" i="77"/>
  <c r="G129" i="77"/>
  <c r="H129" i="77" s="1"/>
  <c r="E129" i="77"/>
  <c r="E128" i="77"/>
  <c r="E127" i="77"/>
  <c r="G126" i="77"/>
  <c r="E126" i="77"/>
  <c r="E125" i="77"/>
  <c r="H124" i="77"/>
  <c r="G124" i="77"/>
  <c r="E124" i="77"/>
  <c r="G123" i="77"/>
  <c r="H123" i="77" s="1"/>
  <c r="E123" i="77"/>
  <c r="E122" i="77"/>
  <c r="G122" i="77" s="1"/>
  <c r="G121" i="77"/>
  <c r="H121" i="77" s="1"/>
  <c r="E121" i="77"/>
  <c r="E120" i="77"/>
  <c r="E119" i="77"/>
  <c r="H118" i="77"/>
  <c r="E118" i="77"/>
  <c r="G118" i="77" s="1"/>
  <c r="E117" i="77"/>
  <c r="G116" i="77"/>
  <c r="H116" i="77" s="1"/>
  <c r="E116" i="77"/>
  <c r="H115" i="77"/>
  <c r="G115" i="77"/>
  <c r="E115" i="77"/>
  <c r="E114" i="77"/>
  <c r="E113" i="77"/>
  <c r="G112" i="77"/>
  <c r="E112" i="77"/>
  <c r="G111" i="77"/>
  <c r="H111" i="77" s="1"/>
  <c r="E111" i="77"/>
  <c r="E110" i="77"/>
  <c r="H109" i="77"/>
  <c r="E109" i="77"/>
  <c r="G109" i="77" s="1"/>
  <c r="E108" i="77"/>
  <c r="E107" i="77"/>
  <c r="H106" i="77"/>
  <c r="E106" i="77"/>
  <c r="G106" i="77" s="1"/>
  <c r="E105" i="77"/>
  <c r="H104" i="77"/>
  <c r="E104" i="77"/>
  <c r="G104" i="77" s="1"/>
  <c r="E103" i="77"/>
  <c r="H102" i="77"/>
  <c r="E102" i="77"/>
  <c r="G102" i="77" s="1"/>
  <c r="H101" i="77"/>
  <c r="E101" i="77"/>
  <c r="G101" i="77" s="1"/>
  <c r="H100" i="77"/>
  <c r="G100" i="77"/>
  <c r="E100" i="77"/>
  <c r="G99" i="77"/>
  <c r="H99" i="77" s="1"/>
  <c r="E99" i="77"/>
  <c r="E98" i="77"/>
  <c r="G97" i="77"/>
  <c r="H97" i="77" s="1"/>
  <c r="E97" i="77"/>
  <c r="E96" i="77"/>
  <c r="E95" i="77"/>
  <c r="E94" i="77"/>
  <c r="G93" i="77"/>
  <c r="H93" i="77" s="1"/>
  <c r="E93" i="77"/>
  <c r="H92" i="77"/>
  <c r="E92" i="77"/>
  <c r="G92" i="77" s="1"/>
  <c r="G91" i="77"/>
  <c r="E91" i="77"/>
  <c r="G90" i="77"/>
  <c r="E90" i="77"/>
  <c r="G89" i="77"/>
  <c r="E89" i="77"/>
  <c r="H88" i="77"/>
  <c r="G88" i="77"/>
  <c r="E88" i="77"/>
  <c r="G87" i="77"/>
  <c r="H87" i="77" s="1"/>
  <c r="E87" i="77"/>
  <c r="G86" i="77"/>
  <c r="E86" i="77"/>
  <c r="E85" i="77"/>
  <c r="E84" i="77"/>
  <c r="G83" i="77"/>
  <c r="H83" i="77" s="1"/>
  <c r="E83" i="77"/>
  <c r="E82" i="77"/>
  <c r="E81" i="77"/>
  <c r="H80" i="77"/>
  <c r="G80" i="77"/>
  <c r="E80" i="77"/>
  <c r="G79" i="77"/>
  <c r="E79" i="77"/>
  <c r="H78" i="77"/>
  <c r="E78" i="77"/>
  <c r="G78" i="77" s="1"/>
  <c r="G77" i="77"/>
  <c r="H77" i="77" s="1"/>
  <c r="E77" i="77"/>
  <c r="E76" i="77"/>
  <c r="G75" i="77"/>
  <c r="E75" i="77"/>
  <c r="H74" i="77"/>
  <c r="G74" i="77"/>
  <c r="E74" i="77"/>
  <c r="G73" i="77"/>
  <c r="E73" i="77"/>
  <c r="E72" i="77"/>
  <c r="G72" i="77" s="1"/>
  <c r="G71" i="77"/>
  <c r="H71" i="77" s="1"/>
  <c r="E71" i="77"/>
  <c r="E70" i="77"/>
  <c r="E69" i="77"/>
  <c r="G68" i="77"/>
  <c r="H68" i="77" s="1"/>
  <c r="E68" i="77"/>
  <c r="H67" i="77"/>
  <c r="G67" i="77"/>
  <c r="E67" i="77"/>
  <c r="E66" i="77"/>
  <c r="E65" i="77"/>
  <c r="H64" i="77"/>
  <c r="E64" i="77"/>
  <c r="G64" i="77" s="1"/>
  <c r="E63" i="77"/>
  <c r="E62" i="77"/>
  <c r="G61" i="77"/>
  <c r="E61" i="77"/>
  <c r="E60" i="77"/>
  <c r="G60" i="77" s="1"/>
  <c r="H59" i="77"/>
  <c r="E59" i="77"/>
  <c r="G59" i="77" s="1"/>
  <c r="E58" i="77"/>
  <c r="G58" i="77" s="1"/>
  <c r="H57" i="77"/>
  <c r="G57" i="77"/>
  <c r="E57" i="77"/>
  <c r="G56" i="77"/>
  <c r="H56" i="77" s="1"/>
  <c r="E56" i="77"/>
  <c r="G55" i="77"/>
  <c r="H55" i="77" s="1"/>
  <c r="E55" i="77"/>
  <c r="H54" i="77"/>
  <c r="E54" i="77"/>
  <c r="G54" i="77" s="1"/>
  <c r="G53" i="77"/>
  <c r="H53" i="77" s="1"/>
  <c r="E53" i="77"/>
  <c r="E52" i="77"/>
  <c r="E51" i="77"/>
  <c r="G51" i="77" s="1"/>
  <c r="H51" i="77" s="1"/>
  <c r="E50" i="77"/>
  <c r="E49" i="77"/>
  <c r="E48" i="77"/>
  <c r="E47" i="77"/>
  <c r="G46" i="77"/>
  <c r="E46" i="77"/>
  <c r="E45" i="77"/>
  <c r="E44" i="77"/>
  <c r="G44" i="77" s="1"/>
  <c r="H44" i="77" s="1"/>
  <c r="H43" i="77"/>
  <c r="G43" i="77"/>
  <c r="E43" i="77"/>
  <c r="H42" i="77"/>
  <c r="E42" i="77"/>
  <c r="G42" i="77" s="1"/>
  <c r="E41" i="77"/>
  <c r="E40" i="77"/>
  <c r="G39" i="77"/>
  <c r="H39" i="77" s="1"/>
  <c r="E39" i="77"/>
  <c r="E38" i="77"/>
  <c r="E37" i="77"/>
  <c r="H36" i="77"/>
  <c r="E36" i="77"/>
  <c r="G36" i="77" s="1"/>
  <c r="E35" i="77"/>
  <c r="E34" i="77"/>
  <c r="H33" i="77"/>
  <c r="G33" i="77"/>
  <c r="E33" i="77"/>
  <c r="H32" i="77"/>
  <c r="G32" i="77"/>
  <c r="E32" i="77"/>
  <c r="E31" i="77"/>
  <c r="E30" i="77"/>
  <c r="G30" i="77" s="1"/>
  <c r="E29" i="77"/>
  <c r="H28" i="77"/>
  <c r="G28" i="77"/>
  <c r="E28" i="77"/>
  <c r="G27" i="77"/>
  <c r="H27" i="77" s="1"/>
  <c r="E27" i="77"/>
  <c r="E26" i="77"/>
  <c r="G25" i="77"/>
  <c r="E25" i="77"/>
  <c r="H24" i="77"/>
  <c r="G24" i="77"/>
  <c r="E24" i="77"/>
  <c r="E23" i="77"/>
  <c r="G22" i="77"/>
  <c r="E22" i="77"/>
  <c r="E21" i="77"/>
  <c r="G20" i="77"/>
  <c r="E20" i="77"/>
  <c r="E19" i="77"/>
  <c r="G19" i="77" s="1"/>
  <c r="E18" i="77"/>
  <c r="H17" i="77"/>
  <c r="G17" i="77"/>
  <c r="E17" i="77"/>
  <c r="E16" i="77"/>
  <c r="H15" i="77"/>
  <c r="G15" i="77"/>
  <c r="E15" i="77"/>
  <c r="H14" i="77"/>
  <c r="G14" i="77"/>
  <c r="E14" i="77"/>
  <c r="G13" i="77"/>
  <c r="H13" i="77" s="1"/>
  <c r="E13" i="77"/>
  <c r="H12" i="77"/>
  <c r="E12" i="77"/>
  <c r="G12" i="77" s="1"/>
  <c r="G11" i="77"/>
  <c r="H11" i="77" s="1"/>
  <c r="E11" i="77"/>
  <c r="K10" i="77"/>
  <c r="J10" i="77"/>
  <c r="G10" i="77"/>
  <c r="E10" i="77"/>
  <c r="J9" i="77"/>
  <c r="E9" i="77"/>
  <c r="G8" i="77"/>
  <c r="H8" i="77" s="1"/>
  <c r="E8" i="77"/>
  <c r="E7" i="77"/>
  <c r="G6" i="77"/>
  <c r="H6" i="77" s="1"/>
  <c r="E6" i="77"/>
  <c r="J5" i="77"/>
  <c r="H5" i="77"/>
  <c r="G5" i="77"/>
  <c r="E5" i="77"/>
  <c r="E4" i="77"/>
  <c r="E3" i="77"/>
  <c r="B44" i="76"/>
  <c r="B43" i="76"/>
  <c r="B42" i="76"/>
  <c r="B41" i="76"/>
  <c r="B40" i="76"/>
  <c r="B39" i="76"/>
  <c r="B38" i="76"/>
  <c r="B37" i="76"/>
  <c r="B36" i="76"/>
  <c r="B35" i="76"/>
  <c r="B34" i="76"/>
  <c r="B33" i="76"/>
  <c r="B32" i="76"/>
  <c r="B31" i="76"/>
  <c r="B30" i="76"/>
  <c r="B29" i="76"/>
  <c r="B28" i="76"/>
  <c r="B27" i="76"/>
  <c r="B26" i="76"/>
  <c r="B25" i="76"/>
  <c r="B24" i="76"/>
  <c r="B23" i="76"/>
  <c r="B22" i="76"/>
  <c r="B21" i="76"/>
  <c r="B20" i="76"/>
  <c r="B19" i="76"/>
  <c r="B18" i="76"/>
  <c r="B17" i="76"/>
  <c r="B16" i="76"/>
  <c r="B15" i="76"/>
  <c r="B14" i="76"/>
  <c r="B13" i="76"/>
  <c r="B12" i="76"/>
  <c r="B11" i="76"/>
  <c r="B10" i="76"/>
  <c r="B9" i="76"/>
  <c r="B8" i="76"/>
  <c r="B7" i="76"/>
  <c r="B6" i="76"/>
  <c r="B5" i="76"/>
  <c r="B4" i="76"/>
  <c r="B3" i="76"/>
  <c r="B2" i="76"/>
  <c r="E122" i="75"/>
  <c r="G122" i="75" s="1"/>
  <c r="H122" i="75" s="1"/>
  <c r="E121" i="75"/>
  <c r="G121" i="75" s="1"/>
  <c r="G120" i="75"/>
  <c r="H120" i="75" s="1"/>
  <c r="E120" i="75"/>
  <c r="H119" i="75"/>
  <c r="E119" i="75"/>
  <c r="G119" i="75" s="1"/>
  <c r="E118" i="75"/>
  <c r="G117" i="75"/>
  <c r="E117" i="75"/>
  <c r="E116" i="75"/>
  <c r="G116" i="75" s="1"/>
  <c r="H116" i="75" s="1"/>
  <c r="E115" i="75"/>
  <c r="H114" i="75"/>
  <c r="G114" i="75"/>
  <c r="E114" i="75"/>
  <c r="E113" i="75"/>
  <c r="G112" i="75"/>
  <c r="E112" i="75"/>
  <c r="G111" i="75"/>
  <c r="H111" i="75" s="1"/>
  <c r="E111" i="75"/>
  <c r="G110" i="75"/>
  <c r="H110" i="75" s="1"/>
  <c r="E110" i="75"/>
  <c r="H109" i="75"/>
  <c r="G109" i="75"/>
  <c r="E109" i="75"/>
  <c r="E108" i="75"/>
  <c r="G107" i="75"/>
  <c r="H107" i="75" s="1"/>
  <c r="E107" i="75"/>
  <c r="G106" i="75"/>
  <c r="E106" i="75"/>
  <c r="E105" i="75"/>
  <c r="H104" i="75"/>
  <c r="E104" i="75"/>
  <c r="G104" i="75" s="1"/>
  <c r="H103" i="75"/>
  <c r="G103" i="75"/>
  <c r="E103" i="75"/>
  <c r="G102" i="75"/>
  <c r="H102" i="75" s="1"/>
  <c r="E102" i="75"/>
  <c r="E101" i="75"/>
  <c r="G101" i="75" s="1"/>
  <c r="H101" i="75" s="1"/>
  <c r="E100" i="75"/>
  <c r="H99" i="75"/>
  <c r="E99" i="75"/>
  <c r="G99" i="75" s="1"/>
  <c r="G98" i="75"/>
  <c r="H98" i="75" s="1"/>
  <c r="E98" i="75"/>
  <c r="E97" i="75"/>
  <c r="G97" i="75" s="1"/>
  <c r="H97" i="75" s="1"/>
  <c r="G96" i="75"/>
  <c r="H96" i="75" s="1"/>
  <c r="E96" i="75"/>
  <c r="H95" i="75"/>
  <c r="E95" i="75"/>
  <c r="G95" i="75" s="1"/>
  <c r="G94" i="75"/>
  <c r="H94" i="75" s="1"/>
  <c r="E94" i="75"/>
  <c r="E93" i="75"/>
  <c r="G92" i="75"/>
  <c r="H92" i="75" s="1"/>
  <c r="E92" i="75"/>
  <c r="E91" i="75"/>
  <c r="E90" i="75"/>
  <c r="G89" i="75"/>
  <c r="H89" i="75" s="1"/>
  <c r="E89" i="75"/>
  <c r="G88" i="75"/>
  <c r="E88" i="75"/>
  <c r="H88" i="75" s="1"/>
  <c r="G87" i="75"/>
  <c r="E87" i="75"/>
  <c r="H86" i="75"/>
  <c r="G86" i="75"/>
  <c r="E86" i="75"/>
  <c r="H85" i="75"/>
  <c r="G85" i="75"/>
  <c r="E85" i="75"/>
  <c r="E84" i="75"/>
  <c r="E83" i="75"/>
  <c r="G83" i="75" s="1"/>
  <c r="E82" i="75"/>
  <c r="E81" i="75"/>
  <c r="H80" i="75"/>
  <c r="E80" i="75"/>
  <c r="G80" i="75" s="1"/>
  <c r="G79" i="75"/>
  <c r="E79" i="75"/>
  <c r="H78" i="75"/>
  <c r="G78" i="75"/>
  <c r="E78" i="75"/>
  <c r="E77" i="75"/>
  <c r="H76" i="75"/>
  <c r="G76" i="75"/>
  <c r="E76" i="75"/>
  <c r="E75" i="75"/>
  <c r="E74" i="75"/>
  <c r="G73" i="75"/>
  <c r="H73" i="75" s="1"/>
  <c r="E73" i="75"/>
  <c r="G72" i="75"/>
  <c r="H72" i="75" s="1"/>
  <c r="E72" i="75"/>
  <c r="E71" i="75"/>
  <c r="G71" i="75" s="1"/>
  <c r="H70" i="75"/>
  <c r="G70" i="75"/>
  <c r="E70" i="75"/>
  <c r="H69" i="75"/>
  <c r="E69" i="75"/>
  <c r="G69" i="75" s="1"/>
  <c r="E68" i="75"/>
  <c r="H67" i="75"/>
  <c r="E67" i="75"/>
  <c r="G67" i="75" s="1"/>
  <c r="E66" i="75"/>
  <c r="E65" i="75"/>
  <c r="E64" i="75"/>
  <c r="G64" i="75" s="1"/>
  <c r="E63" i="75"/>
  <c r="G62" i="75"/>
  <c r="E62" i="75"/>
  <c r="E61" i="75"/>
  <c r="G60" i="75"/>
  <c r="H60" i="75" s="1"/>
  <c r="E60" i="75"/>
  <c r="G59" i="75"/>
  <c r="E59" i="75"/>
  <c r="E58" i="75"/>
  <c r="H57" i="75"/>
  <c r="E57" i="75"/>
  <c r="G57" i="75" s="1"/>
  <c r="E56" i="75"/>
  <c r="G56" i="75" s="1"/>
  <c r="H55" i="75"/>
  <c r="G55" i="75"/>
  <c r="E55" i="75"/>
  <c r="G54" i="75"/>
  <c r="H54" i="75" s="1"/>
  <c r="E54" i="75"/>
  <c r="E53" i="75"/>
  <c r="E52" i="75"/>
  <c r="G52" i="75" s="1"/>
  <c r="H52" i="75" s="1"/>
  <c r="E51" i="75"/>
  <c r="G51" i="75" s="1"/>
  <c r="H50" i="75"/>
  <c r="G50" i="75"/>
  <c r="E50" i="75"/>
  <c r="H49" i="75"/>
  <c r="G49" i="75"/>
  <c r="E49" i="75"/>
  <c r="E48" i="75"/>
  <c r="H47" i="75"/>
  <c r="E47" i="75"/>
  <c r="G47" i="75" s="1"/>
  <c r="H46" i="75"/>
  <c r="E46" i="75"/>
  <c r="G46" i="75" s="1"/>
  <c r="H45" i="75"/>
  <c r="G45" i="75"/>
  <c r="E45" i="75"/>
  <c r="E44" i="75"/>
  <c r="E43" i="75"/>
  <c r="H42" i="75"/>
  <c r="G42" i="75"/>
  <c r="E42" i="75"/>
  <c r="E41" i="75"/>
  <c r="H40" i="75"/>
  <c r="G40" i="75"/>
  <c r="E40" i="75"/>
  <c r="E39" i="75"/>
  <c r="G38" i="75"/>
  <c r="E38" i="75"/>
  <c r="E37" i="75"/>
  <c r="G37" i="75" s="1"/>
  <c r="H37" i="75" s="1"/>
  <c r="E36" i="75"/>
  <c r="G36" i="75" s="1"/>
  <c r="H35" i="75"/>
  <c r="G35" i="75"/>
  <c r="E35" i="75"/>
  <c r="E34" i="75"/>
  <c r="H33" i="75"/>
  <c r="E33" i="75"/>
  <c r="G33" i="75" s="1"/>
  <c r="E32" i="75"/>
  <c r="H31" i="75"/>
  <c r="G31" i="75"/>
  <c r="E31" i="75"/>
  <c r="H30" i="75"/>
  <c r="E30" i="75"/>
  <c r="G30" i="75" s="1"/>
  <c r="E29" i="75"/>
  <c r="E28" i="75"/>
  <c r="G28" i="75" s="1"/>
  <c r="H28" i="75" s="1"/>
  <c r="G27" i="75"/>
  <c r="H27" i="75" s="1"/>
  <c r="E27" i="75"/>
  <c r="G26" i="75"/>
  <c r="E26" i="75"/>
  <c r="E25" i="75"/>
  <c r="H24" i="75"/>
  <c r="G24" i="75"/>
  <c r="E24" i="75"/>
  <c r="E23" i="75"/>
  <c r="G23" i="75" s="1"/>
  <c r="H22" i="75"/>
  <c r="E22" i="75"/>
  <c r="G22" i="75" s="1"/>
  <c r="E21" i="75"/>
  <c r="G20" i="75"/>
  <c r="E20" i="75"/>
  <c r="G19" i="75"/>
  <c r="E19" i="75"/>
  <c r="E18" i="75"/>
  <c r="H17" i="75"/>
  <c r="G17" i="75"/>
  <c r="E17" i="75"/>
  <c r="G16" i="75"/>
  <c r="H16" i="75" s="1"/>
  <c r="E16" i="75"/>
  <c r="H15" i="75"/>
  <c r="E15" i="75"/>
  <c r="G15" i="75" s="1"/>
  <c r="E14" i="75"/>
  <c r="G13" i="75"/>
  <c r="H13" i="75" s="1"/>
  <c r="E13" i="75"/>
  <c r="E12" i="75"/>
  <c r="G12" i="75" s="1"/>
  <c r="E11" i="75"/>
  <c r="K10" i="75"/>
  <c r="J10" i="75"/>
  <c r="G10" i="75"/>
  <c r="E10" i="75"/>
  <c r="J9" i="75"/>
  <c r="E9" i="75"/>
  <c r="E8" i="75"/>
  <c r="E7" i="75"/>
  <c r="E6" i="75"/>
  <c r="J5" i="75"/>
  <c r="G5" i="75"/>
  <c r="H5" i="75" s="1"/>
  <c r="E5" i="75"/>
  <c r="H4" i="75"/>
  <c r="E4" i="75"/>
  <c r="G4" i="75" s="1"/>
  <c r="E3" i="75"/>
  <c r="G3" i="75" s="1"/>
  <c r="H102" i="74"/>
  <c r="E102" i="74"/>
  <c r="G102" i="74" s="1"/>
  <c r="E101" i="74"/>
  <c r="H101" i="74" s="1"/>
  <c r="G100" i="74"/>
  <c r="H100" i="74" s="1"/>
  <c r="E100" i="74"/>
  <c r="G99" i="74"/>
  <c r="E99" i="74"/>
  <c r="E98" i="74"/>
  <c r="G97" i="74"/>
  <c r="H97" i="74" s="1"/>
  <c r="E97" i="74"/>
  <c r="H96" i="74"/>
  <c r="E96" i="74"/>
  <c r="G96" i="74" s="1"/>
  <c r="E95" i="74"/>
  <c r="H94" i="74"/>
  <c r="E94" i="74"/>
  <c r="G94" i="74" s="1"/>
  <c r="E93" i="74"/>
  <c r="E92" i="74"/>
  <c r="E91" i="74"/>
  <c r="G91" i="74" s="1"/>
  <c r="H91" i="74" s="1"/>
  <c r="G90" i="74"/>
  <c r="H90" i="74" s="1"/>
  <c r="E90" i="74"/>
  <c r="G89" i="74"/>
  <c r="E89" i="74"/>
  <c r="E88" i="74"/>
  <c r="G87" i="74"/>
  <c r="H87" i="74" s="1"/>
  <c r="E87" i="74"/>
  <c r="E86" i="74"/>
  <c r="H85" i="74"/>
  <c r="G85" i="74"/>
  <c r="E85" i="74"/>
  <c r="E84" i="74"/>
  <c r="E83" i="74"/>
  <c r="E82" i="74"/>
  <c r="G82" i="74" s="1"/>
  <c r="E81" i="74"/>
  <c r="G81" i="74" s="1"/>
  <c r="E80" i="74"/>
  <c r="E79" i="74"/>
  <c r="H78" i="74"/>
  <c r="E78" i="74"/>
  <c r="G78" i="74" s="1"/>
  <c r="E77" i="74"/>
  <c r="H76" i="74"/>
  <c r="G76" i="74"/>
  <c r="E76" i="74"/>
  <c r="G75" i="74"/>
  <c r="H75" i="74" s="1"/>
  <c r="E75" i="74"/>
  <c r="G74" i="74"/>
  <c r="E74" i="74"/>
  <c r="H74" i="74" s="1"/>
  <c r="H73" i="74"/>
  <c r="E73" i="74"/>
  <c r="G73" i="74" s="1"/>
  <c r="E72" i="74"/>
  <c r="G72" i="74" s="1"/>
  <c r="H72" i="74" s="1"/>
  <c r="E71" i="74"/>
  <c r="G71" i="74" s="1"/>
  <c r="H71" i="74" s="1"/>
  <c r="G70" i="74"/>
  <c r="H70" i="74" s="1"/>
  <c r="E70" i="74"/>
  <c r="G69" i="74"/>
  <c r="E69" i="74"/>
  <c r="E68" i="74"/>
  <c r="E67" i="74"/>
  <c r="H67" i="74" s="1"/>
  <c r="E66" i="74"/>
  <c r="G65" i="74"/>
  <c r="H65" i="74" s="1"/>
  <c r="E65" i="74"/>
  <c r="G64" i="74"/>
  <c r="H64" i="74" s="1"/>
  <c r="E64" i="74"/>
  <c r="H63" i="74"/>
  <c r="E63" i="74"/>
  <c r="G63" i="74" s="1"/>
  <c r="E62" i="74"/>
  <c r="G62" i="74" s="1"/>
  <c r="G61" i="74"/>
  <c r="H61" i="74" s="1"/>
  <c r="E61" i="74"/>
  <c r="E60" i="74"/>
  <c r="G59" i="74"/>
  <c r="H59" i="74" s="1"/>
  <c r="E59" i="74"/>
  <c r="G58" i="74"/>
  <c r="H58" i="74" s="1"/>
  <c r="E58" i="74"/>
  <c r="E57" i="74"/>
  <c r="G56" i="74"/>
  <c r="E56" i="74"/>
  <c r="G55" i="74"/>
  <c r="H55" i="74" s="1"/>
  <c r="E55" i="74"/>
  <c r="E54" i="74"/>
  <c r="H53" i="74"/>
  <c r="G53" i="74"/>
  <c r="E53" i="74"/>
  <c r="H52" i="74"/>
  <c r="G52" i="74"/>
  <c r="E52" i="74"/>
  <c r="H51" i="74"/>
  <c r="G51" i="74"/>
  <c r="E51" i="74"/>
  <c r="E50" i="74"/>
  <c r="G50" i="74" s="1"/>
  <c r="G49" i="74"/>
  <c r="H49" i="74" s="1"/>
  <c r="E49" i="74"/>
  <c r="E48" i="74"/>
  <c r="G48" i="74" s="1"/>
  <c r="E47" i="74"/>
  <c r="H46" i="74"/>
  <c r="G46" i="74"/>
  <c r="E46" i="74"/>
  <c r="E45" i="74"/>
  <c r="G44" i="74"/>
  <c r="H44" i="74" s="1"/>
  <c r="E44" i="74"/>
  <c r="E43" i="74"/>
  <c r="H42" i="74"/>
  <c r="G42" i="74"/>
  <c r="E42" i="74"/>
  <c r="G41" i="74"/>
  <c r="E41" i="74"/>
  <c r="H41" i="74" s="1"/>
  <c r="G40" i="74"/>
  <c r="E40" i="74"/>
  <c r="E39" i="74"/>
  <c r="H38" i="74"/>
  <c r="E38" i="74"/>
  <c r="G38" i="74" s="1"/>
  <c r="E37" i="74"/>
  <c r="H37" i="74" s="1"/>
  <c r="H36" i="74"/>
  <c r="G36" i="74"/>
  <c r="E36" i="74"/>
  <c r="G35" i="74"/>
  <c r="E35" i="74"/>
  <c r="E34" i="74"/>
  <c r="G33" i="74"/>
  <c r="E33" i="74"/>
  <c r="H32" i="74"/>
  <c r="G32" i="74"/>
  <c r="E32" i="74"/>
  <c r="G31" i="74"/>
  <c r="H31" i="74" s="1"/>
  <c r="E31" i="74"/>
  <c r="E30" i="74"/>
  <c r="H29" i="74"/>
  <c r="E29" i="74"/>
  <c r="G29" i="74" s="1"/>
  <c r="E28" i="74"/>
  <c r="G27" i="74"/>
  <c r="H27" i="74" s="1"/>
  <c r="E27" i="74"/>
  <c r="E26" i="74"/>
  <c r="G25" i="74"/>
  <c r="E25" i="74"/>
  <c r="G24" i="74"/>
  <c r="E24" i="74"/>
  <c r="G23" i="74"/>
  <c r="E23" i="74"/>
  <c r="G22" i="74"/>
  <c r="E22" i="74"/>
  <c r="G21" i="74"/>
  <c r="H21" i="74" s="1"/>
  <c r="E21" i="74"/>
  <c r="E20" i="74"/>
  <c r="G20" i="74" s="1"/>
  <c r="E19" i="74"/>
  <c r="G19" i="74" s="1"/>
  <c r="G18" i="74"/>
  <c r="H18" i="74" s="1"/>
  <c r="E18" i="74"/>
  <c r="H17" i="74"/>
  <c r="G17" i="74"/>
  <c r="E17" i="74"/>
  <c r="H16" i="74"/>
  <c r="E16" i="74"/>
  <c r="G16" i="74" s="1"/>
  <c r="E15" i="74"/>
  <c r="G15" i="74" s="1"/>
  <c r="H15" i="74" s="1"/>
  <c r="E14" i="74"/>
  <c r="E13" i="74"/>
  <c r="H12" i="74"/>
  <c r="G12" i="74"/>
  <c r="E12" i="74"/>
  <c r="E11" i="74"/>
  <c r="K10" i="74"/>
  <c r="J10" i="74"/>
  <c r="H10" i="74"/>
  <c r="G10" i="74"/>
  <c r="E10" i="74"/>
  <c r="J9" i="74"/>
  <c r="G9" i="74"/>
  <c r="E9" i="74"/>
  <c r="H9" i="74" s="1"/>
  <c r="E8" i="74"/>
  <c r="E7" i="74"/>
  <c r="J6" i="74"/>
  <c r="G6" i="74"/>
  <c r="H6" i="74" s="1"/>
  <c r="E6" i="74"/>
  <c r="J5" i="74"/>
  <c r="H5" i="74"/>
  <c r="G5" i="74"/>
  <c r="E5" i="74"/>
  <c r="G4" i="74"/>
  <c r="H4" i="74" s="1"/>
  <c r="E4" i="74"/>
  <c r="E3" i="74"/>
  <c r="H219" i="73"/>
  <c r="H218" i="73"/>
  <c r="H217" i="73"/>
  <c r="H216" i="73"/>
  <c r="H215" i="73"/>
  <c r="H214" i="73"/>
  <c r="H213" i="73"/>
  <c r="H212" i="73"/>
  <c r="H211" i="73"/>
  <c r="H210" i="73"/>
  <c r="H209" i="73"/>
  <c r="H208" i="73"/>
  <c r="H207" i="73"/>
  <c r="H206" i="73"/>
  <c r="H205" i="73"/>
  <c r="H204" i="73"/>
  <c r="H203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G173" i="73"/>
  <c r="H172" i="73"/>
  <c r="G172" i="73"/>
  <c r="H171" i="73"/>
  <c r="G171" i="73"/>
  <c r="H170" i="73"/>
  <c r="G170" i="73"/>
  <c r="H169" i="73"/>
  <c r="G169" i="73"/>
  <c r="H168" i="73"/>
  <c r="G168" i="73"/>
  <c r="H167" i="73"/>
  <c r="G167" i="73"/>
  <c r="H166" i="73"/>
  <c r="G166" i="73"/>
  <c r="H165" i="73"/>
  <c r="G165" i="73"/>
  <c r="H164" i="73"/>
  <c r="G164" i="73"/>
  <c r="H163" i="73"/>
  <c r="G163" i="73"/>
  <c r="H162" i="73"/>
  <c r="G162" i="73"/>
  <c r="H161" i="73"/>
  <c r="G161" i="73"/>
  <c r="H160" i="73"/>
  <c r="G160" i="73"/>
  <c r="H159" i="73"/>
  <c r="G159" i="73"/>
  <c r="H158" i="73"/>
  <c r="G158" i="73"/>
  <c r="H157" i="73"/>
  <c r="G157" i="73"/>
  <c r="H156" i="73"/>
  <c r="G156" i="73"/>
  <c r="H155" i="73"/>
  <c r="G155" i="73"/>
  <c r="H154" i="73"/>
  <c r="G154" i="73"/>
  <c r="H153" i="73"/>
  <c r="G153" i="73"/>
  <c r="H152" i="73"/>
  <c r="G152" i="73"/>
  <c r="H150" i="73"/>
  <c r="G150" i="73"/>
  <c r="E149" i="73"/>
  <c r="G148" i="73"/>
  <c r="H148" i="73" s="1"/>
  <c r="E148" i="73"/>
  <c r="G147" i="73"/>
  <c r="E147" i="73"/>
  <c r="E146" i="73"/>
  <c r="E145" i="73"/>
  <c r="G145" i="73" s="1"/>
  <c r="H144" i="73"/>
  <c r="G144" i="73"/>
  <c r="E144" i="73"/>
  <c r="H143" i="73"/>
  <c r="E143" i="73"/>
  <c r="G143" i="73" s="1"/>
  <c r="H142" i="73"/>
  <c r="G142" i="73"/>
  <c r="E142" i="73"/>
  <c r="H141" i="73"/>
  <c r="G141" i="73"/>
  <c r="E141" i="73"/>
  <c r="E140" i="73"/>
  <c r="H139" i="73"/>
  <c r="G139" i="73"/>
  <c r="E139" i="73"/>
  <c r="E138" i="73"/>
  <c r="H137" i="73"/>
  <c r="G137" i="73"/>
  <c r="E137" i="73"/>
  <c r="E136" i="73"/>
  <c r="H136" i="73" s="1"/>
  <c r="H135" i="73"/>
  <c r="E135" i="73"/>
  <c r="G135" i="73" s="1"/>
  <c r="E134" i="73"/>
  <c r="H133" i="73"/>
  <c r="G133" i="73"/>
  <c r="E133" i="73"/>
  <c r="G132" i="73"/>
  <c r="E132" i="73"/>
  <c r="E131" i="73"/>
  <c r="G130" i="73"/>
  <c r="E130" i="73"/>
  <c r="E129" i="73"/>
  <c r="H128" i="73"/>
  <c r="G128" i="73"/>
  <c r="E128" i="73"/>
  <c r="H127" i="73"/>
  <c r="G127" i="73"/>
  <c r="E127" i="73"/>
  <c r="H126" i="73"/>
  <c r="G126" i="73"/>
  <c r="E126" i="73"/>
  <c r="E125" i="73"/>
  <c r="H124" i="73"/>
  <c r="G124" i="73"/>
  <c r="E124" i="73"/>
  <c r="E123" i="73"/>
  <c r="G123" i="73" s="1"/>
  <c r="E122" i="73"/>
  <c r="E121" i="73"/>
  <c r="E120" i="73"/>
  <c r="H120" i="73" s="1"/>
  <c r="G119" i="73"/>
  <c r="E119" i="73"/>
  <c r="H118" i="73"/>
  <c r="E118" i="73"/>
  <c r="G118" i="73" s="1"/>
  <c r="E117" i="73"/>
  <c r="G117" i="73" s="1"/>
  <c r="H116" i="73"/>
  <c r="G116" i="73"/>
  <c r="E116" i="73"/>
  <c r="H115" i="73"/>
  <c r="G115" i="73"/>
  <c r="E115" i="73"/>
  <c r="E114" i="73"/>
  <c r="E113" i="73"/>
  <c r="G113" i="73" s="1"/>
  <c r="H113" i="73" s="1"/>
  <c r="E112" i="73"/>
  <c r="G111" i="73"/>
  <c r="H111" i="73" s="1"/>
  <c r="E111" i="73"/>
  <c r="E110" i="73"/>
  <c r="H109" i="73"/>
  <c r="G109" i="73"/>
  <c r="E109" i="73"/>
  <c r="H108" i="73"/>
  <c r="G108" i="73"/>
  <c r="E108" i="73"/>
  <c r="E107" i="73"/>
  <c r="G107" i="73" s="1"/>
  <c r="E106" i="73"/>
  <c r="G105" i="73"/>
  <c r="H105" i="73" s="1"/>
  <c r="E105" i="73"/>
  <c r="E104" i="73"/>
  <c r="E103" i="73"/>
  <c r="E102" i="73"/>
  <c r="H102" i="73" s="1"/>
  <c r="H101" i="73"/>
  <c r="E101" i="73"/>
  <c r="G101" i="73" s="1"/>
  <c r="G100" i="73"/>
  <c r="H100" i="73" s="1"/>
  <c r="E100" i="73"/>
  <c r="G99" i="73"/>
  <c r="E99" i="73"/>
  <c r="G98" i="73"/>
  <c r="E98" i="73"/>
  <c r="G97" i="73"/>
  <c r="E97" i="73"/>
  <c r="H96" i="73"/>
  <c r="E96" i="73"/>
  <c r="G96" i="73" s="1"/>
  <c r="E95" i="73"/>
  <c r="E94" i="73"/>
  <c r="E93" i="73"/>
  <c r="G93" i="73" s="1"/>
  <c r="H93" i="73" s="1"/>
  <c r="G92" i="73"/>
  <c r="H92" i="73" s="1"/>
  <c r="E92" i="73"/>
  <c r="H91" i="73"/>
  <c r="G91" i="73"/>
  <c r="E91" i="73"/>
  <c r="E90" i="73"/>
  <c r="H89" i="73"/>
  <c r="G89" i="73"/>
  <c r="E89" i="73"/>
  <c r="G88" i="73"/>
  <c r="H88" i="73" s="1"/>
  <c r="E88" i="73"/>
  <c r="E87" i="73"/>
  <c r="E86" i="73"/>
  <c r="G85" i="73"/>
  <c r="E85" i="73"/>
  <c r="H84" i="73"/>
  <c r="E84" i="73"/>
  <c r="G84" i="73" s="1"/>
  <c r="G83" i="73"/>
  <c r="H83" i="73" s="1"/>
  <c r="E83" i="73"/>
  <c r="E82" i="73"/>
  <c r="G82" i="73" s="1"/>
  <c r="E81" i="73"/>
  <c r="H80" i="73"/>
  <c r="G80" i="73"/>
  <c r="E80" i="73"/>
  <c r="G79" i="73"/>
  <c r="E79" i="73"/>
  <c r="H78" i="73"/>
  <c r="E78" i="73"/>
  <c r="G78" i="73" s="1"/>
  <c r="E77" i="73"/>
  <c r="E76" i="73"/>
  <c r="G75" i="73"/>
  <c r="E75" i="73"/>
  <c r="H74" i="73"/>
  <c r="E74" i="73"/>
  <c r="G74" i="73" s="1"/>
  <c r="H73" i="73"/>
  <c r="G73" i="73"/>
  <c r="E73" i="73"/>
  <c r="E72" i="73"/>
  <c r="E71" i="73"/>
  <c r="G70" i="73"/>
  <c r="E70" i="73"/>
  <c r="E69" i="73"/>
  <c r="G69" i="73" s="1"/>
  <c r="H69" i="73" s="1"/>
  <c r="E68" i="73"/>
  <c r="G67" i="73"/>
  <c r="H67" i="73" s="1"/>
  <c r="E67" i="73"/>
  <c r="E66" i="73"/>
  <c r="H65" i="73"/>
  <c r="G65" i="73"/>
  <c r="E65" i="73"/>
  <c r="E64" i="73"/>
  <c r="G64" i="73" s="1"/>
  <c r="E63" i="73"/>
  <c r="E62" i="73"/>
  <c r="G62" i="73" s="1"/>
  <c r="H61" i="73"/>
  <c r="G61" i="73"/>
  <c r="E61" i="73"/>
  <c r="H60" i="73"/>
  <c r="G60" i="73"/>
  <c r="E60" i="73"/>
  <c r="E59" i="73"/>
  <c r="H58" i="73"/>
  <c r="E58" i="73"/>
  <c r="G58" i="73" s="1"/>
  <c r="H57" i="73"/>
  <c r="G57" i="73"/>
  <c r="E57" i="73"/>
  <c r="G56" i="73"/>
  <c r="E56" i="73"/>
  <c r="E55" i="73"/>
  <c r="H54" i="73"/>
  <c r="E54" i="73"/>
  <c r="G54" i="73" s="1"/>
  <c r="G53" i="73"/>
  <c r="E53" i="73"/>
  <c r="H52" i="73"/>
  <c r="E52" i="73"/>
  <c r="G52" i="73" s="1"/>
  <c r="H51" i="73"/>
  <c r="E51" i="73"/>
  <c r="G51" i="73" s="1"/>
  <c r="E50" i="73"/>
  <c r="G50" i="73" s="1"/>
  <c r="H50" i="73" s="1"/>
  <c r="G49" i="73"/>
  <c r="H49" i="73" s="1"/>
  <c r="E49" i="73"/>
  <c r="E48" i="73"/>
  <c r="E47" i="73"/>
  <c r="G47" i="73" s="1"/>
  <c r="H47" i="73" s="1"/>
  <c r="E46" i="73"/>
  <c r="G46" i="73" s="1"/>
  <c r="H45" i="73"/>
  <c r="G45" i="73"/>
  <c r="E45" i="73"/>
  <c r="H44" i="73"/>
  <c r="E44" i="73"/>
  <c r="G44" i="73" s="1"/>
  <c r="E43" i="73"/>
  <c r="E42" i="73"/>
  <c r="E41" i="73"/>
  <c r="G41" i="73" s="1"/>
  <c r="H41" i="73" s="1"/>
  <c r="E40" i="73"/>
  <c r="H39" i="73"/>
  <c r="G39" i="73"/>
  <c r="E39" i="73"/>
  <c r="G38" i="73"/>
  <c r="E38" i="73"/>
  <c r="E37" i="73"/>
  <c r="G36" i="73"/>
  <c r="H36" i="73" s="1"/>
  <c r="E36" i="73"/>
  <c r="E35" i="73"/>
  <c r="H34" i="73"/>
  <c r="G34" i="73"/>
  <c r="E34" i="73"/>
  <c r="H33" i="73"/>
  <c r="E33" i="73"/>
  <c r="G33" i="73" s="1"/>
  <c r="E32" i="73"/>
  <c r="G31" i="73"/>
  <c r="E31" i="73"/>
  <c r="E30" i="73"/>
  <c r="H29" i="73"/>
  <c r="E29" i="73"/>
  <c r="G28" i="73"/>
  <c r="H28" i="73" s="1"/>
  <c r="E28" i="73"/>
  <c r="G27" i="73"/>
  <c r="E27" i="73"/>
  <c r="H26" i="73"/>
  <c r="E26" i="73"/>
  <c r="G26" i="73" s="1"/>
  <c r="H25" i="73"/>
  <c r="E25" i="73"/>
  <c r="G25" i="73" s="1"/>
  <c r="H24" i="73"/>
  <c r="G24" i="73"/>
  <c r="E24" i="73"/>
  <c r="H23" i="73"/>
  <c r="G23" i="73"/>
  <c r="E23" i="73"/>
  <c r="E22" i="73"/>
  <c r="H21" i="73"/>
  <c r="E21" i="73"/>
  <c r="G21" i="73" s="1"/>
  <c r="H20" i="73"/>
  <c r="G20" i="73"/>
  <c r="E20" i="73"/>
  <c r="H19" i="73"/>
  <c r="E19" i="73"/>
  <c r="H18" i="73"/>
  <c r="G18" i="73"/>
  <c r="E18" i="73"/>
  <c r="E17" i="73"/>
  <c r="H16" i="73"/>
  <c r="E16" i="73"/>
  <c r="G16" i="73" s="1"/>
  <c r="H15" i="73"/>
  <c r="G15" i="73"/>
  <c r="E15" i="73"/>
  <c r="G14" i="73"/>
  <c r="H14" i="73" s="1"/>
  <c r="E14" i="73"/>
  <c r="E13" i="73"/>
  <c r="E12" i="73"/>
  <c r="G12" i="73" s="1"/>
  <c r="G11" i="73"/>
  <c r="E11" i="73"/>
  <c r="H11" i="73" s="1"/>
  <c r="K10" i="73"/>
  <c r="J10" i="73"/>
  <c r="H10" i="73"/>
  <c r="G10" i="73"/>
  <c r="E10" i="73"/>
  <c r="J9" i="73"/>
  <c r="E9" i="73"/>
  <c r="H8" i="73"/>
  <c r="E8" i="73"/>
  <c r="G8" i="73" s="1"/>
  <c r="G7" i="73"/>
  <c r="H7" i="73" s="1"/>
  <c r="E7" i="73"/>
  <c r="E6" i="73"/>
  <c r="G6" i="73" s="1"/>
  <c r="J5" i="73"/>
  <c r="J6" i="73" s="1"/>
  <c r="H5" i="73"/>
  <c r="E5" i="73"/>
  <c r="E4" i="73"/>
  <c r="E3" i="73"/>
  <c r="H219" i="72"/>
  <c r="H218" i="72"/>
  <c r="H217" i="72"/>
  <c r="H216" i="72"/>
  <c r="H215" i="72"/>
  <c r="H214" i="72"/>
  <c r="H213" i="72"/>
  <c r="H212" i="72"/>
  <c r="H211" i="72"/>
  <c r="H210" i="72"/>
  <c r="H209" i="72"/>
  <c r="H208" i="72"/>
  <c r="H207" i="72"/>
  <c r="H206" i="72"/>
  <c r="H205" i="72"/>
  <c r="H204" i="72"/>
  <c r="H203" i="72"/>
  <c r="H202" i="72"/>
  <c r="H201" i="72"/>
  <c r="H200" i="72"/>
  <c r="H199" i="72"/>
  <c r="H198" i="72"/>
  <c r="H197" i="72"/>
  <c r="H196" i="72"/>
  <c r="H195" i="72"/>
  <c r="H194" i="72"/>
  <c r="H193" i="72"/>
  <c r="H192" i="72"/>
  <c r="H191" i="72"/>
  <c r="H190" i="72"/>
  <c r="H189" i="72"/>
  <c r="H188" i="72"/>
  <c r="H187" i="72"/>
  <c r="H186" i="72"/>
  <c r="H185" i="72"/>
  <c r="H184" i="72"/>
  <c r="H183" i="72"/>
  <c r="H182" i="72"/>
  <c r="H181" i="72"/>
  <c r="H180" i="72"/>
  <c r="H179" i="72"/>
  <c r="H178" i="72"/>
  <c r="H177" i="72"/>
  <c r="H176" i="72"/>
  <c r="H175" i="72"/>
  <c r="H174" i="72"/>
  <c r="H173" i="72"/>
  <c r="G173" i="72"/>
  <c r="H172" i="72"/>
  <c r="G172" i="72"/>
  <c r="H171" i="72"/>
  <c r="G171" i="72"/>
  <c r="H170" i="72"/>
  <c r="G170" i="72"/>
  <c r="H169" i="72"/>
  <c r="G169" i="72"/>
  <c r="H168" i="72"/>
  <c r="G168" i="72"/>
  <c r="H167" i="72"/>
  <c r="G167" i="72"/>
  <c r="H166" i="72"/>
  <c r="G166" i="72"/>
  <c r="H165" i="72"/>
  <c r="G165" i="72"/>
  <c r="H164" i="72"/>
  <c r="G164" i="72"/>
  <c r="H163" i="72"/>
  <c r="G163" i="72"/>
  <c r="H162" i="72"/>
  <c r="G162" i="72"/>
  <c r="H161" i="72"/>
  <c r="G161" i="72"/>
  <c r="H160" i="72"/>
  <c r="G160" i="72"/>
  <c r="H159" i="72"/>
  <c r="G159" i="72"/>
  <c r="H158" i="72"/>
  <c r="G158" i="72"/>
  <c r="H157" i="72"/>
  <c r="G157" i="72"/>
  <c r="H156" i="72"/>
  <c r="G156" i="72"/>
  <c r="H155" i="72"/>
  <c r="G155" i="72"/>
  <c r="H154" i="72"/>
  <c r="G154" i="72"/>
  <c r="H153" i="72"/>
  <c r="G153" i="72"/>
  <c r="H152" i="72"/>
  <c r="G152" i="72"/>
  <c r="H130" i="72"/>
  <c r="E130" i="72"/>
  <c r="G130" i="72" s="1"/>
  <c r="E129" i="72"/>
  <c r="H128" i="72"/>
  <c r="G128" i="72"/>
  <c r="E128" i="72"/>
  <c r="H127" i="72"/>
  <c r="G127" i="72"/>
  <c r="E127" i="72"/>
  <c r="H126" i="72"/>
  <c r="G126" i="72"/>
  <c r="E126" i="72"/>
  <c r="E125" i="72"/>
  <c r="H124" i="72"/>
  <c r="G124" i="72"/>
  <c r="E124" i="72"/>
  <c r="E123" i="72"/>
  <c r="G122" i="72"/>
  <c r="H122" i="72" s="1"/>
  <c r="E122" i="72"/>
  <c r="G121" i="72"/>
  <c r="E121" i="72"/>
  <c r="G120" i="72"/>
  <c r="E120" i="72"/>
  <c r="E119" i="72"/>
  <c r="H118" i="72"/>
  <c r="E118" i="72"/>
  <c r="G118" i="72" s="1"/>
  <c r="E117" i="72"/>
  <c r="H116" i="72"/>
  <c r="E116" i="72"/>
  <c r="G116" i="72" s="1"/>
  <c r="E115" i="72"/>
  <c r="E114" i="72"/>
  <c r="E113" i="72"/>
  <c r="G113" i="72" s="1"/>
  <c r="E112" i="72"/>
  <c r="H111" i="72"/>
  <c r="E111" i="72"/>
  <c r="G111" i="72" s="1"/>
  <c r="H110" i="72"/>
  <c r="G110" i="72"/>
  <c r="E110" i="72"/>
  <c r="E109" i="72"/>
  <c r="E108" i="72"/>
  <c r="E107" i="72"/>
  <c r="H106" i="72"/>
  <c r="G106" i="72"/>
  <c r="E106" i="72"/>
  <c r="H105" i="72"/>
  <c r="G105" i="72"/>
  <c r="E105" i="72"/>
  <c r="E104" i="72"/>
  <c r="G104" i="72" s="1"/>
  <c r="G103" i="72"/>
  <c r="H103" i="72" s="1"/>
  <c r="E103" i="72"/>
  <c r="H102" i="72"/>
  <c r="G102" i="72"/>
  <c r="E102" i="72"/>
  <c r="H101" i="72"/>
  <c r="G101" i="72"/>
  <c r="E101" i="72"/>
  <c r="H100" i="72"/>
  <c r="G100" i="72"/>
  <c r="E100" i="72"/>
  <c r="E99" i="72"/>
  <c r="G99" i="72" s="1"/>
  <c r="H99" i="72" s="1"/>
  <c r="G98" i="72"/>
  <c r="E98" i="72"/>
  <c r="E97" i="72"/>
  <c r="H97" i="72" s="1"/>
  <c r="E96" i="72"/>
  <c r="G96" i="72" s="1"/>
  <c r="G95" i="72"/>
  <c r="H95" i="72" s="1"/>
  <c r="E95" i="72"/>
  <c r="H94" i="72"/>
  <c r="E94" i="72"/>
  <c r="G94" i="72" s="1"/>
  <c r="H93" i="72"/>
  <c r="G93" i="72"/>
  <c r="E93" i="72"/>
  <c r="E92" i="72"/>
  <c r="E91" i="72"/>
  <c r="E90" i="72"/>
  <c r="E89" i="72"/>
  <c r="G88" i="72"/>
  <c r="E88" i="72"/>
  <c r="G87" i="72"/>
  <c r="E87" i="72"/>
  <c r="H86" i="72"/>
  <c r="E86" i="72"/>
  <c r="G86" i="72" s="1"/>
  <c r="E85" i="72"/>
  <c r="G85" i="72" s="1"/>
  <c r="H84" i="72"/>
  <c r="G84" i="72"/>
  <c r="E84" i="72"/>
  <c r="G83" i="72"/>
  <c r="E83" i="72"/>
  <c r="E82" i="72"/>
  <c r="E81" i="72"/>
  <c r="H80" i="72"/>
  <c r="G80" i="72"/>
  <c r="E80" i="72"/>
  <c r="E79" i="72"/>
  <c r="G78" i="72"/>
  <c r="H78" i="72" s="1"/>
  <c r="E78" i="72"/>
  <c r="E77" i="72"/>
  <c r="G76" i="72"/>
  <c r="E76" i="72"/>
  <c r="E75" i="72"/>
  <c r="H74" i="72"/>
  <c r="E74" i="72"/>
  <c r="G74" i="72" s="1"/>
  <c r="G73" i="72"/>
  <c r="E73" i="72"/>
  <c r="E72" i="72"/>
  <c r="G72" i="72" s="1"/>
  <c r="G71" i="72"/>
  <c r="H71" i="72" s="1"/>
  <c r="E71" i="72"/>
  <c r="G70" i="72"/>
  <c r="E70" i="72"/>
  <c r="H69" i="72"/>
  <c r="E69" i="72"/>
  <c r="G69" i="72" s="1"/>
  <c r="E68" i="72"/>
  <c r="E67" i="72"/>
  <c r="H66" i="72"/>
  <c r="E66" i="72"/>
  <c r="G66" i="72" s="1"/>
  <c r="G65" i="72"/>
  <c r="H65" i="72" s="1"/>
  <c r="E65" i="72"/>
  <c r="E64" i="72"/>
  <c r="E63" i="72"/>
  <c r="G62" i="72"/>
  <c r="H62" i="72" s="1"/>
  <c r="E62" i="72"/>
  <c r="E61" i="72"/>
  <c r="E60" i="72"/>
  <c r="E59" i="72"/>
  <c r="H58" i="72"/>
  <c r="G58" i="72"/>
  <c r="E58" i="72"/>
  <c r="E57" i="72"/>
  <c r="H56" i="72"/>
  <c r="G56" i="72"/>
  <c r="E56" i="72"/>
  <c r="H55" i="72"/>
  <c r="E55" i="72"/>
  <c r="G55" i="72" s="1"/>
  <c r="G54" i="72"/>
  <c r="E54" i="72"/>
  <c r="G53" i="72"/>
  <c r="E53" i="72"/>
  <c r="E52" i="72"/>
  <c r="G51" i="72"/>
  <c r="H51" i="72" s="1"/>
  <c r="E51" i="72"/>
  <c r="H50" i="72"/>
  <c r="E50" i="72"/>
  <c r="G50" i="72" s="1"/>
  <c r="E49" i="72"/>
  <c r="G48" i="72"/>
  <c r="E48" i="72"/>
  <c r="H47" i="72"/>
  <c r="E47" i="72"/>
  <c r="G47" i="72" s="1"/>
  <c r="H46" i="72"/>
  <c r="G46" i="72"/>
  <c r="E46" i="72"/>
  <c r="G45" i="72"/>
  <c r="E45" i="72"/>
  <c r="H45" i="72" s="1"/>
  <c r="G44" i="72"/>
  <c r="E44" i="72"/>
  <c r="H43" i="72"/>
  <c r="E43" i="72"/>
  <c r="G43" i="72" s="1"/>
  <c r="E42" i="72"/>
  <c r="H41" i="72"/>
  <c r="E41" i="72"/>
  <c r="G41" i="72" s="1"/>
  <c r="G40" i="72"/>
  <c r="H40" i="72" s="1"/>
  <c r="E40" i="72"/>
  <c r="H39" i="72"/>
  <c r="E39" i="72"/>
  <c r="G39" i="72" s="1"/>
  <c r="G38" i="72"/>
  <c r="H38" i="72" s="1"/>
  <c r="E38" i="72"/>
  <c r="H37" i="72"/>
  <c r="E37" i="72"/>
  <c r="G37" i="72" s="1"/>
  <c r="H36" i="72"/>
  <c r="G36" i="72"/>
  <c r="E36" i="72"/>
  <c r="E35" i="72"/>
  <c r="G34" i="72"/>
  <c r="H34" i="72" s="1"/>
  <c r="E34" i="72"/>
  <c r="E33" i="72"/>
  <c r="G33" i="72" s="1"/>
  <c r="H33" i="72" s="1"/>
  <c r="G32" i="72"/>
  <c r="E32" i="72"/>
  <c r="E31" i="72"/>
  <c r="H30" i="72"/>
  <c r="E30" i="72"/>
  <c r="G30" i="72" s="1"/>
  <c r="E29" i="72"/>
  <c r="E28" i="72"/>
  <c r="H27" i="72"/>
  <c r="G27" i="72"/>
  <c r="E27" i="72"/>
  <c r="G26" i="72"/>
  <c r="E26" i="72"/>
  <c r="H25" i="72"/>
  <c r="E25" i="72"/>
  <c r="G25" i="72" s="1"/>
  <c r="E24" i="72"/>
  <c r="G24" i="72" s="1"/>
  <c r="H24" i="72" s="1"/>
  <c r="E23" i="72"/>
  <c r="E22" i="72"/>
  <c r="E21" i="72"/>
  <c r="G21" i="72" s="1"/>
  <c r="H21" i="72" s="1"/>
  <c r="E20" i="72"/>
  <c r="E19" i="72"/>
  <c r="G19" i="72" s="1"/>
  <c r="H18" i="72"/>
  <c r="G18" i="72"/>
  <c r="E18" i="72"/>
  <c r="E17" i="72"/>
  <c r="G16" i="72"/>
  <c r="H16" i="72" s="1"/>
  <c r="E16" i="72"/>
  <c r="G15" i="72"/>
  <c r="E15" i="72"/>
  <c r="E14" i="72"/>
  <c r="E13" i="72"/>
  <c r="H13" i="72" s="1"/>
  <c r="H12" i="72"/>
  <c r="G12" i="72"/>
  <c r="E12" i="72"/>
  <c r="H11" i="72"/>
  <c r="E11" i="72"/>
  <c r="G11" i="72" s="1"/>
  <c r="J10" i="72"/>
  <c r="K10" i="72" s="1"/>
  <c r="E10" i="72"/>
  <c r="J9" i="72"/>
  <c r="E9" i="72"/>
  <c r="G8" i="72"/>
  <c r="E8" i="72"/>
  <c r="H7" i="72"/>
  <c r="G7" i="72"/>
  <c r="E7" i="72"/>
  <c r="J6" i="72"/>
  <c r="E6" i="72"/>
  <c r="G6" i="72" s="1"/>
  <c r="J5" i="72"/>
  <c r="E5" i="72"/>
  <c r="H4" i="72"/>
  <c r="G4" i="72"/>
  <c r="E4" i="72"/>
  <c r="H3" i="72"/>
  <c r="G3" i="72"/>
  <c r="E3" i="72"/>
  <c r="H219" i="71"/>
  <c r="H218" i="71"/>
  <c r="H217" i="71"/>
  <c r="H216" i="71"/>
  <c r="H215" i="71"/>
  <c r="H214" i="71"/>
  <c r="H213" i="71"/>
  <c r="H212" i="71"/>
  <c r="H211" i="71"/>
  <c r="H210" i="71"/>
  <c r="H209" i="71"/>
  <c r="H208" i="71"/>
  <c r="H207" i="71"/>
  <c r="H206" i="71"/>
  <c r="H205" i="71"/>
  <c r="H204" i="71"/>
  <c r="H203" i="71"/>
  <c r="H202" i="71"/>
  <c r="H201" i="71"/>
  <c r="H200" i="71"/>
  <c r="H199" i="71"/>
  <c r="H198" i="71"/>
  <c r="H197" i="71"/>
  <c r="H196" i="71"/>
  <c r="H195" i="71"/>
  <c r="H194" i="71"/>
  <c r="H193" i="71"/>
  <c r="H192" i="71"/>
  <c r="H191" i="71"/>
  <c r="H190" i="71"/>
  <c r="H189" i="71"/>
  <c r="H188" i="71"/>
  <c r="H187" i="71"/>
  <c r="H186" i="71"/>
  <c r="H185" i="71"/>
  <c r="H184" i="71"/>
  <c r="H183" i="71"/>
  <c r="H182" i="71"/>
  <c r="H181" i="71"/>
  <c r="H180" i="71"/>
  <c r="H179" i="71"/>
  <c r="H178" i="71"/>
  <c r="H177" i="71"/>
  <c r="H176" i="71"/>
  <c r="H175" i="71"/>
  <c r="H174" i="71"/>
  <c r="H173" i="71"/>
  <c r="G173" i="71"/>
  <c r="H172" i="71"/>
  <c r="G172" i="71"/>
  <c r="H171" i="71"/>
  <c r="G171" i="71"/>
  <c r="H170" i="71"/>
  <c r="G170" i="71"/>
  <c r="H169" i="71"/>
  <c r="G169" i="71"/>
  <c r="H168" i="71"/>
  <c r="G168" i="71"/>
  <c r="H167" i="71"/>
  <c r="G167" i="71"/>
  <c r="H166" i="71"/>
  <c r="G166" i="71"/>
  <c r="H165" i="71"/>
  <c r="G165" i="71"/>
  <c r="H164" i="71"/>
  <c r="G164" i="71"/>
  <c r="H163" i="71"/>
  <c r="G163" i="71"/>
  <c r="H162" i="71"/>
  <c r="G162" i="71"/>
  <c r="H161" i="71"/>
  <c r="G161" i="71"/>
  <c r="H160" i="71"/>
  <c r="G160" i="71"/>
  <c r="H159" i="71"/>
  <c r="G159" i="71"/>
  <c r="H158" i="71"/>
  <c r="G158" i="71"/>
  <c r="H157" i="71"/>
  <c r="G157" i="71"/>
  <c r="H156" i="71"/>
  <c r="G156" i="71"/>
  <c r="H155" i="71"/>
  <c r="G155" i="71"/>
  <c r="H154" i="71"/>
  <c r="G154" i="71"/>
  <c r="H153" i="71"/>
  <c r="G153" i="71"/>
  <c r="H152" i="71"/>
  <c r="G152" i="71"/>
  <c r="G128" i="71"/>
  <c r="H128" i="71" s="1"/>
  <c r="E128" i="71"/>
  <c r="E127" i="71"/>
  <c r="E126" i="71"/>
  <c r="H125" i="71"/>
  <c r="G125" i="71"/>
  <c r="E125" i="71"/>
  <c r="E124" i="71"/>
  <c r="H123" i="71"/>
  <c r="E123" i="71"/>
  <c r="G123" i="71" s="1"/>
  <c r="H122" i="71"/>
  <c r="G122" i="71"/>
  <c r="E122" i="71"/>
  <c r="H121" i="71"/>
  <c r="E121" i="71"/>
  <c r="G121" i="71" s="1"/>
  <c r="G120" i="71"/>
  <c r="H120" i="71" s="1"/>
  <c r="E120" i="71"/>
  <c r="E119" i="71"/>
  <c r="E118" i="71"/>
  <c r="E117" i="71"/>
  <c r="H116" i="71"/>
  <c r="G116" i="71"/>
  <c r="E116" i="71"/>
  <c r="E115" i="71"/>
  <c r="H115" i="71" s="1"/>
  <c r="E114" i="71"/>
  <c r="E113" i="71"/>
  <c r="H113" i="71" s="1"/>
  <c r="H112" i="71"/>
  <c r="E112" i="71"/>
  <c r="G112" i="71" s="1"/>
  <c r="H111" i="71"/>
  <c r="G111" i="71"/>
  <c r="E111" i="71"/>
  <c r="H110" i="71"/>
  <c r="E110" i="71"/>
  <c r="G110" i="71" s="1"/>
  <c r="E109" i="71"/>
  <c r="H109" i="71" s="1"/>
  <c r="E108" i="71"/>
  <c r="E107" i="71"/>
  <c r="G107" i="71" s="1"/>
  <c r="G106" i="71"/>
  <c r="E106" i="71"/>
  <c r="H105" i="71"/>
  <c r="E105" i="71"/>
  <c r="G105" i="71" s="1"/>
  <c r="H104" i="71"/>
  <c r="G104" i="71"/>
  <c r="E104" i="71"/>
  <c r="G103" i="71"/>
  <c r="H103" i="71" s="1"/>
  <c r="E103" i="71"/>
  <c r="G102" i="71"/>
  <c r="H102" i="71" s="1"/>
  <c r="E102" i="71"/>
  <c r="E101" i="71"/>
  <c r="H100" i="71"/>
  <c r="G100" i="71"/>
  <c r="E100" i="71"/>
  <c r="E99" i="71"/>
  <c r="H98" i="71"/>
  <c r="E98" i="71"/>
  <c r="G98" i="71" s="1"/>
  <c r="G97" i="71"/>
  <c r="H97" i="71" s="1"/>
  <c r="E97" i="71"/>
  <c r="H96" i="71"/>
  <c r="G96" i="71"/>
  <c r="E96" i="71"/>
  <c r="H95" i="71"/>
  <c r="E95" i="71"/>
  <c r="G95" i="71" s="1"/>
  <c r="H94" i="71"/>
  <c r="G94" i="71"/>
  <c r="E94" i="71"/>
  <c r="E93" i="71"/>
  <c r="G92" i="71"/>
  <c r="E92" i="71"/>
  <c r="H92" i="71" s="1"/>
  <c r="G91" i="71"/>
  <c r="E91" i="71"/>
  <c r="H91" i="71" s="1"/>
  <c r="H90" i="71"/>
  <c r="G90" i="71"/>
  <c r="E90" i="71"/>
  <c r="E89" i="71"/>
  <c r="H88" i="71"/>
  <c r="E88" i="71"/>
  <c r="G88" i="71" s="1"/>
  <c r="E87" i="71"/>
  <c r="G86" i="71"/>
  <c r="E86" i="71"/>
  <c r="H85" i="71"/>
  <c r="E85" i="71"/>
  <c r="G85" i="71" s="1"/>
  <c r="E84" i="71"/>
  <c r="E83" i="71"/>
  <c r="E82" i="71"/>
  <c r="E81" i="71"/>
  <c r="G81" i="71" s="1"/>
  <c r="G80" i="71"/>
  <c r="E80" i="71"/>
  <c r="E79" i="71"/>
  <c r="H78" i="71"/>
  <c r="G78" i="71"/>
  <c r="E78" i="71"/>
  <c r="G77" i="71"/>
  <c r="H77" i="71" s="1"/>
  <c r="E77" i="71"/>
  <c r="H76" i="71"/>
  <c r="G76" i="71"/>
  <c r="E76" i="71"/>
  <c r="E75" i="71"/>
  <c r="H74" i="71"/>
  <c r="G74" i="71"/>
  <c r="E74" i="71"/>
  <c r="G73" i="71"/>
  <c r="E73" i="71"/>
  <c r="H73" i="71" s="1"/>
  <c r="G72" i="71"/>
  <c r="H72" i="71" s="1"/>
  <c r="E72" i="71"/>
  <c r="E71" i="71"/>
  <c r="G71" i="71" s="1"/>
  <c r="E70" i="71"/>
  <c r="G69" i="71"/>
  <c r="H69" i="71" s="1"/>
  <c r="E69" i="71"/>
  <c r="E68" i="71"/>
  <c r="E67" i="71"/>
  <c r="E66" i="71"/>
  <c r="H65" i="71"/>
  <c r="E65" i="71"/>
  <c r="G65" i="71" s="1"/>
  <c r="G64" i="71"/>
  <c r="E64" i="71"/>
  <c r="H64" i="71" s="1"/>
  <c r="E63" i="71"/>
  <c r="E62" i="71"/>
  <c r="H61" i="71"/>
  <c r="G61" i="71"/>
  <c r="E61" i="71"/>
  <c r="G60" i="71"/>
  <c r="E60" i="71"/>
  <c r="H60" i="71" s="1"/>
  <c r="H59" i="71"/>
  <c r="E59" i="71"/>
  <c r="G59" i="71" s="1"/>
  <c r="H58" i="71"/>
  <c r="G58" i="71"/>
  <c r="E58" i="71"/>
  <c r="H57" i="71"/>
  <c r="E57" i="71"/>
  <c r="G57" i="71" s="1"/>
  <c r="G56" i="71"/>
  <c r="H56" i="71" s="1"/>
  <c r="E56" i="71"/>
  <c r="E55" i="71"/>
  <c r="E54" i="71"/>
  <c r="E53" i="71"/>
  <c r="G52" i="71"/>
  <c r="E52" i="71"/>
  <c r="H52" i="71" s="1"/>
  <c r="E51" i="71"/>
  <c r="G51" i="71" s="1"/>
  <c r="H51" i="71" s="1"/>
  <c r="G50" i="71"/>
  <c r="H50" i="71" s="1"/>
  <c r="E50" i="71"/>
  <c r="E49" i="71"/>
  <c r="E48" i="71"/>
  <c r="H47" i="71"/>
  <c r="G47" i="71"/>
  <c r="E47" i="71"/>
  <c r="H46" i="71"/>
  <c r="E46" i="71"/>
  <c r="G46" i="71" s="1"/>
  <c r="H45" i="71"/>
  <c r="G45" i="71"/>
  <c r="E45" i="71"/>
  <c r="E44" i="71"/>
  <c r="G44" i="71" s="1"/>
  <c r="H43" i="71"/>
  <c r="E43" i="71"/>
  <c r="G43" i="71" s="1"/>
  <c r="E42" i="71"/>
  <c r="E41" i="71"/>
  <c r="G41" i="71" s="1"/>
  <c r="E40" i="71"/>
  <c r="G39" i="71"/>
  <c r="H39" i="71" s="1"/>
  <c r="E39" i="71"/>
  <c r="G38" i="71"/>
  <c r="E38" i="71"/>
  <c r="H38" i="71" s="1"/>
  <c r="H37" i="71"/>
  <c r="E37" i="71"/>
  <c r="G37" i="71" s="1"/>
  <c r="E36" i="71"/>
  <c r="E35" i="71"/>
  <c r="G34" i="71"/>
  <c r="H34" i="71" s="1"/>
  <c r="E34" i="71"/>
  <c r="E33" i="71"/>
  <c r="H33" i="71" s="1"/>
  <c r="G32" i="71"/>
  <c r="E32" i="71"/>
  <c r="E31" i="71"/>
  <c r="G31" i="71" s="1"/>
  <c r="E30" i="71"/>
  <c r="G30" i="71" s="1"/>
  <c r="H30" i="71" s="1"/>
  <c r="H29" i="71"/>
  <c r="G29" i="71"/>
  <c r="E29" i="71"/>
  <c r="H28" i="71"/>
  <c r="G28" i="71"/>
  <c r="E28" i="71"/>
  <c r="G27" i="71"/>
  <c r="H27" i="71" s="1"/>
  <c r="E27" i="71"/>
  <c r="E26" i="71"/>
  <c r="H25" i="71"/>
  <c r="G25" i="71"/>
  <c r="E25" i="71"/>
  <c r="E24" i="71"/>
  <c r="G23" i="71"/>
  <c r="E23" i="71"/>
  <c r="E22" i="71"/>
  <c r="G22" i="71" s="1"/>
  <c r="H22" i="71" s="1"/>
  <c r="E21" i="71"/>
  <c r="E20" i="71"/>
  <c r="E19" i="71"/>
  <c r="H18" i="71"/>
  <c r="G18" i="71"/>
  <c r="E18" i="71"/>
  <c r="G17" i="71"/>
  <c r="H17" i="71" s="1"/>
  <c r="E17" i="71"/>
  <c r="H16" i="71"/>
  <c r="G16" i="71"/>
  <c r="E16" i="71"/>
  <c r="G15" i="71"/>
  <c r="E15" i="71"/>
  <c r="H15" i="71" s="1"/>
  <c r="H14" i="71"/>
  <c r="E14" i="71"/>
  <c r="G14" i="71" s="1"/>
  <c r="H13" i="71"/>
  <c r="G13" i="71"/>
  <c r="E13" i="71"/>
  <c r="H12" i="71"/>
  <c r="E12" i="71"/>
  <c r="G12" i="71" s="1"/>
  <c r="H11" i="71"/>
  <c r="G11" i="71"/>
  <c r="E11" i="71"/>
  <c r="K10" i="71"/>
  <c r="J10" i="71"/>
  <c r="E10" i="71"/>
  <c r="J9" i="71"/>
  <c r="E9" i="71"/>
  <c r="E8" i="71"/>
  <c r="H7" i="71"/>
  <c r="G7" i="71"/>
  <c r="E7" i="71"/>
  <c r="K6" i="71"/>
  <c r="H6" i="71"/>
  <c r="E6" i="71"/>
  <c r="J5" i="71"/>
  <c r="J6" i="71" s="1"/>
  <c r="H5" i="71"/>
  <c r="E5" i="71"/>
  <c r="G5" i="71" s="1"/>
  <c r="E4" i="71"/>
  <c r="E3" i="71"/>
  <c r="H219" i="70"/>
  <c r="H218" i="70"/>
  <c r="H217" i="70"/>
  <c r="H216" i="70"/>
  <c r="H215" i="70"/>
  <c r="H214" i="70"/>
  <c r="H213" i="70"/>
  <c r="H212" i="70"/>
  <c r="H211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G173" i="70"/>
  <c r="H172" i="70"/>
  <c r="G172" i="70"/>
  <c r="H171" i="70"/>
  <c r="G171" i="70"/>
  <c r="H170" i="70"/>
  <c r="G170" i="70"/>
  <c r="H169" i="70"/>
  <c r="G169" i="70"/>
  <c r="H168" i="70"/>
  <c r="G168" i="70"/>
  <c r="H167" i="70"/>
  <c r="G167" i="70"/>
  <c r="H166" i="70"/>
  <c r="G166" i="70"/>
  <c r="H165" i="70"/>
  <c r="G165" i="70"/>
  <c r="H164" i="70"/>
  <c r="G164" i="70"/>
  <c r="H163" i="70"/>
  <c r="G163" i="70"/>
  <c r="H162" i="70"/>
  <c r="G162" i="70"/>
  <c r="H161" i="70"/>
  <c r="G161" i="70"/>
  <c r="H160" i="70"/>
  <c r="G160" i="70"/>
  <c r="H159" i="70"/>
  <c r="G159" i="70"/>
  <c r="H158" i="70"/>
  <c r="G158" i="70"/>
  <c r="H157" i="70"/>
  <c r="G157" i="70"/>
  <c r="H156" i="70"/>
  <c r="G156" i="70"/>
  <c r="H155" i="70"/>
  <c r="G155" i="70"/>
  <c r="H154" i="70"/>
  <c r="G154" i="70"/>
  <c r="H153" i="70"/>
  <c r="G153" i="70"/>
  <c r="H152" i="70"/>
  <c r="G152" i="70"/>
  <c r="H151" i="70"/>
  <c r="G151" i="70"/>
  <c r="E151" i="70"/>
  <c r="E150" i="70"/>
  <c r="E149" i="70"/>
  <c r="H148" i="70"/>
  <c r="E148" i="70"/>
  <c r="G148" i="70" s="1"/>
  <c r="E147" i="70"/>
  <c r="E146" i="70"/>
  <c r="H145" i="70"/>
  <c r="G145" i="70"/>
  <c r="E145" i="70"/>
  <c r="E144" i="70"/>
  <c r="G144" i="70" s="1"/>
  <c r="H144" i="70" s="1"/>
  <c r="H143" i="70"/>
  <c r="G143" i="70"/>
  <c r="E143" i="70"/>
  <c r="E142" i="70"/>
  <c r="G142" i="70" s="1"/>
  <c r="E141" i="70"/>
  <c r="H140" i="70"/>
  <c r="E140" i="70"/>
  <c r="G140" i="70" s="1"/>
  <c r="H139" i="70"/>
  <c r="G139" i="70"/>
  <c r="E139" i="70"/>
  <c r="H138" i="70"/>
  <c r="G138" i="70"/>
  <c r="E138" i="70"/>
  <c r="H137" i="70"/>
  <c r="G137" i="70"/>
  <c r="E137" i="70"/>
  <c r="E136" i="70"/>
  <c r="E135" i="70"/>
  <c r="G135" i="70" s="1"/>
  <c r="H135" i="70" s="1"/>
  <c r="H134" i="70"/>
  <c r="G134" i="70"/>
  <c r="E134" i="70"/>
  <c r="H133" i="70"/>
  <c r="G133" i="70"/>
  <c r="E133" i="70"/>
  <c r="E132" i="70"/>
  <c r="E131" i="70"/>
  <c r="G130" i="70"/>
  <c r="H130" i="70" s="1"/>
  <c r="E130" i="70"/>
  <c r="G129" i="70"/>
  <c r="H129" i="70" s="1"/>
  <c r="E129" i="70"/>
  <c r="E128" i="70"/>
  <c r="G127" i="70"/>
  <c r="H127" i="70" s="1"/>
  <c r="E127" i="70"/>
  <c r="H126" i="70"/>
  <c r="E126" i="70"/>
  <c r="G126" i="70" s="1"/>
  <c r="E125" i="70"/>
  <c r="E124" i="70"/>
  <c r="G123" i="70"/>
  <c r="E123" i="70"/>
  <c r="E122" i="70"/>
  <c r="H121" i="70"/>
  <c r="G121" i="70"/>
  <c r="E121" i="70"/>
  <c r="E120" i="70"/>
  <c r="G120" i="70" s="1"/>
  <c r="G119" i="70"/>
  <c r="E119" i="70"/>
  <c r="H118" i="70"/>
  <c r="E118" i="70"/>
  <c r="G118" i="70" s="1"/>
  <c r="H117" i="70"/>
  <c r="G117" i="70"/>
  <c r="E117" i="70"/>
  <c r="E116" i="70"/>
  <c r="E115" i="70"/>
  <c r="G114" i="70"/>
  <c r="E114" i="70"/>
  <c r="E113" i="70"/>
  <c r="G113" i="70" s="1"/>
  <c r="H113" i="70" s="1"/>
  <c r="E112" i="70"/>
  <c r="H111" i="70"/>
  <c r="G111" i="70"/>
  <c r="E111" i="70"/>
  <c r="G110" i="70"/>
  <c r="E110" i="70"/>
  <c r="G109" i="70"/>
  <c r="E109" i="70"/>
  <c r="G108" i="70"/>
  <c r="H108" i="70" s="1"/>
  <c r="H107" i="70"/>
  <c r="G107" i="70"/>
  <c r="E106" i="70"/>
  <c r="H105" i="70"/>
  <c r="G105" i="70"/>
  <c r="E105" i="70"/>
  <c r="G104" i="70"/>
  <c r="H104" i="70" s="1"/>
  <c r="E104" i="70"/>
  <c r="G103" i="70"/>
  <c r="H103" i="70" s="1"/>
  <c r="E103" i="70"/>
  <c r="E102" i="70"/>
  <c r="G101" i="70"/>
  <c r="E101" i="70"/>
  <c r="G100" i="70"/>
  <c r="E100" i="70"/>
  <c r="G99" i="70"/>
  <c r="E99" i="70"/>
  <c r="G98" i="70"/>
  <c r="E98" i="70"/>
  <c r="G97" i="70"/>
  <c r="E97" i="70"/>
  <c r="E96" i="70"/>
  <c r="H95" i="70"/>
  <c r="E95" i="70"/>
  <c r="G95" i="70" s="1"/>
  <c r="E94" i="70"/>
  <c r="H93" i="70"/>
  <c r="G93" i="70"/>
  <c r="E93" i="70"/>
  <c r="H92" i="70"/>
  <c r="G92" i="70"/>
  <c r="E92" i="70"/>
  <c r="E91" i="70"/>
  <c r="G90" i="70"/>
  <c r="E90" i="70"/>
  <c r="H90" i="70" s="1"/>
  <c r="H89" i="70"/>
  <c r="G89" i="70"/>
  <c r="E89" i="70"/>
  <c r="E88" i="70"/>
  <c r="H87" i="70"/>
  <c r="G87" i="70"/>
  <c r="E87" i="70"/>
  <c r="E86" i="70"/>
  <c r="E85" i="70"/>
  <c r="E84" i="70"/>
  <c r="H83" i="70"/>
  <c r="G83" i="70"/>
  <c r="E83" i="70"/>
  <c r="E82" i="70"/>
  <c r="H81" i="70"/>
  <c r="G81" i="70"/>
  <c r="E81" i="70"/>
  <c r="E80" i="70"/>
  <c r="E79" i="70"/>
  <c r="H78" i="70"/>
  <c r="G78" i="70"/>
  <c r="E78" i="70"/>
  <c r="H77" i="70"/>
  <c r="G77" i="70"/>
  <c r="E77" i="70"/>
  <c r="H76" i="70"/>
  <c r="E76" i="70"/>
  <c r="G76" i="70" s="1"/>
  <c r="G75" i="70"/>
  <c r="H75" i="70" s="1"/>
  <c r="E75" i="70"/>
  <c r="E74" i="70"/>
  <c r="E73" i="70"/>
  <c r="E72" i="70"/>
  <c r="G72" i="70" s="1"/>
  <c r="E71" i="70"/>
  <c r="E70" i="70"/>
  <c r="G70" i="70" s="1"/>
  <c r="E69" i="70"/>
  <c r="H68" i="70"/>
  <c r="G68" i="70"/>
  <c r="E68" i="70"/>
  <c r="E67" i="70"/>
  <c r="E66" i="70"/>
  <c r="H66" i="70" s="1"/>
  <c r="G65" i="70"/>
  <c r="H65" i="70" s="1"/>
  <c r="E65" i="70"/>
  <c r="E64" i="70"/>
  <c r="H63" i="70"/>
  <c r="G63" i="70"/>
  <c r="E63" i="70"/>
  <c r="H62" i="70"/>
  <c r="G62" i="70"/>
  <c r="E62" i="70"/>
  <c r="G61" i="70"/>
  <c r="E61" i="70"/>
  <c r="H60" i="70"/>
  <c r="E60" i="70"/>
  <c r="G60" i="70" s="1"/>
  <c r="G59" i="70"/>
  <c r="H59" i="70" s="1"/>
  <c r="E59" i="70"/>
  <c r="E58" i="70"/>
  <c r="G57" i="70"/>
  <c r="E57" i="70"/>
  <c r="E56" i="70"/>
  <c r="E55" i="70"/>
  <c r="G55" i="70" s="1"/>
  <c r="E54" i="70"/>
  <c r="G54" i="70" s="1"/>
  <c r="H54" i="70" s="1"/>
  <c r="G53" i="70"/>
  <c r="H53" i="70" s="1"/>
  <c r="E53" i="70"/>
  <c r="H52" i="70"/>
  <c r="G52" i="70"/>
  <c r="E52" i="70"/>
  <c r="E51" i="70"/>
  <c r="E50" i="70"/>
  <c r="H49" i="70"/>
  <c r="G49" i="70"/>
  <c r="E49" i="70"/>
  <c r="G48" i="70"/>
  <c r="H48" i="70" s="1"/>
  <c r="E48" i="70"/>
  <c r="E47" i="70"/>
  <c r="E46" i="70"/>
  <c r="H46" i="70" s="1"/>
  <c r="G45" i="70"/>
  <c r="H45" i="70" s="1"/>
  <c r="E45" i="70"/>
  <c r="G44" i="70"/>
  <c r="H44" i="70" s="1"/>
  <c r="E44" i="70"/>
  <c r="H43" i="70"/>
  <c r="G43" i="70"/>
  <c r="E43" i="70"/>
  <c r="G42" i="70"/>
  <c r="E42" i="70"/>
  <c r="G41" i="70"/>
  <c r="E41" i="70"/>
  <c r="E40" i="70"/>
  <c r="H39" i="70"/>
  <c r="G39" i="70"/>
  <c r="E39" i="70"/>
  <c r="E38" i="70"/>
  <c r="H38" i="70" s="1"/>
  <c r="H37" i="70"/>
  <c r="E37" i="70"/>
  <c r="G37" i="70" s="1"/>
  <c r="H36" i="70"/>
  <c r="G36" i="70"/>
  <c r="E36" i="70"/>
  <c r="E35" i="70"/>
  <c r="G35" i="70" s="1"/>
  <c r="H34" i="70"/>
  <c r="G34" i="70"/>
  <c r="E34" i="70"/>
  <c r="G33" i="70"/>
  <c r="E33" i="70"/>
  <c r="E32" i="70"/>
  <c r="H31" i="70"/>
  <c r="G31" i="70"/>
  <c r="E31" i="70"/>
  <c r="E30" i="70"/>
  <c r="E29" i="70"/>
  <c r="H29" i="70" s="1"/>
  <c r="H28" i="70"/>
  <c r="E28" i="70"/>
  <c r="G28" i="70" s="1"/>
  <c r="E27" i="70"/>
  <c r="H27" i="70" s="1"/>
  <c r="H26" i="70"/>
  <c r="E26" i="70"/>
  <c r="G26" i="70" s="1"/>
  <c r="H25" i="70"/>
  <c r="G25" i="70"/>
  <c r="E25" i="70"/>
  <c r="H24" i="70"/>
  <c r="G24" i="70"/>
  <c r="E24" i="70"/>
  <c r="H23" i="70"/>
  <c r="G23" i="70"/>
  <c r="E23" i="70"/>
  <c r="E22" i="70"/>
  <c r="H21" i="70"/>
  <c r="G21" i="70"/>
  <c r="E21" i="70"/>
  <c r="H20" i="70"/>
  <c r="G20" i="70"/>
  <c r="E20" i="70"/>
  <c r="H19" i="70"/>
  <c r="G19" i="70"/>
  <c r="E19" i="70"/>
  <c r="E18" i="70"/>
  <c r="G17" i="70"/>
  <c r="E17" i="70"/>
  <c r="H17" i="70" s="1"/>
  <c r="E16" i="70"/>
  <c r="G15" i="70"/>
  <c r="E15" i="70"/>
  <c r="H15" i="70" s="1"/>
  <c r="E14" i="70"/>
  <c r="G14" i="70" s="1"/>
  <c r="H14" i="70" s="1"/>
  <c r="E13" i="70"/>
  <c r="E12" i="70"/>
  <c r="E11" i="70"/>
  <c r="K10" i="70"/>
  <c r="J10" i="70"/>
  <c r="E10" i="70"/>
  <c r="H10" i="70" s="1"/>
  <c r="J9" i="70"/>
  <c r="E9" i="70"/>
  <c r="E8" i="70"/>
  <c r="H7" i="70"/>
  <c r="G7" i="70"/>
  <c r="E7" i="70"/>
  <c r="E6" i="70"/>
  <c r="J5" i="70"/>
  <c r="G5" i="70"/>
  <c r="E5" i="70"/>
  <c r="H5" i="70" s="1"/>
  <c r="E4" i="70"/>
  <c r="H3" i="70"/>
  <c r="G3" i="70"/>
  <c r="E3" i="70"/>
  <c r="G93" i="69"/>
  <c r="E93" i="69"/>
  <c r="E92" i="69"/>
  <c r="H91" i="69"/>
  <c r="G91" i="69"/>
  <c r="E91" i="69"/>
  <c r="G90" i="69"/>
  <c r="E90" i="69"/>
  <c r="H89" i="69"/>
  <c r="E89" i="69"/>
  <c r="G89" i="69" s="1"/>
  <c r="G88" i="69"/>
  <c r="H88" i="69" s="1"/>
  <c r="E88" i="69"/>
  <c r="E87" i="69"/>
  <c r="H86" i="69"/>
  <c r="G86" i="69"/>
  <c r="E86" i="69"/>
  <c r="E85" i="69"/>
  <c r="E84" i="69"/>
  <c r="G83" i="69"/>
  <c r="H83" i="69" s="1"/>
  <c r="E83" i="69"/>
  <c r="H82" i="69"/>
  <c r="G82" i="69"/>
  <c r="E82" i="69"/>
  <c r="G81" i="69"/>
  <c r="H81" i="69" s="1"/>
  <c r="E81" i="69"/>
  <c r="G80" i="69"/>
  <c r="E80" i="69"/>
  <c r="E79" i="69"/>
  <c r="G78" i="69"/>
  <c r="E78" i="69"/>
  <c r="H77" i="69"/>
  <c r="E77" i="69"/>
  <c r="G77" i="69" s="1"/>
  <c r="H76" i="69"/>
  <c r="E76" i="69"/>
  <c r="G76" i="69" s="1"/>
  <c r="H75" i="69"/>
  <c r="G75" i="69"/>
  <c r="E75" i="69"/>
  <c r="G74" i="69"/>
  <c r="E74" i="69"/>
  <c r="E73" i="69"/>
  <c r="E72" i="69"/>
  <c r="G72" i="69" s="1"/>
  <c r="G71" i="69"/>
  <c r="H71" i="69" s="1"/>
  <c r="E71" i="69"/>
  <c r="E70" i="69"/>
  <c r="G70" i="69" s="1"/>
  <c r="H70" i="69" s="1"/>
  <c r="E69" i="69"/>
  <c r="E68" i="69"/>
  <c r="G68" i="69" s="1"/>
  <c r="E67" i="69"/>
  <c r="E66" i="69"/>
  <c r="G65" i="69"/>
  <c r="H65" i="69" s="1"/>
  <c r="E65" i="69"/>
  <c r="E64" i="69"/>
  <c r="E63" i="69"/>
  <c r="H62" i="69"/>
  <c r="G62" i="69"/>
  <c r="E62" i="69"/>
  <c r="E61" i="69"/>
  <c r="H60" i="69"/>
  <c r="G60" i="69"/>
  <c r="E60" i="69"/>
  <c r="H59" i="69"/>
  <c r="G59" i="69"/>
  <c r="E59" i="69"/>
  <c r="E58" i="69"/>
  <c r="E57" i="69"/>
  <c r="G57" i="69" s="1"/>
  <c r="H56" i="69"/>
  <c r="G56" i="69"/>
  <c r="E56" i="69"/>
  <c r="G55" i="69"/>
  <c r="H55" i="69" s="1"/>
  <c r="E55" i="69"/>
  <c r="E54" i="69"/>
  <c r="H53" i="69"/>
  <c r="E53" i="69"/>
  <c r="G53" i="69" s="1"/>
  <c r="E52" i="69"/>
  <c r="G51" i="69"/>
  <c r="H51" i="69" s="1"/>
  <c r="E51" i="69"/>
  <c r="E50" i="69"/>
  <c r="G50" i="69" s="1"/>
  <c r="G49" i="69"/>
  <c r="H49" i="69" s="1"/>
  <c r="E49" i="69"/>
  <c r="E48" i="69"/>
  <c r="H47" i="69"/>
  <c r="G47" i="69"/>
  <c r="E47" i="69"/>
  <c r="G46" i="69"/>
  <c r="H46" i="69" s="1"/>
  <c r="E46" i="69"/>
  <c r="E45" i="69"/>
  <c r="E44" i="69"/>
  <c r="G43" i="69"/>
  <c r="H43" i="69" s="1"/>
  <c r="E43" i="69"/>
  <c r="H42" i="69"/>
  <c r="G42" i="69"/>
  <c r="E42" i="69"/>
  <c r="H41" i="69"/>
  <c r="G41" i="69"/>
  <c r="E41" i="69"/>
  <c r="E40" i="69"/>
  <c r="E39" i="69"/>
  <c r="H38" i="69"/>
  <c r="G38" i="69"/>
  <c r="E38" i="69"/>
  <c r="E37" i="69"/>
  <c r="G37" i="69" s="1"/>
  <c r="H36" i="69"/>
  <c r="E36" i="69"/>
  <c r="G36" i="69" s="1"/>
  <c r="H35" i="69"/>
  <c r="G35" i="69"/>
  <c r="E35" i="69"/>
  <c r="E34" i="69"/>
  <c r="H33" i="69"/>
  <c r="E33" i="69"/>
  <c r="G33" i="69" s="1"/>
  <c r="G32" i="69"/>
  <c r="H32" i="69" s="1"/>
  <c r="E32" i="69"/>
  <c r="E31" i="69"/>
  <c r="E30" i="69"/>
  <c r="H29" i="69"/>
  <c r="E29" i="69"/>
  <c r="G29" i="69" s="1"/>
  <c r="E28" i="69"/>
  <c r="G27" i="69"/>
  <c r="H27" i="69" s="1"/>
  <c r="E27" i="69"/>
  <c r="G26" i="69"/>
  <c r="E26" i="69"/>
  <c r="G25" i="69"/>
  <c r="E25" i="69"/>
  <c r="H24" i="69"/>
  <c r="E24" i="69"/>
  <c r="G24" i="69" s="1"/>
  <c r="H23" i="69"/>
  <c r="E23" i="69"/>
  <c r="G23" i="69" s="1"/>
  <c r="E22" i="69"/>
  <c r="G22" i="69" s="1"/>
  <c r="H22" i="69" s="1"/>
  <c r="G21" i="69"/>
  <c r="E21" i="69"/>
  <c r="H21" i="69" s="1"/>
  <c r="G20" i="69"/>
  <c r="H20" i="69" s="1"/>
  <c r="E20" i="69"/>
  <c r="E19" i="69"/>
  <c r="H19" i="69" s="1"/>
  <c r="G18" i="69"/>
  <c r="H18" i="69" s="1"/>
  <c r="E18" i="69"/>
  <c r="H17" i="69"/>
  <c r="E17" i="69"/>
  <c r="G17" i="69" s="1"/>
  <c r="H16" i="69"/>
  <c r="G16" i="69"/>
  <c r="E16" i="69"/>
  <c r="E15" i="69"/>
  <c r="G14" i="69"/>
  <c r="H14" i="69" s="1"/>
  <c r="E14" i="69"/>
  <c r="E13" i="69"/>
  <c r="G12" i="69"/>
  <c r="H12" i="69" s="1"/>
  <c r="E12" i="69"/>
  <c r="G11" i="69"/>
  <c r="H11" i="69" s="1"/>
  <c r="E11" i="69"/>
  <c r="J10" i="69"/>
  <c r="K10" i="69" s="1"/>
  <c r="E10" i="69"/>
  <c r="J9" i="69"/>
  <c r="G9" i="69"/>
  <c r="H9" i="69" s="1"/>
  <c r="E9" i="69"/>
  <c r="E8" i="69"/>
  <c r="G7" i="69"/>
  <c r="H7" i="69" s="1"/>
  <c r="E7" i="69"/>
  <c r="H6" i="69"/>
  <c r="G6" i="69"/>
  <c r="E6" i="69"/>
  <c r="J5" i="69"/>
  <c r="H5" i="69"/>
  <c r="G5" i="69"/>
  <c r="E5" i="69"/>
  <c r="E4" i="69"/>
  <c r="H3" i="69"/>
  <c r="E3" i="69"/>
  <c r="H109" i="68"/>
  <c r="G109" i="68"/>
  <c r="E109" i="68"/>
  <c r="E108" i="68"/>
  <c r="G108" i="68" s="1"/>
  <c r="H108" i="68" s="1"/>
  <c r="E107" i="68"/>
  <c r="H106" i="68"/>
  <c r="G106" i="68"/>
  <c r="E106" i="68"/>
  <c r="H105" i="68"/>
  <c r="G105" i="68"/>
  <c r="E105" i="68"/>
  <c r="H104" i="68"/>
  <c r="E104" i="68"/>
  <c r="G104" i="68" s="1"/>
  <c r="H103" i="68"/>
  <c r="G103" i="68"/>
  <c r="E103" i="68"/>
  <c r="G102" i="68"/>
  <c r="E102" i="68"/>
  <c r="H101" i="68"/>
  <c r="E101" i="68"/>
  <c r="G101" i="68" s="1"/>
  <c r="E100" i="68"/>
  <c r="E99" i="68"/>
  <c r="H99" i="68" s="1"/>
  <c r="E98" i="68"/>
  <c r="G98" i="68" s="1"/>
  <c r="H98" i="68" s="1"/>
  <c r="E97" i="68"/>
  <c r="H96" i="68"/>
  <c r="G96" i="68"/>
  <c r="E96" i="68"/>
  <c r="G95" i="68"/>
  <c r="E95" i="68"/>
  <c r="H94" i="68"/>
  <c r="E94" i="68"/>
  <c r="G94" i="68" s="1"/>
  <c r="G93" i="68"/>
  <c r="H93" i="68" s="1"/>
  <c r="E93" i="68"/>
  <c r="E92" i="68"/>
  <c r="H91" i="68"/>
  <c r="E91" i="68"/>
  <c r="G91" i="68" s="1"/>
  <c r="G90" i="68"/>
  <c r="E90" i="68"/>
  <c r="E89" i="68"/>
  <c r="E88" i="68"/>
  <c r="G87" i="68"/>
  <c r="H87" i="68" s="1"/>
  <c r="E87" i="68"/>
  <c r="H86" i="68"/>
  <c r="E86" i="68"/>
  <c r="G86" i="68" s="1"/>
  <c r="G85" i="68"/>
  <c r="E85" i="68"/>
  <c r="G84" i="68"/>
  <c r="E84" i="68"/>
  <c r="G83" i="68"/>
  <c r="H83" i="68" s="1"/>
  <c r="E83" i="68"/>
  <c r="E82" i="68"/>
  <c r="G81" i="68"/>
  <c r="H81" i="68" s="1"/>
  <c r="E81" i="68"/>
  <c r="H80" i="68"/>
  <c r="E80" i="68"/>
  <c r="G80" i="68" s="1"/>
  <c r="E79" i="68"/>
  <c r="H79" i="68" s="1"/>
  <c r="E78" i="68"/>
  <c r="H77" i="68"/>
  <c r="G77" i="68"/>
  <c r="E77" i="68"/>
  <c r="G76" i="68"/>
  <c r="H76" i="68" s="1"/>
  <c r="E76" i="68"/>
  <c r="E75" i="68"/>
  <c r="E74" i="68"/>
  <c r="H73" i="68"/>
  <c r="E73" i="68"/>
  <c r="G73" i="68" s="1"/>
  <c r="E72" i="68"/>
  <c r="H71" i="68"/>
  <c r="G71" i="68"/>
  <c r="E71" i="68"/>
  <c r="G70" i="68"/>
  <c r="H70" i="68" s="1"/>
  <c r="E70" i="68"/>
  <c r="G69" i="68"/>
  <c r="E69" i="68"/>
  <c r="E68" i="68"/>
  <c r="E67" i="68"/>
  <c r="H67" i="68" s="1"/>
  <c r="E66" i="68"/>
  <c r="G66" i="68" s="1"/>
  <c r="H66" i="68" s="1"/>
  <c r="E65" i="68"/>
  <c r="E64" i="68"/>
  <c r="G64" i="68" s="1"/>
  <c r="H64" i="68" s="1"/>
  <c r="E63" i="68"/>
  <c r="G62" i="68"/>
  <c r="H62" i="68" s="1"/>
  <c r="E62" i="68"/>
  <c r="E61" i="68"/>
  <c r="H60" i="68"/>
  <c r="E60" i="68"/>
  <c r="G60" i="68" s="1"/>
  <c r="H59" i="68"/>
  <c r="G59" i="68"/>
  <c r="E59" i="68"/>
  <c r="E58" i="68"/>
  <c r="E57" i="68"/>
  <c r="H56" i="68"/>
  <c r="E56" i="68"/>
  <c r="G56" i="68" s="1"/>
  <c r="E55" i="68"/>
  <c r="H55" i="68" s="1"/>
  <c r="H54" i="68"/>
  <c r="E54" i="68"/>
  <c r="G54" i="68" s="1"/>
  <c r="E53" i="68"/>
  <c r="H52" i="68"/>
  <c r="G52" i="68"/>
  <c r="E52" i="68"/>
  <c r="E51" i="68"/>
  <c r="G51" i="68" s="1"/>
  <c r="H50" i="68"/>
  <c r="G50" i="68"/>
  <c r="E50" i="68"/>
  <c r="H49" i="68"/>
  <c r="G49" i="68"/>
  <c r="E49" i="68"/>
  <c r="E48" i="68"/>
  <c r="G48" i="68" s="1"/>
  <c r="G47" i="68"/>
  <c r="H47" i="68" s="1"/>
  <c r="E47" i="68"/>
  <c r="E46" i="68"/>
  <c r="G45" i="68"/>
  <c r="E45" i="68"/>
  <c r="E44" i="68"/>
  <c r="G43" i="68"/>
  <c r="H43" i="68" s="1"/>
  <c r="E43" i="68"/>
  <c r="H42" i="68"/>
  <c r="E42" i="68"/>
  <c r="G42" i="68" s="1"/>
  <c r="G41" i="68"/>
  <c r="E41" i="68"/>
  <c r="E40" i="68"/>
  <c r="H39" i="68"/>
  <c r="E39" i="68"/>
  <c r="G39" i="68" s="1"/>
  <c r="E38" i="68"/>
  <c r="H38" i="68" s="1"/>
  <c r="E37" i="68"/>
  <c r="G36" i="68"/>
  <c r="H36" i="68" s="1"/>
  <c r="E36" i="68"/>
  <c r="G35" i="68"/>
  <c r="E35" i="68"/>
  <c r="H35" i="68" s="1"/>
  <c r="H34" i="68"/>
  <c r="E34" i="68"/>
  <c r="G34" i="68" s="1"/>
  <c r="H33" i="68"/>
  <c r="G33" i="68"/>
  <c r="E33" i="68"/>
  <c r="H32" i="68"/>
  <c r="G32" i="68"/>
  <c r="E32" i="68"/>
  <c r="G31" i="68"/>
  <c r="E31" i="68"/>
  <c r="H30" i="68"/>
  <c r="E30" i="68"/>
  <c r="G30" i="68" s="1"/>
  <c r="E29" i="68"/>
  <c r="H28" i="68"/>
  <c r="G28" i="68"/>
  <c r="E28" i="68"/>
  <c r="H27" i="68"/>
  <c r="G27" i="68"/>
  <c r="E27" i="68"/>
  <c r="H26" i="68"/>
  <c r="G26" i="68"/>
  <c r="E26" i="68"/>
  <c r="E25" i="68"/>
  <c r="H24" i="68"/>
  <c r="E24" i="68"/>
  <c r="G24" i="68" s="1"/>
  <c r="E23" i="68"/>
  <c r="G23" i="68" s="1"/>
  <c r="H22" i="68"/>
  <c r="G22" i="68"/>
  <c r="E22" i="68"/>
  <c r="E21" i="68"/>
  <c r="H20" i="68"/>
  <c r="G20" i="68"/>
  <c r="E20" i="68"/>
  <c r="E19" i="68"/>
  <c r="G18" i="68"/>
  <c r="H18" i="68" s="1"/>
  <c r="E18" i="68"/>
  <c r="E17" i="68"/>
  <c r="G16" i="68"/>
  <c r="E16" i="68"/>
  <c r="E15" i="68"/>
  <c r="E14" i="68"/>
  <c r="H13" i="68"/>
  <c r="G13" i="68"/>
  <c r="E13" i="68"/>
  <c r="H12" i="68"/>
  <c r="G12" i="68"/>
  <c r="E12" i="68"/>
  <c r="E11" i="68"/>
  <c r="J10" i="68"/>
  <c r="K10" i="68" s="1"/>
  <c r="G10" i="68"/>
  <c r="E10" i="68"/>
  <c r="J9" i="68"/>
  <c r="H9" i="68"/>
  <c r="G9" i="68"/>
  <c r="E9" i="68"/>
  <c r="H8" i="68"/>
  <c r="G8" i="68"/>
  <c r="E8" i="68"/>
  <c r="E7" i="68"/>
  <c r="H6" i="68"/>
  <c r="G6" i="68"/>
  <c r="E6" i="68"/>
  <c r="J5" i="68"/>
  <c r="H5" i="68"/>
  <c r="G5" i="68"/>
  <c r="E5" i="68"/>
  <c r="G4" i="68"/>
  <c r="H4" i="68" s="1"/>
  <c r="E4" i="68"/>
  <c r="E3" i="68"/>
  <c r="G128" i="67"/>
  <c r="H128" i="67" s="1"/>
  <c r="E128" i="67"/>
  <c r="E127" i="67"/>
  <c r="G126" i="67"/>
  <c r="E126" i="67"/>
  <c r="H126" i="67" s="1"/>
  <c r="E125" i="67"/>
  <c r="H125" i="67" s="1"/>
  <c r="E124" i="67"/>
  <c r="H123" i="67"/>
  <c r="G123" i="67"/>
  <c r="E123" i="67"/>
  <c r="G122" i="67"/>
  <c r="E122" i="67"/>
  <c r="E121" i="67"/>
  <c r="G121" i="67" s="1"/>
  <c r="G120" i="67"/>
  <c r="E120" i="67"/>
  <c r="H120" i="67" s="1"/>
  <c r="E119" i="67"/>
  <c r="H118" i="67"/>
  <c r="E118" i="67"/>
  <c r="G118" i="67" s="1"/>
  <c r="E117" i="67"/>
  <c r="G116" i="67"/>
  <c r="H116" i="67" s="1"/>
  <c r="E116" i="67"/>
  <c r="E115" i="67"/>
  <c r="H115" i="67" s="1"/>
  <c r="H114" i="67"/>
  <c r="E114" i="67"/>
  <c r="G114" i="67" s="1"/>
  <c r="H113" i="67"/>
  <c r="G113" i="67"/>
  <c r="E113" i="67"/>
  <c r="H112" i="67"/>
  <c r="E112" i="67"/>
  <c r="G112" i="67" s="1"/>
  <c r="G111" i="67"/>
  <c r="E111" i="67"/>
  <c r="H111" i="67" s="1"/>
  <c r="E110" i="67"/>
  <c r="G109" i="67"/>
  <c r="H109" i="67" s="1"/>
  <c r="E109" i="67"/>
  <c r="E108" i="67"/>
  <c r="G108" i="67" s="1"/>
  <c r="H107" i="67"/>
  <c r="E107" i="67"/>
  <c r="G107" i="67" s="1"/>
  <c r="E106" i="67"/>
  <c r="G106" i="67" s="1"/>
  <c r="H105" i="67"/>
  <c r="E105" i="67"/>
  <c r="G105" i="67" s="1"/>
  <c r="G104" i="67"/>
  <c r="H104" i="67" s="1"/>
  <c r="E104" i="67"/>
  <c r="G103" i="67"/>
  <c r="H103" i="67" s="1"/>
  <c r="E103" i="67"/>
  <c r="G102" i="67"/>
  <c r="H102" i="67" s="1"/>
  <c r="E102" i="67"/>
  <c r="H101" i="67"/>
  <c r="G101" i="67"/>
  <c r="E101" i="67"/>
  <c r="E100" i="67"/>
  <c r="G100" i="67" s="1"/>
  <c r="G99" i="67"/>
  <c r="H99" i="67" s="1"/>
  <c r="E99" i="67"/>
  <c r="G98" i="67"/>
  <c r="H98" i="67" s="1"/>
  <c r="E98" i="67"/>
  <c r="E97" i="67"/>
  <c r="G97" i="67" s="1"/>
  <c r="E96" i="67"/>
  <c r="G95" i="67"/>
  <c r="H95" i="67" s="1"/>
  <c r="E95" i="67"/>
  <c r="E94" i="67"/>
  <c r="G93" i="67"/>
  <c r="E93" i="67"/>
  <c r="G92" i="67"/>
  <c r="H92" i="67" s="1"/>
  <c r="E92" i="67"/>
  <c r="E91" i="67"/>
  <c r="E90" i="67"/>
  <c r="G89" i="67"/>
  <c r="H89" i="67" s="1"/>
  <c r="E89" i="67"/>
  <c r="G88" i="67"/>
  <c r="H88" i="67" s="1"/>
  <c r="E88" i="67"/>
  <c r="E87" i="67"/>
  <c r="H87" i="67" s="1"/>
  <c r="E86" i="67"/>
  <c r="G85" i="67"/>
  <c r="H85" i="67" s="1"/>
  <c r="E85" i="67"/>
  <c r="G84" i="67"/>
  <c r="H84" i="67" s="1"/>
  <c r="E84" i="67"/>
  <c r="H83" i="67"/>
  <c r="E83" i="67"/>
  <c r="G83" i="67" s="1"/>
  <c r="E82" i="67"/>
  <c r="H81" i="67"/>
  <c r="E81" i="67"/>
  <c r="G81" i="67" s="1"/>
  <c r="E80" i="67"/>
  <c r="G79" i="67"/>
  <c r="H79" i="67" s="1"/>
  <c r="E79" i="67"/>
  <c r="G78" i="67"/>
  <c r="E78" i="67"/>
  <c r="G77" i="67"/>
  <c r="E77" i="67"/>
  <c r="H77" i="67" s="1"/>
  <c r="E76" i="67"/>
  <c r="H75" i="67"/>
  <c r="E75" i="67"/>
  <c r="G75" i="67" s="1"/>
  <c r="H74" i="67"/>
  <c r="G74" i="67"/>
  <c r="E74" i="67"/>
  <c r="H73" i="67"/>
  <c r="G73" i="67"/>
  <c r="E73" i="67"/>
  <c r="E72" i="67"/>
  <c r="G71" i="67"/>
  <c r="E71" i="67"/>
  <c r="E70" i="67"/>
  <c r="G70" i="67" s="1"/>
  <c r="H70" i="67" s="1"/>
  <c r="E69" i="67"/>
  <c r="H68" i="67"/>
  <c r="G68" i="67"/>
  <c r="E68" i="67"/>
  <c r="E67" i="67"/>
  <c r="H66" i="67"/>
  <c r="E66" i="67"/>
  <c r="G66" i="67" s="1"/>
  <c r="G65" i="67"/>
  <c r="H65" i="67" s="1"/>
  <c r="E65" i="67"/>
  <c r="E64" i="67"/>
  <c r="E63" i="67"/>
  <c r="E62" i="67"/>
  <c r="G62" i="67" s="1"/>
  <c r="H62" i="67" s="1"/>
  <c r="G61" i="67"/>
  <c r="E61" i="67"/>
  <c r="G60" i="67"/>
  <c r="H60" i="67" s="1"/>
  <c r="E60" i="67"/>
  <c r="G59" i="67"/>
  <c r="E59" i="67"/>
  <c r="G58" i="67"/>
  <c r="E58" i="67"/>
  <c r="G57" i="67"/>
  <c r="H57" i="67" s="1"/>
  <c r="E57" i="67"/>
  <c r="G56" i="67"/>
  <c r="E56" i="67"/>
  <c r="E55" i="67"/>
  <c r="E54" i="67"/>
  <c r="E53" i="67"/>
  <c r="E52" i="67"/>
  <c r="H51" i="67"/>
  <c r="E51" i="67"/>
  <c r="G51" i="67" s="1"/>
  <c r="H50" i="67"/>
  <c r="G50" i="67"/>
  <c r="E50" i="67"/>
  <c r="G49" i="67"/>
  <c r="E49" i="67"/>
  <c r="E48" i="67"/>
  <c r="H47" i="67"/>
  <c r="E47" i="67"/>
  <c r="G47" i="67" s="1"/>
  <c r="E46" i="67"/>
  <c r="G45" i="67"/>
  <c r="H45" i="67" s="1"/>
  <c r="E45" i="67"/>
  <c r="E44" i="67"/>
  <c r="E43" i="67"/>
  <c r="H42" i="67"/>
  <c r="E42" i="67"/>
  <c r="G42" i="67" s="1"/>
  <c r="E41" i="67"/>
  <c r="H40" i="67"/>
  <c r="E40" i="67"/>
  <c r="G40" i="67" s="1"/>
  <c r="G39" i="67"/>
  <c r="E39" i="67"/>
  <c r="G38" i="67"/>
  <c r="E38" i="67"/>
  <c r="E37" i="67"/>
  <c r="H36" i="67"/>
  <c r="G36" i="67"/>
  <c r="E36" i="67"/>
  <c r="H35" i="67"/>
  <c r="G35" i="67"/>
  <c r="E35" i="67"/>
  <c r="G34" i="67"/>
  <c r="H34" i="67" s="1"/>
  <c r="E34" i="67"/>
  <c r="E33" i="67"/>
  <c r="G32" i="67"/>
  <c r="E32" i="67"/>
  <c r="H31" i="67"/>
  <c r="E31" i="67"/>
  <c r="G31" i="67" s="1"/>
  <c r="G30" i="67"/>
  <c r="H30" i="67" s="1"/>
  <c r="E30" i="67"/>
  <c r="E29" i="67"/>
  <c r="E28" i="67"/>
  <c r="G27" i="67"/>
  <c r="E27" i="67"/>
  <c r="G26" i="67"/>
  <c r="H26" i="67" s="1"/>
  <c r="E26" i="67"/>
  <c r="G25" i="67"/>
  <c r="E25" i="67"/>
  <c r="G24" i="67"/>
  <c r="E24" i="67"/>
  <c r="E23" i="67"/>
  <c r="H22" i="67"/>
  <c r="E22" i="67"/>
  <c r="G22" i="67" s="1"/>
  <c r="G21" i="67"/>
  <c r="H21" i="67" s="1"/>
  <c r="E21" i="67"/>
  <c r="E20" i="67"/>
  <c r="G20" i="67" s="1"/>
  <c r="G19" i="67"/>
  <c r="H19" i="67" s="1"/>
  <c r="E19" i="67"/>
  <c r="G18" i="67"/>
  <c r="H18" i="67" s="1"/>
  <c r="E18" i="67"/>
  <c r="E17" i="67"/>
  <c r="E16" i="67"/>
  <c r="G16" i="67" s="1"/>
  <c r="E15" i="67"/>
  <c r="G14" i="67"/>
  <c r="E14" i="67"/>
  <c r="G13" i="67"/>
  <c r="E13" i="67"/>
  <c r="H13" i="67" s="1"/>
  <c r="H12" i="67"/>
  <c r="E12" i="67"/>
  <c r="G12" i="67" s="1"/>
  <c r="H11" i="67"/>
  <c r="G11" i="67"/>
  <c r="E11" i="67"/>
  <c r="J10" i="67"/>
  <c r="K10" i="67" s="1"/>
  <c r="H10" i="67"/>
  <c r="E10" i="67"/>
  <c r="G10" i="67" s="1"/>
  <c r="J9" i="67"/>
  <c r="E9" i="67"/>
  <c r="G8" i="67"/>
  <c r="H8" i="67" s="1"/>
  <c r="E8" i="67"/>
  <c r="E7" i="67"/>
  <c r="G7" i="67" s="1"/>
  <c r="J6" i="67"/>
  <c r="E6" i="67"/>
  <c r="J5" i="67"/>
  <c r="E5" i="67"/>
  <c r="G5" i="67" s="1"/>
  <c r="G4" i="67"/>
  <c r="H4" i="67" s="1"/>
  <c r="E4" i="67"/>
  <c r="E3" i="67"/>
  <c r="E95" i="66"/>
  <c r="H95" i="66" s="1"/>
  <c r="H94" i="66"/>
  <c r="E94" i="66"/>
  <c r="H93" i="66"/>
  <c r="E93" i="66"/>
  <c r="H92" i="66"/>
  <c r="E92" i="66"/>
  <c r="G92" i="66" s="1"/>
  <c r="H91" i="66"/>
  <c r="G91" i="66"/>
  <c r="E91" i="66"/>
  <c r="E90" i="66"/>
  <c r="G89" i="66"/>
  <c r="E89" i="66"/>
  <c r="H89" i="66" s="1"/>
  <c r="H88" i="66"/>
  <c r="G88" i="66"/>
  <c r="E88" i="66"/>
  <c r="H87" i="66"/>
  <c r="G87" i="66"/>
  <c r="E87" i="66"/>
  <c r="E86" i="66"/>
  <c r="E85" i="66"/>
  <c r="H84" i="66"/>
  <c r="E84" i="66"/>
  <c r="G84" i="66" s="1"/>
  <c r="H83" i="66"/>
  <c r="G83" i="66"/>
  <c r="E83" i="66"/>
  <c r="E82" i="66"/>
  <c r="G82" i="66" s="1"/>
  <c r="E81" i="66"/>
  <c r="E80" i="66"/>
  <c r="G79" i="66"/>
  <c r="E79" i="66"/>
  <c r="E78" i="66"/>
  <c r="G78" i="66" s="1"/>
  <c r="H77" i="66"/>
  <c r="E77" i="66"/>
  <c r="G77" i="66" s="1"/>
  <c r="E76" i="66"/>
  <c r="G76" i="66" s="1"/>
  <c r="H75" i="66"/>
  <c r="G75" i="66"/>
  <c r="E75" i="66"/>
  <c r="G74" i="66"/>
  <c r="H74" i="66" s="1"/>
  <c r="E74" i="66"/>
  <c r="E73" i="66"/>
  <c r="G72" i="66"/>
  <c r="H72" i="66" s="1"/>
  <c r="E72" i="66"/>
  <c r="H71" i="66"/>
  <c r="E71" i="66"/>
  <c r="G71" i="66" s="1"/>
  <c r="G70" i="66"/>
  <c r="E70" i="66"/>
  <c r="H69" i="66"/>
  <c r="G69" i="66"/>
  <c r="E69" i="66"/>
  <c r="H68" i="66"/>
  <c r="G68" i="66"/>
  <c r="E68" i="66"/>
  <c r="E67" i="66"/>
  <c r="E66" i="66"/>
  <c r="G65" i="66"/>
  <c r="H65" i="66" s="1"/>
  <c r="E65" i="66"/>
  <c r="E64" i="66"/>
  <c r="G63" i="66"/>
  <c r="E63" i="66"/>
  <c r="H62" i="66"/>
  <c r="E62" i="66"/>
  <c r="G62" i="66" s="1"/>
  <c r="H61" i="66"/>
  <c r="G61" i="66"/>
  <c r="E61" i="66"/>
  <c r="H60" i="66"/>
  <c r="E60" i="66"/>
  <c r="G60" i="66" s="1"/>
  <c r="E59" i="66"/>
  <c r="G59" i="66" s="1"/>
  <c r="G58" i="66"/>
  <c r="E58" i="66"/>
  <c r="E57" i="66"/>
  <c r="H56" i="66"/>
  <c r="G56" i="66"/>
  <c r="E56" i="66"/>
  <c r="E55" i="66"/>
  <c r="H54" i="66"/>
  <c r="G54" i="66"/>
  <c r="E54" i="66"/>
  <c r="H53" i="66"/>
  <c r="G53" i="66"/>
  <c r="E53" i="66"/>
  <c r="G52" i="66"/>
  <c r="E52" i="66"/>
  <c r="H51" i="66"/>
  <c r="E51" i="66"/>
  <c r="G51" i="66" s="1"/>
  <c r="E50" i="66"/>
  <c r="G50" i="66" s="1"/>
  <c r="H49" i="66"/>
  <c r="G49" i="66"/>
  <c r="E49" i="66"/>
  <c r="E48" i="66"/>
  <c r="H48" i="66" s="1"/>
  <c r="E47" i="66"/>
  <c r="G47" i="66" s="1"/>
  <c r="H46" i="66"/>
  <c r="G46" i="66"/>
  <c r="E46" i="66"/>
  <c r="G45" i="66"/>
  <c r="E45" i="66"/>
  <c r="G44" i="66"/>
  <c r="E44" i="66"/>
  <c r="G43" i="66"/>
  <c r="E43" i="66"/>
  <c r="H43" i="66" s="1"/>
  <c r="G42" i="66"/>
  <c r="E42" i="66"/>
  <c r="H41" i="66"/>
  <c r="E41" i="66"/>
  <c r="G41" i="66" s="1"/>
  <c r="E40" i="66"/>
  <c r="G40" i="66" s="1"/>
  <c r="G39" i="66"/>
  <c r="H39" i="66" s="1"/>
  <c r="E39" i="66"/>
  <c r="E38" i="66"/>
  <c r="H37" i="66"/>
  <c r="E37" i="66"/>
  <c r="G37" i="66" s="1"/>
  <c r="H36" i="66"/>
  <c r="G36" i="66"/>
  <c r="E36" i="66"/>
  <c r="H35" i="66"/>
  <c r="G35" i="66"/>
  <c r="E35" i="66"/>
  <c r="G34" i="66"/>
  <c r="E34" i="66"/>
  <c r="E33" i="66"/>
  <c r="G33" i="66" s="1"/>
  <c r="E32" i="66"/>
  <c r="H31" i="66"/>
  <c r="G31" i="66"/>
  <c r="E31" i="66"/>
  <c r="G30" i="66"/>
  <c r="H30" i="66" s="1"/>
  <c r="E30" i="66"/>
  <c r="G29" i="66"/>
  <c r="H29" i="66" s="1"/>
  <c r="E29" i="66"/>
  <c r="E28" i="66"/>
  <c r="H28" i="66" s="1"/>
  <c r="H27" i="66"/>
  <c r="E27" i="66"/>
  <c r="G27" i="66" s="1"/>
  <c r="E26" i="66"/>
  <c r="H26" i="66" s="1"/>
  <c r="H25" i="66"/>
  <c r="E25" i="66"/>
  <c r="G25" i="66" s="1"/>
  <c r="H24" i="66"/>
  <c r="G24" i="66"/>
  <c r="E24" i="66"/>
  <c r="E23" i="66"/>
  <c r="E22" i="66"/>
  <c r="G21" i="66"/>
  <c r="H21" i="66" s="1"/>
  <c r="E21" i="66"/>
  <c r="E20" i="66"/>
  <c r="E19" i="66"/>
  <c r="H18" i="66"/>
  <c r="G18" i="66"/>
  <c r="E18" i="66"/>
  <c r="E17" i="66"/>
  <c r="G17" i="66" s="1"/>
  <c r="H17" i="66" s="1"/>
  <c r="H16" i="66"/>
  <c r="E16" i="66"/>
  <c r="G16" i="66" s="1"/>
  <c r="E15" i="66"/>
  <c r="H15" i="66" s="1"/>
  <c r="E14" i="66"/>
  <c r="H13" i="66"/>
  <c r="G13" i="66"/>
  <c r="E13" i="66"/>
  <c r="E12" i="66"/>
  <c r="G12" i="66" s="1"/>
  <c r="E11" i="66"/>
  <c r="K10" i="66"/>
  <c r="J10" i="66"/>
  <c r="E10" i="66"/>
  <c r="J9" i="66"/>
  <c r="E9" i="66"/>
  <c r="H8" i="66"/>
  <c r="E8" i="66"/>
  <c r="G8" i="66" s="1"/>
  <c r="H7" i="66"/>
  <c r="E7" i="66"/>
  <c r="G7" i="66" s="1"/>
  <c r="J6" i="66"/>
  <c r="H6" i="66"/>
  <c r="G6" i="66"/>
  <c r="E6" i="66"/>
  <c r="J5" i="66"/>
  <c r="H5" i="66"/>
  <c r="G5" i="66"/>
  <c r="E5" i="66"/>
  <c r="E4" i="66"/>
  <c r="H4" i="66" s="1"/>
  <c r="E3" i="66"/>
  <c r="E104" i="65"/>
  <c r="G103" i="65"/>
  <c r="H103" i="65" s="1"/>
  <c r="E103" i="65"/>
  <c r="E102" i="65"/>
  <c r="E101" i="65"/>
  <c r="H100" i="65"/>
  <c r="G100" i="65"/>
  <c r="E100" i="65"/>
  <c r="E99" i="65"/>
  <c r="H98" i="65"/>
  <c r="G98" i="65"/>
  <c r="E98" i="65"/>
  <c r="E97" i="65"/>
  <c r="G97" i="65" s="1"/>
  <c r="G96" i="65"/>
  <c r="H96" i="65" s="1"/>
  <c r="E96" i="65"/>
  <c r="G95" i="65"/>
  <c r="E95" i="65"/>
  <c r="H95" i="65" s="1"/>
  <c r="H94" i="65"/>
  <c r="G94" i="65"/>
  <c r="E94" i="65"/>
  <c r="E93" i="65"/>
  <c r="H92" i="65"/>
  <c r="E92" i="65"/>
  <c r="G92" i="65" s="1"/>
  <c r="E91" i="65"/>
  <c r="G91" i="65" s="1"/>
  <c r="E90" i="65"/>
  <c r="H89" i="65"/>
  <c r="G89" i="65"/>
  <c r="E89" i="65"/>
  <c r="H88" i="65"/>
  <c r="E88" i="65"/>
  <c r="G88" i="65" s="1"/>
  <c r="E87" i="65"/>
  <c r="G87" i="65" s="1"/>
  <c r="H86" i="65"/>
  <c r="G86" i="65"/>
  <c r="E86" i="65"/>
  <c r="H85" i="65"/>
  <c r="E85" i="65"/>
  <c r="G85" i="65" s="1"/>
  <c r="E84" i="65"/>
  <c r="E83" i="65"/>
  <c r="G83" i="65" s="1"/>
  <c r="G82" i="65"/>
  <c r="H82" i="65" s="1"/>
  <c r="E82" i="65"/>
  <c r="G81" i="65"/>
  <c r="H81" i="65" s="1"/>
  <c r="E81" i="65"/>
  <c r="G80" i="65"/>
  <c r="H80" i="65" s="1"/>
  <c r="E80" i="65"/>
  <c r="E79" i="65"/>
  <c r="G78" i="65"/>
  <c r="E78" i="65"/>
  <c r="E77" i="65"/>
  <c r="G77" i="65" s="1"/>
  <c r="E76" i="65"/>
  <c r="E75" i="65"/>
  <c r="H74" i="65"/>
  <c r="E74" i="65"/>
  <c r="G74" i="65" s="1"/>
  <c r="G73" i="65"/>
  <c r="H73" i="65" s="1"/>
  <c r="E73" i="65"/>
  <c r="E72" i="65"/>
  <c r="E71" i="65"/>
  <c r="G70" i="65"/>
  <c r="H70" i="65" s="1"/>
  <c r="E70" i="65"/>
  <c r="E69" i="65"/>
  <c r="E68" i="65"/>
  <c r="G68" i="65" s="1"/>
  <c r="H68" i="65" s="1"/>
  <c r="E67" i="65"/>
  <c r="H67" i="65" s="1"/>
  <c r="E66" i="65"/>
  <c r="E65" i="65"/>
  <c r="G64" i="65"/>
  <c r="H64" i="65" s="1"/>
  <c r="E64" i="65"/>
  <c r="E63" i="65"/>
  <c r="G62" i="65"/>
  <c r="E62" i="65"/>
  <c r="G61" i="65"/>
  <c r="E61" i="65"/>
  <c r="G60" i="65"/>
  <c r="H60" i="65" s="1"/>
  <c r="E60" i="65"/>
  <c r="E59" i="65"/>
  <c r="E58" i="65"/>
  <c r="E57" i="65"/>
  <c r="G56" i="65"/>
  <c r="E56" i="65"/>
  <c r="E55" i="65"/>
  <c r="E54" i="65"/>
  <c r="E53" i="65"/>
  <c r="G53" i="65" s="1"/>
  <c r="G52" i="65"/>
  <c r="H52" i="65" s="1"/>
  <c r="E52" i="65"/>
  <c r="E51" i="65"/>
  <c r="E50" i="65"/>
  <c r="E49" i="65"/>
  <c r="H48" i="65"/>
  <c r="G48" i="65"/>
  <c r="E48" i="65"/>
  <c r="G47" i="65"/>
  <c r="E47" i="65"/>
  <c r="H47" i="65" s="1"/>
  <c r="E46" i="65"/>
  <c r="E45" i="65"/>
  <c r="H44" i="65"/>
  <c r="G44" i="65"/>
  <c r="E44" i="65"/>
  <c r="E43" i="65"/>
  <c r="H42" i="65"/>
  <c r="G42" i="65"/>
  <c r="E42" i="65"/>
  <c r="E41" i="65"/>
  <c r="H41" i="65" s="1"/>
  <c r="E40" i="65"/>
  <c r="E39" i="65"/>
  <c r="H39" i="65" s="1"/>
  <c r="E38" i="65"/>
  <c r="E37" i="65"/>
  <c r="G36" i="65"/>
  <c r="H36" i="65" s="1"/>
  <c r="E36" i="65"/>
  <c r="E35" i="65"/>
  <c r="G34" i="65"/>
  <c r="E34" i="65"/>
  <c r="E33" i="65"/>
  <c r="E32" i="65"/>
  <c r="G32" i="65" s="1"/>
  <c r="E31" i="65"/>
  <c r="E30" i="65"/>
  <c r="G30" i="65" s="1"/>
  <c r="G29" i="65"/>
  <c r="H29" i="65" s="1"/>
  <c r="E29" i="65"/>
  <c r="E28" i="65"/>
  <c r="G28" i="65" s="1"/>
  <c r="E27" i="65"/>
  <c r="G27" i="65" s="1"/>
  <c r="G26" i="65"/>
  <c r="H26" i="65" s="1"/>
  <c r="E26" i="65"/>
  <c r="G25" i="65"/>
  <c r="E25" i="65"/>
  <c r="G24" i="65"/>
  <c r="H24" i="65" s="1"/>
  <c r="E23" i="65"/>
  <c r="H22" i="65"/>
  <c r="G22" i="65"/>
  <c r="E22" i="65"/>
  <c r="E21" i="65"/>
  <c r="G20" i="65"/>
  <c r="E20" i="65"/>
  <c r="E19" i="65"/>
  <c r="E18" i="65"/>
  <c r="E17" i="65"/>
  <c r="H16" i="65"/>
  <c r="E16" i="65"/>
  <c r="G16" i="65" s="1"/>
  <c r="E15" i="65"/>
  <c r="E14" i="65"/>
  <c r="G13" i="65"/>
  <c r="H13" i="65" s="1"/>
  <c r="E13" i="65"/>
  <c r="H12" i="65"/>
  <c r="E12" i="65"/>
  <c r="G12" i="65" s="1"/>
  <c r="E11" i="65"/>
  <c r="G11" i="65" s="1"/>
  <c r="J10" i="65"/>
  <c r="K10" i="65" s="1"/>
  <c r="G10" i="65"/>
  <c r="E10" i="65"/>
  <c r="J9" i="65"/>
  <c r="H9" i="65"/>
  <c r="E9" i="65"/>
  <c r="G9" i="65" s="1"/>
  <c r="H8" i="65"/>
  <c r="G8" i="65"/>
  <c r="E8" i="65"/>
  <c r="H7" i="65"/>
  <c r="E7" i="65"/>
  <c r="G7" i="65" s="1"/>
  <c r="G6" i="65"/>
  <c r="E6" i="65"/>
  <c r="H6" i="65" s="1"/>
  <c r="J5" i="65"/>
  <c r="E5" i="65"/>
  <c r="G5" i="65" s="1"/>
  <c r="G4" i="65"/>
  <c r="H4" i="65" s="1"/>
  <c r="E4" i="65"/>
  <c r="E3" i="65"/>
  <c r="E85" i="64"/>
  <c r="H84" i="64"/>
  <c r="E84" i="64"/>
  <c r="G84" i="64" s="1"/>
  <c r="E83" i="64"/>
  <c r="E82" i="64"/>
  <c r="G82" i="64" s="1"/>
  <c r="E81" i="64"/>
  <c r="G80" i="64"/>
  <c r="H80" i="64" s="1"/>
  <c r="E80" i="64"/>
  <c r="G79" i="64"/>
  <c r="H79" i="64" s="1"/>
  <c r="E79" i="64"/>
  <c r="E78" i="64"/>
  <c r="H77" i="64"/>
  <c r="E77" i="64"/>
  <c r="G77" i="64" s="1"/>
  <c r="G76" i="64"/>
  <c r="H76" i="64" s="1"/>
  <c r="E76" i="64"/>
  <c r="H75" i="64"/>
  <c r="E75" i="64"/>
  <c r="G75" i="64" s="1"/>
  <c r="E74" i="64"/>
  <c r="E73" i="64"/>
  <c r="G73" i="64" s="1"/>
  <c r="H73" i="64" s="1"/>
  <c r="E72" i="64"/>
  <c r="E71" i="64"/>
  <c r="G71" i="64" s="1"/>
  <c r="G70" i="64"/>
  <c r="H70" i="64" s="1"/>
  <c r="E70" i="64"/>
  <c r="G69" i="64"/>
  <c r="H69" i="64" s="1"/>
  <c r="E69" i="64"/>
  <c r="G68" i="64"/>
  <c r="H68" i="64" s="1"/>
  <c r="E68" i="64"/>
  <c r="G67" i="64"/>
  <c r="E67" i="64"/>
  <c r="G66" i="64"/>
  <c r="E66" i="64"/>
  <c r="H65" i="64"/>
  <c r="E65" i="64"/>
  <c r="G65" i="64" s="1"/>
  <c r="G64" i="64"/>
  <c r="H64" i="64" s="1"/>
  <c r="E64" i="64"/>
  <c r="E63" i="64"/>
  <c r="H63" i="64" s="1"/>
  <c r="G62" i="64"/>
  <c r="E62" i="64"/>
  <c r="H62" i="64" s="1"/>
  <c r="G61" i="64"/>
  <c r="H61" i="64" s="1"/>
  <c r="E61" i="64"/>
  <c r="H60" i="64"/>
  <c r="E60" i="64"/>
  <c r="G60" i="64" s="1"/>
  <c r="H59" i="64"/>
  <c r="G59" i="64"/>
  <c r="E59" i="64"/>
  <c r="H58" i="64"/>
  <c r="G58" i="64"/>
  <c r="E58" i="64"/>
  <c r="H57" i="64"/>
  <c r="G57" i="64"/>
  <c r="E57" i="64"/>
  <c r="E56" i="64"/>
  <c r="H55" i="64"/>
  <c r="G55" i="64"/>
  <c r="E55" i="64"/>
  <c r="E54" i="64"/>
  <c r="H53" i="64"/>
  <c r="G53" i="64"/>
  <c r="E53" i="64"/>
  <c r="G52" i="64"/>
  <c r="E52" i="64"/>
  <c r="H52" i="64" s="1"/>
  <c r="H51" i="64"/>
  <c r="E51" i="64"/>
  <c r="G51" i="64" s="1"/>
  <c r="G50" i="64"/>
  <c r="E50" i="64"/>
  <c r="H50" i="64" s="1"/>
  <c r="E49" i="64"/>
  <c r="G48" i="64"/>
  <c r="H48" i="64" s="1"/>
  <c r="E48" i="64"/>
  <c r="G47" i="64"/>
  <c r="E47" i="64"/>
  <c r="G46" i="64"/>
  <c r="H46" i="64" s="1"/>
  <c r="E46" i="64"/>
  <c r="G45" i="64"/>
  <c r="H45" i="64" s="1"/>
  <c r="E45" i="64"/>
  <c r="G44" i="64"/>
  <c r="E44" i="64"/>
  <c r="H43" i="64"/>
  <c r="E43" i="64"/>
  <c r="G43" i="64" s="1"/>
  <c r="H42" i="64"/>
  <c r="G42" i="64"/>
  <c r="E42" i="64"/>
  <c r="E41" i="64"/>
  <c r="G41" i="64" s="1"/>
  <c r="G40" i="64"/>
  <c r="H40" i="64" s="1"/>
  <c r="E40" i="64"/>
  <c r="H39" i="64"/>
  <c r="G39" i="64"/>
  <c r="E38" i="64"/>
  <c r="G38" i="64" s="1"/>
  <c r="G37" i="64"/>
  <c r="H37" i="64" s="1"/>
  <c r="E37" i="64"/>
  <c r="E36" i="64"/>
  <c r="G35" i="64"/>
  <c r="E35" i="64"/>
  <c r="E34" i="64"/>
  <c r="G34" i="64" s="1"/>
  <c r="E33" i="64"/>
  <c r="H33" i="64" s="1"/>
  <c r="G32" i="64"/>
  <c r="E32" i="64"/>
  <c r="E31" i="64"/>
  <c r="H30" i="64"/>
  <c r="E30" i="64"/>
  <c r="G30" i="64" s="1"/>
  <c r="E29" i="64"/>
  <c r="E28" i="64"/>
  <c r="H27" i="64"/>
  <c r="G27" i="64"/>
  <c r="E27" i="64"/>
  <c r="H26" i="64"/>
  <c r="G26" i="64"/>
  <c r="E25" i="64"/>
  <c r="G25" i="64" s="1"/>
  <c r="G24" i="64"/>
  <c r="E24" i="64"/>
  <c r="H23" i="64"/>
  <c r="E23" i="64"/>
  <c r="G23" i="64" s="1"/>
  <c r="E22" i="64"/>
  <c r="H21" i="64"/>
  <c r="E21" i="64"/>
  <c r="G21" i="64" s="1"/>
  <c r="E20" i="64"/>
  <c r="E19" i="64"/>
  <c r="G18" i="64"/>
  <c r="E18" i="64"/>
  <c r="E17" i="64"/>
  <c r="E16" i="64"/>
  <c r="H15" i="64"/>
  <c r="E15" i="64"/>
  <c r="G15" i="64" s="1"/>
  <c r="E14" i="64"/>
  <c r="G13" i="64"/>
  <c r="H13" i="64" s="1"/>
  <c r="E13" i="64"/>
  <c r="G12" i="64"/>
  <c r="H12" i="64" s="1"/>
  <c r="E12" i="64"/>
  <c r="E11" i="64"/>
  <c r="J10" i="64"/>
  <c r="K10" i="64" s="1"/>
  <c r="G10" i="64"/>
  <c r="E10" i="64"/>
  <c r="J9" i="64"/>
  <c r="G9" i="64"/>
  <c r="E9" i="64"/>
  <c r="H8" i="64"/>
  <c r="E8" i="64"/>
  <c r="G8" i="64" s="1"/>
  <c r="H7" i="64"/>
  <c r="G7" i="64"/>
  <c r="E7" i="64"/>
  <c r="H6" i="64"/>
  <c r="G6" i="64"/>
  <c r="E6" i="64"/>
  <c r="J5" i="64"/>
  <c r="H5" i="64"/>
  <c r="E5" i="64"/>
  <c r="G5" i="64" s="1"/>
  <c r="G4" i="64"/>
  <c r="H4" i="64" s="1"/>
  <c r="E4" i="64"/>
  <c r="G3" i="64"/>
  <c r="E3" i="64"/>
  <c r="H63" i="63"/>
  <c r="G63" i="63"/>
  <c r="H62" i="63"/>
  <c r="G62" i="63"/>
  <c r="H61" i="63"/>
  <c r="G61" i="63"/>
  <c r="H60" i="63"/>
  <c r="G60" i="63"/>
  <c r="H59" i="63"/>
  <c r="G59" i="63"/>
  <c r="H58" i="63"/>
  <c r="G58" i="63"/>
  <c r="H57" i="63"/>
  <c r="G57" i="63"/>
  <c r="G56" i="63"/>
  <c r="H56" i="63" s="1"/>
  <c r="G55" i="63"/>
  <c r="H55" i="63" s="1"/>
  <c r="G54" i="63"/>
  <c r="H54" i="63" s="1"/>
  <c r="G53" i="63"/>
  <c r="H53" i="63" s="1"/>
  <c r="H52" i="63"/>
  <c r="G52" i="63"/>
  <c r="G51" i="63"/>
  <c r="H51" i="63" s="1"/>
  <c r="H50" i="63"/>
  <c r="G50" i="63"/>
  <c r="G49" i="63"/>
  <c r="H49" i="63" s="1"/>
  <c r="H48" i="63"/>
  <c r="G48" i="63"/>
  <c r="H47" i="63"/>
  <c r="G47" i="63"/>
  <c r="H46" i="63"/>
  <c r="G46" i="63"/>
  <c r="G45" i="63"/>
  <c r="H45" i="63" s="1"/>
  <c r="H44" i="63"/>
  <c r="G44" i="63"/>
  <c r="G43" i="63"/>
  <c r="H43" i="63" s="1"/>
  <c r="G42" i="63"/>
  <c r="H42" i="63" s="1"/>
  <c r="G41" i="63"/>
  <c r="H41" i="63" s="1"/>
  <c r="H40" i="63"/>
  <c r="G40" i="63"/>
  <c r="G39" i="63"/>
  <c r="H39" i="63" s="1"/>
  <c r="H38" i="63"/>
  <c r="G38" i="63"/>
  <c r="H37" i="63"/>
  <c r="G37" i="63"/>
  <c r="H36" i="63"/>
  <c r="G36" i="63"/>
  <c r="G35" i="63"/>
  <c r="H35" i="63" s="1"/>
  <c r="G34" i="63"/>
  <c r="H34" i="63" s="1"/>
  <c r="G33" i="63"/>
  <c r="H33" i="63" s="1"/>
  <c r="G32" i="63"/>
  <c r="H32" i="63" s="1"/>
  <c r="G31" i="63"/>
  <c r="H31" i="63" s="1"/>
  <c r="G30" i="63"/>
  <c r="H30" i="63" s="1"/>
  <c r="H29" i="63"/>
  <c r="G29" i="63"/>
  <c r="H28" i="63"/>
  <c r="G28" i="63"/>
  <c r="H27" i="63"/>
  <c r="G27" i="63"/>
  <c r="H26" i="63"/>
  <c r="G26" i="63"/>
  <c r="H25" i="63"/>
  <c r="G25" i="63"/>
  <c r="H24" i="63"/>
  <c r="G24" i="63"/>
  <c r="G23" i="63"/>
  <c r="H23" i="63" s="1"/>
  <c r="G22" i="63"/>
  <c r="H22" i="63" s="1"/>
  <c r="G21" i="63"/>
  <c r="H21" i="63" s="1"/>
  <c r="G20" i="63"/>
  <c r="H20" i="63" s="1"/>
  <c r="G19" i="63"/>
  <c r="H19" i="63" s="1"/>
  <c r="G18" i="63"/>
  <c r="H18" i="63" s="1"/>
  <c r="H17" i="63"/>
  <c r="G17" i="63"/>
  <c r="H16" i="63"/>
  <c r="G16" i="63"/>
  <c r="H15" i="63"/>
  <c r="G15" i="63"/>
  <c r="H14" i="63"/>
  <c r="G14" i="63"/>
  <c r="G13" i="63"/>
  <c r="H13" i="63" s="1"/>
  <c r="G12" i="63"/>
  <c r="H12" i="63" s="1"/>
  <c r="H11" i="63"/>
  <c r="G11" i="63"/>
  <c r="K10" i="63"/>
  <c r="J10" i="63"/>
  <c r="G10" i="63"/>
  <c r="H10" i="63" s="1"/>
  <c r="J9" i="63"/>
  <c r="G9" i="63"/>
  <c r="H9" i="63" s="1"/>
  <c r="G8" i="63"/>
  <c r="H8" i="63" s="1"/>
  <c r="G7" i="63"/>
  <c r="H7" i="63" s="1"/>
  <c r="J6" i="63"/>
  <c r="K6" i="63" s="1"/>
  <c r="H6" i="63"/>
  <c r="G6" i="63"/>
  <c r="J5" i="63"/>
  <c r="G5" i="63"/>
  <c r="H5" i="63" s="1"/>
  <c r="G4" i="63"/>
  <c r="H4" i="63" s="1"/>
  <c r="G3" i="63"/>
  <c r="E1" i="63"/>
  <c r="E45" i="62"/>
  <c r="H44" i="62"/>
  <c r="E44" i="62"/>
  <c r="G44" i="62" s="1"/>
  <c r="H43" i="62"/>
  <c r="G43" i="62"/>
  <c r="E43" i="62"/>
  <c r="H42" i="62"/>
  <c r="G42" i="62"/>
  <c r="E42" i="62"/>
  <c r="G41" i="62"/>
  <c r="E41" i="62"/>
  <c r="H41" i="62" s="1"/>
  <c r="G40" i="62"/>
  <c r="E40" i="62"/>
  <c r="E39" i="62"/>
  <c r="H38" i="62"/>
  <c r="G38" i="62"/>
  <c r="E38" i="62"/>
  <c r="G37" i="62"/>
  <c r="H37" i="62" s="1"/>
  <c r="E37" i="62"/>
  <c r="E36" i="62"/>
  <c r="H36" i="62" s="1"/>
  <c r="G35" i="62"/>
  <c r="E35" i="62"/>
  <c r="G34" i="62"/>
  <c r="H34" i="62" s="1"/>
  <c r="E34" i="62"/>
  <c r="E33" i="62"/>
  <c r="E32" i="62"/>
  <c r="G31" i="62"/>
  <c r="H31" i="62" s="1"/>
  <c r="E31" i="62"/>
  <c r="H30" i="62"/>
  <c r="E30" i="62"/>
  <c r="G30" i="62" s="1"/>
  <c r="G29" i="62"/>
  <c r="E29" i="62"/>
  <c r="E28" i="62"/>
  <c r="G27" i="62"/>
  <c r="H27" i="62" s="1"/>
  <c r="E27" i="62"/>
  <c r="G26" i="62"/>
  <c r="E26" i="62"/>
  <c r="E25" i="62"/>
  <c r="G24" i="62"/>
  <c r="H24" i="62" s="1"/>
  <c r="E24" i="62"/>
  <c r="G23" i="62"/>
  <c r="E23" i="62"/>
  <c r="H23" i="62" s="1"/>
  <c r="H22" i="62"/>
  <c r="E22" i="62"/>
  <c r="G22" i="62" s="1"/>
  <c r="G21" i="62"/>
  <c r="H21" i="62" s="1"/>
  <c r="E21" i="62"/>
  <c r="H20" i="62"/>
  <c r="E20" i="62"/>
  <c r="G20" i="62" s="1"/>
  <c r="E19" i="62"/>
  <c r="H18" i="62"/>
  <c r="E18" i="62"/>
  <c r="G18" i="62" s="1"/>
  <c r="E17" i="62"/>
  <c r="E16" i="62"/>
  <c r="H15" i="62"/>
  <c r="G15" i="62"/>
  <c r="E15" i="62"/>
  <c r="E14" i="62"/>
  <c r="E13" i="62"/>
  <c r="G13" i="62" s="1"/>
  <c r="H13" i="62" s="1"/>
  <c r="G12" i="62"/>
  <c r="H12" i="62" s="1"/>
  <c r="E12" i="62"/>
  <c r="E11" i="62"/>
  <c r="J10" i="62"/>
  <c r="K10" i="62" s="1"/>
  <c r="E10" i="62"/>
  <c r="J9" i="62"/>
  <c r="E9" i="62"/>
  <c r="E8" i="62"/>
  <c r="E7" i="62"/>
  <c r="G7" i="62" s="1"/>
  <c r="K6" i="62"/>
  <c r="J6" i="62"/>
  <c r="E6" i="62"/>
  <c r="H5" i="62"/>
  <c r="E5" i="62"/>
  <c r="G5" i="62" s="1"/>
  <c r="H4" i="62"/>
  <c r="G4" i="62"/>
  <c r="E4" i="62"/>
  <c r="G3" i="62"/>
  <c r="E3" i="62"/>
  <c r="E118" i="61"/>
  <c r="E117" i="61"/>
  <c r="E116" i="61"/>
  <c r="H115" i="61"/>
  <c r="E115" i="61"/>
  <c r="G115" i="61" s="1"/>
  <c r="G114" i="61"/>
  <c r="H114" i="61" s="1"/>
  <c r="E114" i="61"/>
  <c r="H113" i="61"/>
  <c r="E113" i="61"/>
  <c r="G113" i="61" s="1"/>
  <c r="H112" i="61"/>
  <c r="G112" i="61"/>
  <c r="E112" i="61"/>
  <c r="G111" i="61"/>
  <c r="H111" i="61" s="1"/>
  <c r="E111" i="61"/>
  <c r="G110" i="61"/>
  <c r="E110" i="61"/>
  <c r="G109" i="61"/>
  <c r="H109" i="61" s="1"/>
  <c r="E109" i="61"/>
  <c r="G108" i="61"/>
  <c r="H108" i="61" s="1"/>
  <c r="E108" i="61"/>
  <c r="E107" i="61"/>
  <c r="E106" i="61"/>
  <c r="G105" i="61"/>
  <c r="H105" i="61" s="1"/>
  <c r="E105" i="61"/>
  <c r="E104" i="61"/>
  <c r="G104" i="61" s="1"/>
  <c r="G103" i="61"/>
  <c r="H103" i="61" s="1"/>
  <c r="E103" i="61"/>
  <c r="G102" i="61"/>
  <c r="H102" i="61" s="1"/>
  <c r="E102" i="61"/>
  <c r="E101" i="61"/>
  <c r="G101" i="61" s="1"/>
  <c r="E100" i="61"/>
  <c r="E99" i="61"/>
  <c r="E98" i="61"/>
  <c r="G97" i="61"/>
  <c r="E97" i="61"/>
  <c r="H96" i="61"/>
  <c r="G96" i="61"/>
  <c r="E96" i="61"/>
  <c r="G95" i="61"/>
  <c r="E95" i="61"/>
  <c r="H95" i="61" s="1"/>
  <c r="E94" i="61"/>
  <c r="G94" i="61" s="1"/>
  <c r="H93" i="61"/>
  <c r="E93" i="61"/>
  <c r="G93" i="61" s="1"/>
  <c r="G92" i="61"/>
  <c r="H92" i="61" s="1"/>
  <c r="E92" i="61"/>
  <c r="E91" i="61"/>
  <c r="H90" i="61"/>
  <c r="G90" i="61"/>
  <c r="E90" i="61"/>
  <c r="G89" i="61"/>
  <c r="E89" i="61"/>
  <c r="G88" i="61"/>
  <c r="H88" i="61" s="1"/>
  <c r="E88" i="61"/>
  <c r="H87" i="61"/>
  <c r="E87" i="61"/>
  <c r="G87" i="61" s="1"/>
  <c r="H86" i="61"/>
  <c r="G86" i="61"/>
  <c r="E86" i="61"/>
  <c r="E85" i="61"/>
  <c r="G84" i="61"/>
  <c r="E84" i="61"/>
  <c r="E83" i="61"/>
  <c r="G82" i="61"/>
  <c r="E82" i="61"/>
  <c r="E81" i="61"/>
  <c r="G81" i="61" s="1"/>
  <c r="H81" i="61" s="1"/>
  <c r="G80" i="61"/>
  <c r="H80" i="61" s="1"/>
  <c r="E80" i="61"/>
  <c r="E79" i="61"/>
  <c r="G79" i="61" s="1"/>
  <c r="G78" i="61"/>
  <c r="E78" i="61"/>
  <c r="E77" i="61"/>
  <c r="G76" i="61"/>
  <c r="H76" i="61" s="1"/>
  <c r="E76" i="61"/>
  <c r="E75" i="61"/>
  <c r="E74" i="61"/>
  <c r="E73" i="61"/>
  <c r="E72" i="61"/>
  <c r="G72" i="61" s="1"/>
  <c r="H72" i="61" s="1"/>
  <c r="E71" i="61"/>
  <c r="G71" i="61" s="1"/>
  <c r="H70" i="61"/>
  <c r="G70" i="61"/>
  <c r="E70" i="61"/>
  <c r="E69" i="61"/>
  <c r="E68" i="61"/>
  <c r="G68" i="61" s="1"/>
  <c r="G67" i="61"/>
  <c r="E67" i="61"/>
  <c r="E66" i="61"/>
  <c r="E65" i="61"/>
  <c r="H65" i="61" s="1"/>
  <c r="H64" i="61"/>
  <c r="G64" i="61"/>
  <c r="E64" i="61"/>
  <c r="G63" i="61"/>
  <c r="H63" i="61" s="1"/>
  <c r="E63" i="61"/>
  <c r="G62" i="61"/>
  <c r="E62" i="61"/>
  <c r="E61" i="61"/>
  <c r="E60" i="61"/>
  <c r="E59" i="61"/>
  <c r="G58" i="61"/>
  <c r="H58" i="61" s="1"/>
  <c r="E58" i="61"/>
  <c r="G57" i="61"/>
  <c r="E57" i="61"/>
  <c r="G56" i="61"/>
  <c r="E56" i="61"/>
  <c r="E55" i="61"/>
  <c r="G55" i="61" s="1"/>
  <c r="H54" i="61"/>
  <c r="G54" i="61"/>
  <c r="E54" i="61"/>
  <c r="H53" i="61"/>
  <c r="G53" i="61"/>
  <c r="E53" i="61"/>
  <c r="E52" i="61"/>
  <c r="E51" i="61"/>
  <c r="E50" i="61"/>
  <c r="H49" i="61"/>
  <c r="E49" i="61"/>
  <c r="G49" i="61" s="1"/>
  <c r="H48" i="61"/>
  <c r="G48" i="61"/>
  <c r="E48" i="61"/>
  <c r="G47" i="61"/>
  <c r="E47" i="61"/>
  <c r="H46" i="61"/>
  <c r="E46" i="61"/>
  <c r="G46" i="61" s="1"/>
  <c r="G45" i="61"/>
  <c r="H45" i="61" s="1"/>
  <c r="E45" i="61"/>
  <c r="E44" i="61"/>
  <c r="E43" i="61"/>
  <c r="H42" i="61"/>
  <c r="G42" i="61"/>
  <c r="E42" i="61"/>
  <c r="E41" i="61"/>
  <c r="G40" i="61"/>
  <c r="E40" i="61"/>
  <c r="H40" i="61" s="1"/>
  <c r="G39" i="61"/>
  <c r="E39" i="61"/>
  <c r="H39" i="61" s="1"/>
  <c r="G38" i="61"/>
  <c r="E38" i="61"/>
  <c r="E37" i="61"/>
  <c r="E36" i="61"/>
  <c r="G36" i="61" s="1"/>
  <c r="G35" i="61"/>
  <c r="H35" i="61" s="1"/>
  <c r="E35" i="61"/>
  <c r="E34" i="61"/>
  <c r="H33" i="61"/>
  <c r="E33" i="61"/>
  <c r="G33" i="61" s="1"/>
  <c r="E32" i="61"/>
  <c r="E31" i="61"/>
  <c r="G30" i="61"/>
  <c r="E30" i="61"/>
  <c r="H30" i="61" s="1"/>
  <c r="H29" i="61"/>
  <c r="E29" i="61"/>
  <c r="G29" i="61" s="1"/>
  <c r="H28" i="61"/>
  <c r="G28" i="61"/>
  <c r="E28" i="61"/>
  <c r="E27" i="61"/>
  <c r="G26" i="61"/>
  <c r="H26" i="61" s="1"/>
  <c r="E26" i="61"/>
  <c r="E25" i="61"/>
  <c r="G25" i="61" s="1"/>
  <c r="H24" i="61"/>
  <c r="G24" i="61"/>
  <c r="E24" i="61"/>
  <c r="G23" i="61"/>
  <c r="H23" i="61" s="1"/>
  <c r="E23" i="61"/>
  <c r="H22" i="61"/>
  <c r="E22" i="61"/>
  <c r="G22" i="61" s="1"/>
  <c r="E21" i="61"/>
  <c r="H20" i="61"/>
  <c r="G20" i="61"/>
  <c r="E20" i="61"/>
  <c r="E19" i="61"/>
  <c r="G18" i="61"/>
  <c r="E18" i="61"/>
  <c r="G17" i="61"/>
  <c r="H17" i="61" s="1"/>
  <c r="E17" i="61"/>
  <c r="E16" i="61"/>
  <c r="H16" i="61" s="1"/>
  <c r="E15" i="61"/>
  <c r="G15" i="61" s="1"/>
  <c r="H14" i="61"/>
  <c r="G14" i="61"/>
  <c r="E14" i="61"/>
  <c r="E13" i="61"/>
  <c r="E12" i="61"/>
  <c r="G11" i="61"/>
  <c r="H11" i="61" s="1"/>
  <c r="E11" i="61"/>
  <c r="K10" i="61"/>
  <c r="J10" i="61"/>
  <c r="E10" i="61"/>
  <c r="G10" i="61" s="1"/>
  <c r="J9" i="61"/>
  <c r="G9" i="61"/>
  <c r="E9" i="61"/>
  <c r="E8" i="61"/>
  <c r="G7" i="61"/>
  <c r="E7" i="61"/>
  <c r="H7" i="61" s="1"/>
  <c r="K6" i="61"/>
  <c r="J6" i="61"/>
  <c r="E6" i="61"/>
  <c r="G6" i="61" s="1"/>
  <c r="H6" i="61" s="1"/>
  <c r="E5" i="61"/>
  <c r="E4" i="61"/>
  <c r="G4" i="61" s="1"/>
  <c r="G3" i="61"/>
  <c r="E3" i="61"/>
  <c r="G141" i="60"/>
  <c r="H141" i="60" s="1"/>
  <c r="E141" i="60"/>
  <c r="H140" i="60"/>
  <c r="G140" i="60"/>
  <c r="E140" i="60"/>
  <c r="E139" i="60"/>
  <c r="H138" i="60"/>
  <c r="E138" i="60"/>
  <c r="G138" i="60" s="1"/>
  <c r="G137" i="60"/>
  <c r="H137" i="60" s="1"/>
  <c r="E137" i="60"/>
  <c r="G136" i="60"/>
  <c r="H136" i="60" s="1"/>
  <c r="E136" i="60"/>
  <c r="E135" i="60"/>
  <c r="E134" i="60"/>
  <c r="E133" i="60"/>
  <c r="G132" i="60"/>
  <c r="E132" i="60"/>
  <c r="H132" i="60" s="1"/>
  <c r="E131" i="60"/>
  <c r="H130" i="60"/>
  <c r="E130" i="60"/>
  <c r="G130" i="60" s="1"/>
  <c r="E129" i="60"/>
  <c r="E128" i="60"/>
  <c r="E127" i="60"/>
  <c r="E126" i="60"/>
  <c r="E125" i="60"/>
  <c r="E124" i="60"/>
  <c r="G124" i="60" s="1"/>
  <c r="H124" i="60" s="1"/>
  <c r="G123" i="60"/>
  <c r="H123" i="60" s="1"/>
  <c r="E123" i="60"/>
  <c r="E122" i="60"/>
  <c r="G122" i="60" s="1"/>
  <c r="H121" i="60"/>
  <c r="E121" i="60"/>
  <c r="G121" i="60" s="1"/>
  <c r="H120" i="60"/>
  <c r="G120" i="60"/>
  <c r="E120" i="60"/>
  <c r="G119" i="60"/>
  <c r="E119" i="60"/>
  <c r="E118" i="60"/>
  <c r="G118" i="60" s="1"/>
  <c r="H118" i="60" s="1"/>
  <c r="G117" i="60"/>
  <c r="E117" i="60"/>
  <c r="E116" i="60"/>
  <c r="G116" i="60" s="1"/>
  <c r="H116" i="60" s="1"/>
  <c r="G115" i="60"/>
  <c r="H115" i="60" s="1"/>
  <c r="E115" i="60"/>
  <c r="G114" i="60"/>
  <c r="H114" i="60" s="1"/>
  <c r="E114" i="60"/>
  <c r="E113" i="60"/>
  <c r="G112" i="60"/>
  <c r="E112" i="60"/>
  <c r="G111" i="60"/>
  <c r="H111" i="60" s="1"/>
  <c r="E111" i="60"/>
  <c r="G110" i="60"/>
  <c r="E110" i="60"/>
  <c r="H109" i="60"/>
  <c r="E109" i="60"/>
  <c r="G109" i="60" s="1"/>
  <c r="G108" i="60"/>
  <c r="H108" i="60" s="1"/>
  <c r="E108" i="60"/>
  <c r="G107" i="60"/>
  <c r="H107" i="60" s="1"/>
  <c r="E107" i="60"/>
  <c r="E106" i="60"/>
  <c r="E105" i="60"/>
  <c r="G104" i="60"/>
  <c r="H104" i="60" s="1"/>
  <c r="E104" i="60"/>
  <c r="E103" i="60"/>
  <c r="E102" i="60"/>
  <c r="E101" i="60"/>
  <c r="G101" i="60" s="1"/>
  <c r="G100" i="60"/>
  <c r="E100" i="60"/>
  <c r="H99" i="60"/>
  <c r="E99" i="60"/>
  <c r="G99" i="60" s="1"/>
  <c r="H98" i="60"/>
  <c r="G98" i="60"/>
  <c r="E98" i="60"/>
  <c r="G97" i="60"/>
  <c r="E97" i="60"/>
  <c r="E96" i="60"/>
  <c r="E95" i="60"/>
  <c r="G94" i="60"/>
  <c r="E94" i="60"/>
  <c r="G93" i="60"/>
  <c r="H93" i="60" s="1"/>
  <c r="E93" i="60"/>
  <c r="H92" i="60"/>
  <c r="G92" i="60"/>
  <c r="E92" i="60"/>
  <c r="G91" i="60"/>
  <c r="H91" i="60" s="1"/>
  <c r="E91" i="60"/>
  <c r="G90" i="60"/>
  <c r="E90" i="60"/>
  <c r="E89" i="60"/>
  <c r="E88" i="60"/>
  <c r="E87" i="60"/>
  <c r="E86" i="60"/>
  <c r="G85" i="60"/>
  <c r="E85" i="60"/>
  <c r="E84" i="60"/>
  <c r="H83" i="60"/>
  <c r="E83" i="60"/>
  <c r="G82" i="60"/>
  <c r="H82" i="60" s="1"/>
  <c r="E82" i="60"/>
  <c r="E81" i="60"/>
  <c r="G80" i="60"/>
  <c r="E80" i="60"/>
  <c r="G79" i="60"/>
  <c r="H79" i="60" s="1"/>
  <c r="E79" i="60"/>
  <c r="E78" i="60"/>
  <c r="H77" i="60"/>
  <c r="G77" i="60"/>
  <c r="E77" i="60"/>
  <c r="E76" i="60"/>
  <c r="E75" i="60"/>
  <c r="E74" i="60"/>
  <c r="H73" i="60"/>
  <c r="G73" i="60"/>
  <c r="E73" i="60"/>
  <c r="H72" i="60"/>
  <c r="G72" i="60"/>
  <c r="E72" i="60"/>
  <c r="H71" i="60"/>
  <c r="E71" i="60"/>
  <c r="G71" i="60" s="1"/>
  <c r="E70" i="60"/>
  <c r="E69" i="60"/>
  <c r="E68" i="60"/>
  <c r="E67" i="60"/>
  <c r="H66" i="60"/>
  <c r="E66" i="60"/>
  <c r="G66" i="60" s="1"/>
  <c r="G65" i="60"/>
  <c r="H65" i="60" s="1"/>
  <c r="E65" i="60"/>
  <c r="E64" i="60"/>
  <c r="E63" i="60"/>
  <c r="E62" i="60"/>
  <c r="G62" i="60" s="1"/>
  <c r="G61" i="60"/>
  <c r="H61" i="60" s="1"/>
  <c r="E61" i="60"/>
  <c r="H60" i="60"/>
  <c r="E60" i="60"/>
  <c r="G60" i="60" s="1"/>
  <c r="E59" i="60"/>
  <c r="E58" i="60"/>
  <c r="E57" i="60"/>
  <c r="E56" i="60"/>
  <c r="H55" i="60"/>
  <c r="G55" i="60"/>
  <c r="E55" i="60"/>
  <c r="H54" i="60"/>
  <c r="E54" i="60"/>
  <c r="G54" i="60" s="1"/>
  <c r="E53" i="60"/>
  <c r="H52" i="60"/>
  <c r="E52" i="60"/>
  <c r="G52" i="60" s="1"/>
  <c r="G51" i="60"/>
  <c r="H51" i="60" s="1"/>
  <c r="E51" i="60"/>
  <c r="E50" i="60"/>
  <c r="G49" i="60"/>
  <c r="E49" i="60"/>
  <c r="E48" i="60"/>
  <c r="G47" i="60"/>
  <c r="E47" i="60"/>
  <c r="E46" i="60"/>
  <c r="H45" i="60"/>
  <c r="G45" i="60"/>
  <c r="E45" i="60"/>
  <c r="G44" i="60"/>
  <c r="E44" i="60"/>
  <c r="H43" i="60"/>
  <c r="G43" i="60"/>
  <c r="E43" i="60"/>
  <c r="E42" i="60"/>
  <c r="E41" i="60"/>
  <c r="H40" i="60"/>
  <c r="E40" i="60"/>
  <c r="G40" i="60" s="1"/>
  <c r="G39" i="60"/>
  <c r="H39" i="60" s="1"/>
  <c r="E39" i="60"/>
  <c r="E38" i="60"/>
  <c r="G37" i="60"/>
  <c r="E37" i="60"/>
  <c r="E36" i="60"/>
  <c r="G36" i="60" s="1"/>
  <c r="H36" i="60" s="1"/>
  <c r="H35" i="60"/>
  <c r="E35" i="60"/>
  <c r="G35" i="60" s="1"/>
  <c r="H34" i="60"/>
  <c r="G34" i="60"/>
  <c r="E34" i="60"/>
  <c r="H33" i="60"/>
  <c r="G33" i="60"/>
  <c r="E33" i="60"/>
  <c r="H32" i="60"/>
  <c r="E32" i="60"/>
  <c r="G32" i="60" s="1"/>
  <c r="E31" i="60"/>
  <c r="E30" i="60"/>
  <c r="E29" i="60"/>
  <c r="G28" i="60"/>
  <c r="H28" i="60" s="1"/>
  <c r="E28" i="60"/>
  <c r="G27" i="60"/>
  <c r="E27" i="60"/>
  <c r="H26" i="60"/>
  <c r="E26" i="60"/>
  <c r="G26" i="60" s="1"/>
  <c r="E25" i="60"/>
  <c r="H24" i="60"/>
  <c r="E24" i="60"/>
  <c r="G24" i="60" s="1"/>
  <c r="E23" i="60"/>
  <c r="G23" i="60" s="1"/>
  <c r="G22" i="60"/>
  <c r="H22" i="60" s="1"/>
  <c r="E22" i="60"/>
  <c r="E21" i="60"/>
  <c r="E20" i="60"/>
  <c r="E19" i="60"/>
  <c r="H18" i="60"/>
  <c r="E18" i="60"/>
  <c r="G18" i="60" s="1"/>
  <c r="G17" i="60"/>
  <c r="H17" i="60" s="1"/>
  <c r="E17" i="60"/>
  <c r="E16" i="60"/>
  <c r="G16" i="60" s="1"/>
  <c r="H16" i="60" s="1"/>
  <c r="E15" i="60"/>
  <c r="G15" i="60" s="1"/>
  <c r="G14" i="60"/>
  <c r="H14" i="60" s="1"/>
  <c r="E14" i="60"/>
  <c r="H13" i="60"/>
  <c r="G13" i="60"/>
  <c r="E13" i="60"/>
  <c r="E12" i="60"/>
  <c r="G11" i="60"/>
  <c r="H11" i="60" s="1"/>
  <c r="E11" i="60"/>
  <c r="J10" i="60"/>
  <c r="K10" i="60" s="1"/>
  <c r="E10" i="60"/>
  <c r="J9" i="60"/>
  <c r="H9" i="60"/>
  <c r="E9" i="60"/>
  <c r="G9" i="60" s="1"/>
  <c r="G8" i="60"/>
  <c r="H8" i="60" s="1"/>
  <c r="E8" i="60"/>
  <c r="H7" i="60"/>
  <c r="E7" i="60"/>
  <c r="G7" i="60" s="1"/>
  <c r="J6" i="60"/>
  <c r="K6" i="60" s="1"/>
  <c r="G6" i="60"/>
  <c r="E6" i="60"/>
  <c r="H6" i="60" s="1"/>
  <c r="E5" i="60"/>
  <c r="H4" i="60"/>
  <c r="G4" i="60"/>
  <c r="E4" i="60"/>
  <c r="H3" i="60"/>
  <c r="G3" i="60"/>
  <c r="E3" i="60"/>
  <c r="G134" i="59"/>
  <c r="H134" i="59" s="1"/>
  <c r="H133" i="59"/>
  <c r="G133" i="59"/>
  <c r="G132" i="59"/>
  <c r="H132" i="59" s="1"/>
  <c r="G131" i="59"/>
  <c r="E131" i="59"/>
  <c r="E130" i="59"/>
  <c r="E129" i="59"/>
  <c r="H128" i="59"/>
  <c r="G128" i="59"/>
  <c r="E128" i="59"/>
  <c r="H127" i="59"/>
  <c r="E127" i="59"/>
  <c r="G127" i="59" s="1"/>
  <c r="H126" i="59"/>
  <c r="E126" i="59"/>
  <c r="G126" i="59" s="1"/>
  <c r="H125" i="59"/>
  <c r="G125" i="59"/>
  <c r="E125" i="59"/>
  <c r="G124" i="59"/>
  <c r="H124" i="59" s="1"/>
  <c r="E124" i="59"/>
  <c r="H123" i="59"/>
  <c r="E123" i="59"/>
  <c r="G123" i="59" s="1"/>
  <c r="E122" i="59"/>
  <c r="E121" i="59"/>
  <c r="G120" i="59"/>
  <c r="E120" i="59"/>
  <c r="G119" i="59"/>
  <c r="H119" i="59" s="1"/>
  <c r="E119" i="59"/>
  <c r="H118" i="59"/>
  <c r="G118" i="59"/>
  <c r="E118" i="59"/>
  <c r="E117" i="59"/>
  <c r="E116" i="59"/>
  <c r="E115" i="59"/>
  <c r="E114" i="59"/>
  <c r="G114" i="59" s="1"/>
  <c r="H114" i="59" s="1"/>
  <c r="E113" i="59"/>
  <c r="H112" i="59"/>
  <c r="G112" i="59"/>
  <c r="E112" i="59"/>
  <c r="E111" i="59"/>
  <c r="H110" i="59"/>
  <c r="E110" i="59"/>
  <c r="G110" i="59" s="1"/>
  <c r="E109" i="59"/>
  <c r="H108" i="59"/>
  <c r="E108" i="59"/>
  <c r="G108" i="59" s="1"/>
  <c r="H107" i="59"/>
  <c r="G107" i="59"/>
  <c r="E107" i="59"/>
  <c r="E106" i="59"/>
  <c r="H105" i="59"/>
  <c r="G105" i="59"/>
  <c r="E105" i="59"/>
  <c r="E104" i="59"/>
  <c r="G103" i="59"/>
  <c r="H103" i="59" s="1"/>
  <c r="E103" i="59"/>
  <c r="G102" i="59"/>
  <c r="H102" i="59" s="1"/>
  <c r="E102" i="59"/>
  <c r="E101" i="59"/>
  <c r="G101" i="59" s="1"/>
  <c r="G100" i="59"/>
  <c r="E100" i="59"/>
  <c r="G99" i="59"/>
  <c r="E99" i="59"/>
  <c r="H99" i="59" s="1"/>
  <c r="G98" i="59"/>
  <c r="H98" i="59" s="1"/>
  <c r="E98" i="59"/>
  <c r="H97" i="59"/>
  <c r="G97" i="59"/>
  <c r="E97" i="59"/>
  <c r="H96" i="59"/>
  <c r="E96" i="59"/>
  <c r="G96" i="59" s="1"/>
  <c r="E95" i="59"/>
  <c r="E94" i="59"/>
  <c r="G93" i="59"/>
  <c r="H93" i="59" s="1"/>
  <c r="E93" i="59"/>
  <c r="E92" i="59"/>
  <c r="E91" i="59"/>
  <c r="E90" i="59"/>
  <c r="G89" i="59"/>
  <c r="E89" i="59"/>
  <c r="E88" i="59"/>
  <c r="H87" i="59"/>
  <c r="E87" i="59"/>
  <c r="G87" i="59" s="1"/>
  <c r="H86" i="59"/>
  <c r="E86" i="59"/>
  <c r="G86" i="59" s="1"/>
  <c r="H85" i="59"/>
  <c r="G85" i="59"/>
  <c r="E85" i="59"/>
  <c r="E84" i="59"/>
  <c r="H83" i="59"/>
  <c r="G83" i="59"/>
  <c r="E83" i="59"/>
  <c r="E82" i="59"/>
  <c r="G82" i="59" s="1"/>
  <c r="G81" i="59"/>
  <c r="H81" i="59" s="1"/>
  <c r="E81" i="59"/>
  <c r="E80" i="59"/>
  <c r="H79" i="59"/>
  <c r="G79" i="59"/>
  <c r="E79" i="59"/>
  <c r="G78" i="59"/>
  <c r="E78" i="59"/>
  <c r="E77" i="59"/>
  <c r="G77" i="59" s="1"/>
  <c r="H76" i="59"/>
  <c r="E76" i="59"/>
  <c r="G76" i="59" s="1"/>
  <c r="G75" i="59"/>
  <c r="H75" i="59" s="1"/>
  <c r="E75" i="59"/>
  <c r="E74" i="59"/>
  <c r="G73" i="59"/>
  <c r="E73" i="59"/>
  <c r="E72" i="59"/>
  <c r="G71" i="59"/>
  <c r="H71" i="59" s="1"/>
  <c r="E71" i="59"/>
  <c r="H70" i="59"/>
  <c r="G70" i="59"/>
  <c r="E70" i="59"/>
  <c r="E69" i="59"/>
  <c r="G69" i="59" s="1"/>
  <c r="E68" i="59"/>
  <c r="G68" i="59" s="1"/>
  <c r="G67" i="59"/>
  <c r="E67" i="59"/>
  <c r="H66" i="59"/>
  <c r="E66" i="59"/>
  <c r="G66" i="59" s="1"/>
  <c r="E65" i="59"/>
  <c r="E64" i="59"/>
  <c r="G63" i="59"/>
  <c r="H63" i="59" s="1"/>
  <c r="E63" i="59"/>
  <c r="E62" i="59"/>
  <c r="E61" i="59"/>
  <c r="E60" i="59"/>
  <c r="G59" i="59"/>
  <c r="H59" i="59" s="1"/>
  <c r="E59" i="59"/>
  <c r="E58" i="59"/>
  <c r="G57" i="59"/>
  <c r="E57" i="59"/>
  <c r="H56" i="59"/>
  <c r="E56" i="59"/>
  <c r="G56" i="59" s="1"/>
  <c r="E55" i="59"/>
  <c r="H54" i="59"/>
  <c r="G54" i="59"/>
  <c r="E54" i="59"/>
  <c r="H53" i="59"/>
  <c r="G53" i="59"/>
  <c r="E53" i="59"/>
  <c r="G52" i="59"/>
  <c r="H52" i="59" s="1"/>
  <c r="E52" i="59"/>
  <c r="G51" i="59"/>
  <c r="E51" i="59"/>
  <c r="E50" i="59"/>
  <c r="G50" i="59" s="1"/>
  <c r="H50" i="59" s="1"/>
  <c r="H49" i="59"/>
  <c r="G49" i="59"/>
  <c r="E49" i="59"/>
  <c r="E48" i="59"/>
  <c r="G48" i="59" s="1"/>
  <c r="E47" i="59"/>
  <c r="E46" i="59"/>
  <c r="E45" i="59"/>
  <c r="E44" i="59"/>
  <c r="H43" i="59"/>
  <c r="G43" i="59"/>
  <c r="E43" i="59"/>
  <c r="E42" i="59"/>
  <c r="G41" i="59"/>
  <c r="H41" i="59" s="1"/>
  <c r="E41" i="59"/>
  <c r="E40" i="59"/>
  <c r="G39" i="59"/>
  <c r="E39" i="59"/>
  <c r="H38" i="59"/>
  <c r="E38" i="59"/>
  <c r="G38" i="59" s="1"/>
  <c r="H37" i="59"/>
  <c r="G37" i="59"/>
  <c r="E37" i="59"/>
  <c r="E36" i="59"/>
  <c r="G35" i="59"/>
  <c r="H35" i="59" s="1"/>
  <c r="E35" i="59"/>
  <c r="E34" i="59"/>
  <c r="H33" i="59"/>
  <c r="E33" i="59"/>
  <c r="G33" i="59" s="1"/>
  <c r="H32" i="59"/>
  <c r="G32" i="59"/>
  <c r="E32" i="59"/>
  <c r="G31" i="59"/>
  <c r="H31" i="59" s="1"/>
  <c r="E31" i="59"/>
  <c r="G30" i="59"/>
  <c r="E30" i="59"/>
  <c r="G29" i="59"/>
  <c r="E29" i="59"/>
  <c r="H28" i="59"/>
  <c r="E28" i="59"/>
  <c r="G28" i="59" s="1"/>
  <c r="H27" i="59"/>
  <c r="G27" i="59"/>
  <c r="E27" i="59"/>
  <c r="E26" i="59"/>
  <c r="E25" i="59"/>
  <c r="G25" i="59" s="1"/>
  <c r="H24" i="59"/>
  <c r="E24" i="59"/>
  <c r="G24" i="59" s="1"/>
  <c r="E23" i="59"/>
  <c r="E22" i="59"/>
  <c r="E21" i="59"/>
  <c r="E20" i="59"/>
  <c r="G19" i="59"/>
  <c r="E19" i="59"/>
  <c r="E18" i="59"/>
  <c r="G18" i="59" s="1"/>
  <c r="E17" i="59"/>
  <c r="G17" i="59" s="1"/>
  <c r="H17" i="59" s="1"/>
  <c r="H16" i="59"/>
  <c r="E16" i="59"/>
  <c r="G16" i="59" s="1"/>
  <c r="G15" i="59"/>
  <c r="H15" i="59" s="1"/>
  <c r="E15" i="59"/>
  <c r="G14" i="59"/>
  <c r="E14" i="59"/>
  <c r="E13" i="59"/>
  <c r="G13" i="59" s="1"/>
  <c r="H13" i="59" s="1"/>
  <c r="E12" i="59"/>
  <c r="G12" i="59" s="1"/>
  <c r="H12" i="59" s="1"/>
  <c r="E11" i="59"/>
  <c r="K10" i="59"/>
  <c r="J10" i="59"/>
  <c r="E10" i="59"/>
  <c r="J9" i="59"/>
  <c r="E9" i="59"/>
  <c r="H8" i="59"/>
  <c r="G8" i="59"/>
  <c r="E8" i="59"/>
  <c r="G7" i="59"/>
  <c r="H7" i="59" s="1"/>
  <c r="E7" i="59"/>
  <c r="J6" i="59"/>
  <c r="K6" i="59" s="1"/>
  <c r="G6" i="59"/>
  <c r="E6" i="59"/>
  <c r="E5" i="59"/>
  <c r="G4" i="59"/>
  <c r="E4" i="59"/>
  <c r="G3" i="59"/>
  <c r="E3" i="59"/>
  <c r="H77" i="58"/>
  <c r="G77" i="58"/>
  <c r="E77" i="58"/>
  <c r="G76" i="58"/>
  <c r="E76" i="58"/>
  <c r="G75" i="58"/>
  <c r="E75" i="58"/>
  <c r="H74" i="58"/>
  <c r="E74" i="58"/>
  <c r="G74" i="58" s="1"/>
  <c r="E73" i="58"/>
  <c r="E72" i="58"/>
  <c r="E71" i="58"/>
  <c r="G70" i="58"/>
  <c r="E70" i="58"/>
  <c r="G69" i="58"/>
  <c r="E69" i="58"/>
  <c r="H69" i="58" s="1"/>
  <c r="H68" i="58"/>
  <c r="E68" i="58"/>
  <c r="G68" i="58" s="1"/>
  <c r="H67" i="58"/>
  <c r="G67" i="58"/>
  <c r="E67" i="58"/>
  <c r="E66" i="58"/>
  <c r="G65" i="58"/>
  <c r="H65" i="58" s="1"/>
  <c r="E65" i="58"/>
  <c r="G64" i="58"/>
  <c r="E64" i="58"/>
  <c r="E63" i="58"/>
  <c r="G63" i="58" s="1"/>
  <c r="H63" i="58" s="1"/>
  <c r="E62" i="58"/>
  <c r="H61" i="58"/>
  <c r="G61" i="58"/>
  <c r="E61" i="58"/>
  <c r="E60" i="58"/>
  <c r="E59" i="58"/>
  <c r="E58" i="58"/>
  <c r="H57" i="58"/>
  <c r="E57" i="58"/>
  <c r="G57" i="58" s="1"/>
  <c r="G56" i="58"/>
  <c r="H56" i="58" s="1"/>
  <c r="E56" i="58"/>
  <c r="E55" i="58"/>
  <c r="H54" i="58"/>
  <c r="E54" i="58"/>
  <c r="G54" i="58" s="1"/>
  <c r="E53" i="58"/>
  <c r="E52" i="58"/>
  <c r="H51" i="58"/>
  <c r="E51" i="58"/>
  <c r="G51" i="58" s="1"/>
  <c r="E50" i="58"/>
  <c r="E49" i="58"/>
  <c r="G48" i="58"/>
  <c r="H48" i="58" s="1"/>
  <c r="E48" i="58"/>
  <c r="G47" i="58"/>
  <c r="E47" i="58"/>
  <c r="H47" i="58" s="1"/>
  <c r="H46" i="58"/>
  <c r="E46" i="58"/>
  <c r="G46" i="58" s="1"/>
  <c r="G45" i="58"/>
  <c r="H45" i="58" s="1"/>
  <c r="E45" i="58"/>
  <c r="E44" i="58"/>
  <c r="G43" i="58"/>
  <c r="H43" i="58" s="1"/>
  <c r="E43" i="58"/>
  <c r="E42" i="58"/>
  <c r="G41" i="58"/>
  <c r="H41" i="58" s="1"/>
  <c r="G40" i="58"/>
  <c r="H40" i="58" s="1"/>
  <c r="E40" i="58"/>
  <c r="E39" i="58"/>
  <c r="E38" i="58"/>
  <c r="E37" i="58"/>
  <c r="H36" i="58"/>
  <c r="G36" i="58"/>
  <c r="E36" i="58"/>
  <c r="E35" i="58"/>
  <c r="G34" i="58"/>
  <c r="E34" i="58"/>
  <c r="E33" i="58"/>
  <c r="E32" i="58"/>
  <c r="E31" i="58"/>
  <c r="G31" i="58" s="1"/>
  <c r="G30" i="58"/>
  <c r="H30" i="58" s="1"/>
  <c r="E30" i="58"/>
  <c r="H29" i="58"/>
  <c r="G29" i="58"/>
  <c r="E29" i="58"/>
  <c r="G28" i="58"/>
  <c r="H28" i="58" s="1"/>
  <c r="G27" i="58"/>
  <c r="H27" i="58" s="1"/>
  <c r="E27" i="58"/>
  <c r="E26" i="58"/>
  <c r="H25" i="58"/>
  <c r="E25" i="58"/>
  <c r="G25" i="58" s="1"/>
  <c r="H24" i="58"/>
  <c r="G24" i="58"/>
  <c r="E24" i="58"/>
  <c r="E23" i="58"/>
  <c r="E22" i="58"/>
  <c r="G22" i="58" s="1"/>
  <c r="E21" i="58"/>
  <c r="H21" i="58" s="1"/>
  <c r="E20" i="58"/>
  <c r="E19" i="58"/>
  <c r="G19" i="58" s="1"/>
  <c r="G18" i="58"/>
  <c r="E18" i="58"/>
  <c r="H18" i="58" s="1"/>
  <c r="E17" i="58"/>
  <c r="G17" i="58" s="1"/>
  <c r="H16" i="58"/>
  <c r="E16" i="58"/>
  <c r="G16" i="58" s="1"/>
  <c r="H15" i="58"/>
  <c r="G15" i="58"/>
  <c r="E15" i="58"/>
  <c r="E14" i="58"/>
  <c r="H13" i="58"/>
  <c r="E13" i="58"/>
  <c r="G13" i="58" s="1"/>
  <c r="E12" i="58"/>
  <c r="G12" i="58" s="1"/>
  <c r="H11" i="58"/>
  <c r="G11" i="58"/>
  <c r="E11" i="58"/>
  <c r="K10" i="58"/>
  <c r="J10" i="58"/>
  <c r="E10" i="58"/>
  <c r="J9" i="58"/>
  <c r="H9" i="58"/>
  <c r="E9" i="58"/>
  <c r="G9" i="58" s="1"/>
  <c r="E8" i="58"/>
  <c r="H7" i="58"/>
  <c r="E7" i="58"/>
  <c r="G7" i="58" s="1"/>
  <c r="J6" i="58"/>
  <c r="K6" i="58" s="1"/>
  <c r="G6" i="58"/>
  <c r="E6" i="58"/>
  <c r="E5" i="58"/>
  <c r="G5" i="58" s="1"/>
  <c r="E4" i="58"/>
  <c r="G3" i="58"/>
  <c r="E3" i="58"/>
  <c r="G137" i="57"/>
  <c r="H137" i="57" s="1"/>
  <c r="E137" i="57"/>
  <c r="E136" i="57"/>
  <c r="E135" i="57"/>
  <c r="E134" i="57"/>
  <c r="G133" i="57"/>
  <c r="E133" i="57"/>
  <c r="G132" i="57"/>
  <c r="E132" i="57"/>
  <c r="E131" i="57"/>
  <c r="E130" i="57"/>
  <c r="G129" i="57"/>
  <c r="H129" i="57" s="1"/>
  <c r="E129" i="57"/>
  <c r="H128" i="57"/>
  <c r="E128" i="57"/>
  <c r="G128" i="57" s="1"/>
  <c r="H127" i="57"/>
  <c r="G127" i="57"/>
  <c r="E127" i="57"/>
  <c r="E126" i="57"/>
  <c r="H125" i="57"/>
  <c r="G125" i="57"/>
  <c r="E125" i="57"/>
  <c r="G124" i="57"/>
  <c r="H124" i="57" s="1"/>
  <c r="E124" i="57"/>
  <c r="E123" i="57"/>
  <c r="E122" i="57"/>
  <c r="H121" i="57"/>
  <c r="G121" i="57"/>
  <c r="E121" i="57"/>
  <c r="H120" i="57"/>
  <c r="G120" i="57"/>
  <c r="E120" i="57"/>
  <c r="E119" i="57"/>
  <c r="H118" i="57"/>
  <c r="E118" i="57"/>
  <c r="G118" i="57" s="1"/>
  <c r="H117" i="57"/>
  <c r="E117" i="57"/>
  <c r="G117" i="57" s="1"/>
  <c r="H116" i="57"/>
  <c r="G116" i="57"/>
  <c r="E116" i="57"/>
  <c r="E115" i="57"/>
  <c r="H114" i="57"/>
  <c r="G114" i="57"/>
  <c r="E114" i="57"/>
  <c r="E113" i="57"/>
  <c r="E112" i="57"/>
  <c r="G112" i="57" s="1"/>
  <c r="E111" i="57"/>
  <c r="H111" i="57" s="1"/>
  <c r="H110" i="57"/>
  <c r="G110" i="57"/>
  <c r="E110" i="57"/>
  <c r="H109" i="57"/>
  <c r="G109" i="57"/>
  <c r="E109" i="57"/>
  <c r="G108" i="57"/>
  <c r="E108" i="57"/>
  <c r="H108" i="57" s="1"/>
  <c r="H107" i="57"/>
  <c r="E107" i="57"/>
  <c r="G107" i="57" s="1"/>
  <c r="H106" i="57"/>
  <c r="E106" i="57"/>
  <c r="G106" i="57" s="1"/>
  <c r="H105" i="57"/>
  <c r="G105" i="57"/>
  <c r="E105" i="57"/>
  <c r="H104" i="57"/>
  <c r="G104" i="57"/>
  <c r="E104" i="57"/>
  <c r="E103" i="57"/>
  <c r="E102" i="57"/>
  <c r="G102" i="57" s="1"/>
  <c r="H102" i="57" s="1"/>
  <c r="H101" i="57"/>
  <c r="G101" i="57"/>
  <c r="E101" i="57"/>
  <c r="H100" i="57"/>
  <c r="G100" i="57"/>
  <c r="E100" i="57"/>
  <c r="G99" i="57"/>
  <c r="H99" i="57" s="1"/>
  <c r="E99" i="57"/>
  <c r="H98" i="57"/>
  <c r="G98" i="57"/>
  <c r="E98" i="57"/>
  <c r="E97" i="57"/>
  <c r="E96" i="57"/>
  <c r="G96" i="57" s="1"/>
  <c r="E95" i="57"/>
  <c r="G94" i="57"/>
  <c r="E94" i="57"/>
  <c r="H93" i="57"/>
  <c r="G93" i="57"/>
  <c r="E93" i="57"/>
  <c r="H92" i="57"/>
  <c r="G92" i="57"/>
  <c r="E92" i="57"/>
  <c r="E91" i="57"/>
  <c r="H90" i="57"/>
  <c r="E90" i="57"/>
  <c r="G90" i="57" s="1"/>
  <c r="G89" i="57"/>
  <c r="E89" i="57"/>
  <c r="E88" i="57"/>
  <c r="E87" i="57"/>
  <c r="H86" i="57"/>
  <c r="E86" i="57"/>
  <c r="G86" i="57" s="1"/>
  <c r="E85" i="57"/>
  <c r="H84" i="57"/>
  <c r="E84" i="57"/>
  <c r="G84" i="57" s="1"/>
  <c r="G83" i="57"/>
  <c r="H83" i="57" s="1"/>
  <c r="E83" i="57"/>
  <c r="G82" i="57"/>
  <c r="H82" i="57" s="1"/>
  <c r="E82" i="57"/>
  <c r="E81" i="57"/>
  <c r="E80" i="57"/>
  <c r="G79" i="57"/>
  <c r="H79" i="57" s="1"/>
  <c r="E79" i="57"/>
  <c r="H78" i="57"/>
  <c r="E78" i="57"/>
  <c r="G78" i="57" s="1"/>
  <c r="H77" i="57"/>
  <c r="G77" i="57"/>
  <c r="E77" i="57"/>
  <c r="E76" i="57"/>
  <c r="G76" i="57" s="1"/>
  <c r="E75" i="57"/>
  <c r="E74" i="57"/>
  <c r="G73" i="57"/>
  <c r="H73" i="57" s="1"/>
  <c r="E73" i="57"/>
  <c r="E72" i="57"/>
  <c r="E71" i="57"/>
  <c r="H70" i="57"/>
  <c r="G70" i="57"/>
  <c r="E70" i="57"/>
  <c r="G69" i="57"/>
  <c r="E69" i="57"/>
  <c r="H68" i="57"/>
  <c r="E68" i="57"/>
  <c r="G68" i="57" s="1"/>
  <c r="E67" i="57"/>
  <c r="H66" i="57"/>
  <c r="E66" i="57"/>
  <c r="G66" i="57" s="1"/>
  <c r="G65" i="57"/>
  <c r="H65" i="57" s="1"/>
  <c r="E65" i="57"/>
  <c r="E64" i="57"/>
  <c r="H63" i="57"/>
  <c r="G63" i="57"/>
  <c r="E63" i="57"/>
  <c r="H62" i="57"/>
  <c r="G62" i="57"/>
  <c r="E61" i="57"/>
  <c r="E60" i="57"/>
  <c r="H59" i="57"/>
  <c r="E59" i="57"/>
  <c r="G59" i="57" s="1"/>
  <c r="H58" i="57"/>
  <c r="E58" i="57"/>
  <c r="G58" i="57" s="1"/>
  <c r="G57" i="57"/>
  <c r="H57" i="57" s="1"/>
  <c r="E57" i="57"/>
  <c r="G56" i="57"/>
  <c r="H56" i="57" s="1"/>
  <c r="E56" i="57"/>
  <c r="H55" i="57"/>
  <c r="E55" i="57"/>
  <c r="G55" i="57" s="1"/>
  <c r="G54" i="57"/>
  <c r="E54" i="57"/>
  <c r="E53" i="57"/>
  <c r="G53" i="57" s="1"/>
  <c r="E52" i="57"/>
  <c r="G51" i="57"/>
  <c r="H51" i="57" s="1"/>
  <c r="E51" i="57"/>
  <c r="E50" i="57"/>
  <c r="G50" i="57" s="1"/>
  <c r="H49" i="57"/>
  <c r="G49" i="57"/>
  <c r="E49" i="57"/>
  <c r="G48" i="57"/>
  <c r="E48" i="57"/>
  <c r="H48" i="57" s="1"/>
  <c r="E47" i="57"/>
  <c r="H46" i="57"/>
  <c r="G46" i="57"/>
  <c r="E46" i="57"/>
  <c r="H45" i="57"/>
  <c r="E45" i="57"/>
  <c r="G45" i="57" s="1"/>
  <c r="H44" i="57"/>
  <c r="E44" i="57"/>
  <c r="G44" i="57" s="1"/>
  <c r="H43" i="57"/>
  <c r="G43" i="57"/>
  <c r="E43" i="57"/>
  <c r="G42" i="57"/>
  <c r="E42" i="57"/>
  <c r="H41" i="57"/>
  <c r="E41" i="57"/>
  <c r="G41" i="57" s="1"/>
  <c r="G40" i="57"/>
  <c r="H40" i="57" s="1"/>
  <c r="E40" i="57"/>
  <c r="H39" i="57"/>
  <c r="F39" i="57"/>
  <c r="G39" i="57" s="1"/>
  <c r="E39" i="57"/>
  <c r="H38" i="57"/>
  <c r="G38" i="57"/>
  <c r="E38" i="57"/>
  <c r="E37" i="57"/>
  <c r="G36" i="57"/>
  <c r="H36" i="57" s="1"/>
  <c r="E36" i="57"/>
  <c r="G35" i="57"/>
  <c r="E35" i="57"/>
  <c r="H34" i="57"/>
  <c r="E34" i="57"/>
  <c r="G34" i="57" s="1"/>
  <c r="H33" i="57"/>
  <c r="G33" i="57"/>
  <c r="E33" i="57"/>
  <c r="H32" i="57"/>
  <c r="G32" i="57"/>
  <c r="E32" i="57"/>
  <c r="E31" i="57"/>
  <c r="G30" i="57"/>
  <c r="E30" i="57"/>
  <c r="E29" i="57"/>
  <c r="G29" i="57" s="1"/>
  <c r="H29" i="57" s="1"/>
  <c r="H28" i="57"/>
  <c r="G28" i="57"/>
  <c r="E28" i="57"/>
  <c r="G27" i="57"/>
  <c r="H27" i="57" s="1"/>
  <c r="E27" i="57"/>
  <c r="E26" i="57"/>
  <c r="G25" i="57"/>
  <c r="E25" i="57"/>
  <c r="H25" i="57" s="1"/>
  <c r="E24" i="57"/>
  <c r="G24" i="57" s="1"/>
  <c r="H23" i="57"/>
  <c r="G23" i="57"/>
  <c r="E23" i="57"/>
  <c r="H22" i="57"/>
  <c r="E22" i="57"/>
  <c r="G22" i="57" s="1"/>
  <c r="H21" i="57"/>
  <c r="G21" i="57"/>
  <c r="E21" i="57"/>
  <c r="G20" i="57"/>
  <c r="H20" i="57" s="1"/>
  <c r="E20" i="57"/>
  <c r="E19" i="57"/>
  <c r="G19" i="57" s="1"/>
  <c r="E18" i="57"/>
  <c r="H17" i="57"/>
  <c r="G17" i="57"/>
  <c r="E17" i="57"/>
  <c r="G16" i="57"/>
  <c r="E16" i="57"/>
  <c r="E15" i="57"/>
  <c r="H14" i="57"/>
  <c r="G14" i="57"/>
  <c r="E14" i="57"/>
  <c r="H13" i="57"/>
  <c r="G13" i="57"/>
  <c r="E13" i="57"/>
  <c r="H12" i="57"/>
  <c r="E12" i="57"/>
  <c r="G12" i="57" s="1"/>
  <c r="G11" i="57"/>
  <c r="H11" i="57" s="1"/>
  <c r="E11" i="57"/>
  <c r="K10" i="57"/>
  <c r="J10" i="57"/>
  <c r="E10" i="57"/>
  <c r="J9" i="57"/>
  <c r="H9" i="57"/>
  <c r="E9" i="57"/>
  <c r="G9" i="57" s="1"/>
  <c r="H8" i="57"/>
  <c r="E8" i="57"/>
  <c r="G8" i="57" s="1"/>
  <c r="G7" i="57"/>
  <c r="H7" i="57" s="1"/>
  <c r="E7" i="57"/>
  <c r="J6" i="57"/>
  <c r="K6" i="57" s="1"/>
  <c r="G6" i="57"/>
  <c r="E6" i="57"/>
  <c r="E5" i="57"/>
  <c r="H4" i="57"/>
  <c r="G4" i="57"/>
  <c r="E4" i="57"/>
  <c r="H3" i="57"/>
  <c r="E3" i="57"/>
  <c r="G138" i="56"/>
  <c r="E138" i="56"/>
  <c r="E137" i="56"/>
  <c r="G137" i="56" s="1"/>
  <c r="H137" i="56" s="1"/>
  <c r="E136" i="56"/>
  <c r="G136" i="56" s="1"/>
  <c r="G135" i="56"/>
  <c r="H135" i="56" s="1"/>
  <c r="E135" i="56"/>
  <c r="E134" i="56"/>
  <c r="G134" i="56" s="1"/>
  <c r="G133" i="56"/>
  <c r="H133" i="56" s="1"/>
  <c r="E133" i="56"/>
  <c r="G132" i="56"/>
  <c r="E132" i="56"/>
  <c r="H131" i="56"/>
  <c r="E131" i="56"/>
  <c r="G131" i="56" s="1"/>
  <c r="G130" i="56"/>
  <c r="H130" i="56" s="1"/>
  <c r="E130" i="56"/>
  <c r="E129" i="56"/>
  <c r="G129" i="56" s="1"/>
  <c r="H129" i="56" s="1"/>
  <c r="E128" i="56"/>
  <c r="G128" i="56" s="1"/>
  <c r="H127" i="56"/>
  <c r="G127" i="56"/>
  <c r="E127" i="56"/>
  <c r="E126" i="56"/>
  <c r="G126" i="56" s="1"/>
  <c r="E125" i="56"/>
  <c r="H124" i="56"/>
  <c r="G124" i="56"/>
  <c r="E124" i="56"/>
  <c r="E123" i="56"/>
  <c r="E122" i="56"/>
  <c r="G121" i="56"/>
  <c r="H121" i="56" s="1"/>
  <c r="E121" i="56"/>
  <c r="E120" i="56"/>
  <c r="H119" i="56"/>
  <c r="G119" i="56"/>
  <c r="E119" i="56"/>
  <c r="E118" i="56"/>
  <c r="E117" i="56"/>
  <c r="H117" i="56" s="1"/>
  <c r="E116" i="56"/>
  <c r="H115" i="56"/>
  <c r="E115" i="56"/>
  <c r="G115" i="56" s="1"/>
  <c r="G114" i="56"/>
  <c r="H114" i="56" s="1"/>
  <c r="E114" i="56"/>
  <c r="G113" i="56"/>
  <c r="H113" i="56" s="1"/>
  <c r="E113" i="56"/>
  <c r="E112" i="56"/>
  <c r="G112" i="56" s="1"/>
  <c r="G111" i="56"/>
  <c r="H111" i="56" s="1"/>
  <c r="E111" i="56"/>
  <c r="E110" i="56"/>
  <c r="H109" i="56"/>
  <c r="E109" i="56"/>
  <c r="G109" i="56" s="1"/>
  <c r="G108" i="56"/>
  <c r="H108" i="56" s="1"/>
  <c r="E108" i="56"/>
  <c r="E107" i="56"/>
  <c r="H106" i="56"/>
  <c r="G106" i="56"/>
  <c r="E106" i="56"/>
  <c r="E105" i="56"/>
  <c r="H104" i="56"/>
  <c r="E104" i="56"/>
  <c r="G104" i="56" s="1"/>
  <c r="H103" i="56"/>
  <c r="G103" i="56"/>
  <c r="E103" i="56"/>
  <c r="G102" i="56"/>
  <c r="H102" i="56" s="1"/>
  <c r="E102" i="56"/>
  <c r="H101" i="56"/>
  <c r="E101" i="56"/>
  <c r="G101" i="56" s="1"/>
  <c r="E100" i="56"/>
  <c r="G99" i="56"/>
  <c r="E99" i="56"/>
  <c r="H99" i="56" s="1"/>
  <c r="G98" i="56"/>
  <c r="E98" i="56"/>
  <c r="H98" i="56" s="1"/>
  <c r="H97" i="56"/>
  <c r="E97" i="56"/>
  <c r="G97" i="56" s="1"/>
  <c r="E96" i="56"/>
  <c r="G95" i="56"/>
  <c r="H95" i="56" s="1"/>
  <c r="E95" i="56"/>
  <c r="G94" i="56"/>
  <c r="E94" i="56"/>
  <c r="E93" i="56"/>
  <c r="G93" i="56" s="1"/>
  <c r="E92" i="56"/>
  <c r="G92" i="56" s="1"/>
  <c r="H92" i="56" s="1"/>
  <c r="E91" i="56"/>
  <c r="G90" i="56"/>
  <c r="H90" i="56" s="1"/>
  <c r="E90" i="56"/>
  <c r="H89" i="56"/>
  <c r="E89" i="56"/>
  <c r="G89" i="56" s="1"/>
  <c r="H88" i="56"/>
  <c r="G88" i="56"/>
  <c r="E88" i="56"/>
  <c r="H87" i="56"/>
  <c r="E87" i="56"/>
  <c r="G87" i="56" s="1"/>
  <c r="H86" i="56"/>
  <c r="G86" i="56"/>
  <c r="E86" i="56"/>
  <c r="E85" i="56"/>
  <c r="G85" i="56" s="1"/>
  <c r="H84" i="56"/>
  <c r="G84" i="56"/>
  <c r="E84" i="56"/>
  <c r="E83" i="56"/>
  <c r="E82" i="56"/>
  <c r="G81" i="56"/>
  <c r="H81" i="56" s="1"/>
  <c r="E81" i="56"/>
  <c r="H80" i="56"/>
  <c r="G80" i="56"/>
  <c r="E80" i="56"/>
  <c r="G79" i="56"/>
  <c r="H79" i="56" s="1"/>
  <c r="E79" i="56"/>
  <c r="G78" i="56"/>
  <c r="E78" i="56"/>
  <c r="H77" i="56"/>
  <c r="G77" i="56"/>
  <c r="E77" i="56"/>
  <c r="E76" i="56"/>
  <c r="G76" i="56" s="1"/>
  <c r="H75" i="56"/>
  <c r="E75" i="56"/>
  <c r="G75" i="56" s="1"/>
  <c r="G74" i="56"/>
  <c r="E74" i="56"/>
  <c r="H73" i="56"/>
  <c r="G73" i="56"/>
  <c r="E73" i="56"/>
  <c r="G72" i="56"/>
  <c r="E72" i="56"/>
  <c r="H72" i="56" s="1"/>
  <c r="H71" i="56"/>
  <c r="E71" i="56"/>
  <c r="G71" i="56" s="1"/>
  <c r="E70" i="56"/>
  <c r="E69" i="56"/>
  <c r="H68" i="56"/>
  <c r="E68" i="56"/>
  <c r="G68" i="56" s="1"/>
  <c r="G67" i="56"/>
  <c r="E67" i="56"/>
  <c r="E66" i="56"/>
  <c r="G66" i="56" s="1"/>
  <c r="H66" i="56" s="1"/>
  <c r="E65" i="56"/>
  <c r="G64" i="56"/>
  <c r="H64" i="56" s="1"/>
  <c r="E64" i="56"/>
  <c r="E63" i="56"/>
  <c r="H62" i="56"/>
  <c r="E62" i="56"/>
  <c r="G62" i="56" s="1"/>
  <c r="E61" i="56"/>
  <c r="G60" i="56"/>
  <c r="E60" i="56"/>
  <c r="H60" i="56" s="1"/>
  <c r="G59" i="56"/>
  <c r="E59" i="56"/>
  <c r="H59" i="56" s="1"/>
  <c r="H58" i="56"/>
  <c r="G58" i="56"/>
  <c r="E58" i="56"/>
  <c r="H57" i="56"/>
  <c r="G57" i="56"/>
  <c r="E57" i="56"/>
  <c r="E56" i="56"/>
  <c r="H56" i="56" s="1"/>
  <c r="G55" i="56"/>
  <c r="E55" i="56"/>
  <c r="H55" i="56" s="1"/>
  <c r="E54" i="56"/>
  <c r="H53" i="56"/>
  <c r="G53" i="56"/>
  <c r="E53" i="56"/>
  <c r="E52" i="56"/>
  <c r="E51" i="56"/>
  <c r="G51" i="56" s="1"/>
  <c r="H51" i="56" s="1"/>
  <c r="G50" i="56"/>
  <c r="E50" i="56"/>
  <c r="H50" i="56" s="1"/>
  <c r="H49" i="56"/>
  <c r="E49" i="56"/>
  <c r="G49" i="56" s="1"/>
  <c r="E48" i="56"/>
  <c r="G47" i="56"/>
  <c r="E47" i="56"/>
  <c r="H46" i="56"/>
  <c r="E46" i="56"/>
  <c r="G46" i="56" s="1"/>
  <c r="H45" i="56"/>
  <c r="G45" i="56"/>
  <c r="E45" i="56"/>
  <c r="E44" i="56"/>
  <c r="E43" i="56"/>
  <c r="G43" i="56" s="1"/>
  <c r="H42" i="56"/>
  <c r="G42" i="56"/>
  <c r="E42" i="56"/>
  <c r="H41" i="56"/>
  <c r="G41" i="56"/>
  <c r="E41" i="56"/>
  <c r="H40" i="56"/>
  <c r="G40" i="56"/>
  <c r="E40" i="56"/>
  <c r="H39" i="56"/>
  <c r="E39" i="56"/>
  <c r="G39" i="56" s="1"/>
  <c r="G38" i="56"/>
  <c r="E38" i="56"/>
  <c r="E37" i="56"/>
  <c r="G37" i="56" s="1"/>
  <c r="H36" i="56"/>
  <c r="G36" i="56"/>
  <c r="E36" i="56"/>
  <c r="H35" i="56"/>
  <c r="E35" i="56"/>
  <c r="G35" i="56" s="1"/>
  <c r="E34" i="56"/>
  <c r="H33" i="56"/>
  <c r="G33" i="56"/>
  <c r="E33" i="56"/>
  <c r="G32" i="56"/>
  <c r="H32" i="56" s="1"/>
  <c r="E32" i="56"/>
  <c r="H31" i="56"/>
  <c r="G31" i="56"/>
  <c r="E31" i="56"/>
  <c r="E30" i="56"/>
  <c r="E29" i="56"/>
  <c r="G28" i="56"/>
  <c r="E28" i="56"/>
  <c r="E27" i="56"/>
  <c r="G27" i="56" s="1"/>
  <c r="E26" i="56"/>
  <c r="E25" i="56"/>
  <c r="H24" i="56"/>
  <c r="G24" i="56"/>
  <c r="E24" i="56"/>
  <c r="E23" i="56"/>
  <c r="H22" i="56"/>
  <c r="E22" i="56"/>
  <c r="G22" i="56" s="1"/>
  <c r="E21" i="56"/>
  <c r="G20" i="56"/>
  <c r="H20" i="56" s="1"/>
  <c r="E20" i="56"/>
  <c r="E19" i="56"/>
  <c r="G19" i="56" s="1"/>
  <c r="E18" i="56"/>
  <c r="G17" i="56"/>
  <c r="E17" i="56"/>
  <c r="H16" i="56"/>
  <c r="E16" i="56"/>
  <c r="G16" i="56" s="1"/>
  <c r="G15" i="56"/>
  <c r="E15" i="56"/>
  <c r="H14" i="56"/>
  <c r="G14" i="56"/>
  <c r="E14" i="56"/>
  <c r="E13" i="56"/>
  <c r="H12" i="56"/>
  <c r="G12" i="56"/>
  <c r="E12" i="56"/>
  <c r="G11" i="56"/>
  <c r="E11" i="56"/>
  <c r="H11" i="56" s="1"/>
  <c r="K10" i="56"/>
  <c r="J10" i="56"/>
  <c r="H10" i="56"/>
  <c r="G10" i="56"/>
  <c r="E10" i="56"/>
  <c r="J9" i="56"/>
  <c r="H9" i="56"/>
  <c r="G9" i="56"/>
  <c r="E9" i="56"/>
  <c r="E8" i="56"/>
  <c r="G7" i="56"/>
  <c r="E7" i="56"/>
  <c r="K6" i="56"/>
  <c r="J6" i="56"/>
  <c r="G6" i="56"/>
  <c r="H6" i="56" s="1"/>
  <c r="E6" i="56"/>
  <c r="E5" i="56"/>
  <c r="H4" i="56"/>
  <c r="G4" i="56"/>
  <c r="E4" i="56"/>
  <c r="E3" i="56"/>
  <c r="E144" i="55"/>
  <c r="H143" i="55"/>
  <c r="E143" i="55"/>
  <c r="G143" i="55" s="1"/>
  <c r="G142" i="55"/>
  <c r="H142" i="55" s="1"/>
  <c r="E142" i="55"/>
  <c r="G141" i="55"/>
  <c r="E141" i="55"/>
  <c r="H140" i="55"/>
  <c r="E140" i="55"/>
  <c r="G140" i="55" s="1"/>
  <c r="G139" i="55"/>
  <c r="H139" i="55" s="1"/>
  <c r="E139" i="55"/>
  <c r="G138" i="55"/>
  <c r="E138" i="55"/>
  <c r="H137" i="55"/>
  <c r="E137" i="55"/>
  <c r="G137" i="55" s="1"/>
  <c r="E136" i="55"/>
  <c r="H135" i="55"/>
  <c r="G135" i="55"/>
  <c r="E135" i="55"/>
  <c r="E134" i="55"/>
  <c r="H134" i="55" s="1"/>
  <c r="H133" i="55"/>
  <c r="G133" i="55"/>
  <c r="E133" i="55"/>
  <c r="H132" i="55"/>
  <c r="G132" i="55"/>
  <c r="E132" i="55"/>
  <c r="G131" i="55"/>
  <c r="E131" i="55"/>
  <c r="H130" i="55"/>
  <c r="E130" i="55"/>
  <c r="G130" i="55" s="1"/>
  <c r="E129" i="55"/>
  <c r="E128" i="55"/>
  <c r="H127" i="55"/>
  <c r="G127" i="55"/>
  <c r="E127" i="55"/>
  <c r="E126" i="55"/>
  <c r="E125" i="55"/>
  <c r="H124" i="55"/>
  <c r="E124" i="55"/>
  <c r="G124" i="55" s="1"/>
  <c r="G123" i="55"/>
  <c r="H123" i="55" s="1"/>
  <c r="E123" i="55"/>
  <c r="H122" i="55"/>
  <c r="E122" i="55"/>
  <c r="G122" i="55" s="1"/>
  <c r="H121" i="55"/>
  <c r="G121" i="55"/>
  <c r="E121" i="55"/>
  <c r="E120" i="55"/>
  <c r="E119" i="55"/>
  <c r="H118" i="55"/>
  <c r="E118" i="55"/>
  <c r="G118" i="55" s="1"/>
  <c r="H117" i="55"/>
  <c r="G117" i="55"/>
  <c r="E117" i="55"/>
  <c r="H116" i="55"/>
  <c r="G116" i="55"/>
  <c r="E116" i="55"/>
  <c r="E115" i="55"/>
  <c r="G115" i="55" s="1"/>
  <c r="E114" i="55"/>
  <c r="G114" i="55" s="1"/>
  <c r="G113" i="55"/>
  <c r="E113" i="55"/>
  <c r="H113" i="55" s="1"/>
  <c r="G112" i="55"/>
  <c r="E112" i="55"/>
  <c r="H111" i="55"/>
  <c r="G111" i="55"/>
  <c r="E111" i="55"/>
  <c r="G110" i="55"/>
  <c r="H110" i="55" s="1"/>
  <c r="E110" i="55"/>
  <c r="E109" i="55"/>
  <c r="H108" i="55"/>
  <c r="G108" i="55"/>
  <c r="E108" i="55"/>
  <c r="E107" i="55"/>
  <c r="H107" i="55" s="1"/>
  <c r="E106" i="55"/>
  <c r="G105" i="55"/>
  <c r="E105" i="55"/>
  <c r="H105" i="55" s="1"/>
  <c r="H104" i="55"/>
  <c r="E104" i="55"/>
  <c r="G104" i="55" s="1"/>
  <c r="G103" i="55"/>
  <c r="E103" i="55"/>
  <c r="E102" i="55"/>
  <c r="G102" i="55" s="1"/>
  <c r="G101" i="55"/>
  <c r="H101" i="55" s="1"/>
  <c r="E101" i="55"/>
  <c r="H100" i="55"/>
  <c r="G100" i="55"/>
  <c r="E100" i="55"/>
  <c r="E99" i="55"/>
  <c r="G98" i="55"/>
  <c r="H98" i="55" s="1"/>
  <c r="E98" i="55"/>
  <c r="E97" i="55"/>
  <c r="H96" i="55"/>
  <c r="E96" i="55"/>
  <c r="G96" i="55" s="1"/>
  <c r="G95" i="55"/>
  <c r="H95" i="55" s="1"/>
  <c r="E95" i="55"/>
  <c r="E94" i="55"/>
  <c r="E93" i="55"/>
  <c r="G92" i="55"/>
  <c r="H92" i="55" s="1"/>
  <c r="E92" i="55"/>
  <c r="G91" i="55"/>
  <c r="E91" i="55"/>
  <c r="E90" i="55"/>
  <c r="H89" i="55"/>
  <c r="G89" i="55"/>
  <c r="E89" i="55"/>
  <c r="H88" i="55"/>
  <c r="G88" i="55"/>
  <c r="E88" i="55"/>
  <c r="E87" i="55"/>
  <c r="G86" i="55"/>
  <c r="H86" i="55" s="1"/>
  <c r="E86" i="55"/>
  <c r="G85" i="55"/>
  <c r="E85" i="55"/>
  <c r="H84" i="55"/>
  <c r="E84" i="55"/>
  <c r="G84" i="55" s="1"/>
  <c r="G83" i="55"/>
  <c r="E83" i="55"/>
  <c r="H83" i="55" s="1"/>
  <c r="H82" i="55"/>
  <c r="E82" i="55"/>
  <c r="G82" i="55" s="1"/>
  <c r="E81" i="55"/>
  <c r="E80" i="55"/>
  <c r="G80" i="55" s="1"/>
  <c r="E79" i="55"/>
  <c r="E78" i="55"/>
  <c r="G78" i="55" s="1"/>
  <c r="H78" i="55" s="1"/>
  <c r="G77" i="55"/>
  <c r="E77" i="55"/>
  <c r="E76" i="55"/>
  <c r="H75" i="55"/>
  <c r="E75" i="55"/>
  <c r="G75" i="55" s="1"/>
  <c r="E74" i="55"/>
  <c r="G73" i="55"/>
  <c r="H73" i="55" s="1"/>
  <c r="E73" i="55"/>
  <c r="E72" i="55"/>
  <c r="E71" i="55"/>
  <c r="G71" i="55" s="1"/>
  <c r="G70" i="55"/>
  <c r="E70" i="55"/>
  <c r="H70" i="55" s="1"/>
  <c r="E69" i="55"/>
  <c r="G68" i="55"/>
  <c r="E68" i="55"/>
  <c r="H67" i="55"/>
  <c r="G67" i="55"/>
  <c r="E67" i="55"/>
  <c r="H66" i="55"/>
  <c r="G66" i="55"/>
  <c r="E66" i="55"/>
  <c r="G65" i="55"/>
  <c r="E65" i="55"/>
  <c r="E64" i="55"/>
  <c r="H63" i="55"/>
  <c r="E63" i="55"/>
  <c r="G63" i="55" s="1"/>
  <c r="E62" i="55"/>
  <c r="G62" i="55" s="1"/>
  <c r="H62" i="55" s="1"/>
  <c r="G61" i="55"/>
  <c r="H61" i="55" s="1"/>
  <c r="E61" i="55"/>
  <c r="H60" i="55"/>
  <c r="G60" i="55"/>
  <c r="E60" i="55"/>
  <c r="E59" i="55"/>
  <c r="E58" i="55"/>
  <c r="G58" i="55" s="1"/>
  <c r="E57" i="55"/>
  <c r="H56" i="55"/>
  <c r="G56" i="55"/>
  <c r="E56" i="55"/>
  <c r="G55" i="55"/>
  <c r="E55" i="55"/>
  <c r="E54" i="55"/>
  <c r="G53" i="55"/>
  <c r="H53" i="55" s="1"/>
  <c r="E53" i="55"/>
  <c r="E52" i="55"/>
  <c r="G52" i="55" s="1"/>
  <c r="H51" i="55"/>
  <c r="G51" i="55"/>
  <c r="E51" i="55"/>
  <c r="G50" i="55"/>
  <c r="H50" i="55" s="1"/>
  <c r="E50" i="55"/>
  <c r="E49" i="55"/>
  <c r="H48" i="55"/>
  <c r="E48" i="55"/>
  <c r="G48" i="55" s="1"/>
  <c r="E47" i="55"/>
  <c r="E46" i="55"/>
  <c r="H45" i="55"/>
  <c r="G45" i="55"/>
  <c r="E45" i="55"/>
  <c r="G44" i="55"/>
  <c r="H44" i="55" s="1"/>
  <c r="E44" i="55"/>
  <c r="G43" i="55"/>
  <c r="E43" i="55"/>
  <c r="E42" i="55"/>
  <c r="G42" i="55" s="1"/>
  <c r="E41" i="55"/>
  <c r="H40" i="55"/>
  <c r="E40" i="55"/>
  <c r="G40" i="55" s="1"/>
  <c r="E39" i="55"/>
  <c r="G39" i="55" s="1"/>
  <c r="H38" i="55"/>
  <c r="G38" i="55"/>
  <c r="E38" i="55"/>
  <c r="E37" i="55"/>
  <c r="E36" i="55"/>
  <c r="G36" i="55" s="1"/>
  <c r="E35" i="55"/>
  <c r="G35" i="55" s="1"/>
  <c r="H34" i="55"/>
  <c r="G34" i="55"/>
  <c r="E34" i="55"/>
  <c r="G33" i="55"/>
  <c r="H33" i="55" s="1"/>
  <c r="E33" i="55"/>
  <c r="H32" i="55"/>
  <c r="G32" i="55"/>
  <c r="E32" i="55"/>
  <c r="E31" i="55"/>
  <c r="E30" i="55"/>
  <c r="G30" i="55" s="1"/>
  <c r="H29" i="55"/>
  <c r="G29" i="55"/>
  <c r="E29" i="55"/>
  <c r="H28" i="55"/>
  <c r="E28" i="55"/>
  <c r="G28" i="55" s="1"/>
  <c r="G27" i="55"/>
  <c r="E27" i="55"/>
  <c r="H26" i="55"/>
  <c r="E26" i="55"/>
  <c r="G26" i="55" s="1"/>
  <c r="E25" i="55"/>
  <c r="G24" i="55"/>
  <c r="E24" i="55"/>
  <c r="H23" i="55"/>
  <c r="G23" i="55"/>
  <c r="E23" i="55"/>
  <c r="H22" i="55"/>
  <c r="G22" i="55"/>
  <c r="E22" i="55"/>
  <c r="G21" i="55"/>
  <c r="E21" i="55"/>
  <c r="G20" i="55"/>
  <c r="H20" i="55" s="1"/>
  <c r="E20" i="55"/>
  <c r="E19" i="55"/>
  <c r="G18" i="55"/>
  <c r="E18" i="55"/>
  <c r="G17" i="55"/>
  <c r="H17" i="55" s="1"/>
  <c r="E17" i="55"/>
  <c r="E16" i="55"/>
  <c r="H16" i="55" s="1"/>
  <c r="G15" i="55"/>
  <c r="E15" i="55"/>
  <c r="E14" i="55"/>
  <c r="G13" i="55"/>
  <c r="E13" i="55"/>
  <c r="G12" i="55"/>
  <c r="E12" i="55"/>
  <c r="G11" i="55"/>
  <c r="E11" i="55"/>
  <c r="J10" i="55"/>
  <c r="K10" i="55" s="1"/>
  <c r="E10" i="55"/>
  <c r="J9" i="55"/>
  <c r="E9" i="55"/>
  <c r="H8" i="55"/>
  <c r="G8" i="55"/>
  <c r="E8" i="55"/>
  <c r="E7" i="55"/>
  <c r="J6" i="55"/>
  <c r="K6" i="55" s="1"/>
  <c r="E6" i="55"/>
  <c r="E5" i="55"/>
  <c r="G4" i="55"/>
  <c r="H4" i="55" s="1"/>
  <c r="E4" i="55"/>
  <c r="H3" i="55"/>
  <c r="G3" i="55"/>
  <c r="E3" i="55"/>
  <c r="E120" i="54"/>
  <c r="G119" i="54"/>
  <c r="H119" i="54" s="1"/>
  <c r="E119" i="54"/>
  <c r="G118" i="54"/>
  <c r="H118" i="54" s="1"/>
  <c r="E118" i="54"/>
  <c r="H117" i="54"/>
  <c r="G117" i="54"/>
  <c r="E117" i="54"/>
  <c r="G116" i="54"/>
  <c r="E116" i="54"/>
  <c r="H115" i="54"/>
  <c r="G115" i="54"/>
  <c r="E115" i="54"/>
  <c r="E114" i="54"/>
  <c r="E113" i="54"/>
  <c r="G112" i="54"/>
  <c r="E112" i="54"/>
  <c r="H111" i="54"/>
  <c r="E111" i="54"/>
  <c r="G111" i="54" s="1"/>
  <c r="E110" i="54"/>
  <c r="H109" i="54"/>
  <c r="E109" i="54"/>
  <c r="G109" i="54" s="1"/>
  <c r="H108" i="54"/>
  <c r="G108" i="54"/>
  <c r="E108" i="54"/>
  <c r="H107" i="54"/>
  <c r="G107" i="54"/>
  <c r="E107" i="54"/>
  <c r="E106" i="54"/>
  <c r="G105" i="54"/>
  <c r="H105" i="54" s="1"/>
  <c r="E105" i="54"/>
  <c r="E104" i="54"/>
  <c r="H103" i="54"/>
  <c r="E103" i="54"/>
  <c r="G103" i="54" s="1"/>
  <c r="G102" i="54"/>
  <c r="H102" i="54" s="1"/>
  <c r="E102" i="54"/>
  <c r="G101" i="54"/>
  <c r="E101" i="54"/>
  <c r="H101" i="54" s="1"/>
  <c r="E100" i="54"/>
  <c r="H99" i="54"/>
  <c r="E99" i="54"/>
  <c r="G99" i="54" s="1"/>
  <c r="H98" i="54"/>
  <c r="G98" i="54"/>
  <c r="E98" i="54"/>
  <c r="H97" i="54"/>
  <c r="G97" i="54"/>
  <c r="E97" i="54"/>
  <c r="H96" i="54"/>
  <c r="G96" i="54"/>
  <c r="E96" i="54"/>
  <c r="E95" i="54"/>
  <c r="G95" i="54" s="1"/>
  <c r="G94" i="54"/>
  <c r="E94" i="54"/>
  <c r="G93" i="54"/>
  <c r="H93" i="54" s="1"/>
  <c r="E93" i="54"/>
  <c r="E92" i="54"/>
  <c r="E91" i="54"/>
  <c r="G90" i="54"/>
  <c r="H90" i="54" s="1"/>
  <c r="E90" i="54"/>
  <c r="E89" i="54"/>
  <c r="E88" i="54"/>
  <c r="E87" i="54"/>
  <c r="G87" i="54" s="1"/>
  <c r="E86" i="54"/>
  <c r="E85" i="54"/>
  <c r="G85" i="54" s="1"/>
  <c r="H85" i="54" s="1"/>
  <c r="E84" i="54"/>
  <c r="E83" i="54"/>
  <c r="H82" i="54"/>
  <c r="G82" i="54"/>
  <c r="E82" i="54"/>
  <c r="E81" i="54"/>
  <c r="G81" i="54" s="1"/>
  <c r="H80" i="54"/>
  <c r="G80" i="54"/>
  <c r="E80" i="54"/>
  <c r="G79" i="54"/>
  <c r="H79" i="54" s="1"/>
  <c r="E79" i="54"/>
  <c r="E78" i="54"/>
  <c r="E77" i="54"/>
  <c r="H76" i="54"/>
  <c r="G76" i="54"/>
  <c r="E76" i="54"/>
  <c r="G75" i="54"/>
  <c r="E75" i="54"/>
  <c r="G74" i="54"/>
  <c r="H74" i="54" s="1"/>
  <c r="E74" i="54"/>
  <c r="H73" i="54"/>
  <c r="G73" i="54"/>
  <c r="E73" i="54"/>
  <c r="E72" i="54"/>
  <c r="H71" i="54"/>
  <c r="G71" i="54"/>
  <c r="E71" i="54"/>
  <c r="E70" i="54"/>
  <c r="E69" i="54"/>
  <c r="G69" i="54" s="1"/>
  <c r="H69" i="54" s="1"/>
  <c r="E68" i="54"/>
  <c r="H67" i="54"/>
  <c r="G67" i="54"/>
  <c r="E67" i="54"/>
  <c r="E66" i="54"/>
  <c r="E65" i="54"/>
  <c r="G65" i="54" s="1"/>
  <c r="H64" i="54"/>
  <c r="G64" i="54"/>
  <c r="E64" i="54"/>
  <c r="G63" i="54"/>
  <c r="E63" i="54"/>
  <c r="G62" i="54"/>
  <c r="E62" i="54"/>
  <c r="E61" i="54"/>
  <c r="E60" i="54"/>
  <c r="G60" i="54" s="1"/>
  <c r="E59" i="54"/>
  <c r="G59" i="54" s="1"/>
  <c r="G58" i="54"/>
  <c r="H58" i="54" s="1"/>
  <c r="E58" i="54"/>
  <c r="E57" i="54"/>
  <c r="G56" i="54"/>
  <c r="H56" i="54" s="1"/>
  <c r="E56" i="54"/>
  <c r="E55" i="54"/>
  <c r="G55" i="54" s="1"/>
  <c r="G54" i="54"/>
  <c r="E54" i="54"/>
  <c r="E53" i="54"/>
  <c r="G52" i="54"/>
  <c r="H52" i="54" s="1"/>
  <c r="E52" i="54"/>
  <c r="G51" i="54"/>
  <c r="E51" i="54"/>
  <c r="H51" i="54" s="1"/>
  <c r="G50" i="54"/>
  <c r="E50" i="54"/>
  <c r="H50" i="54" s="1"/>
  <c r="E49" i="54"/>
  <c r="G48" i="54"/>
  <c r="H48" i="54" s="1"/>
  <c r="E48" i="54"/>
  <c r="H47" i="54"/>
  <c r="G47" i="54"/>
  <c r="E47" i="54"/>
  <c r="E46" i="54"/>
  <c r="H46" i="54" s="1"/>
  <c r="H45" i="54"/>
  <c r="G45" i="54"/>
  <c r="E45" i="54"/>
  <c r="G44" i="54"/>
  <c r="E44" i="54"/>
  <c r="H43" i="54"/>
  <c r="E43" i="54"/>
  <c r="G43" i="54" s="1"/>
  <c r="G42" i="54"/>
  <c r="E42" i="54"/>
  <c r="E41" i="54"/>
  <c r="H40" i="54"/>
  <c r="G40" i="54"/>
  <c r="E40" i="54"/>
  <c r="G39" i="54"/>
  <c r="H39" i="54" s="1"/>
  <c r="E39" i="54"/>
  <c r="E38" i="54"/>
  <c r="E37" i="54"/>
  <c r="G37" i="54" s="1"/>
  <c r="G36" i="54"/>
  <c r="H36" i="54" s="1"/>
  <c r="E36" i="54"/>
  <c r="E35" i="54"/>
  <c r="E34" i="54"/>
  <c r="G34" i="54" s="1"/>
  <c r="G33" i="54"/>
  <c r="H33" i="54" s="1"/>
  <c r="E33" i="54"/>
  <c r="G32" i="54"/>
  <c r="H32" i="54" s="1"/>
  <c r="E32" i="54"/>
  <c r="H31" i="54"/>
  <c r="E31" i="54"/>
  <c r="G31" i="54" s="1"/>
  <c r="G30" i="54"/>
  <c r="H30" i="54" s="1"/>
  <c r="E30" i="54"/>
  <c r="H29" i="54"/>
  <c r="E29" i="54"/>
  <c r="G29" i="54" s="1"/>
  <c r="G28" i="54"/>
  <c r="E28" i="54"/>
  <c r="G27" i="54"/>
  <c r="E27" i="54"/>
  <c r="E26" i="54"/>
  <c r="G25" i="54"/>
  <c r="E25" i="54"/>
  <c r="H24" i="54"/>
  <c r="G24" i="54"/>
  <c r="E24" i="54"/>
  <c r="G23" i="54"/>
  <c r="E23" i="54"/>
  <c r="H23" i="54" s="1"/>
  <c r="E22" i="54"/>
  <c r="H21" i="54"/>
  <c r="E21" i="54"/>
  <c r="G21" i="54" s="1"/>
  <c r="H20" i="54"/>
  <c r="G20" i="54"/>
  <c r="E20" i="54"/>
  <c r="E19" i="54"/>
  <c r="G18" i="54"/>
  <c r="E18" i="54"/>
  <c r="E17" i="54"/>
  <c r="G16" i="54"/>
  <c r="H16" i="54" s="1"/>
  <c r="E16" i="54"/>
  <c r="H15" i="54"/>
  <c r="E15" i="54"/>
  <c r="G15" i="54" s="1"/>
  <c r="H14" i="54"/>
  <c r="G14" i="54"/>
  <c r="E14" i="54"/>
  <c r="G13" i="54"/>
  <c r="E13" i="54"/>
  <c r="H13" i="54" s="1"/>
  <c r="E12" i="54"/>
  <c r="H11" i="54"/>
  <c r="G11" i="54"/>
  <c r="E11" i="54"/>
  <c r="J10" i="54"/>
  <c r="K10" i="54" s="1"/>
  <c r="H10" i="54"/>
  <c r="G10" i="54"/>
  <c r="E10" i="54"/>
  <c r="J9" i="54"/>
  <c r="G9" i="54"/>
  <c r="H9" i="54" s="1"/>
  <c r="E9" i="54"/>
  <c r="E8" i="54"/>
  <c r="G8" i="54" s="1"/>
  <c r="E7" i="54"/>
  <c r="K6" i="54"/>
  <c r="J6" i="54"/>
  <c r="G6" i="54"/>
  <c r="E6" i="54"/>
  <c r="H6" i="54" s="1"/>
  <c r="H5" i="54"/>
  <c r="G5" i="54"/>
  <c r="E5" i="54"/>
  <c r="H4" i="54"/>
  <c r="G4" i="54"/>
  <c r="E4" i="54"/>
  <c r="E3" i="54"/>
  <c r="G3" i="54" s="1"/>
  <c r="E100" i="53"/>
  <c r="H99" i="53"/>
  <c r="E99" i="53"/>
  <c r="G99" i="53" s="1"/>
  <c r="E98" i="53"/>
  <c r="E97" i="53"/>
  <c r="E96" i="53"/>
  <c r="E95" i="53"/>
  <c r="H94" i="53"/>
  <c r="E94" i="53"/>
  <c r="G94" i="53" s="1"/>
  <c r="E93" i="53"/>
  <c r="G92" i="53"/>
  <c r="H92" i="53" s="1"/>
  <c r="E92" i="53"/>
  <c r="E91" i="53"/>
  <c r="G91" i="53" s="1"/>
  <c r="H91" i="53" s="1"/>
  <c r="E90" i="53"/>
  <c r="G89" i="53"/>
  <c r="H89" i="53" s="1"/>
  <c r="E89" i="53"/>
  <c r="G88" i="53"/>
  <c r="H88" i="53" s="1"/>
  <c r="E88" i="53"/>
  <c r="E87" i="53"/>
  <c r="G86" i="53"/>
  <c r="E86" i="53"/>
  <c r="E85" i="53"/>
  <c r="H84" i="53"/>
  <c r="G84" i="53"/>
  <c r="E84" i="53"/>
  <c r="G83" i="53"/>
  <c r="H83" i="53" s="1"/>
  <c r="E83" i="53"/>
  <c r="H82" i="53"/>
  <c r="E82" i="53"/>
  <c r="G82" i="53" s="1"/>
  <c r="E81" i="53"/>
  <c r="E80" i="53"/>
  <c r="G79" i="53"/>
  <c r="H79" i="53" s="1"/>
  <c r="E79" i="53"/>
  <c r="E78" i="53"/>
  <c r="H77" i="53"/>
  <c r="G77" i="53"/>
  <c r="E77" i="53"/>
  <c r="E76" i="53"/>
  <c r="G75" i="53"/>
  <c r="E75" i="53"/>
  <c r="E74" i="53"/>
  <c r="H73" i="53"/>
  <c r="E73" i="53"/>
  <c r="G73" i="53" s="1"/>
  <c r="E72" i="53"/>
  <c r="G71" i="53"/>
  <c r="H71" i="53" s="1"/>
  <c r="E71" i="53"/>
  <c r="E70" i="53"/>
  <c r="E69" i="53"/>
  <c r="E68" i="53"/>
  <c r="G68" i="53" s="1"/>
  <c r="H67" i="53"/>
  <c r="G67" i="53"/>
  <c r="E67" i="53"/>
  <c r="H66" i="53"/>
  <c r="E66" i="53"/>
  <c r="G66" i="53" s="1"/>
  <c r="H65" i="53"/>
  <c r="G65" i="53"/>
  <c r="E65" i="53"/>
  <c r="H64" i="53"/>
  <c r="G64" i="53"/>
  <c r="E64" i="53"/>
  <c r="E63" i="53"/>
  <c r="H62" i="53"/>
  <c r="E62" i="53"/>
  <c r="G62" i="53" s="1"/>
  <c r="G61" i="53"/>
  <c r="H61" i="53" s="1"/>
  <c r="E61" i="53"/>
  <c r="E60" i="53"/>
  <c r="E59" i="53"/>
  <c r="G58" i="53"/>
  <c r="H58" i="53" s="1"/>
  <c r="E58" i="53"/>
  <c r="G57" i="53"/>
  <c r="H57" i="53" s="1"/>
  <c r="E57" i="53"/>
  <c r="G56" i="53"/>
  <c r="H56" i="53" s="1"/>
  <c r="E56" i="53"/>
  <c r="G55" i="53"/>
  <c r="E55" i="53"/>
  <c r="E54" i="53"/>
  <c r="G53" i="53"/>
  <c r="E53" i="53"/>
  <c r="E52" i="53"/>
  <c r="G52" i="53" s="1"/>
  <c r="E51" i="53"/>
  <c r="E50" i="53"/>
  <c r="G50" i="53" s="1"/>
  <c r="H50" i="53" s="1"/>
  <c r="E49" i="53"/>
  <c r="H48" i="53"/>
  <c r="G48" i="53"/>
  <c r="E48" i="53"/>
  <c r="E47" i="53"/>
  <c r="E46" i="53"/>
  <c r="G45" i="53"/>
  <c r="H45" i="53" s="1"/>
  <c r="E45" i="53"/>
  <c r="E44" i="53"/>
  <c r="G43" i="53"/>
  <c r="H43" i="53" s="1"/>
  <c r="E43" i="53"/>
  <c r="E42" i="53"/>
  <c r="E41" i="53"/>
  <c r="H40" i="53"/>
  <c r="G40" i="53"/>
  <c r="E40" i="53"/>
  <c r="G39" i="53"/>
  <c r="H39" i="53" s="1"/>
  <c r="E39" i="53"/>
  <c r="E38" i="53"/>
  <c r="G37" i="53"/>
  <c r="E37" i="53"/>
  <c r="E36" i="53"/>
  <c r="G35" i="53"/>
  <c r="H35" i="53" s="1"/>
  <c r="E35" i="53"/>
  <c r="E34" i="53"/>
  <c r="G34" i="53" s="1"/>
  <c r="E33" i="53"/>
  <c r="H32" i="53"/>
  <c r="E32" i="53"/>
  <c r="G32" i="53" s="1"/>
  <c r="E31" i="53"/>
  <c r="E30" i="53"/>
  <c r="E29" i="53"/>
  <c r="G28" i="53"/>
  <c r="E28" i="53"/>
  <c r="E27" i="53"/>
  <c r="G27" i="53" s="1"/>
  <c r="H27" i="53" s="1"/>
  <c r="E26" i="53"/>
  <c r="G25" i="53"/>
  <c r="H25" i="53" s="1"/>
  <c r="E25" i="53"/>
  <c r="H24" i="53"/>
  <c r="E24" i="53"/>
  <c r="G24" i="53" s="1"/>
  <c r="H23" i="53"/>
  <c r="G23" i="53"/>
  <c r="E23" i="53"/>
  <c r="G22" i="53"/>
  <c r="H22" i="53" s="1"/>
  <c r="E22" i="53"/>
  <c r="G21" i="53"/>
  <c r="E21" i="53"/>
  <c r="G20" i="53"/>
  <c r="E20" i="53"/>
  <c r="E19" i="53"/>
  <c r="G19" i="53" s="1"/>
  <c r="H19" i="53" s="1"/>
  <c r="E18" i="53"/>
  <c r="G18" i="53" s="1"/>
  <c r="H18" i="53" s="1"/>
  <c r="G17" i="53"/>
  <c r="H17" i="53" s="1"/>
  <c r="E17" i="53"/>
  <c r="G16" i="53"/>
  <c r="E16" i="53"/>
  <c r="E15" i="53"/>
  <c r="G14" i="53"/>
  <c r="H14" i="53" s="1"/>
  <c r="E14" i="53"/>
  <c r="E13" i="53"/>
  <c r="E12" i="53"/>
  <c r="G11" i="53"/>
  <c r="H11" i="53" s="1"/>
  <c r="E11" i="53"/>
  <c r="K10" i="53"/>
  <c r="J10" i="53"/>
  <c r="H10" i="53"/>
  <c r="E10" i="53"/>
  <c r="G10" i="53" s="1"/>
  <c r="J9" i="53"/>
  <c r="E9" i="53"/>
  <c r="G9" i="53" s="1"/>
  <c r="G8" i="53"/>
  <c r="E8" i="53"/>
  <c r="E7" i="53"/>
  <c r="K6" i="53"/>
  <c r="J6" i="53"/>
  <c r="G6" i="53"/>
  <c r="H6" i="53" s="1"/>
  <c r="E6" i="53"/>
  <c r="E5" i="53"/>
  <c r="H4" i="53"/>
  <c r="G4" i="53"/>
  <c r="E4" i="53"/>
  <c r="E3" i="53"/>
  <c r="E118" i="52"/>
  <c r="H117" i="52"/>
  <c r="E117" i="52"/>
  <c r="G117" i="52" s="1"/>
  <c r="G116" i="52"/>
  <c r="H116" i="52" s="1"/>
  <c r="E116" i="52"/>
  <c r="G115" i="52"/>
  <c r="E115" i="52"/>
  <c r="H115" i="52" s="1"/>
  <c r="H114" i="52"/>
  <c r="E114" i="52"/>
  <c r="G114" i="52" s="1"/>
  <c r="G113" i="52"/>
  <c r="H113" i="52" s="1"/>
  <c r="E113" i="52"/>
  <c r="H112" i="52"/>
  <c r="E112" i="52"/>
  <c r="G112" i="52" s="1"/>
  <c r="G111" i="52"/>
  <c r="H111" i="52" s="1"/>
  <c r="E111" i="52"/>
  <c r="G110" i="52"/>
  <c r="H110" i="52" s="1"/>
  <c r="E110" i="52"/>
  <c r="E109" i="52"/>
  <c r="G108" i="52"/>
  <c r="E108" i="52"/>
  <c r="E107" i="52"/>
  <c r="G107" i="52" s="1"/>
  <c r="E106" i="52"/>
  <c r="H106" i="52" s="1"/>
  <c r="E105" i="52"/>
  <c r="G105" i="52" s="1"/>
  <c r="G104" i="52"/>
  <c r="H104" i="52" s="1"/>
  <c r="E104" i="52"/>
  <c r="H103" i="52"/>
  <c r="E103" i="52"/>
  <c r="G103" i="52" s="1"/>
  <c r="E102" i="52"/>
  <c r="H101" i="52"/>
  <c r="E101" i="52"/>
  <c r="G101" i="52" s="1"/>
  <c r="G100" i="52"/>
  <c r="H100" i="52" s="1"/>
  <c r="E100" i="52"/>
  <c r="G99" i="52"/>
  <c r="E99" i="52"/>
  <c r="G98" i="52"/>
  <c r="E98" i="52"/>
  <c r="E97" i="52"/>
  <c r="G97" i="52" s="1"/>
  <c r="E96" i="52"/>
  <c r="G96" i="52" s="1"/>
  <c r="H96" i="52" s="1"/>
  <c r="H95" i="52"/>
  <c r="E95" i="52"/>
  <c r="G95" i="52" s="1"/>
  <c r="H94" i="52"/>
  <c r="G94" i="52"/>
  <c r="E94" i="52"/>
  <c r="E93" i="52"/>
  <c r="G93" i="52" s="1"/>
  <c r="E92" i="52"/>
  <c r="G91" i="52"/>
  <c r="H91" i="52" s="1"/>
  <c r="E91" i="52"/>
  <c r="G90" i="52"/>
  <c r="E90" i="52"/>
  <c r="E89" i="52"/>
  <c r="G89" i="52" s="1"/>
  <c r="G88" i="52"/>
  <c r="H88" i="52" s="1"/>
  <c r="E88" i="52"/>
  <c r="E87" i="52"/>
  <c r="G87" i="52" s="1"/>
  <c r="H87" i="52" s="1"/>
  <c r="E86" i="52"/>
  <c r="G85" i="52"/>
  <c r="H85" i="52" s="1"/>
  <c r="E85" i="52"/>
  <c r="E84" i="52"/>
  <c r="G83" i="52"/>
  <c r="E83" i="52"/>
  <c r="E82" i="52"/>
  <c r="H81" i="52"/>
  <c r="E81" i="52"/>
  <c r="G81" i="52" s="1"/>
  <c r="E80" i="52"/>
  <c r="G80" i="52" s="1"/>
  <c r="H79" i="52"/>
  <c r="E79" i="52"/>
  <c r="G79" i="52" s="1"/>
  <c r="H78" i="52"/>
  <c r="G78" i="52"/>
  <c r="E78" i="52"/>
  <c r="E77" i="52"/>
  <c r="G77" i="52" s="1"/>
  <c r="E76" i="52"/>
  <c r="E75" i="52"/>
  <c r="E74" i="52"/>
  <c r="G74" i="52" s="1"/>
  <c r="E73" i="52"/>
  <c r="G73" i="52" s="1"/>
  <c r="G72" i="52"/>
  <c r="H72" i="52" s="1"/>
  <c r="E72" i="52"/>
  <c r="E71" i="52"/>
  <c r="E70" i="52"/>
  <c r="G70" i="52" s="1"/>
  <c r="H70" i="52" s="1"/>
  <c r="G69" i="52"/>
  <c r="H69" i="52" s="1"/>
  <c r="E69" i="52"/>
  <c r="G68" i="52"/>
  <c r="E68" i="52"/>
  <c r="E67" i="52"/>
  <c r="G66" i="52"/>
  <c r="H66" i="52" s="1"/>
  <c r="E66" i="52"/>
  <c r="E65" i="52"/>
  <c r="G65" i="52" s="1"/>
  <c r="G64" i="52"/>
  <c r="E64" i="52"/>
  <c r="E63" i="52"/>
  <c r="G62" i="52"/>
  <c r="H62" i="52" s="1"/>
  <c r="E62" i="52"/>
  <c r="E61" i="52"/>
  <c r="G61" i="52" s="1"/>
  <c r="H60" i="52"/>
  <c r="G60" i="52"/>
  <c r="E60" i="52"/>
  <c r="G59" i="52"/>
  <c r="H59" i="52" s="1"/>
  <c r="E59" i="52"/>
  <c r="E58" i="52"/>
  <c r="E57" i="52"/>
  <c r="G57" i="52" s="1"/>
  <c r="E56" i="52"/>
  <c r="E55" i="52"/>
  <c r="G55" i="52" s="1"/>
  <c r="H55" i="52" s="1"/>
  <c r="E54" i="52"/>
  <c r="H53" i="52"/>
  <c r="E53" i="52"/>
  <c r="G53" i="52" s="1"/>
  <c r="E52" i="52"/>
  <c r="H51" i="52"/>
  <c r="E51" i="52"/>
  <c r="G51" i="52" s="1"/>
  <c r="G50" i="52"/>
  <c r="H50" i="52" s="1"/>
  <c r="E50" i="52"/>
  <c r="H49" i="52"/>
  <c r="E49" i="52"/>
  <c r="G49" i="52" s="1"/>
  <c r="E48" i="52"/>
  <c r="E47" i="52"/>
  <c r="E46" i="52"/>
  <c r="G45" i="52"/>
  <c r="E45" i="52"/>
  <c r="G44" i="52"/>
  <c r="H44" i="52" s="1"/>
  <c r="E44" i="52"/>
  <c r="E43" i="52"/>
  <c r="H43" i="52" s="1"/>
  <c r="G42" i="52"/>
  <c r="E42" i="52"/>
  <c r="G41" i="52"/>
  <c r="H41" i="52" s="1"/>
  <c r="E41" i="52"/>
  <c r="E40" i="52"/>
  <c r="G39" i="52"/>
  <c r="H39" i="52" s="1"/>
  <c r="E39" i="52"/>
  <c r="G38" i="52"/>
  <c r="H38" i="52" s="1"/>
  <c r="E38" i="52"/>
  <c r="G37" i="52"/>
  <c r="E37" i="52"/>
  <c r="H37" i="52" s="1"/>
  <c r="G36" i="52"/>
  <c r="E36" i="52"/>
  <c r="E35" i="52"/>
  <c r="G35" i="52" s="1"/>
  <c r="G34" i="52"/>
  <c r="H34" i="52" s="1"/>
  <c r="E34" i="52"/>
  <c r="E33" i="52"/>
  <c r="E32" i="52"/>
  <c r="E31" i="52"/>
  <c r="G30" i="52"/>
  <c r="H30" i="52" s="1"/>
  <c r="E30" i="52"/>
  <c r="H29" i="52"/>
  <c r="E29" i="52"/>
  <c r="G29" i="52" s="1"/>
  <c r="G28" i="52"/>
  <c r="H28" i="52" s="1"/>
  <c r="E28" i="52"/>
  <c r="E27" i="52"/>
  <c r="H26" i="52"/>
  <c r="E26" i="52"/>
  <c r="G26" i="52" s="1"/>
  <c r="G25" i="52"/>
  <c r="H25" i="52" s="1"/>
  <c r="E25" i="52"/>
  <c r="E24" i="52"/>
  <c r="G23" i="52"/>
  <c r="H23" i="52" s="1"/>
  <c r="E23" i="52"/>
  <c r="H22" i="52"/>
  <c r="G22" i="52"/>
  <c r="E22" i="52"/>
  <c r="G21" i="52"/>
  <c r="E21" i="52"/>
  <c r="G20" i="52"/>
  <c r="E20" i="52"/>
  <c r="E19" i="52"/>
  <c r="E18" i="52"/>
  <c r="H18" i="52" s="1"/>
  <c r="E17" i="52"/>
  <c r="G16" i="52"/>
  <c r="H16" i="52" s="1"/>
  <c r="E16" i="52"/>
  <c r="E15" i="52"/>
  <c r="E14" i="52"/>
  <c r="E13" i="52"/>
  <c r="E12" i="52"/>
  <c r="G12" i="52" s="1"/>
  <c r="E11" i="52"/>
  <c r="H11" i="52" s="1"/>
  <c r="K10" i="52"/>
  <c r="J10" i="52"/>
  <c r="E10" i="52"/>
  <c r="J9" i="52"/>
  <c r="E9" i="52"/>
  <c r="E8" i="52"/>
  <c r="E7" i="52"/>
  <c r="K6" i="52"/>
  <c r="J6" i="52"/>
  <c r="E6" i="52"/>
  <c r="G5" i="52"/>
  <c r="H5" i="52" s="1"/>
  <c r="E5" i="52"/>
  <c r="H4" i="52"/>
  <c r="G4" i="52"/>
  <c r="E4" i="52"/>
  <c r="H3" i="52"/>
  <c r="E3" i="52"/>
  <c r="G3" i="52" s="1"/>
  <c r="E131" i="51"/>
  <c r="H130" i="51"/>
  <c r="E130" i="51"/>
  <c r="G130" i="51" s="1"/>
  <c r="G129" i="51"/>
  <c r="H129" i="51" s="1"/>
  <c r="E129" i="51"/>
  <c r="H128" i="51"/>
  <c r="G128" i="51"/>
  <c r="E128" i="51"/>
  <c r="E127" i="51"/>
  <c r="E126" i="51"/>
  <c r="E125" i="51"/>
  <c r="E124" i="51"/>
  <c r="E123" i="51"/>
  <c r="G122" i="51"/>
  <c r="E122" i="51"/>
  <c r="H121" i="51"/>
  <c r="G121" i="51"/>
  <c r="E121" i="51"/>
  <c r="G120" i="51"/>
  <c r="E120" i="51"/>
  <c r="H119" i="51"/>
  <c r="E119" i="51"/>
  <c r="G119" i="51" s="1"/>
  <c r="G118" i="51"/>
  <c r="H118" i="51" s="1"/>
  <c r="E118" i="51"/>
  <c r="G117" i="51"/>
  <c r="E117" i="51"/>
  <c r="H116" i="51"/>
  <c r="E116" i="51"/>
  <c r="G116" i="51" s="1"/>
  <c r="H115" i="51"/>
  <c r="G115" i="51"/>
  <c r="E115" i="51"/>
  <c r="G114" i="51"/>
  <c r="H114" i="51" s="1"/>
  <c r="E114" i="51"/>
  <c r="E113" i="51"/>
  <c r="G113" i="51" s="1"/>
  <c r="H112" i="51"/>
  <c r="G112" i="51"/>
  <c r="E112" i="51"/>
  <c r="G111" i="51"/>
  <c r="H111" i="51" s="1"/>
  <c r="E111" i="51"/>
  <c r="H110" i="51"/>
  <c r="G110" i="51"/>
  <c r="E110" i="51"/>
  <c r="E109" i="51"/>
  <c r="G108" i="51"/>
  <c r="E108" i="51"/>
  <c r="E107" i="51"/>
  <c r="G106" i="51"/>
  <c r="H106" i="51" s="1"/>
  <c r="E106" i="51"/>
  <c r="H105" i="51"/>
  <c r="G105" i="51"/>
  <c r="E105" i="51"/>
  <c r="E104" i="51"/>
  <c r="E103" i="51"/>
  <c r="G103" i="51" s="1"/>
  <c r="E102" i="51"/>
  <c r="G102" i="51" s="1"/>
  <c r="E101" i="51"/>
  <c r="H100" i="51"/>
  <c r="E100" i="51"/>
  <c r="G100" i="51" s="1"/>
  <c r="E99" i="51"/>
  <c r="H99" i="51" s="1"/>
  <c r="E98" i="51"/>
  <c r="E97" i="51"/>
  <c r="H96" i="51"/>
  <c r="E96" i="51"/>
  <c r="G96" i="51" s="1"/>
  <c r="G95" i="51"/>
  <c r="H95" i="51" s="1"/>
  <c r="E95" i="51"/>
  <c r="E94" i="51"/>
  <c r="G94" i="51" s="1"/>
  <c r="G93" i="51"/>
  <c r="H93" i="51" s="1"/>
  <c r="E93" i="51"/>
  <c r="E92" i="51"/>
  <c r="E91" i="51"/>
  <c r="H90" i="51"/>
  <c r="G90" i="51"/>
  <c r="E90" i="51"/>
  <c r="G89" i="51"/>
  <c r="H89" i="51" s="1"/>
  <c r="E89" i="51"/>
  <c r="E88" i="51"/>
  <c r="G88" i="51" s="1"/>
  <c r="H87" i="51"/>
  <c r="G87" i="51"/>
  <c r="E87" i="51"/>
  <c r="E86" i="51"/>
  <c r="E85" i="51"/>
  <c r="G84" i="51"/>
  <c r="H84" i="51" s="1"/>
  <c r="E84" i="51"/>
  <c r="E83" i="51"/>
  <c r="G83" i="51" s="1"/>
  <c r="E82" i="51"/>
  <c r="G82" i="51" s="1"/>
  <c r="H81" i="51"/>
  <c r="G81" i="51"/>
  <c r="E81" i="51"/>
  <c r="E80" i="51"/>
  <c r="H79" i="51"/>
  <c r="G79" i="51"/>
  <c r="E79" i="51"/>
  <c r="H78" i="51"/>
  <c r="E78" i="51"/>
  <c r="G78" i="51" s="1"/>
  <c r="H77" i="51"/>
  <c r="G77" i="51"/>
  <c r="E77" i="51"/>
  <c r="E76" i="51"/>
  <c r="H75" i="51"/>
  <c r="E75" i="51"/>
  <c r="G75" i="51" s="1"/>
  <c r="E74" i="51"/>
  <c r="H73" i="51"/>
  <c r="E73" i="51"/>
  <c r="G73" i="51" s="1"/>
  <c r="E72" i="51"/>
  <c r="G72" i="51" s="1"/>
  <c r="H71" i="51"/>
  <c r="G71" i="51"/>
  <c r="E71" i="51"/>
  <c r="H70" i="51"/>
  <c r="G70" i="51"/>
  <c r="E70" i="51"/>
  <c r="H69" i="51"/>
  <c r="E69" i="51"/>
  <c r="G69" i="51" s="1"/>
  <c r="H68" i="51"/>
  <c r="G68" i="51"/>
  <c r="E68" i="51"/>
  <c r="E67" i="51"/>
  <c r="E66" i="51"/>
  <c r="H65" i="51"/>
  <c r="E65" i="51"/>
  <c r="G65" i="51" s="1"/>
  <c r="E64" i="51"/>
  <c r="H63" i="51"/>
  <c r="E63" i="51"/>
  <c r="G63" i="51" s="1"/>
  <c r="G62" i="51"/>
  <c r="H62" i="51" s="1"/>
  <c r="E62" i="51"/>
  <c r="E61" i="51"/>
  <c r="E60" i="51"/>
  <c r="E59" i="51"/>
  <c r="E58" i="51"/>
  <c r="G58" i="51" s="1"/>
  <c r="H57" i="51"/>
  <c r="E57" i="51"/>
  <c r="G57" i="51" s="1"/>
  <c r="E56" i="51"/>
  <c r="G55" i="51"/>
  <c r="E55" i="51"/>
  <c r="G54" i="51"/>
  <c r="E54" i="51"/>
  <c r="E53" i="51"/>
  <c r="G53" i="51" s="1"/>
  <c r="G52" i="51"/>
  <c r="E52" i="51"/>
  <c r="G51" i="51"/>
  <c r="H51" i="51" s="1"/>
  <c r="E51" i="51"/>
  <c r="G50" i="51"/>
  <c r="H50" i="51" s="1"/>
  <c r="E50" i="51"/>
  <c r="E49" i="51"/>
  <c r="H48" i="51"/>
  <c r="E48" i="51"/>
  <c r="G48" i="51" s="1"/>
  <c r="E47" i="51"/>
  <c r="H46" i="51"/>
  <c r="G46" i="51"/>
  <c r="E46" i="51"/>
  <c r="E45" i="51"/>
  <c r="H44" i="51"/>
  <c r="E44" i="51"/>
  <c r="G44" i="51" s="1"/>
  <c r="E43" i="51"/>
  <c r="G42" i="51"/>
  <c r="E42" i="51"/>
  <c r="E41" i="51"/>
  <c r="G41" i="51" s="1"/>
  <c r="H40" i="51"/>
  <c r="G40" i="51"/>
  <c r="E40" i="51"/>
  <c r="H39" i="51"/>
  <c r="G39" i="51"/>
  <c r="E39" i="51"/>
  <c r="E38" i="51"/>
  <c r="E37" i="51"/>
  <c r="E36" i="51"/>
  <c r="H35" i="51"/>
  <c r="G35" i="51"/>
  <c r="E35" i="51"/>
  <c r="G34" i="51"/>
  <c r="H34" i="51" s="1"/>
  <c r="E34" i="51"/>
  <c r="G33" i="51"/>
  <c r="E33" i="51"/>
  <c r="G32" i="51"/>
  <c r="E32" i="51"/>
  <c r="E31" i="51"/>
  <c r="G30" i="51"/>
  <c r="E30" i="51"/>
  <c r="E29" i="51"/>
  <c r="H28" i="51"/>
  <c r="G28" i="51"/>
  <c r="E28" i="51"/>
  <c r="G27" i="51"/>
  <c r="H27" i="51" s="1"/>
  <c r="E27" i="51"/>
  <c r="E26" i="51"/>
  <c r="H25" i="51"/>
  <c r="E25" i="51"/>
  <c r="G25" i="51" s="1"/>
  <c r="H24" i="51"/>
  <c r="G24" i="51"/>
  <c r="E24" i="51"/>
  <c r="H23" i="51"/>
  <c r="G23" i="51"/>
  <c r="E23" i="51"/>
  <c r="H22" i="51"/>
  <c r="E22" i="51"/>
  <c r="G22" i="51" s="1"/>
  <c r="E21" i="51"/>
  <c r="E20" i="51"/>
  <c r="H20" i="51" s="1"/>
  <c r="H19" i="51"/>
  <c r="E19" i="51"/>
  <c r="G19" i="51" s="1"/>
  <c r="H18" i="51"/>
  <c r="E18" i="51"/>
  <c r="G18" i="51" s="1"/>
  <c r="G17" i="51"/>
  <c r="H17" i="51" s="1"/>
  <c r="E17" i="51"/>
  <c r="E16" i="51"/>
  <c r="E15" i="51"/>
  <c r="G15" i="51" s="1"/>
  <c r="E14" i="51"/>
  <c r="H13" i="51"/>
  <c r="E13" i="51"/>
  <c r="G13" i="51" s="1"/>
  <c r="H12" i="51"/>
  <c r="E12" i="51"/>
  <c r="G12" i="51" s="1"/>
  <c r="G11" i="51"/>
  <c r="H11" i="51" s="1"/>
  <c r="E11" i="51"/>
  <c r="K10" i="51"/>
  <c r="J10" i="51"/>
  <c r="E10" i="51"/>
  <c r="J9" i="51"/>
  <c r="H9" i="51"/>
  <c r="E9" i="51"/>
  <c r="G9" i="51" s="1"/>
  <c r="H8" i="51"/>
  <c r="G8" i="51"/>
  <c r="E8" i="51"/>
  <c r="E7" i="51"/>
  <c r="G7" i="51" s="1"/>
  <c r="J6" i="51"/>
  <c r="K6" i="51" s="1"/>
  <c r="G6" i="51"/>
  <c r="E6" i="51"/>
  <c r="E5" i="51"/>
  <c r="H4" i="51"/>
  <c r="G4" i="51"/>
  <c r="E4" i="51"/>
  <c r="G3" i="51"/>
  <c r="H3" i="51" s="1"/>
  <c r="E3" i="51"/>
  <c r="G121" i="50"/>
  <c r="E121" i="50"/>
  <c r="H120" i="50"/>
  <c r="E120" i="50"/>
  <c r="G120" i="50" s="1"/>
  <c r="H119" i="50"/>
  <c r="E119" i="50"/>
  <c r="G119" i="50" s="1"/>
  <c r="H118" i="50"/>
  <c r="E118" i="50"/>
  <c r="G118" i="50" s="1"/>
  <c r="E117" i="50"/>
  <c r="G117" i="50" s="1"/>
  <c r="G116" i="50"/>
  <c r="E116" i="50"/>
  <c r="E115" i="50"/>
  <c r="E114" i="50"/>
  <c r="G114" i="50" s="1"/>
  <c r="G113" i="50"/>
  <c r="H113" i="50" s="1"/>
  <c r="E113" i="50"/>
  <c r="G112" i="50"/>
  <c r="E112" i="50"/>
  <c r="G111" i="50"/>
  <c r="E111" i="50"/>
  <c r="G110" i="50"/>
  <c r="E110" i="50"/>
  <c r="E109" i="50"/>
  <c r="G109" i="50" s="1"/>
  <c r="H109" i="50" s="1"/>
  <c r="E108" i="50"/>
  <c r="H107" i="50"/>
  <c r="G107" i="50"/>
  <c r="E107" i="50"/>
  <c r="E106" i="50"/>
  <c r="G105" i="50"/>
  <c r="E105" i="50"/>
  <c r="E104" i="50"/>
  <c r="H103" i="50"/>
  <c r="G103" i="50"/>
  <c r="E103" i="50"/>
  <c r="E102" i="50"/>
  <c r="H101" i="50"/>
  <c r="G101" i="50"/>
  <c r="E101" i="50"/>
  <c r="H100" i="50"/>
  <c r="E100" i="50"/>
  <c r="G100" i="50" s="1"/>
  <c r="E99" i="50"/>
  <c r="E98" i="50"/>
  <c r="G98" i="50" s="1"/>
  <c r="E97" i="50"/>
  <c r="G97" i="50" s="1"/>
  <c r="G96" i="50"/>
  <c r="E96" i="50"/>
  <c r="G95" i="50"/>
  <c r="H95" i="50" s="1"/>
  <c r="E95" i="50"/>
  <c r="E94" i="50"/>
  <c r="G94" i="50" s="1"/>
  <c r="H93" i="50"/>
  <c r="G93" i="50"/>
  <c r="E93" i="50"/>
  <c r="E92" i="50"/>
  <c r="G91" i="50"/>
  <c r="H91" i="50" s="1"/>
  <c r="E91" i="50"/>
  <c r="E90" i="50"/>
  <c r="G90" i="50" s="1"/>
  <c r="H90" i="50" s="1"/>
  <c r="E89" i="50"/>
  <c r="E88" i="50"/>
  <c r="G88" i="50" s="1"/>
  <c r="H87" i="50"/>
  <c r="E87" i="50"/>
  <c r="G87" i="50" s="1"/>
  <c r="E86" i="50"/>
  <c r="G85" i="50"/>
  <c r="H85" i="50" s="1"/>
  <c r="E85" i="50"/>
  <c r="E84" i="50"/>
  <c r="G84" i="50" s="1"/>
  <c r="G83" i="50"/>
  <c r="E83" i="50"/>
  <c r="E82" i="50"/>
  <c r="G82" i="50" s="1"/>
  <c r="H82" i="50" s="1"/>
  <c r="E81" i="50"/>
  <c r="E80" i="50"/>
  <c r="E79" i="50"/>
  <c r="H78" i="50"/>
  <c r="E78" i="50"/>
  <c r="G78" i="50" s="1"/>
  <c r="E77" i="50"/>
  <c r="E76" i="50"/>
  <c r="G75" i="50"/>
  <c r="E75" i="50"/>
  <c r="G74" i="50"/>
  <c r="E74" i="50"/>
  <c r="H74" i="50" s="1"/>
  <c r="E73" i="50"/>
  <c r="E72" i="50"/>
  <c r="G72" i="50" s="1"/>
  <c r="H72" i="50" s="1"/>
  <c r="E71" i="50"/>
  <c r="E70" i="50"/>
  <c r="G70" i="50" s="1"/>
  <c r="G69" i="50"/>
  <c r="H69" i="50" s="1"/>
  <c r="E69" i="50"/>
  <c r="E68" i="50"/>
  <c r="H67" i="50"/>
  <c r="G67" i="50"/>
  <c r="E67" i="50"/>
  <c r="G66" i="50"/>
  <c r="E66" i="50"/>
  <c r="E65" i="50"/>
  <c r="G64" i="50"/>
  <c r="H64" i="50" s="1"/>
  <c r="E64" i="50"/>
  <c r="H63" i="50"/>
  <c r="G63" i="50"/>
  <c r="E63" i="50"/>
  <c r="H62" i="50"/>
  <c r="E62" i="50"/>
  <c r="G62" i="50" s="1"/>
  <c r="G61" i="50"/>
  <c r="E61" i="50"/>
  <c r="G60" i="50"/>
  <c r="E60" i="50"/>
  <c r="E59" i="50"/>
  <c r="G59" i="50" s="1"/>
  <c r="E58" i="50"/>
  <c r="G57" i="50"/>
  <c r="E57" i="50"/>
  <c r="H56" i="50"/>
  <c r="E56" i="50"/>
  <c r="G56" i="50" s="1"/>
  <c r="E55" i="50"/>
  <c r="E54" i="50"/>
  <c r="G54" i="50" s="1"/>
  <c r="E53" i="50"/>
  <c r="H52" i="50"/>
  <c r="E52" i="50"/>
  <c r="G52" i="50" s="1"/>
  <c r="G51" i="50"/>
  <c r="H51" i="50" s="1"/>
  <c r="E51" i="50"/>
  <c r="E50" i="50"/>
  <c r="E49" i="50"/>
  <c r="H48" i="50"/>
  <c r="E48" i="50"/>
  <c r="G48" i="50" s="1"/>
  <c r="H47" i="50"/>
  <c r="G47" i="50"/>
  <c r="E47" i="50"/>
  <c r="H46" i="50"/>
  <c r="G46" i="50"/>
  <c r="E46" i="50"/>
  <c r="H45" i="50"/>
  <c r="G45" i="50"/>
  <c r="E45" i="50"/>
  <c r="E44" i="50"/>
  <c r="H43" i="50"/>
  <c r="G43" i="50"/>
  <c r="E43" i="50"/>
  <c r="H42" i="50"/>
  <c r="G42" i="50"/>
  <c r="E42" i="50"/>
  <c r="G41" i="50"/>
  <c r="H41" i="50" s="1"/>
  <c r="E41" i="50"/>
  <c r="E40" i="50"/>
  <c r="E39" i="50"/>
  <c r="G39" i="50" s="1"/>
  <c r="H38" i="50"/>
  <c r="G38" i="50"/>
  <c r="E38" i="50"/>
  <c r="E37" i="50"/>
  <c r="G36" i="50"/>
  <c r="E36" i="50"/>
  <c r="G35" i="50"/>
  <c r="E35" i="50"/>
  <c r="E34" i="50"/>
  <c r="G33" i="50"/>
  <c r="E33" i="50"/>
  <c r="E32" i="50"/>
  <c r="E31" i="50"/>
  <c r="G31" i="50" s="1"/>
  <c r="H31" i="50" s="1"/>
  <c r="E30" i="50"/>
  <c r="G29" i="50"/>
  <c r="E29" i="50"/>
  <c r="H28" i="50"/>
  <c r="E28" i="50"/>
  <c r="G28" i="50" s="1"/>
  <c r="E27" i="50"/>
  <c r="G27" i="50" s="1"/>
  <c r="H27" i="50" s="1"/>
  <c r="E26" i="50"/>
  <c r="G26" i="50" s="1"/>
  <c r="H25" i="50"/>
  <c r="G25" i="50"/>
  <c r="E25" i="50"/>
  <c r="H24" i="50"/>
  <c r="G24" i="50"/>
  <c r="E23" i="50"/>
  <c r="G22" i="50"/>
  <c r="H22" i="50" s="1"/>
  <c r="E22" i="50"/>
  <c r="E21" i="50"/>
  <c r="E20" i="50"/>
  <c r="G19" i="50"/>
  <c r="H19" i="50" s="1"/>
  <c r="E19" i="50"/>
  <c r="E18" i="50"/>
  <c r="H18" i="50" s="1"/>
  <c r="H17" i="50"/>
  <c r="E17" i="50"/>
  <c r="G17" i="50" s="1"/>
  <c r="H16" i="50"/>
  <c r="E16" i="50"/>
  <c r="G16" i="50" s="1"/>
  <c r="E15" i="50"/>
  <c r="G14" i="50"/>
  <c r="E14" i="50"/>
  <c r="H13" i="50"/>
  <c r="G13" i="50"/>
  <c r="E13" i="50"/>
  <c r="E12" i="50"/>
  <c r="E11" i="50"/>
  <c r="K10" i="50"/>
  <c r="J10" i="50"/>
  <c r="E10" i="50"/>
  <c r="G10" i="50" s="1"/>
  <c r="J9" i="50"/>
  <c r="E9" i="50"/>
  <c r="G9" i="50" s="1"/>
  <c r="G8" i="50"/>
  <c r="H8" i="50" s="1"/>
  <c r="E8" i="50"/>
  <c r="E7" i="50"/>
  <c r="G7" i="50" s="1"/>
  <c r="K6" i="50"/>
  <c r="J6" i="50"/>
  <c r="E6" i="50"/>
  <c r="G5" i="50"/>
  <c r="E5" i="50"/>
  <c r="H5" i="50" s="1"/>
  <c r="E4" i="50"/>
  <c r="G3" i="50"/>
  <c r="E3" i="50"/>
  <c r="E163" i="49"/>
  <c r="E162" i="49"/>
  <c r="G161" i="49"/>
  <c r="H161" i="49" s="1"/>
  <c r="E161" i="49"/>
  <c r="H160" i="49"/>
  <c r="G160" i="49"/>
  <c r="E160" i="49"/>
  <c r="H159" i="49"/>
  <c r="G159" i="49"/>
  <c r="E159" i="49"/>
  <c r="E158" i="49"/>
  <c r="G157" i="49"/>
  <c r="H157" i="49" s="1"/>
  <c r="E157" i="49"/>
  <c r="G156" i="49"/>
  <c r="E156" i="49"/>
  <c r="H155" i="49"/>
  <c r="E155" i="49"/>
  <c r="G155" i="49" s="1"/>
  <c r="H154" i="49"/>
  <c r="E154" i="49"/>
  <c r="G154" i="49" s="1"/>
  <c r="E153" i="49"/>
  <c r="G153" i="49" s="1"/>
  <c r="H153" i="49" s="1"/>
  <c r="G152" i="49"/>
  <c r="H152" i="49" s="1"/>
  <c r="E152" i="49"/>
  <c r="E151" i="49"/>
  <c r="E150" i="49"/>
  <c r="G150" i="49" s="1"/>
  <c r="H150" i="49" s="1"/>
  <c r="H149" i="49"/>
  <c r="E149" i="49"/>
  <c r="G149" i="49" s="1"/>
  <c r="H148" i="49"/>
  <c r="G148" i="49"/>
  <c r="E148" i="49"/>
  <c r="G147" i="49"/>
  <c r="H147" i="49" s="1"/>
  <c r="E147" i="49"/>
  <c r="G146" i="49"/>
  <c r="E146" i="49"/>
  <c r="E145" i="49"/>
  <c r="H144" i="49"/>
  <c r="E144" i="49"/>
  <c r="G144" i="49" s="1"/>
  <c r="H143" i="49"/>
  <c r="G143" i="49"/>
  <c r="E143" i="49"/>
  <c r="H142" i="49"/>
  <c r="G142" i="49"/>
  <c r="E142" i="49"/>
  <c r="G141" i="49"/>
  <c r="H141" i="49" s="1"/>
  <c r="E141" i="49"/>
  <c r="G140" i="49"/>
  <c r="E140" i="49"/>
  <c r="E139" i="49"/>
  <c r="E138" i="49"/>
  <c r="G137" i="49"/>
  <c r="H137" i="49" s="1"/>
  <c r="E137" i="49"/>
  <c r="E136" i="49"/>
  <c r="E135" i="49"/>
  <c r="E134" i="49"/>
  <c r="E133" i="49"/>
  <c r="H132" i="49"/>
  <c r="G132" i="49"/>
  <c r="E132" i="49"/>
  <c r="G131" i="49"/>
  <c r="E131" i="49"/>
  <c r="E130" i="49"/>
  <c r="E129" i="49"/>
  <c r="E128" i="49"/>
  <c r="E127" i="49"/>
  <c r="G127" i="49" s="1"/>
  <c r="H126" i="49"/>
  <c r="G126" i="49"/>
  <c r="E126" i="49"/>
  <c r="G125" i="49"/>
  <c r="E125" i="49"/>
  <c r="H124" i="49"/>
  <c r="G124" i="49"/>
  <c r="E124" i="49"/>
  <c r="E123" i="49"/>
  <c r="H122" i="49"/>
  <c r="E122" i="49"/>
  <c r="G122" i="49" s="1"/>
  <c r="G121" i="49"/>
  <c r="H121" i="49" s="1"/>
  <c r="E121" i="49"/>
  <c r="G120" i="49"/>
  <c r="H120" i="49" s="1"/>
  <c r="E120" i="49"/>
  <c r="E119" i="49"/>
  <c r="E118" i="49"/>
  <c r="H117" i="49"/>
  <c r="G117" i="49"/>
  <c r="E117" i="49"/>
  <c r="H116" i="49"/>
  <c r="G116" i="49"/>
  <c r="E116" i="49"/>
  <c r="H115" i="49"/>
  <c r="E115" i="49"/>
  <c r="G115" i="49" s="1"/>
  <c r="G114" i="49"/>
  <c r="E114" i="49"/>
  <c r="E113" i="49"/>
  <c r="G112" i="49"/>
  <c r="E112" i="49"/>
  <c r="E111" i="49"/>
  <c r="E110" i="49"/>
  <c r="E109" i="49"/>
  <c r="E108" i="49"/>
  <c r="G107" i="49"/>
  <c r="E107" i="49"/>
  <c r="E106" i="49"/>
  <c r="G106" i="49" s="1"/>
  <c r="H105" i="49"/>
  <c r="E105" i="49"/>
  <c r="G105" i="49" s="1"/>
  <c r="G104" i="49"/>
  <c r="H104" i="49" s="1"/>
  <c r="E104" i="49"/>
  <c r="H103" i="49"/>
  <c r="E103" i="49"/>
  <c r="G103" i="49" s="1"/>
  <c r="E102" i="49"/>
  <c r="G102" i="49" s="1"/>
  <c r="E101" i="49"/>
  <c r="G100" i="49"/>
  <c r="H100" i="49" s="1"/>
  <c r="E100" i="49"/>
  <c r="E99" i="49"/>
  <c r="G98" i="49"/>
  <c r="H98" i="49" s="1"/>
  <c r="E98" i="49"/>
  <c r="E97" i="49"/>
  <c r="E96" i="49"/>
  <c r="H95" i="49"/>
  <c r="G95" i="49"/>
  <c r="E95" i="49"/>
  <c r="H94" i="49"/>
  <c r="G94" i="49"/>
  <c r="E94" i="49"/>
  <c r="E93" i="49"/>
  <c r="H92" i="49"/>
  <c r="G92" i="49"/>
  <c r="E92" i="49"/>
  <c r="G91" i="49"/>
  <c r="E91" i="49"/>
  <c r="E90" i="49"/>
  <c r="E89" i="49"/>
  <c r="E88" i="49"/>
  <c r="E87" i="49"/>
  <c r="G87" i="49" s="1"/>
  <c r="E86" i="49"/>
  <c r="E85" i="49"/>
  <c r="H84" i="49"/>
  <c r="E84" i="49"/>
  <c r="G84" i="49" s="1"/>
  <c r="E83" i="49"/>
  <c r="G82" i="49"/>
  <c r="H82" i="49" s="1"/>
  <c r="E82" i="49"/>
  <c r="G81" i="49"/>
  <c r="E81" i="49"/>
  <c r="E80" i="49"/>
  <c r="H79" i="49"/>
  <c r="E79" i="49"/>
  <c r="G79" i="49" s="1"/>
  <c r="G78" i="49"/>
  <c r="H78" i="49" s="1"/>
  <c r="E78" i="49"/>
  <c r="G77" i="49"/>
  <c r="H77" i="49" s="1"/>
  <c r="E77" i="49"/>
  <c r="H76" i="49"/>
  <c r="G76" i="49"/>
  <c r="E76" i="49"/>
  <c r="E75" i="49"/>
  <c r="G74" i="49"/>
  <c r="E74" i="49"/>
  <c r="E73" i="49"/>
  <c r="E72" i="49"/>
  <c r="H71" i="49"/>
  <c r="E71" i="49"/>
  <c r="G71" i="49" s="1"/>
  <c r="G70" i="49"/>
  <c r="H70" i="49" s="1"/>
  <c r="E70" i="49"/>
  <c r="E69" i="49"/>
  <c r="E68" i="49"/>
  <c r="E67" i="49"/>
  <c r="H66" i="49"/>
  <c r="G66" i="49"/>
  <c r="E66" i="49"/>
  <c r="G65" i="49"/>
  <c r="H65" i="49" s="1"/>
  <c r="E65" i="49"/>
  <c r="E64" i="49"/>
  <c r="G63" i="49"/>
  <c r="H63" i="49" s="1"/>
  <c r="E63" i="49"/>
  <c r="E62" i="49"/>
  <c r="E61" i="49"/>
  <c r="G60" i="49"/>
  <c r="H60" i="49" s="1"/>
  <c r="E60" i="49"/>
  <c r="E59" i="49"/>
  <c r="H58" i="49"/>
  <c r="E58" i="49"/>
  <c r="G58" i="49" s="1"/>
  <c r="G57" i="49"/>
  <c r="E57" i="49"/>
  <c r="E56" i="49"/>
  <c r="E55" i="49"/>
  <c r="G54" i="49"/>
  <c r="H54" i="49" s="1"/>
  <c r="E54" i="49"/>
  <c r="E53" i="49"/>
  <c r="G53" i="49" s="1"/>
  <c r="E52" i="49"/>
  <c r="G51" i="49"/>
  <c r="E51" i="49"/>
  <c r="G50" i="49"/>
  <c r="E50" i="49"/>
  <c r="E49" i="49"/>
  <c r="G48" i="49"/>
  <c r="E48" i="49"/>
  <c r="E47" i="49"/>
  <c r="G46" i="49"/>
  <c r="E46" i="49"/>
  <c r="H46" i="49" s="1"/>
  <c r="H45" i="49"/>
  <c r="G45" i="49"/>
  <c r="E44" i="49"/>
  <c r="H43" i="49"/>
  <c r="E43" i="49"/>
  <c r="G43" i="49" s="1"/>
  <c r="E42" i="49"/>
  <c r="H42" i="49" s="1"/>
  <c r="E41" i="49"/>
  <c r="G41" i="49" s="1"/>
  <c r="G40" i="49"/>
  <c r="E40" i="49"/>
  <c r="H40" i="49" s="1"/>
  <c r="H39" i="49"/>
  <c r="G39" i="49"/>
  <c r="E39" i="49"/>
  <c r="H38" i="49"/>
  <c r="G38" i="49"/>
  <c r="E38" i="49"/>
  <c r="G37" i="49"/>
  <c r="E37" i="49"/>
  <c r="H36" i="49"/>
  <c r="E36" i="49"/>
  <c r="G36" i="49" s="1"/>
  <c r="H35" i="49"/>
  <c r="G35" i="49"/>
  <c r="E35" i="49"/>
  <c r="H34" i="49"/>
  <c r="G34" i="49"/>
  <c r="E34" i="49"/>
  <c r="G33" i="49"/>
  <c r="H33" i="49" s="1"/>
  <c r="E33" i="49"/>
  <c r="G32" i="49"/>
  <c r="H32" i="49" s="1"/>
  <c r="E32" i="49"/>
  <c r="E31" i="49"/>
  <c r="E30" i="49"/>
  <c r="G30" i="49" s="1"/>
  <c r="H29" i="49"/>
  <c r="G29" i="49"/>
  <c r="E29" i="49"/>
  <c r="G28" i="49"/>
  <c r="H28" i="49" s="1"/>
  <c r="E28" i="49"/>
  <c r="H27" i="49"/>
  <c r="G27" i="49"/>
  <c r="E27" i="49"/>
  <c r="H26" i="49"/>
  <c r="G26" i="49"/>
  <c r="E26" i="49"/>
  <c r="G25" i="49"/>
  <c r="H25" i="49" s="1"/>
  <c r="E25" i="49"/>
  <c r="E24" i="49"/>
  <c r="G24" i="49" s="1"/>
  <c r="H23" i="49"/>
  <c r="G23" i="49"/>
  <c r="E23" i="49"/>
  <c r="E22" i="49"/>
  <c r="E21" i="49"/>
  <c r="G20" i="49"/>
  <c r="H20" i="49" s="1"/>
  <c r="E20" i="49"/>
  <c r="E19" i="49"/>
  <c r="G18" i="49"/>
  <c r="H18" i="49" s="1"/>
  <c r="E18" i="49"/>
  <c r="G17" i="49"/>
  <c r="H17" i="49" s="1"/>
  <c r="E17" i="49"/>
  <c r="E16" i="49"/>
  <c r="E15" i="49"/>
  <c r="E14" i="49"/>
  <c r="E13" i="49"/>
  <c r="E12" i="49"/>
  <c r="H11" i="49"/>
  <c r="G11" i="49"/>
  <c r="E11" i="49"/>
  <c r="J10" i="49"/>
  <c r="K10" i="49" s="1"/>
  <c r="E10" i="49"/>
  <c r="J9" i="49"/>
  <c r="E9" i="49"/>
  <c r="H8" i="49"/>
  <c r="G8" i="49"/>
  <c r="E8" i="49"/>
  <c r="G7" i="49"/>
  <c r="H7" i="49" s="1"/>
  <c r="E7" i="49"/>
  <c r="K6" i="49"/>
  <c r="J6" i="49"/>
  <c r="G6" i="49"/>
  <c r="E6" i="49"/>
  <c r="H6" i="49" s="1"/>
  <c r="H5" i="49"/>
  <c r="E5" i="49"/>
  <c r="G5" i="49" s="1"/>
  <c r="G4" i="49"/>
  <c r="H4" i="49" s="1"/>
  <c r="E4" i="49"/>
  <c r="E3" i="49"/>
  <c r="G142" i="48"/>
  <c r="E142" i="48"/>
  <c r="H141" i="48"/>
  <c r="E141" i="48"/>
  <c r="G141" i="48" s="1"/>
  <c r="H140" i="48"/>
  <c r="G140" i="48"/>
  <c r="E140" i="48"/>
  <c r="E139" i="48"/>
  <c r="E138" i="48"/>
  <c r="G138" i="48" s="1"/>
  <c r="H138" i="48" s="1"/>
  <c r="G137" i="48"/>
  <c r="H137" i="48" s="1"/>
  <c r="E137" i="48"/>
  <c r="H136" i="48"/>
  <c r="G136" i="48"/>
  <c r="E136" i="48"/>
  <c r="G135" i="48"/>
  <c r="H135" i="48" s="1"/>
  <c r="E135" i="48"/>
  <c r="H134" i="48"/>
  <c r="G134" i="48"/>
  <c r="E134" i="48"/>
  <c r="G133" i="48"/>
  <c r="H133" i="48" s="1"/>
  <c r="E133" i="48"/>
  <c r="E132" i="48"/>
  <c r="H132" i="48" s="1"/>
  <c r="E131" i="48"/>
  <c r="G131" i="48" s="1"/>
  <c r="G130" i="48"/>
  <c r="H130" i="48" s="1"/>
  <c r="E130" i="48"/>
  <c r="G129" i="48"/>
  <c r="H129" i="48" s="1"/>
  <c r="E129" i="48"/>
  <c r="E128" i="48"/>
  <c r="H127" i="48"/>
  <c r="E127" i="48"/>
  <c r="G127" i="48" s="1"/>
  <c r="G126" i="48"/>
  <c r="E126" i="48"/>
  <c r="H125" i="48"/>
  <c r="E125" i="48"/>
  <c r="G125" i="48" s="1"/>
  <c r="E124" i="48"/>
  <c r="G124" i="48" s="1"/>
  <c r="G123" i="48"/>
  <c r="H123" i="48" s="1"/>
  <c r="E123" i="48"/>
  <c r="E122" i="48"/>
  <c r="H122" i="48" s="1"/>
  <c r="H121" i="48"/>
  <c r="E121" i="48"/>
  <c r="G121" i="48" s="1"/>
  <c r="E120" i="48"/>
  <c r="H119" i="48"/>
  <c r="E119" i="48"/>
  <c r="G119" i="48" s="1"/>
  <c r="H118" i="48"/>
  <c r="G118" i="48"/>
  <c r="E118" i="48"/>
  <c r="H117" i="48"/>
  <c r="G117" i="48"/>
  <c r="E117" i="48"/>
  <c r="G116" i="48"/>
  <c r="E116" i="48"/>
  <c r="E115" i="48"/>
  <c r="H114" i="48"/>
  <c r="E114" i="48"/>
  <c r="G114" i="48" s="1"/>
  <c r="G113" i="48"/>
  <c r="H113" i="48" s="1"/>
  <c r="E113" i="48"/>
  <c r="H112" i="48"/>
  <c r="G112" i="48"/>
  <c r="E112" i="48"/>
  <c r="G111" i="48"/>
  <c r="E111" i="48"/>
  <c r="G110" i="48"/>
  <c r="E110" i="48"/>
  <c r="E109" i="48"/>
  <c r="E108" i="48"/>
  <c r="E107" i="48"/>
  <c r="H106" i="48"/>
  <c r="G106" i="48"/>
  <c r="E106" i="48"/>
  <c r="E105" i="48"/>
  <c r="G104" i="48"/>
  <c r="E104" i="48"/>
  <c r="E103" i="48"/>
  <c r="E102" i="48"/>
  <c r="G101" i="48"/>
  <c r="E101" i="48"/>
  <c r="E100" i="48"/>
  <c r="G100" i="48" s="1"/>
  <c r="H99" i="48"/>
  <c r="E99" i="48"/>
  <c r="G99" i="48" s="1"/>
  <c r="E98" i="48"/>
  <c r="H97" i="48"/>
  <c r="E97" i="48"/>
  <c r="G97" i="48" s="1"/>
  <c r="H96" i="48"/>
  <c r="G96" i="48"/>
  <c r="E96" i="48"/>
  <c r="E95" i="48"/>
  <c r="H94" i="48"/>
  <c r="G94" i="48"/>
  <c r="E94" i="48"/>
  <c r="E93" i="48"/>
  <c r="H92" i="48"/>
  <c r="E92" i="48"/>
  <c r="G92" i="48" s="1"/>
  <c r="E91" i="48"/>
  <c r="H91" i="48" s="1"/>
  <c r="G90" i="48"/>
  <c r="H90" i="48" s="1"/>
  <c r="E90" i="48"/>
  <c r="G89" i="48"/>
  <c r="H89" i="48" s="1"/>
  <c r="E89" i="48"/>
  <c r="G88" i="48"/>
  <c r="E88" i="48"/>
  <c r="G87" i="48"/>
  <c r="E87" i="48"/>
  <c r="H87" i="48" s="1"/>
  <c r="H86" i="48"/>
  <c r="G86" i="48"/>
  <c r="E86" i="48"/>
  <c r="G85" i="48"/>
  <c r="H85" i="48" s="1"/>
  <c r="E85" i="48"/>
  <c r="H84" i="48"/>
  <c r="G84" i="48"/>
  <c r="E83" i="48"/>
  <c r="E82" i="48"/>
  <c r="H81" i="48"/>
  <c r="G81" i="48"/>
  <c r="E81" i="48"/>
  <c r="G80" i="48"/>
  <c r="H80" i="48" s="1"/>
  <c r="E80" i="48"/>
  <c r="E79" i="48"/>
  <c r="H78" i="48"/>
  <c r="G78" i="48"/>
  <c r="E78" i="48"/>
  <c r="H77" i="48"/>
  <c r="E77" i="48"/>
  <c r="G77" i="48" s="1"/>
  <c r="G76" i="48"/>
  <c r="E76" i="48"/>
  <c r="G75" i="48"/>
  <c r="H75" i="48" s="1"/>
  <c r="E75" i="48"/>
  <c r="G74" i="48"/>
  <c r="E74" i="48"/>
  <c r="E73" i="48"/>
  <c r="E72" i="48"/>
  <c r="H71" i="48"/>
  <c r="E71" i="48"/>
  <c r="G71" i="48" s="1"/>
  <c r="H70" i="48"/>
  <c r="G70" i="48"/>
  <c r="E69" i="48"/>
  <c r="E68" i="48"/>
  <c r="G68" i="48" s="1"/>
  <c r="E67" i="48"/>
  <c r="G66" i="48"/>
  <c r="H66" i="48" s="1"/>
  <c r="E66" i="48"/>
  <c r="E65" i="48"/>
  <c r="G65" i="48" s="1"/>
  <c r="E64" i="48"/>
  <c r="E63" i="48"/>
  <c r="E62" i="48"/>
  <c r="E61" i="48"/>
  <c r="H60" i="48"/>
  <c r="G60" i="48"/>
  <c r="E60" i="48"/>
  <c r="E59" i="48"/>
  <c r="H59" i="48" s="1"/>
  <c r="E58" i="48"/>
  <c r="H57" i="48"/>
  <c r="G57" i="48"/>
  <c r="E57" i="48"/>
  <c r="G56" i="48"/>
  <c r="E56" i="48"/>
  <c r="E55" i="48"/>
  <c r="E54" i="48"/>
  <c r="E53" i="48"/>
  <c r="G52" i="48"/>
  <c r="E52" i="48"/>
  <c r="E51" i="48"/>
  <c r="G51" i="48" s="1"/>
  <c r="E50" i="48"/>
  <c r="G50" i="48" s="1"/>
  <c r="H50" i="48" s="1"/>
  <c r="E49" i="48"/>
  <c r="G48" i="48"/>
  <c r="E48" i="48"/>
  <c r="E47" i="48"/>
  <c r="E46" i="48"/>
  <c r="H45" i="48"/>
  <c r="E45" i="48"/>
  <c r="G45" i="48" s="1"/>
  <c r="G44" i="48"/>
  <c r="H44" i="48" s="1"/>
  <c r="E44" i="48"/>
  <c r="G43" i="48"/>
  <c r="E43" i="48"/>
  <c r="H42" i="48"/>
  <c r="G42" i="48"/>
  <c r="E42" i="48"/>
  <c r="H41" i="48"/>
  <c r="G41" i="48"/>
  <c r="G40" i="48"/>
  <c r="E40" i="48"/>
  <c r="H39" i="48"/>
  <c r="E39" i="48"/>
  <c r="G39" i="48" s="1"/>
  <c r="E38" i="48"/>
  <c r="H37" i="48"/>
  <c r="G37" i="48"/>
  <c r="G36" i="48"/>
  <c r="H36" i="48" s="1"/>
  <c r="E36" i="48"/>
  <c r="E35" i="48"/>
  <c r="H34" i="48"/>
  <c r="E34" i="48"/>
  <c r="G34" i="48" s="1"/>
  <c r="G33" i="48"/>
  <c r="H33" i="48" s="1"/>
  <c r="E33" i="48"/>
  <c r="H32" i="48"/>
  <c r="E32" i="48"/>
  <c r="G32" i="48" s="1"/>
  <c r="H31" i="48"/>
  <c r="G31" i="48"/>
  <c r="E31" i="48"/>
  <c r="H30" i="48"/>
  <c r="G30" i="48"/>
  <c r="E30" i="48"/>
  <c r="E29" i="48"/>
  <c r="E28" i="48"/>
  <c r="E27" i="48"/>
  <c r="E26" i="48"/>
  <c r="H26" i="48" s="1"/>
  <c r="E25" i="48"/>
  <c r="E24" i="48"/>
  <c r="E23" i="48"/>
  <c r="G22" i="48"/>
  <c r="E22" i="48"/>
  <c r="H21" i="48"/>
  <c r="E21" i="48"/>
  <c r="G21" i="48" s="1"/>
  <c r="E20" i="48"/>
  <c r="H19" i="48"/>
  <c r="E19" i="48"/>
  <c r="G19" i="48" s="1"/>
  <c r="E18" i="48"/>
  <c r="H17" i="48"/>
  <c r="E17" i="48"/>
  <c r="G17" i="48" s="1"/>
  <c r="E16" i="48"/>
  <c r="H15" i="48"/>
  <c r="E15" i="48"/>
  <c r="G15" i="48" s="1"/>
  <c r="H14" i="48"/>
  <c r="G14" i="48"/>
  <c r="E14" i="48"/>
  <c r="E13" i="48"/>
  <c r="E12" i="48"/>
  <c r="G11" i="48"/>
  <c r="H11" i="48" s="1"/>
  <c r="E11" i="48"/>
  <c r="J10" i="48"/>
  <c r="K10" i="48" s="1"/>
  <c r="H10" i="48"/>
  <c r="G10" i="48"/>
  <c r="E10" i="48"/>
  <c r="J9" i="48"/>
  <c r="G9" i="48"/>
  <c r="H9" i="48" s="1"/>
  <c r="E9" i="48"/>
  <c r="G8" i="48"/>
  <c r="E8" i="48"/>
  <c r="G7" i="48"/>
  <c r="E7" i="48"/>
  <c r="K6" i="48"/>
  <c r="J6" i="48"/>
  <c r="H6" i="48"/>
  <c r="G6" i="48"/>
  <c r="E6" i="48"/>
  <c r="H5" i="48"/>
  <c r="E5" i="48"/>
  <c r="G5" i="48" s="1"/>
  <c r="E4" i="48"/>
  <c r="G3" i="48"/>
  <c r="E3" i="48"/>
  <c r="H123" i="47"/>
  <c r="G123" i="47"/>
  <c r="E123" i="47"/>
  <c r="E122" i="47"/>
  <c r="G121" i="47"/>
  <c r="E121" i="47"/>
  <c r="E120" i="47"/>
  <c r="G120" i="47" s="1"/>
  <c r="H119" i="47"/>
  <c r="E119" i="47"/>
  <c r="G119" i="47" s="1"/>
  <c r="E118" i="47"/>
  <c r="G118" i="47" s="1"/>
  <c r="G117" i="47"/>
  <c r="H117" i="47" s="1"/>
  <c r="E117" i="47"/>
  <c r="H116" i="47"/>
  <c r="G116" i="47"/>
  <c r="E116" i="47"/>
  <c r="G115" i="47"/>
  <c r="H115" i="47" s="1"/>
  <c r="E115" i="47"/>
  <c r="E114" i="47"/>
  <c r="E113" i="47"/>
  <c r="G112" i="47"/>
  <c r="H112" i="47" s="1"/>
  <c r="E112" i="47"/>
  <c r="E111" i="47"/>
  <c r="G110" i="47"/>
  <c r="E110" i="47"/>
  <c r="G109" i="47"/>
  <c r="E109" i="47"/>
  <c r="H109" i="47" s="1"/>
  <c r="H108" i="47"/>
  <c r="G108" i="47"/>
  <c r="E108" i="47"/>
  <c r="H107" i="47"/>
  <c r="E107" i="47"/>
  <c r="G107" i="47" s="1"/>
  <c r="G106" i="47"/>
  <c r="H106" i="47" s="1"/>
  <c r="E106" i="47"/>
  <c r="E105" i="47"/>
  <c r="G104" i="47"/>
  <c r="E104" i="47"/>
  <c r="H103" i="47"/>
  <c r="E103" i="47"/>
  <c r="G103" i="47" s="1"/>
  <c r="E102" i="47"/>
  <c r="G102" i="47" s="1"/>
  <c r="E101" i="47"/>
  <c r="G101" i="47" s="1"/>
  <c r="E100" i="47"/>
  <c r="G100" i="47" s="1"/>
  <c r="G99" i="47"/>
  <c r="H99" i="47" s="1"/>
  <c r="E99" i="47"/>
  <c r="G98" i="47"/>
  <c r="E98" i="47"/>
  <c r="E97" i="47"/>
  <c r="G97" i="47" s="1"/>
  <c r="G96" i="47"/>
  <c r="E96" i="47"/>
  <c r="H95" i="47"/>
  <c r="E95" i="47"/>
  <c r="G95" i="47" s="1"/>
  <c r="H94" i="47"/>
  <c r="G94" i="47"/>
  <c r="H93" i="47"/>
  <c r="G93" i="47"/>
  <c r="H92" i="47"/>
  <c r="E92" i="47"/>
  <c r="G92" i="47" s="1"/>
  <c r="E91" i="47"/>
  <c r="G90" i="47"/>
  <c r="E90" i="47"/>
  <c r="H89" i="47"/>
  <c r="E89" i="47"/>
  <c r="G89" i="47" s="1"/>
  <c r="E88" i="47"/>
  <c r="E87" i="47"/>
  <c r="G87" i="47" s="1"/>
  <c r="H87" i="47" s="1"/>
  <c r="H86" i="47"/>
  <c r="G86" i="47"/>
  <c r="E86" i="47"/>
  <c r="H85" i="47"/>
  <c r="G85" i="47"/>
  <c r="E85" i="47"/>
  <c r="E84" i="47"/>
  <c r="E83" i="47"/>
  <c r="G82" i="47"/>
  <c r="H82" i="47" s="1"/>
  <c r="E82" i="47"/>
  <c r="E81" i="47"/>
  <c r="G81" i="47" s="1"/>
  <c r="G80" i="47"/>
  <c r="E80" i="47"/>
  <c r="G79" i="47"/>
  <c r="E79" i="47"/>
  <c r="G78" i="47"/>
  <c r="H78" i="47" s="1"/>
  <c r="E78" i="47"/>
  <c r="E77" i="47"/>
  <c r="G77" i="47" s="1"/>
  <c r="G76" i="47"/>
  <c r="H76" i="47" s="1"/>
  <c r="E76" i="47"/>
  <c r="G75" i="47"/>
  <c r="E75" i="47"/>
  <c r="E74" i="47"/>
  <c r="G74" i="47" s="1"/>
  <c r="H73" i="47"/>
  <c r="G73" i="47"/>
  <c r="E73" i="47"/>
  <c r="H72" i="47"/>
  <c r="G72" i="47"/>
  <c r="E72" i="47"/>
  <c r="E71" i="47"/>
  <c r="E70" i="47"/>
  <c r="H70" i="47" s="1"/>
  <c r="E69" i="47"/>
  <c r="G69" i="47" s="1"/>
  <c r="E68" i="47"/>
  <c r="G68" i="47" s="1"/>
  <c r="G67" i="47"/>
  <c r="H67" i="47" s="1"/>
  <c r="E67" i="47"/>
  <c r="E66" i="47"/>
  <c r="G66" i="47" s="1"/>
  <c r="H66" i="47" s="1"/>
  <c r="E65" i="47"/>
  <c r="H64" i="47"/>
  <c r="G64" i="47"/>
  <c r="E64" i="47"/>
  <c r="E63" i="47"/>
  <c r="E62" i="47"/>
  <c r="G62" i="47" s="1"/>
  <c r="H62" i="47" s="1"/>
  <c r="G61" i="47"/>
  <c r="H61" i="47" s="1"/>
  <c r="E61" i="47"/>
  <c r="E60" i="47"/>
  <c r="G59" i="47"/>
  <c r="E59" i="47"/>
  <c r="E58" i="47"/>
  <c r="E57" i="47"/>
  <c r="E56" i="47"/>
  <c r="H55" i="47"/>
  <c r="E55" i="47"/>
  <c r="G55" i="47" s="1"/>
  <c r="H54" i="47"/>
  <c r="E54" i="47"/>
  <c r="G54" i="47" s="1"/>
  <c r="G53" i="47"/>
  <c r="E53" i="47"/>
  <c r="E52" i="47"/>
  <c r="G52" i="47" s="1"/>
  <c r="H51" i="47"/>
  <c r="G51" i="47"/>
  <c r="E51" i="47"/>
  <c r="E50" i="47"/>
  <c r="G49" i="47"/>
  <c r="E49" i="47"/>
  <c r="G48" i="47"/>
  <c r="H48" i="47" s="1"/>
  <c r="E48" i="47"/>
  <c r="E47" i="47"/>
  <c r="E46" i="47"/>
  <c r="G45" i="47"/>
  <c r="H45" i="47" s="1"/>
  <c r="E45" i="47"/>
  <c r="G44" i="47"/>
  <c r="H44" i="47" s="1"/>
  <c r="E44" i="47"/>
  <c r="E43" i="47"/>
  <c r="G42" i="47"/>
  <c r="H42" i="47" s="1"/>
  <c r="E42" i="47"/>
  <c r="E41" i="47"/>
  <c r="E40" i="47"/>
  <c r="G40" i="47" s="1"/>
  <c r="G39" i="47"/>
  <c r="H39" i="47" s="1"/>
  <c r="E39" i="47"/>
  <c r="E38" i="47"/>
  <c r="E37" i="47"/>
  <c r="E36" i="47"/>
  <c r="G35" i="47"/>
  <c r="H35" i="47" s="1"/>
  <c r="E35" i="47"/>
  <c r="H34" i="47"/>
  <c r="E34" i="47"/>
  <c r="G34" i="47" s="1"/>
  <c r="E33" i="47"/>
  <c r="E32" i="47"/>
  <c r="G31" i="47"/>
  <c r="E31" i="47"/>
  <c r="H30" i="47"/>
  <c r="E30" i="47"/>
  <c r="G30" i="47" s="1"/>
  <c r="E29" i="47"/>
  <c r="G28" i="47"/>
  <c r="E28" i="47"/>
  <c r="H28" i="47" s="1"/>
  <c r="E27" i="47"/>
  <c r="G27" i="47" s="1"/>
  <c r="H27" i="47" s="1"/>
  <c r="E26" i="47"/>
  <c r="G25" i="47"/>
  <c r="H25" i="47" s="1"/>
  <c r="E25" i="47"/>
  <c r="H24" i="47"/>
  <c r="E24" i="47"/>
  <c r="G24" i="47" s="1"/>
  <c r="H23" i="47"/>
  <c r="G23" i="47"/>
  <c r="E23" i="47"/>
  <c r="H22" i="47"/>
  <c r="E22" i="47"/>
  <c r="G22" i="47" s="1"/>
  <c r="G21" i="47"/>
  <c r="H21" i="47" s="1"/>
  <c r="E21" i="47"/>
  <c r="H20" i="47"/>
  <c r="G20" i="47"/>
  <c r="E20" i="47"/>
  <c r="E19" i="47"/>
  <c r="H19" i="47" s="1"/>
  <c r="E18" i="47"/>
  <c r="H17" i="47"/>
  <c r="G17" i="47"/>
  <c r="E17" i="47"/>
  <c r="E16" i="47"/>
  <c r="G15" i="47"/>
  <c r="E15" i="47"/>
  <c r="G14" i="47"/>
  <c r="H14" i="47" s="1"/>
  <c r="E14" i="47"/>
  <c r="E13" i="47"/>
  <c r="E12" i="47"/>
  <c r="G12" i="47" s="1"/>
  <c r="G11" i="47"/>
  <c r="H11" i="47" s="1"/>
  <c r="E11" i="47"/>
  <c r="K10" i="47"/>
  <c r="J10" i="47"/>
  <c r="G10" i="47"/>
  <c r="H10" i="47" s="1"/>
  <c r="E10" i="47"/>
  <c r="J9" i="47"/>
  <c r="E9" i="47"/>
  <c r="E8" i="47"/>
  <c r="G7" i="47"/>
  <c r="H7" i="47" s="1"/>
  <c r="E7" i="47"/>
  <c r="K6" i="47"/>
  <c r="J6" i="47"/>
  <c r="E6" i="47"/>
  <c r="E5" i="47"/>
  <c r="E4" i="47"/>
  <c r="G3" i="47"/>
  <c r="E3" i="47"/>
  <c r="E130" i="46"/>
  <c r="E129" i="46"/>
  <c r="G128" i="46"/>
  <c r="H128" i="46" s="1"/>
  <c r="E128" i="46"/>
  <c r="G127" i="46"/>
  <c r="E127" i="46"/>
  <c r="E126" i="46"/>
  <c r="G126" i="46" s="1"/>
  <c r="H126" i="46" s="1"/>
  <c r="E125" i="46"/>
  <c r="H124" i="46"/>
  <c r="G124" i="46"/>
  <c r="E124" i="46"/>
  <c r="H123" i="46"/>
  <c r="E123" i="46"/>
  <c r="G123" i="46" s="1"/>
  <c r="H122" i="46"/>
  <c r="E122" i="46"/>
  <c r="G122" i="46" s="1"/>
  <c r="G121" i="46"/>
  <c r="E121" i="46"/>
  <c r="H121" i="46" s="1"/>
  <c r="E120" i="46"/>
  <c r="G119" i="46"/>
  <c r="H119" i="46" s="1"/>
  <c r="E119" i="46"/>
  <c r="E118" i="46"/>
  <c r="H118" i="46" s="1"/>
  <c r="H117" i="46"/>
  <c r="E117" i="46"/>
  <c r="G117" i="46" s="1"/>
  <c r="G116" i="46"/>
  <c r="H116" i="46" s="1"/>
  <c r="E116" i="46"/>
  <c r="E115" i="46"/>
  <c r="H114" i="46"/>
  <c r="E114" i="46"/>
  <c r="G114" i="46" s="1"/>
  <c r="H113" i="46"/>
  <c r="G113" i="46"/>
  <c r="E113" i="46"/>
  <c r="E112" i="46"/>
  <c r="E111" i="46"/>
  <c r="E110" i="46"/>
  <c r="G109" i="46"/>
  <c r="E109" i="46"/>
  <c r="G108" i="46"/>
  <c r="E108" i="46"/>
  <c r="E107" i="46"/>
  <c r="G106" i="46"/>
  <c r="E106" i="46"/>
  <c r="E105" i="46"/>
  <c r="G104" i="46"/>
  <c r="H104" i="46" s="1"/>
  <c r="E104" i="46"/>
  <c r="E103" i="46"/>
  <c r="G103" i="46" s="1"/>
  <c r="H103" i="46" s="1"/>
  <c r="E102" i="46"/>
  <c r="E101" i="46"/>
  <c r="G101" i="46" s="1"/>
  <c r="E100" i="46"/>
  <c r="H99" i="46"/>
  <c r="G99" i="46"/>
  <c r="E99" i="46"/>
  <c r="G98" i="46"/>
  <c r="H98" i="46" s="1"/>
  <c r="E98" i="46"/>
  <c r="E97" i="46"/>
  <c r="H96" i="46"/>
  <c r="G96" i="46"/>
  <c r="E96" i="46"/>
  <c r="G95" i="46"/>
  <c r="H95" i="46" s="1"/>
  <c r="E95" i="46"/>
  <c r="G94" i="46"/>
  <c r="H94" i="46" s="1"/>
  <c r="E94" i="46"/>
  <c r="E93" i="46"/>
  <c r="E92" i="46"/>
  <c r="E91" i="46"/>
  <c r="E90" i="46"/>
  <c r="G90" i="46" s="1"/>
  <c r="E89" i="46"/>
  <c r="G88" i="46"/>
  <c r="E88" i="46"/>
  <c r="H88" i="46" s="1"/>
  <c r="H87" i="46"/>
  <c r="E87" i="46"/>
  <c r="G87" i="46" s="1"/>
  <c r="G86" i="46"/>
  <c r="E86" i="46"/>
  <c r="H85" i="46"/>
  <c r="E85" i="46"/>
  <c r="G85" i="46" s="1"/>
  <c r="G84" i="46"/>
  <c r="H84" i="46" s="1"/>
  <c r="E84" i="46"/>
  <c r="E83" i="46"/>
  <c r="G83" i="46" s="1"/>
  <c r="E82" i="46"/>
  <c r="E81" i="46"/>
  <c r="H80" i="46"/>
  <c r="G80" i="46"/>
  <c r="E80" i="46"/>
  <c r="H79" i="46"/>
  <c r="E79" i="46"/>
  <c r="G79" i="46" s="1"/>
  <c r="E78" i="46"/>
  <c r="G78" i="46" s="1"/>
  <c r="E77" i="46"/>
  <c r="H76" i="46"/>
  <c r="E76" i="46"/>
  <c r="G76" i="46" s="1"/>
  <c r="G75" i="46"/>
  <c r="H75" i="46" s="1"/>
  <c r="E75" i="46"/>
  <c r="H74" i="46"/>
  <c r="G74" i="46"/>
  <c r="E74" i="46"/>
  <c r="E73" i="46"/>
  <c r="H73" i="46" s="1"/>
  <c r="H72" i="46"/>
  <c r="G72" i="46"/>
  <c r="E72" i="46"/>
  <c r="E71" i="46"/>
  <c r="E70" i="46"/>
  <c r="G70" i="46" s="1"/>
  <c r="G69" i="46"/>
  <c r="H69" i="46" s="1"/>
  <c r="E69" i="46"/>
  <c r="G68" i="46"/>
  <c r="H68" i="46" s="1"/>
  <c r="E68" i="46"/>
  <c r="E67" i="46"/>
  <c r="G66" i="46"/>
  <c r="H66" i="46" s="1"/>
  <c r="E66" i="46"/>
  <c r="E65" i="46"/>
  <c r="E64" i="46"/>
  <c r="E63" i="46"/>
  <c r="G62" i="46"/>
  <c r="H62" i="46" s="1"/>
  <c r="E62" i="46"/>
  <c r="H61" i="46"/>
  <c r="E61" i="46"/>
  <c r="G61" i="46" s="1"/>
  <c r="G60" i="46"/>
  <c r="H60" i="46" s="1"/>
  <c r="E60" i="46"/>
  <c r="E59" i="46"/>
  <c r="G59" i="46" s="1"/>
  <c r="H58" i="46"/>
  <c r="G58" i="46"/>
  <c r="E58" i="46"/>
  <c r="E57" i="46"/>
  <c r="H56" i="46"/>
  <c r="G56" i="46"/>
  <c r="E56" i="46"/>
  <c r="G55" i="46"/>
  <c r="H55" i="46" s="1"/>
  <c r="E55" i="46"/>
  <c r="E54" i="46"/>
  <c r="G54" i="46" s="1"/>
  <c r="H54" i="46" s="1"/>
  <c r="E53" i="46"/>
  <c r="E52" i="46"/>
  <c r="G51" i="46"/>
  <c r="H51" i="46" s="1"/>
  <c r="E51" i="46"/>
  <c r="H50" i="46"/>
  <c r="G50" i="46"/>
  <c r="E50" i="46"/>
  <c r="E49" i="46"/>
  <c r="G48" i="46"/>
  <c r="E48" i="46"/>
  <c r="H48" i="46" s="1"/>
  <c r="E47" i="46"/>
  <c r="E46" i="46"/>
  <c r="H45" i="46"/>
  <c r="G45" i="46"/>
  <c r="E45" i="46"/>
  <c r="G44" i="46"/>
  <c r="H44" i="46" s="1"/>
  <c r="E44" i="46"/>
  <c r="E43" i="46"/>
  <c r="G42" i="46"/>
  <c r="E42" i="46"/>
  <c r="H42" i="46" s="1"/>
  <c r="E41" i="46"/>
  <c r="G41" i="46" s="1"/>
  <c r="E40" i="46"/>
  <c r="G40" i="46" s="1"/>
  <c r="H40" i="46" s="1"/>
  <c r="G39" i="46"/>
  <c r="H39" i="46" s="1"/>
  <c r="E39" i="46"/>
  <c r="G38" i="46"/>
  <c r="E38" i="46"/>
  <c r="E37" i="46"/>
  <c r="H36" i="46"/>
  <c r="G36" i="46"/>
  <c r="E36" i="46"/>
  <c r="E35" i="46"/>
  <c r="E34" i="46"/>
  <c r="H33" i="46"/>
  <c r="E33" i="46"/>
  <c r="G33" i="46" s="1"/>
  <c r="E32" i="46"/>
  <c r="G31" i="46"/>
  <c r="H31" i="46" s="1"/>
  <c r="E31" i="46"/>
  <c r="E30" i="46"/>
  <c r="E29" i="46"/>
  <c r="H29" i="46" s="1"/>
  <c r="H28" i="46"/>
  <c r="G28" i="46"/>
  <c r="E28" i="46"/>
  <c r="H27" i="46"/>
  <c r="G27" i="46"/>
  <c r="E27" i="46"/>
  <c r="E26" i="46"/>
  <c r="E25" i="46"/>
  <c r="H24" i="46"/>
  <c r="E24" i="46"/>
  <c r="G24" i="46" s="1"/>
  <c r="E23" i="46"/>
  <c r="E22" i="46"/>
  <c r="G22" i="46" s="1"/>
  <c r="H21" i="46"/>
  <c r="E21" i="46"/>
  <c r="G21" i="46" s="1"/>
  <c r="G20" i="46"/>
  <c r="E20" i="46"/>
  <c r="E19" i="46"/>
  <c r="E18" i="46"/>
  <c r="E17" i="46"/>
  <c r="G17" i="46" s="1"/>
  <c r="G16" i="46"/>
  <c r="H16" i="46" s="1"/>
  <c r="E16" i="46"/>
  <c r="G15" i="46"/>
  <c r="H15" i="46" s="1"/>
  <c r="E15" i="46"/>
  <c r="E14" i="46"/>
  <c r="E13" i="46"/>
  <c r="G12" i="46"/>
  <c r="H12" i="46" s="1"/>
  <c r="E12" i="46"/>
  <c r="H11" i="46"/>
  <c r="E11" i="46"/>
  <c r="G11" i="46" s="1"/>
  <c r="J10" i="46"/>
  <c r="K10" i="46" s="1"/>
  <c r="E10" i="46"/>
  <c r="G10" i="46" s="1"/>
  <c r="J9" i="46"/>
  <c r="H9" i="46"/>
  <c r="E9" i="46"/>
  <c r="G9" i="46" s="1"/>
  <c r="E8" i="46"/>
  <c r="G8" i="46" s="1"/>
  <c r="E7" i="46"/>
  <c r="K6" i="46"/>
  <c r="J6" i="46"/>
  <c r="E6" i="46"/>
  <c r="E5" i="46"/>
  <c r="G4" i="46"/>
  <c r="H4" i="46" s="1"/>
  <c r="E4" i="46"/>
  <c r="H3" i="46"/>
  <c r="G3" i="46"/>
  <c r="E3" i="46"/>
  <c r="H150" i="45"/>
  <c r="E150" i="45"/>
  <c r="G150" i="45" s="1"/>
  <c r="G149" i="45"/>
  <c r="H149" i="45" s="1"/>
  <c r="E149" i="45"/>
  <c r="H148" i="45"/>
  <c r="E148" i="45"/>
  <c r="G148" i="45" s="1"/>
  <c r="H147" i="45"/>
  <c r="E147" i="45"/>
  <c r="G147" i="45" s="1"/>
  <c r="G146" i="45"/>
  <c r="H146" i="45" s="1"/>
  <c r="E146" i="45"/>
  <c r="G145" i="45"/>
  <c r="E145" i="45"/>
  <c r="H145" i="45" s="1"/>
  <c r="G144" i="45"/>
  <c r="H144" i="45" s="1"/>
  <c r="E144" i="45"/>
  <c r="E143" i="45"/>
  <c r="G142" i="45"/>
  <c r="H142" i="45" s="1"/>
  <c r="E142" i="45"/>
  <c r="G141" i="45"/>
  <c r="E141" i="45"/>
  <c r="H140" i="45"/>
  <c r="E140" i="45"/>
  <c r="G140" i="45" s="1"/>
  <c r="G139" i="45"/>
  <c r="E139" i="45"/>
  <c r="H138" i="45"/>
  <c r="E138" i="45"/>
  <c r="G138" i="45" s="1"/>
  <c r="E137" i="45"/>
  <c r="G137" i="45" s="1"/>
  <c r="G136" i="45"/>
  <c r="H136" i="45" s="1"/>
  <c r="E136" i="45"/>
  <c r="H135" i="45"/>
  <c r="G135" i="45"/>
  <c r="E135" i="45"/>
  <c r="H134" i="45"/>
  <c r="E134" i="45"/>
  <c r="G134" i="45" s="1"/>
  <c r="H133" i="45"/>
  <c r="G133" i="45"/>
  <c r="E133" i="45"/>
  <c r="H132" i="45"/>
  <c r="G132" i="45"/>
  <c r="E132" i="45"/>
  <c r="H131" i="45"/>
  <c r="G131" i="45"/>
  <c r="E131" i="45"/>
  <c r="G130" i="45"/>
  <c r="E130" i="45"/>
  <c r="E129" i="45"/>
  <c r="G128" i="45"/>
  <c r="E128" i="45"/>
  <c r="G127" i="45"/>
  <c r="H127" i="45" s="1"/>
  <c r="E127" i="45"/>
  <c r="E126" i="45"/>
  <c r="G125" i="45"/>
  <c r="H125" i="45" s="1"/>
  <c r="E125" i="45"/>
  <c r="E124" i="45"/>
  <c r="G123" i="45"/>
  <c r="E123" i="45"/>
  <c r="E122" i="45"/>
  <c r="G121" i="45"/>
  <c r="H121" i="45" s="1"/>
  <c r="E121" i="45"/>
  <c r="G120" i="45"/>
  <c r="H120" i="45" s="1"/>
  <c r="E120" i="45"/>
  <c r="E119" i="45"/>
  <c r="G118" i="45"/>
  <c r="E118" i="45"/>
  <c r="G117" i="45"/>
  <c r="H117" i="45" s="1"/>
  <c r="E117" i="45"/>
  <c r="E116" i="45"/>
  <c r="H115" i="45"/>
  <c r="E115" i="45"/>
  <c r="G115" i="45" s="1"/>
  <c r="G114" i="45"/>
  <c r="E114" i="45"/>
  <c r="G113" i="45"/>
  <c r="E113" i="45"/>
  <c r="E112" i="45"/>
  <c r="E111" i="45"/>
  <c r="E110" i="45"/>
  <c r="H109" i="45"/>
  <c r="G109" i="45"/>
  <c r="E109" i="45"/>
  <c r="G108" i="45"/>
  <c r="H108" i="45" s="1"/>
  <c r="E108" i="45"/>
  <c r="E107" i="45"/>
  <c r="G106" i="45"/>
  <c r="H106" i="45" s="1"/>
  <c r="E106" i="45"/>
  <c r="E105" i="45"/>
  <c r="H104" i="45"/>
  <c r="E104" i="45"/>
  <c r="G104" i="45" s="1"/>
  <c r="E103" i="45"/>
  <c r="H102" i="45"/>
  <c r="G102" i="45"/>
  <c r="E102" i="45"/>
  <c r="G101" i="45"/>
  <c r="E101" i="45"/>
  <c r="E100" i="45"/>
  <c r="E99" i="45"/>
  <c r="G98" i="45"/>
  <c r="H98" i="45" s="1"/>
  <c r="E98" i="45"/>
  <c r="E97" i="45"/>
  <c r="G96" i="45"/>
  <c r="H96" i="45" s="1"/>
  <c r="E96" i="45"/>
  <c r="E95" i="45"/>
  <c r="G95" i="45" s="1"/>
  <c r="H95" i="45" s="1"/>
  <c r="H94" i="45"/>
  <c r="E94" i="45"/>
  <c r="G94" i="45" s="1"/>
  <c r="G93" i="45"/>
  <c r="H93" i="45" s="1"/>
  <c r="E93" i="45"/>
  <c r="G92" i="45"/>
  <c r="E92" i="45"/>
  <c r="E91" i="45"/>
  <c r="G91" i="45" s="1"/>
  <c r="E90" i="45"/>
  <c r="H89" i="45"/>
  <c r="G89" i="45"/>
  <c r="E89" i="45"/>
  <c r="E88" i="45"/>
  <c r="G87" i="45"/>
  <c r="H87" i="45" s="1"/>
  <c r="E87" i="45"/>
  <c r="E86" i="45"/>
  <c r="H85" i="45"/>
  <c r="E85" i="45"/>
  <c r="G85" i="45" s="1"/>
  <c r="G84" i="45"/>
  <c r="E84" i="45"/>
  <c r="E83" i="45"/>
  <c r="G83" i="45" s="1"/>
  <c r="E82" i="45"/>
  <c r="G82" i="45" s="1"/>
  <c r="E81" i="45"/>
  <c r="G81" i="45" s="1"/>
  <c r="H81" i="45" s="1"/>
  <c r="E80" i="45"/>
  <c r="G80" i="45" s="1"/>
  <c r="G79" i="45"/>
  <c r="E79" i="45"/>
  <c r="E78" i="45"/>
  <c r="E77" i="45"/>
  <c r="E76" i="45"/>
  <c r="E75" i="45"/>
  <c r="E74" i="45"/>
  <c r="E73" i="45"/>
  <c r="H72" i="45"/>
  <c r="E72" i="45"/>
  <c r="G72" i="45" s="1"/>
  <c r="H71" i="45"/>
  <c r="E71" i="45"/>
  <c r="G71" i="45" s="1"/>
  <c r="G70" i="45"/>
  <c r="H70" i="45" s="1"/>
  <c r="E70" i="45"/>
  <c r="G69" i="45"/>
  <c r="E69" i="45"/>
  <c r="E68" i="45"/>
  <c r="H67" i="45"/>
  <c r="E67" i="45"/>
  <c r="G67" i="45" s="1"/>
  <c r="E66" i="45"/>
  <c r="G66" i="45" s="1"/>
  <c r="H65" i="45"/>
  <c r="G65" i="45"/>
  <c r="E65" i="45"/>
  <c r="H64" i="45"/>
  <c r="G64" i="45"/>
  <c r="E64" i="45"/>
  <c r="G63" i="45"/>
  <c r="H63" i="45" s="1"/>
  <c r="E63" i="45"/>
  <c r="E62" i="45"/>
  <c r="H61" i="45"/>
  <c r="G61" i="45"/>
  <c r="E61" i="45"/>
  <c r="E60" i="45"/>
  <c r="G59" i="45"/>
  <c r="E59" i="45"/>
  <c r="E58" i="45"/>
  <c r="G58" i="45" s="1"/>
  <c r="G57" i="45"/>
  <c r="E57" i="45"/>
  <c r="H57" i="45" s="1"/>
  <c r="E56" i="45"/>
  <c r="G56" i="45" s="1"/>
  <c r="G55" i="45"/>
  <c r="H55" i="45" s="1"/>
  <c r="E55" i="45"/>
  <c r="E54" i="45"/>
  <c r="G54" i="45" s="1"/>
  <c r="H53" i="45"/>
  <c r="G53" i="45"/>
  <c r="E53" i="45"/>
  <c r="H52" i="45"/>
  <c r="G52" i="45"/>
  <c r="E52" i="45"/>
  <c r="G51" i="45"/>
  <c r="E51" i="45"/>
  <c r="H51" i="45" s="1"/>
  <c r="H50" i="45"/>
  <c r="E50" i="45"/>
  <c r="G50" i="45" s="1"/>
  <c r="G49" i="45"/>
  <c r="E49" i="45"/>
  <c r="E48" i="45"/>
  <c r="E47" i="45"/>
  <c r="G46" i="45"/>
  <c r="H46" i="45" s="1"/>
  <c r="E46" i="45"/>
  <c r="E45" i="45"/>
  <c r="G44" i="45"/>
  <c r="E44" i="45"/>
  <c r="H43" i="45"/>
  <c r="G43" i="45"/>
  <c r="E43" i="45"/>
  <c r="E42" i="45"/>
  <c r="H41" i="45"/>
  <c r="E41" i="45"/>
  <c r="G41" i="45" s="1"/>
  <c r="G40" i="45"/>
  <c r="H40" i="45" s="1"/>
  <c r="E40" i="45"/>
  <c r="G39" i="45"/>
  <c r="H39" i="45" s="1"/>
  <c r="E39" i="45"/>
  <c r="E38" i="45"/>
  <c r="G37" i="45"/>
  <c r="H37" i="45" s="1"/>
  <c r="E37" i="45"/>
  <c r="H36" i="45"/>
  <c r="E36" i="45"/>
  <c r="G36" i="45" s="1"/>
  <c r="E35" i="45"/>
  <c r="E34" i="45"/>
  <c r="E33" i="45"/>
  <c r="H32" i="45"/>
  <c r="E32" i="45"/>
  <c r="G32" i="45" s="1"/>
  <c r="E31" i="45"/>
  <c r="G30" i="45"/>
  <c r="E30" i="45"/>
  <c r="H30" i="45" s="1"/>
  <c r="H29" i="45"/>
  <c r="G29" i="45"/>
  <c r="E29" i="45"/>
  <c r="E28" i="45"/>
  <c r="H27" i="45"/>
  <c r="G27" i="45"/>
  <c r="E27" i="45"/>
  <c r="H26" i="45"/>
  <c r="G26" i="45"/>
  <c r="E26" i="45"/>
  <c r="H25" i="45"/>
  <c r="G25" i="45"/>
  <c r="E25" i="45"/>
  <c r="E24" i="45"/>
  <c r="E23" i="45"/>
  <c r="G23" i="45" s="1"/>
  <c r="H23" i="45" s="1"/>
  <c r="E22" i="45"/>
  <c r="G22" i="45" s="1"/>
  <c r="G21" i="45"/>
  <c r="H21" i="45" s="1"/>
  <c r="E21" i="45"/>
  <c r="E20" i="45"/>
  <c r="E19" i="45"/>
  <c r="E18" i="45"/>
  <c r="H17" i="45"/>
  <c r="E17" i="45"/>
  <c r="G17" i="45" s="1"/>
  <c r="E16" i="45"/>
  <c r="E15" i="45"/>
  <c r="G15" i="45" s="1"/>
  <c r="H14" i="45"/>
  <c r="G14" i="45"/>
  <c r="E14" i="45"/>
  <c r="H13" i="45"/>
  <c r="G13" i="45"/>
  <c r="E13" i="45"/>
  <c r="H12" i="45"/>
  <c r="E12" i="45"/>
  <c r="G12" i="45" s="1"/>
  <c r="H11" i="45"/>
  <c r="G11" i="45"/>
  <c r="E11" i="45"/>
  <c r="K10" i="45"/>
  <c r="J10" i="45"/>
  <c r="G10" i="45"/>
  <c r="H10" i="45" s="1"/>
  <c r="J9" i="45"/>
  <c r="G9" i="45"/>
  <c r="H9" i="45" s="1"/>
  <c r="E9" i="45"/>
  <c r="E8" i="45"/>
  <c r="G8" i="45" s="1"/>
  <c r="E7" i="45"/>
  <c r="G7" i="45" s="1"/>
  <c r="H7" i="45" s="1"/>
  <c r="K6" i="45"/>
  <c r="J6" i="45"/>
  <c r="H6" i="45"/>
  <c r="G6" i="45"/>
  <c r="E6" i="45"/>
  <c r="G5" i="45"/>
  <c r="E5" i="45"/>
  <c r="E4" i="45"/>
  <c r="G3" i="45"/>
  <c r="E3" i="45"/>
  <c r="E128" i="44"/>
  <c r="G128" i="44" s="1"/>
  <c r="E127" i="44"/>
  <c r="E126" i="44"/>
  <c r="E125" i="44"/>
  <c r="G125" i="44" s="1"/>
  <c r="E124" i="44"/>
  <c r="E123" i="44"/>
  <c r="G123" i="44" s="1"/>
  <c r="E122" i="44"/>
  <c r="H121" i="44"/>
  <c r="G121" i="44"/>
  <c r="E121" i="44"/>
  <c r="E120" i="44"/>
  <c r="E119" i="44"/>
  <c r="E118" i="44"/>
  <c r="H117" i="44"/>
  <c r="E117" i="44"/>
  <c r="G117" i="44" s="1"/>
  <c r="E116" i="44"/>
  <c r="G115" i="44"/>
  <c r="H115" i="44" s="1"/>
  <c r="E115" i="44"/>
  <c r="E114" i="44"/>
  <c r="G114" i="44" s="1"/>
  <c r="G113" i="44"/>
  <c r="E113" i="44"/>
  <c r="H113" i="44" s="1"/>
  <c r="G112" i="44"/>
  <c r="E112" i="44"/>
  <c r="H112" i="44" s="1"/>
  <c r="E111" i="44"/>
  <c r="G111" i="44" s="1"/>
  <c r="H110" i="44"/>
  <c r="G110" i="44"/>
  <c r="E110" i="44"/>
  <c r="G109" i="44"/>
  <c r="H109" i="44" s="1"/>
  <c r="E109" i="44"/>
  <c r="H108" i="44"/>
  <c r="G108" i="44"/>
  <c r="E108" i="44"/>
  <c r="E107" i="44"/>
  <c r="E106" i="44"/>
  <c r="H105" i="44"/>
  <c r="G105" i="44"/>
  <c r="E105" i="44"/>
  <c r="E104" i="44"/>
  <c r="G104" i="44" s="1"/>
  <c r="E103" i="44"/>
  <c r="H102" i="44"/>
  <c r="E102" i="44"/>
  <c r="G102" i="44" s="1"/>
  <c r="G101" i="44"/>
  <c r="H101" i="44" s="1"/>
  <c r="E101" i="44"/>
  <c r="E100" i="44"/>
  <c r="G99" i="44"/>
  <c r="H99" i="44" s="1"/>
  <c r="E99" i="44"/>
  <c r="G98" i="44"/>
  <c r="E98" i="44"/>
  <c r="H98" i="44" s="1"/>
  <c r="E97" i="44"/>
  <c r="H96" i="44"/>
  <c r="G96" i="44"/>
  <c r="E96" i="44"/>
  <c r="E95" i="44"/>
  <c r="G94" i="44"/>
  <c r="E94" i="44"/>
  <c r="G93" i="44"/>
  <c r="H93" i="44" s="1"/>
  <c r="E93" i="44"/>
  <c r="G92" i="44"/>
  <c r="E92" i="44"/>
  <c r="G91" i="44"/>
  <c r="H91" i="44" s="1"/>
  <c r="E91" i="44"/>
  <c r="E90" i="44"/>
  <c r="E89" i="44"/>
  <c r="E88" i="44"/>
  <c r="E87" i="44"/>
  <c r="G86" i="44"/>
  <c r="H86" i="44" s="1"/>
  <c r="E86" i="44"/>
  <c r="G85" i="44"/>
  <c r="E85" i="44"/>
  <c r="E84" i="44"/>
  <c r="G84" i="44" s="1"/>
  <c r="G83" i="44"/>
  <c r="H83" i="44" s="1"/>
  <c r="E83" i="44"/>
  <c r="E82" i="44"/>
  <c r="G82" i="44" s="1"/>
  <c r="H81" i="44"/>
  <c r="G81" i="44"/>
  <c r="E81" i="44"/>
  <c r="G80" i="44"/>
  <c r="H80" i="44" s="1"/>
  <c r="E80" i="44"/>
  <c r="E79" i="44"/>
  <c r="E78" i="44"/>
  <c r="G77" i="44"/>
  <c r="E77" i="44"/>
  <c r="E76" i="44"/>
  <c r="G76" i="44" s="1"/>
  <c r="G75" i="44"/>
  <c r="H75" i="44" s="1"/>
  <c r="E75" i="44"/>
  <c r="G74" i="44"/>
  <c r="H74" i="44" s="1"/>
  <c r="E74" i="44"/>
  <c r="E73" i="44"/>
  <c r="G72" i="44"/>
  <c r="H72" i="44" s="1"/>
  <c r="E72" i="44"/>
  <c r="G71" i="44"/>
  <c r="H71" i="44" s="1"/>
  <c r="E71" i="44"/>
  <c r="G70" i="44"/>
  <c r="H70" i="44" s="1"/>
  <c r="E70" i="44"/>
  <c r="E69" i="44"/>
  <c r="E68" i="44"/>
  <c r="G68" i="44" s="1"/>
  <c r="E67" i="44"/>
  <c r="H66" i="44"/>
  <c r="G66" i="44"/>
  <c r="E66" i="44"/>
  <c r="G65" i="44"/>
  <c r="H65" i="44" s="1"/>
  <c r="H64" i="44"/>
  <c r="E64" i="44"/>
  <c r="G64" i="44" s="1"/>
  <c r="E63" i="44"/>
  <c r="E62" i="44"/>
  <c r="E61" i="44"/>
  <c r="E60" i="44"/>
  <c r="G60" i="44" s="1"/>
  <c r="E59" i="44"/>
  <c r="G59" i="44" s="1"/>
  <c r="H59" i="44" s="1"/>
  <c r="G58" i="44"/>
  <c r="H58" i="44" s="1"/>
  <c r="G57" i="44"/>
  <c r="E57" i="44"/>
  <c r="E56" i="44"/>
  <c r="E55" i="44"/>
  <c r="H54" i="44"/>
  <c r="G54" i="44"/>
  <c r="E54" i="44"/>
  <c r="H53" i="44"/>
  <c r="G53" i="44"/>
  <c r="E53" i="44"/>
  <c r="G52" i="44"/>
  <c r="E52" i="44"/>
  <c r="H52" i="44" s="1"/>
  <c r="E51" i="44"/>
  <c r="G50" i="44"/>
  <c r="H50" i="44" s="1"/>
  <c r="E50" i="44"/>
  <c r="E49" i="44"/>
  <c r="E48" i="44"/>
  <c r="H47" i="44"/>
  <c r="G47" i="44"/>
  <c r="E47" i="44"/>
  <c r="G46" i="44"/>
  <c r="H46" i="44" s="1"/>
  <c r="E46" i="44"/>
  <c r="G45" i="44"/>
  <c r="H45" i="44" s="1"/>
  <c r="E45" i="44"/>
  <c r="E44" i="44"/>
  <c r="G44" i="44" s="1"/>
  <c r="H44" i="44" s="1"/>
  <c r="E43" i="44"/>
  <c r="H42" i="44"/>
  <c r="E42" i="44"/>
  <c r="G42" i="44" s="1"/>
  <c r="H41" i="44"/>
  <c r="G41" i="44"/>
  <c r="E41" i="44"/>
  <c r="E40" i="44"/>
  <c r="G40" i="44" s="1"/>
  <c r="H40" i="44" s="1"/>
  <c r="G39" i="44"/>
  <c r="H39" i="44" s="1"/>
  <c r="E39" i="44"/>
  <c r="E38" i="44"/>
  <c r="G38" i="44" s="1"/>
  <c r="H38" i="44" s="1"/>
  <c r="E37" i="44"/>
  <c r="G36" i="44"/>
  <c r="H36" i="44" s="1"/>
  <c r="E36" i="44"/>
  <c r="G35" i="44"/>
  <c r="H35" i="44" s="1"/>
  <c r="E35" i="44"/>
  <c r="E34" i="44"/>
  <c r="E33" i="44"/>
  <c r="E32" i="44"/>
  <c r="E31" i="44"/>
  <c r="G31" i="44" s="1"/>
  <c r="H31" i="44" s="1"/>
  <c r="E30" i="44"/>
  <c r="H29" i="44"/>
  <c r="E29" i="44"/>
  <c r="G29" i="44" s="1"/>
  <c r="H28" i="44"/>
  <c r="G28" i="44"/>
  <c r="E28" i="44"/>
  <c r="E27" i="44"/>
  <c r="G27" i="44" s="1"/>
  <c r="E26" i="44"/>
  <c r="G26" i="44" s="1"/>
  <c r="E25" i="44"/>
  <c r="G24" i="44"/>
  <c r="H24" i="44" s="1"/>
  <c r="E24" i="44"/>
  <c r="G23" i="44"/>
  <c r="E23" i="44"/>
  <c r="H23" i="44" s="1"/>
  <c r="G22" i="44"/>
  <c r="H22" i="44" s="1"/>
  <c r="E22" i="44"/>
  <c r="G21" i="44"/>
  <c r="H21" i="44" s="1"/>
  <c r="E21" i="44"/>
  <c r="E20" i="44"/>
  <c r="E19" i="44"/>
  <c r="E18" i="44"/>
  <c r="E17" i="44"/>
  <c r="G17" i="44" s="1"/>
  <c r="H17" i="44" s="1"/>
  <c r="E16" i="44"/>
  <c r="E15" i="44"/>
  <c r="E14" i="44"/>
  <c r="G13" i="44"/>
  <c r="H13" i="44" s="1"/>
  <c r="E13" i="44"/>
  <c r="E12" i="44"/>
  <c r="G12" i="44" s="1"/>
  <c r="G11" i="44"/>
  <c r="H11" i="44" s="1"/>
  <c r="E11" i="44"/>
  <c r="J10" i="44"/>
  <c r="K10" i="44" s="1"/>
  <c r="H10" i="44"/>
  <c r="E10" i="44"/>
  <c r="G10" i="44" s="1"/>
  <c r="J9" i="44"/>
  <c r="H9" i="44"/>
  <c r="G9" i="44"/>
  <c r="E9" i="44"/>
  <c r="E8" i="44"/>
  <c r="H8" i="44" s="1"/>
  <c r="E7" i="44"/>
  <c r="K6" i="44"/>
  <c r="J6" i="44"/>
  <c r="E6" i="44"/>
  <c r="G5" i="44"/>
  <c r="E5" i="44"/>
  <c r="E4" i="44"/>
  <c r="E3" i="44"/>
  <c r="G115" i="43"/>
  <c r="E115" i="43"/>
  <c r="E114" i="43"/>
  <c r="H113" i="43"/>
  <c r="E113" i="43"/>
  <c r="G113" i="43" s="1"/>
  <c r="E112" i="43"/>
  <c r="H111" i="43"/>
  <c r="G111" i="43"/>
  <c r="E111" i="43"/>
  <c r="E110" i="43"/>
  <c r="E109" i="43"/>
  <c r="H108" i="43"/>
  <c r="E108" i="43"/>
  <c r="G108" i="43" s="1"/>
  <c r="G107" i="43"/>
  <c r="E107" i="43"/>
  <c r="E106" i="43"/>
  <c r="H105" i="43"/>
  <c r="G105" i="43"/>
  <c r="E105" i="43"/>
  <c r="E104" i="43"/>
  <c r="H103" i="43"/>
  <c r="E103" i="43"/>
  <c r="G103" i="43" s="1"/>
  <c r="H102" i="43"/>
  <c r="E102" i="43"/>
  <c r="G102" i="43" s="1"/>
  <c r="G101" i="43"/>
  <c r="H101" i="43" s="1"/>
  <c r="E101" i="43"/>
  <c r="E100" i="43"/>
  <c r="G100" i="43" s="1"/>
  <c r="H99" i="43"/>
  <c r="G99" i="43"/>
  <c r="E99" i="43"/>
  <c r="H98" i="43"/>
  <c r="E98" i="43"/>
  <c r="G98" i="43" s="1"/>
  <c r="H97" i="43"/>
  <c r="G97" i="43"/>
  <c r="E97" i="43"/>
  <c r="E96" i="43"/>
  <c r="G96" i="43" s="1"/>
  <c r="H96" i="43" s="1"/>
  <c r="G95" i="43"/>
  <c r="H95" i="43" s="1"/>
  <c r="E95" i="43"/>
  <c r="H94" i="43"/>
  <c r="G94" i="43"/>
  <c r="E94" i="43"/>
  <c r="E93" i="43"/>
  <c r="E92" i="43"/>
  <c r="G92" i="43" s="1"/>
  <c r="G91" i="43"/>
  <c r="H91" i="43" s="1"/>
  <c r="E91" i="43"/>
  <c r="G90" i="43"/>
  <c r="H90" i="43" s="1"/>
  <c r="E90" i="43"/>
  <c r="G89" i="43"/>
  <c r="E89" i="43"/>
  <c r="H89" i="43" s="1"/>
  <c r="G88" i="43"/>
  <c r="E88" i="43"/>
  <c r="E87" i="43"/>
  <c r="G86" i="43"/>
  <c r="H86" i="43" s="1"/>
  <c r="E86" i="43"/>
  <c r="G85" i="43"/>
  <c r="H85" i="43" s="1"/>
  <c r="E85" i="43"/>
  <c r="G84" i="43"/>
  <c r="E84" i="43"/>
  <c r="H83" i="43"/>
  <c r="E83" i="43"/>
  <c r="G83" i="43" s="1"/>
  <c r="E82" i="43"/>
  <c r="E81" i="43"/>
  <c r="H81" i="43" s="1"/>
  <c r="H80" i="43"/>
  <c r="G80" i="43"/>
  <c r="E80" i="43"/>
  <c r="G79" i="43"/>
  <c r="E79" i="43"/>
  <c r="G78" i="43"/>
  <c r="E78" i="43"/>
  <c r="H77" i="43"/>
  <c r="G77" i="43"/>
  <c r="E77" i="43"/>
  <c r="H76" i="43"/>
  <c r="E76" i="43"/>
  <c r="G76" i="43" s="1"/>
  <c r="G75" i="43"/>
  <c r="E75" i="43"/>
  <c r="E74" i="43"/>
  <c r="E73" i="43"/>
  <c r="G72" i="43"/>
  <c r="E72" i="43"/>
  <c r="E71" i="43"/>
  <c r="H70" i="43"/>
  <c r="G70" i="43"/>
  <c r="E70" i="43"/>
  <c r="H69" i="43"/>
  <c r="G69" i="43"/>
  <c r="E69" i="43"/>
  <c r="H68" i="43"/>
  <c r="E68" i="43"/>
  <c r="G68" i="43" s="1"/>
  <c r="E67" i="43"/>
  <c r="G66" i="43"/>
  <c r="H66" i="43" s="1"/>
  <c r="E66" i="43"/>
  <c r="H65" i="43"/>
  <c r="E65" i="43"/>
  <c r="G65" i="43" s="1"/>
  <c r="G64" i="43"/>
  <c r="H64" i="43" s="1"/>
  <c r="E64" i="43"/>
  <c r="E63" i="43"/>
  <c r="H63" i="43" s="1"/>
  <c r="E62" i="43"/>
  <c r="E61" i="43"/>
  <c r="G61" i="43" s="1"/>
  <c r="G60" i="43"/>
  <c r="H60" i="43" s="1"/>
  <c r="E60" i="43"/>
  <c r="H59" i="43"/>
  <c r="G59" i="43"/>
  <c r="E59" i="43"/>
  <c r="G58" i="43"/>
  <c r="H58" i="43" s="1"/>
  <c r="E58" i="43"/>
  <c r="E57" i="43"/>
  <c r="G57" i="43" s="1"/>
  <c r="E56" i="43"/>
  <c r="E55" i="43"/>
  <c r="E54" i="43"/>
  <c r="G53" i="43"/>
  <c r="E53" i="43"/>
  <c r="H53" i="43" s="1"/>
  <c r="E52" i="43"/>
  <c r="G52" i="43" s="1"/>
  <c r="G51" i="43"/>
  <c r="E51" i="43"/>
  <c r="H51" i="43" s="1"/>
  <c r="E50" i="43"/>
  <c r="E49" i="43"/>
  <c r="E48" i="43"/>
  <c r="G47" i="43"/>
  <c r="H47" i="43" s="1"/>
  <c r="E47" i="43"/>
  <c r="E46" i="43"/>
  <c r="G46" i="43" s="1"/>
  <c r="H46" i="43" s="1"/>
  <c r="E45" i="43"/>
  <c r="E44" i="43"/>
  <c r="H43" i="43"/>
  <c r="E43" i="43"/>
  <c r="G43" i="43" s="1"/>
  <c r="G42" i="43"/>
  <c r="H42" i="43" s="1"/>
  <c r="E42" i="43"/>
  <c r="E41" i="43"/>
  <c r="G40" i="43"/>
  <c r="H40" i="43" s="1"/>
  <c r="E40" i="43"/>
  <c r="E39" i="43"/>
  <c r="G39" i="43" s="1"/>
  <c r="H39" i="43" s="1"/>
  <c r="G38" i="43"/>
  <c r="H38" i="43" s="1"/>
  <c r="E38" i="43"/>
  <c r="H37" i="43"/>
  <c r="E37" i="43"/>
  <c r="G37" i="43" s="1"/>
  <c r="G36" i="43"/>
  <c r="H36" i="43" s="1"/>
  <c r="E36" i="43"/>
  <c r="E35" i="43"/>
  <c r="G34" i="43"/>
  <c r="E34" i="43"/>
  <c r="G33" i="43"/>
  <c r="H33" i="43" s="1"/>
  <c r="E33" i="43"/>
  <c r="H32" i="43"/>
  <c r="G32" i="43"/>
  <c r="E32" i="43"/>
  <c r="G31" i="43"/>
  <c r="H31" i="43" s="1"/>
  <c r="E31" i="43"/>
  <c r="E30" i="43"/>
  <c r="H29" i="43"/>
  <c r="G29" i="43"/>
  <c r="E29" i="43"/>
  <c r="G28" i="43"/>
  <c r="E28" i="43"/>
  <c r="H28" i="43" s="1"/>
  <c r="H27" i="43"/>
  <c r="E27" i="43"/>
  <c r="G27" i="43" s="1"/>
  <c r="E26" i="43"/>
  <c r="E25" i="43"/>
  <c r="H24" i="43"/>
  <c r="G24" i="43"/>
  <c r="E24" i="43"/>
  <c r="E23" i="43"/>
  <c r="H22" i="43"/>
  <c r="E22" i="43"/>
  <c r="G22" i="43" s="1"/>
  <c r="E21" i="43"/>
  <c r="G21" i="43" s="1"/>
  <c r="H20" i="43"/>
  <c r="G20" i="43"/>
  <c r="E20" i="43"/>
  <c r="E19" i="43"/>
  <c r="G18" i="43"/>
  <c r="H18" i="43" s="1"/>
  <c r="E18" i="43"/>
  <c r="E17" i="43"/>
  <c r="E16" i="43"/>
  <c r="G15" i="43"/>
  <c r="E15" i="43"/>
  <c r="G14" i="43"/>
  <c r="H14" i="43" s="1"/>
  <c r="E14" i="43"/>
  <c r="E13" i="43"/>
  <c r="G13" i="43" s="1"/>
  <c r="H12" i="43"/>
  <c r="E12" i="43"/>
  <c r="G12" i="43" s="1"/>
  <c r="G11" i="43"/>
  <c r="H11" i="43" s="1"/>
  <c r="E11" i="43"/>
  <c r="K10" i="43"/>
  <c r="J10" i="43"/>
  <c r="E10" i="43"/>
  <c r="J9" i="43"/>
  <c r="H9" i="43"/>
  <c r="G9" i="43"/>
  <c r="E9" i="43"/>
  <c r="H8" i="43"/>
  <c r="G8" i="43"/>
  <c r="E8" i="43"/>
  <c r="E7" i="43"/>
  <c r="H7" i="43" s="1"/>
  <c r="J6" i="43"/>
  <c r="K6" i="43" s="1"/>
  <c r="H6" i="43"/>
  <c r="G6" i="43"/>
  <c r="E6" i="43"/>
  <c r="G5" i="43"/>
  <c r="H5" i="43" s="1"/>
  <c r="E5" i="43"/>
  <c r="G4" i="43"/>
  <c r="H4" i="43" s="1"/>
  <c r="E4" i="43"/>
  <c r="G3" i="43"/>
  <c r="E3" i="43"/>
  <c r="H134" i="42"/>
  <c r="E134" i="42"/>
  <c r="E133" i="42"/>
  <c r="H133" i="42" s="1"/>
  <c r="H132" i="42"/>
  <c r="E132" i="42"/>
  <c r="E131" i="42"/>
  <c r="G131" i="42" s="1"/>
  <c r="H131" i="42" s="1"/>
  <c r="H130" i="42"/>
  <c r="G130" i="42"/>
  <c r="E130" i="42"/>
  <c r="E129" i="42"/>
  <c r="H128" i="42"/>
  <c r="G128" i="42"/>
  <c r="E128" i="42"/>
  <c r="G127" i="42"/>
  <c r="H127" i="42" s="1"/>
  <c r="E127" i="42"/>
  <c r="E126" i="42"/>
  <c r="E125" i="42"/>
  <c r="G125" i="42" s="1"/>
  <c r="H125" i="42" s="1"/>
  <c r="E124" i="42"/>
  <c r="G124" i="42" s="1"/>
  <c r="G123" i="42"/>
  <c r="H123" i="42" s="1"/>
  <c r="E123" i="42"/>
  <c r="H122" i="42"/>
  <c r="G122" i="42"/>
  <c r="E122" i="42"/>
  <c r="H121" i="42"/>
  <c r="G121" i="42"/>
  <c r="E121" i="42"/>
  <c r="E120" i="42"/>
  <c r="E119" i="42"/>
  <c r="G119" i="42" s="1"/>
  <c r="G118" i="42"/>
  <c r="E118" i="42"/>
  <c r="G117" i="42"/>
  <c r="E117" i="42"/>
  <c r="H117" i="42" s="1"/>
  <c r="E116" i="42"/>
  <c r="E115" i="42"/>
  <c r="G114" i="42"/>
  <c r="E114" i="42"/>
  <c r="E113" i="42"/>
  <c r="G113" i="42" s="1"/>
  <c r="G112" i="42"/>
  <c r="E112" i="42"/>
  <c r="E111" i="42"/>
  <c r="G110" i="42"/>
  <c r="H110" i="42" s="1"/>
  <c r="E110" i="42"/>
  <c r="H109" i="42"/>
  <c r="G109" i="42"/>
  <c r="E109" i="42"/>
  <c r="E108" i="42"/>
  <c r="H107" i="42"/>
  <c r="G107" i="42"/>
  <c r="E106" i="42"/>
  <c r="E105" i="42"/>
  <c r="E104" i="42"/>
  <c r="H103" i="42"/>
  <c r="E103" i="42"/>
  <c r="G103" i="42" s="1"/>
  <c r="E102" i="42"/>
  <c r="H101" i="42"/>
  <c r="E101" i="42"/>
  <c r="G101" i="42" s="1"/>
  <c r="H100" i="42"/>
  <c r="G100" i="42"/>
  <c r="E100" i="42"/>
  <c r="E99" i="42"/>
  <c r="E98" i="42"/>
  <c r="E97" i="42"/>
  <c r="G96" i="42"/>
  <c r="E96" i="42"/>
  <c r="H95" i="42"/>
  <c r="E95" i="42"/>
  <c r="G95" i="42" s="1"/>
  <c r="G94" i="42"/>
  <c r="H94" i="42" s="1"/>
  <c r="E94" i="42"/>
  <c r="E93" i="42"/>
  <c r="E92" i="42"/>
  <c r="G91" i="42"/>
  <c r="H91" i="42" s="1"/>
  <c r="E91" i="42"/>
  <c r="H90" i="42"/>
  <c r="E90" i="42"/>
  <c r="G90" i="42" s="1"/>
  <c r="H89" i="42"/>
  <c r="G89" i="42"/>
  <c r="E89" i="42"/>
  <c r="E88" i="42"/>
  <c r="E87" i="42"/>
  <c r="H86" i="42"/>
  <c r="G86" i="42"/>
  <c r="E86" i="42"/>
  <c r="G85" i="42"/>
  <c r="H85" i="42" s="1"/>
  <c r="E85" i="42"/>
  <c r="E84" i="42"/>
  <c r="G83" i="42"/>
  <c r="E83" i="42"/>
  <c r="G82" i="42"/>
  <c r="H82" i="42" s="1"/>
  <c r="E82" i="42"/>
  <c r="E81" i="42"/>
  <c r="H80" i="42"/>
  <c r="G80" i="42"/>
  <c r="E80" i="42"/>
  <c r="G79" i="42"/>
  <c r="E79" i="42"/>
  <c r="H78" i="42"/>
  <c r="G78" i="42"/>
  <c r="E78" i="42"/>
  <c r="E77" i="42"/>
  <c r="E76" i="42"/>
  <c r="E75" i="42"/>
  <c r="E74" i="42"/>
  <c r="G74" i="42" s="1"/>
  <c r="E73" i="42"/>
  <c r="E72" i="42"/>
  <c r="G72" i="42" s="1"/>
  <c r="E71" i="42"/>
  <c r="E70" i="42"/>
  <c r="E69" i="42"/>
  <c r="E68" i="42"/>
  <c r="H67" i="42"/>
  <c r="E67" i="42"/>
  <c r="G67" i="42" s="1"/>
  <c r="E66" i="42"/>
  <c r="H65" i="42"/>
  <c r="G65" i="42"/>
  <c r="E65" i="42"/>
  <c r="E64" i="42"/>
  <c r="H63" i="42"/>
  <c r="E63" i="42"/>
  <c r="G63" i="42" s="1"/>
  <c r="G62" i="42"/>
  <c r="H62" i="42" s="1"/>
  <c r="E62" i="42"/>
  <c r="E61" i="42"/>
  <c r="E60" i="42"/>
  <c r="H59" i="42"/>
  <c r="G59" i="42"/>
  <c r="E59" i="42"/>
  <c r="E58" i="42"/>
  <c r="G57" i="42"/>
  <c r="E57" i="42"/>
  <c r="G56" i="42"/>
  <c r="E56" i="42"/>
  <c r="H56" i="42" s="1"/>
  <c r="E55" i="42"/>
  <c r="G55" i="42" s="1"/>
  <c r="H55" i="42" s="1"/>
  <c r="E54" i="42"/>
  <c r="G54" i="42" s="1"/>
  <c r="G53" i="42"/>
  <c r="H53" i="42" s="1"/>
  <c r="E53" i="42"/>
  <c r="E52" i="42"/>
  <c r="G51" i="42"/>
  <c r="E51" i="42"/>
  <c r="E50" i="42"/>
  <c r="E49" i="42"/>
  <c r="G49" i="42" s="1"/>
  <c r="H48" i="42"/>
  <c r="E48" i="42"/>
  <c r="G48" i="42" s="1"/>
  <c r="H47" i="42"/>
  <c r="G47" i="42"/>
  <c r="E47" i="42"/>
  <c r="E46" i="42"/>
  <c r="G45" i="42"/>
  <c r="H45" i="42" s="1"/>
  <c r="E45" i="42"/>
  <c r="H44" i="42"/>
  <c r="E44" i="42"/>
  <c r="G44" i="42" s="1"/>
  <c r="H43" i="42"/>
  <c r="G43" i="42"/>
  <c r="E43" i="42"/>
  <c r="G42" i="42"/>
  <c r="E42" i="42"/>
  <c r="H41" i="42"/>
  <c r="G41" i="42"/>
  <c r="E41" i="42"/>
  <c r="E40" i="42"/>
  <c r="G39" i="42"/>
  <c r="H39" i="42" s="1"/>
  <c r="E39" i="42"/>
  <c r="E38" i="42"/>
  <c r="H37" i="42"/>
  <c r="G37" i="42"/>
  <c r="E37" i="42"/>
  <c r="E36" i="42"/>
  <c r="G35" i="42"/>
  <c r="E35" i="42"/>
  <c r="H35" i="42" s="1"/>
  <c r="E34" i="42"/>
  <c r="E33" i="42"/>
  <c r="H32" i="42"/>
  <c r="E32" i="42"/>
  <c r="G32" i="42" s="1"/>
  <c r="G31" i="42"/>
  <c r="H31" i="42" s="1"/>
  <c r="E31" i="42"/>
  <c r="E30" i="42"/>
  <c r="E29" i="42"/>
  <c r="H28" i="42"/>
  <c r="E28" i="42"/>
  <c r="G28" i="42" s="1"/>
  <c r="E27" i="42"/>
  <c r="G27" i="42" s="1"/>
  <c r="G26" i="42"/>
  <c r="E26" i="42"/>
  <c r="E25" i="42"/>
  <c r="H24" i="42"/>
  <c r="G24" i="42"/>
  <c r="E24" i="42"/>
  <c r="G23" i="42"/>
  <c r="H23" i="42" s="1"/>
  <c r="E23" i="42"/>
  <c r="E22" i="42"/>
  <c r="G22" i="42" s="1"/>
  <c r="H21" i="42"/>
  <c r="G21" i="42"/>
  <c r="E21" i="42"/>
  <c r="G20" i="42"/>
  <c r="E20" i="42"/>
  <c r="H20" i="42" s="1"/>
  <c r="E19" i="42"/>
  <c r="G19" i="42" s="1"/>
  <c r="G18" i="42"/>
  <c r="E18" i="42"/>
  <c r="H18" i="42" s="1"/>
  <c r="E17" i="42"/>
  <c r="E16" i="42"/>
  <c r="H15" i="42"/>
  <c r="G15" i="42"/>
  <c r="E15" i="42"/>
  <c r="G14" i="42"/>
  <c r="H14" i="42" s="1"/>
  <c r="E14" i="42"/>
  <c r="E13" i="42"/>
  <c r="G12" i="42"/>
  <c r="E12" i="42"/>
  <c r="H12" i="42" s="1"/>
  <c r="G11" i="42"/>
  <c r="H11" i="42" s="1"/>
  <c r="E11" i="42"/>
  <c r="J10" i="42"/>
  <c r="K10" i="42" s="1"/>
  <c r="E10" i="42"/>
  <c r="J9" i="42"/>
  <c r="E9" i="42"/>
  <c r="E8" i="42"/>
  <c r="E7" i="42"/>
  <c r="H7" i="42" s="1"/>
  <c r="K6" i="42"/>
  <c r="J6" i="42"/>
  <c r="E6" i="42"/>
  <c r="H5" i="42"/>
  <c r="G5" i="42"/>
  <c r="E5" i="42"/>
  <c r="E4" i="42"/>
  <c r="G3" i="42"/>
  <c r="E3" i="42"/>
  <c r="E122" i="41"/>
  <c r="E121" i="41"/>
  <c r="H121" i="41" s="1"/>
  <c r="E120" i="41"/>
  <c r="I119" i="41"/>
  <c r="H119" i="41"/>
  <c r="E119" i="41"/>
  <c r="I118" i="41"/>
  <c r="H118" i="41"/>
  <c r="E118" i="41"/>
  <c r="E117" i="41"/>
  <c r="E116" i="41"/>
  <c r="H115" i="41"/>
  <c r="E115" i="41"/>
  <c r="I115" i="41" s="1"/>
  <c r="H114" i="41"/>
  <c r="E114" i="41"/>
  <c r="H113" i="41"/>
  <c r="E113" i="41"/>
  <c r="I112" i="41"/>
  <c r="H112" i="41"/>
  <c r="E112" i="41"/>
  <c r="I111" i="41"/>
  <c r="E111" i="41"/>
  <c r="H111" i="41" s="1"/>
  <c r="I110" i="41"/>
  <c r="H110" i="41"/>
  <c r="I109" i="41"/>
  <c r="H109" i="41"/>
  <c r="E108" i="41"/>
  <c r="E107" i="41"/>
  <c r="E106" i="41"/>
  <c r="I105" i="41"/>
  <c r="E105" i="41"/>
  <c r="H105" i="41" s="1"/>
  <c r="I104" i="41"/>
  <c r="H104" i="41"/>
  <c r="E104" i="41"/>
  <c r="E103" i="41"/>
  <c r="E102" i="41"/>
  <c r="E101" i="41"/>
  <c r="I100" i="41"/>
  <c r="E100" i="41"/>
  <c r="H100" i="41" s="1"/>
  <c r="E99" i="41"/>
  <c r="E98" i="41"/>
  <c r="H97" i="41"/>
  <c r="E97" i="41"/>
  <c r="E96" i="41"/>
  <c r="H95" i="41"/>
  <c r="I95" i="41" s="1"/>
  <c r="E95" i="41"/>
  <c r="E94" i="41"/>
  <c r="E93" i="41"/>
  <c r="I92" i="41"/>
  <c r="H92" i="41"/>
  <c r="E92" i="41"/>
  <c r="H91" i="41"/>
  <c r="E91" i="41"/>
  <c r="E90" i="41"/>
  <c r="I89" i="41"/>
  <c r="E89" i="41"/>
  <c r="H89" i="41" s="1"/>
  <c r="E88" i="41"/>
  <c r="I87" i="41"/>
  <c r="E87" i="41"/>
  <c r="H87" i="41" s="1"/>
  <c r="E86" i="41"/>
  <c r="H85" i="41"/>
  <c r="E85" i="41"/>
  <c r="H84" i="41"/>
  <c r="E84" i="41"/>
  <c r="H83" i="41"/>
  <c r="E83" i="41"/>
  <c r="I83" i="41" s="1"/>
  <c r="I82" i="41"/>
  <c r="E82" i="41"/>
  <c r="H82" i="41" s="1"/>
  <c r="E81" i="41"/>
  <c r="H80" i="41"/>
  <c r="I80" i="41" s="1"/>
  <c r="E80" i="41"/>
  <c r="E79" i="41"/>
  <c r="E78" i="41"/>
  <c r="I77" i="41"/>
  <c r="H77" i="41"/>
  <c r="E77" i="41"/>
  <c r="E76" i="41"/>
  <c r="E75" i="41"/>
  <c r="H74" i="41"/>
  <c r="E74" i="41"/>
  <c r="H73" i="41"/>
  <c r="E73" i="41"/>
  <c r="H72" i="41"/>
  <c r="I72" i="41" s="1"/>
  <c r="E72" i="41"/>
  <c r="E71" i="41"/>
  <c r="H71" i="41" s="1"/>
  <c r="E70" i="41"/>
  <c r="H69" i="41"/>
  <c r="I69" i="41" s="1"/>
  <c r="E69" i="41"/>
  <c r="E68" i="41"/>
  <c r="I67" i="41"/>
  <c r="H67" i="41"/>
  <c r="E67" i="41"/>
  <c r="H66" i="41"/>
  <c r="I66" i="41" s="1"/>
  <c r="E66" i="41"/>
  <c r="E65" i="41"/>
  <c r="H64" i="41"/>
  <c r="E64" i="41"/>
  <c r="H63" i="41"/>
  <c r="E63" i="41"/>
  <c r="H62" i="41"/>
  <c r="I62" i="41" s="1"/>
  <c r="E62" i="41"/>
  <c r="I61" i="41"/>
  <c r="H61" i="41"/>
  <c r="E61" i="41"/>
  <c r="E60" i="41"/>
  <c r="E59" i="41"/>
  <c r="I58" i="41"/>
  <c r="H58" i="41"/>
  <c r="E58" i="41"/>
  <c r="I57" i="41"/>
  <c r="H57" i="41"/>
  <c r="E57" i="41"/>
  <c r="H56" i="41"/>
  <c r="I56" i="41" s="1"/>
  <c r="E56" i="41"/>
  <c r="I55" i="41"/>
  <c r="H55" i="41"/>
  <c r="E55" i="41"/>
  <c r="H54" i="41"/>
  <c r="E54" i="41"/>
  <c r="I54" i="41" s="1"/>
  <c r="E53" i="41"/>
  <c r="H52" i="41"/>
  <c r="E52" i="41"/>
  <c r="I51" i="41"/>
  <c r="H51" i="41"/>
  <c r="E51" i="41"/>
  <c r="E50" i="41"/>
  <c r="E49" i="41"/>
  <c r="E48" i="41"/>
  <c r="E47" i="41"/>
  <c r="I46" i="41"/>
  <c r="E46" i="41"/>
  <c r="E45" i="41"/>
  <c r="H44" i="41"/>
  <c r="E44" i="41"/>
  <c r="E43" i="41"/>
  <c r="I43" i="41" s="1"/>
  <c r="I42" i="41"/>
  <c r="E42" i="41"/>
  <c r="H42" i="41" s="1"/>
  <c r="E41" i="41"/>
  <c r="E40" i="41"/>
  <c r="H39" i="41"/>
  <c r="E39" i="41"/>
  <c r="E38" i="41"/>
  <c r="I38" i="41" s="1"/>
  <c r="I37" i="41"/>
  <c r="H37" i="41"/>
  <c r="E37" i="41"/>
  <c r="I36" i="41"/>
  <c r="H36" i="41"/>
  <c r="E36" i="41"/>
  <c r="E35" i="41"/>
  <c r="E34" i="41"/>
  <c r="E33" i="41"/>
  <c r="I32" i="41"/>
  <c r="H32" i="41"/>
  <c r="E32" i="41"/>
  <c r="E31" i="41"/>
  <c r="I30" i="41"/>
  <c r="H30" i="41"/>
  <c r="H29" i="41"/>
  <c r="I29" i="41" s="1"/>
  <c r="H28" i="41"/>
  <c r="I28" i="41" s="1"/>
  <c r="E28" i="41"/>
  <c r="H27" i="41"/>
  <c r="I27" i="41" s="1"/>
  <c r="E27" i="41"/>
  <c r="H26" i="41"/>
  <c r="E26" i="41"/>
  <c r="I26" i="41" s="1"/>
  <c r="I25" i="41"/>
  <c r="E25" i="41"/>
  <c r="H25" i="41" s="1"/>
  <c r="E24" i="41"/>
  <c r="I23" i="41"/>
  <c r="H23" i="41"/>
  <c r="E23" i="41"/>
  <c r="I22" i="41"/>
  <c r="E22" i="41"/>
  <c r="H22" i="41" s="1"/>
  <c r="E21" i="41"/>
  <c r="K20" i="41"/>
  <c r="H20" i="41"/>
  <c r="E20" i="41"/>
  <c r="I20" i="41" s="1"/>
  <c r="E19" i="41"/>
  <c r="H19" i="41" s="1"/>
  <c r="E18" i="41"/>
  <c r="I17" i="41"/>
  <c r="H17" i="41"/>
  <c r="E17" i="41"/>
  <c r="H16" i="41"/>
  <c r="E16" i="41"/>
  <c r="E15" i="41"/>
  <c r="E14" i="41"/>
  <c r="H13" i="41"/>
  <c r="I13" i="41" s="1"/>
  <c r="E13" i="41"/>
  <c r="E12" i="41"/>
  <c r="E11" i="41"/>
  <c r="K10" i="41"/>
  <c r="L10" i="41" s="1"/>
  <c r="E10" i="41"/>
  <c r="K9" i="41"/>
  <c r="I9" i="41"/>
  <c r="E9" i="41"/>
  <c r="H9" i="41" s="1"/>
  <c r="E8" i="41"/>
  <c r="I7" i="41"/>
  <c r="H7" i="41"/>
  <c r="E7" i="41"/>
  <c r="L6" i="41"/>
  <c r="K6" i="41"/>
  <c r="E6" i="41"/>
  <c r="E5" i="41"/>
  <c r="E4" i="41"/>
  <c r="H3" i="41"/>
  <c r="E3" i="41"/>
  <c r="I116" i="40"/>
  <c r="E116" i="40"/>
  <c r="H116" i="40" s="1"/>
  <c r="H115" i="40"/>
  <c r="I115" i="40" s="1"/>
  <c r="E115" i="40"/>
  <c r="H114" i="40"/>
  <c r="E114" i="40"/>
  <c r="I114" i="40" s="1"/>
  <c r="E113" i="40"/>
  <c r="I112" i="40"/>
  <c r="H112" i="40"/>
  <c r="E112" i="40"/>
  <c r="I111" i="40"/>
  <c r="H111" i="40"/>
  <c r="E111" i="40"/>
  <c r="E110" i="40"/>
  <c r="H109" i="40"/>
  <c r="I109" i="40" s="1"/>
  <c r="E109" i="40"/>
  <c r="E108" i="40"/>
  <c r="I107" i="40"/>
  <c r="H107" i="40"/>
  <c r="E107" i="40"/>
  <c r="E106" i="40"/>
  <c r="H106" i="40" s="1"/>
  <c r="E105" i="40"/>
  <c r="E104" i="40"/>
  <c r="H103" i="40"/>
  <c r="E103" i="40"/>
  <c r="E102" i="40"/>
  <c r="H101" i="40"/>
  <c r="I101" i="40" s="1"/>
  <c r="E101" i="40"/>
  <c r="I100" i="40"/>
  <c r="H100" i="40"/>
  <c r="E100" i="40"/>
  <c r="I99" i="40"/>
  <c r="H99" i="40"/>
  <c r="E99" i="40"/>
  <c r="E98" i="40"/>
  <c r="H97" i="40"/>
  <c r="I97" i="40" s="1"/>
  <c r="E97" i="40"/>
  <c r="E96" i="40"/>
  <c r="H96" i="40" s="1"/>
  <c r="I96" i="40" s="1"/>
  <c r="I95" i="40"/>
  <c r="E95" i="40"/>
  <c r="H95" i="40" s="1"/>
  <c r="I94" i="40"/>
  <c r="E94" i="40"/>
  <c r="H94" i="40" s="1"/>
  <c r="I93" i="40"/>
  <c r="H93" i="40"/>
  <c r="E93" i="40"/>
  <c r="E92" i="40"/>
  <c r="H92" i="40" s="1"/>
  <c r="I91" i="40"/>
  <c r="H91" i="40"/>
  <c r="E91" i="40"/>
  <c r="I90" i="40"/>
  <c r="H90" i="40"/>
  <c r="E90" i="40"/>
  <c r="H89" i="40"/>
  <c r="I89" i="40" s="1"/>
  <c r="E89" i="40"/>
  <c r="E88" i="40"/>
  <c r="H88" i="40" s="1"/>
  <c r="E87" i="40"/>
  <c r="E86" i="40"/>
  <c r="H85" i="40"/>
  <c r="I85" i="40" s="1"/>
  <c r="E85" i="40"/>
  <c r="I84" i="40"/>
  <c r="E84" i="40"/>
  <c r="H84" i="40" s="1"/>
  <c r="I83" i="40"/>
  <c r="E83" i="40"/>
  <c r="H83" i="40" s="1"/>
  <c r="E82" i="40"/>
  <c r="E81" i="40"/>
  <c r="I80" i="40"/>
  <c r="E80" i="40"/>
  <c r="H80" i="40" s="1"/>
  <c r="H79" i="40"/>
  <c r="I79" i="40" s="1"/>
  <c r="E79" i="40"/>
  <c r="H78" i="40"/>
  <c r="I78" i="40" s="1"/>
  <c r="E78" i="40"/>
  <c r="H77" i="40"/>
  <c r="I77" i="40" s="1"/>
  <c r="E77" i="40"/>
  <c r="I76" i="40"/>
  <c r="H76" i="40"/>
  <c r="E76" i="40"/>
  <c r="E75" i="40"/>
  <c r="H74" i="40"/>
  <c r="I74" i="40" s="1"/>
  <c r="E74" i="40"/>
  <c r="I73" i="40"/>
  <c r="E73" i="40"/>
  <c r="H73" i="40" s="1"/>
  <c r="E72" i="40"/>
  <c r="H71" i="40"/>
  <c r="I71" i="40" s="1"/>
  <c r="E71" i="40"/>
  <c r="I70" i="40"/>
  <c r="H70" i="40"/>
  <c r="E70" i="40"/>
  <c r="E69" i="40"/>
  <c r="H68" i="40"/>
  <c r="I68" i="40" s="1"/>
  <c r="E68" i="40"/>
  <c r="H67" i="40"/>
  <c r="I67" i="40" s="1"/>
  <c r="E67" i="40"/>
  <c r="E66" i="40"/>
  <c r="I65" i="40"/>
  <c r="E65" i="40"/>
  <c r="H65" i="40" s="1"/>
  <c r="I64" i="40"/>
  <c r="E64" i="40"/>
  <c r="H64" i="40" s="1"/>
  <c r="E63" i="40"/>
  <c r="H63" i="40" s="1"/>
  <c r="I63" i="40" s="1"/>
  <c r="I62" i="40"/>
  <c r="E62" i="40"/>
  <c r="H62" i="40" s="1"/>
  <c r="E61" i="40"/>
  <c r="E60" i="40"/>
  <c r="E59" i="40"/>
  <c r="I58" i="40"/>
  <c r="E58" i="40"/>
  <c r="H58" i="40" s="1"/>
  <c r="H57" i="40"/>
  <c r="I57" i="40" s="1"/>
  <c r="E57" i="40"/>
  <c r="I56" i="40"/>
  <c r="H56" i="40"/>
  <c r="E56" i="40"/>
  <c r="H55" i="40"/>
  <c r="E55" i="40"/>
  <c r="H54" i="40"/>
  <c r="I54" i="40" s="1"/>
  <c r="E54" i="40"/>
  <c r="H53" i="40"/>
  <c r="I53" i="40" s="1"/>
  <c r="E53" i="40"/>
  <c r="H52" i="40"/>
  <c r="E52" i="40"/>
  <c r="I52" i="40" s="1"/>
  <c r="E51" i="40"/>
  <c r="H51" i="40" s="1"/>
  <c r="I50" i="40"/>
  <c r="E50" i="40"/>
  <c r="H50" i="40" s="1"/>
  <c r="E49" i="40"/>
  <c r="H48" i="40"/>
  <c r="I48" i="40" s="1"/>
  <c r="E48" i="40"/>
  <c r="I47" i="40"/>
  <c r="H47" i="40"/>
  <c r="E47" i="40"/>
  <c r="H46" i="40"/>
  <c r="I46" i="40" s="1"/>
  <c r="E46" i="40"/>
  <c r="I45" i="40"/>
  <c r="H45" i="40"/>
  <c r="E45" i="40"/>
  <c r="E44" i="40"/>
  <c r="H43" i="40"/>
  <c r="I43" i="40" s="1"/>
  <c r="E43" i="40"/>
  <c r="I42" i="40"/>
  <c r="H42" i="40"/>
  <c r="H41" i="40"/>
  <c r="I41" i="40" s="1"/>
  <c r="E41" i="40"/>
  <c r="E40" i="40"/>
  <c r="E39" i="40"/>
  <c r="K38" i="40"/>
  <c r="I38" i="40"/>
  <c r="H38" i="40"/>
  <c r="E37" i="40"/>
  <c r="E36" i="40"/>
  <c r="E35" i="40"/>
  <c r="E34" i="40"/>
  <c r="H33" i="40"/>
  <c r="E33" i="40"/>
  <c r="E32" i="40"/>
  <c r="E31" i="40"/>
  <c r="H30" i="40"/>
  <c r="I30" i="40" s="1"/>
  <c r="E30" i="40"/>
  <c r="H29" i="40"/>
  <c r="I29" i="40" s="1"/>
  <c r="E29" i="40"/>
  <c r="E28" i="40"/>
  <c r="E27" i="40"/>
  <c r="H27" i="40" s="1"/>
  <c r="I27" i="40" s="1"/>
  <c r="E26" i="40"/>
  <c r="H25" i="40"/>
  <c r="I25" i="40" s="1"/>
  <c r="E25" i="40"/>
  <c r="E24" i="40"/>
  <c r="H23" i="40"/>
  <c r="I23" i="40" s="1"/>
  <c r="E23" i="40"/>
  <c r="E22" i="40"/>
  <c r="I21" i="40"/>
  <c r="E21" i="40"/>
  <c r="H21" i="40" s="1"/>
  <c r="K20" i="40"/>
  <c r="K23" i="40" s="1"/>
  <c r="E20" i="40"/>
  <c r="I19" i="40"/>
  <c r="H19" i="40"/>
  <c r="E19" i="40"/>
  <c r="H18" i="40"/>
  <c r="I18" i="40" s="1"/>
  <c r="E18" i="40"/>
  <c r="E17" i="40"/>
  <c r="E16" i="40"/>
  <c r="H15" i="40"/>
  <c r="I15" i="40" s="1"/>
  <c r="E15" i="40"/>
  <c r="H14" i="40"/>
  <c r="I14" i="40" s="1"/>
  <c r="E14" i="40"/>
  <c r="H13" i="40"/>
  <c r="I13" i="40" s="1"/>
  <c r="E13" i="40"/>
  <c r="E12" i="40"/>
  <c r="H11" i="40"/>
  <c r="I11" i="40" s="1"/>
  <c r="E11" i="40"/>
  <c r="K10" i="40"/>
  <c r="L10" i="40" s="1"/>
  <c r="E10" i="40"/>
  <c r="K9" i="40"/>
  <c r="H9" i="40"/>
  <c r="I9" i="40" s="1"/>
  <c r="E9" i="40"/>
  <c r="H8" i="40"/>
  <c r="E8" i="40"/>
  <c r="H7" i="40"/>
  <c r="E7" i="40"/>
  <c r="K6" i="40"/>
  <c r="L6" i="40" s="1"/>
  <c r="E6" i="40"/>
  <c r="H5" i="40"/>
  <c r="I5" i="40" s="1"/>
  <c r="E5" i="40"/>
  <c r="H4" i="40"/>
  <c r="I4" i="40" s="1"/>
  <c r="E4" i="40"/>
  <c r="H3" i="40"/>
  <c r="E3" i="40"/>
  <c r="E125" i="39"/>
  <c r="I124" i="39"/>
  <c r="E124" i="39"/>
  <c r="H124" i="39" s="1"/>
  <c r="E123" i="39"/>
  <c r="H122" i="39"/>
  <c r="E122" i="39"/>
  <c r="H121" i="39"/>
  <c r="I121" i="39" s="1"/>
  <c r="E121" i="39"/>
  <c r="E120" i="39"/>
  <c r="I119" i="39"/>
  <c r="H119" i="39"/>
  <c r="E119" i="39"/>
  <c r="H118" i="39"/>
  <c r="I118" i="39" s="1"/>
  <c r="E118" i="39"/>
  <c r="H117" i="39"/>
  <c r="I117" i="39" s="1"/>
  <c r="E117" i="39"/>
  <c r="E116" i="39"/>
  <c r="H115" i="39"/>
  <c r="I115" i="39" s="1"/>
  <c r="E115" i="39"/>
  <c r="H114" i="39"/>
  <c r="I114" i="39" s="1"/>
  <c r="E114" i="39"/>
  <c r="I113" i="39"/>
  <c r="E113" i="39"/>
  <c r="H113" i="39" s="1"/>
  <c r="E112" i="39"/>
  <c r="I112" i="39" s="1"/>
  <c r="E111" i="39"/>
  <c r="H111" i="39" s="1"/>
  <c r="I110" i="39"/>
  <c r="H110" i="39"/>
  <c r="E110" i="39"/>
  <c r="E109" i="39"/>
  <c r="I108" i="39"/>
  <c r="H108" i="39"/>
  <c r="E108" i="39"/>
  <c r="I107" i="39"/>
  <c r="H107" i="39"/>
  <c r="E107" i="39"/>
  <c r="H106" i="39"/>
  <c r="E106" i="39"/>
  <c r="I106" i="39" s="1"/>
  <c r="H105" i="39"/>
  <c r="E105" i="39"/>
  <c r="H104" i="39"/>
  <c r="E104" i="39"/>
  <c r="I104" i="39" s="1"/>
  <c r="H103" i="39"/>
  <c r="E103" i="39"/>
  <c r="E102" i="39"/>
  <c r="E101" i="39"/>
  <c r="E100" i="39"/>
  <c r="H100" i="39" s="1"/>
  <c r="E99" i="39"/>
  <c r="E98" i="39"/>
  <c r="H97" i="39"/>
  <c r="I97" i="39" s="1"/>
  <c r="E97" i="39"/>
  <c r="H96" i="39"/>
  <c r="I96" i="39" s="1"/>
  <c r="E96" i="39"/>
  <c r="E95" i="39"/>
  <c r="E94" i="39"/>
  <c r="H93" i="39"/>
  <c r="E93" i="39"/>
  <c r="E92" i="39"/>
  <c r="I91" i="39"/>
  <c r="E91" i="39"/>
  <c r="H91" i="39" s="1"/>
  <c r="E90" i="39"/>
  <c r="E89" i="39"/>
  <c r="E88" i="39"/>
  <c r="I87" i="39"/>
  <c r="H87" i="39"/>
  <c r="E87" i="39"/>
  <c r="I86" i="39"/>
  <c r="H86" i="39"/>
  <c r="E86" i="39"/>
  <c r="H85" i="39"/>
  <c r="I85" i="39" s="1"/>
  <c r="E85" i="39"/>
  <c r="H84" i="39"/>
  <c r="E84" i="39"/>
  <c r="I84" i="39" s="1"/>
  <c r="E83" i="39"/>
  <c r="E82" i="39"/>
  <c r="E81" i="39"/>
  <c r="I80" i="39"/>
  <c r="E80" i="39"/>
  <c r="H80" i="39" s="1"/>
  <c r="E79" i="39"/>
  <c r="E78" i="39"/>
  <c r="H77" i="39"/>
  <c r="E77" i="39"/>
  <c r="E76" i="39"/>
  <c r="H75" i="39"/>
  <c r="I75" i="39" s="1"/>
  <c r="E75" i="39"/>
  <c r="I74" i="39"/>
  <c r="H74" i="39"/>
  <c r="E74" i="39"/>
  <c r="I73" i="39"/>
  <c r="E73" i="39"/>
  <c r="H73" i="39" s="1"/>
  <c r="I72" i="39"/>
  <c r="H72" i="39"/>
  <c r="E72" i="39"/>
  <c r="H71" i="39"/>
  <c r="E71" i="39"/>
  <c r="E70" i="39"/>
  <c r="I69" i="39"/>
  <c r="E69" i="39"/>
  <c r="H69" i="39" s="1"/>
  <c r="E68" i="39"/>
  <c r="E67" i="39"/>
  <c r="E66" i="39"/>
  <c r="E65" i="39"/>
  <c r="I64" i="39"/>
  <c r="H64" i="39"/>
  <c r="E64" i="39"/>
  <c r="I63" i="39"/>
  <c r="H63" i="39"/>
  <c r="E63" i="39"/>
  <c r="H62" i="39"/>
  <c r="I62" i="39" s="1"/>
  <c r="E62" i="39"/>
  <c r="H61" i="39"/>
  <c r="I61" i="39" s="1"/>
  <c r="E61" i="39"/>
  <c r="E60" i="39"/>
  <c r="E59" i="39"/>
  <c r="I58" i="39"/>
  <c r="E58" i="39"/>
  <c r="H58" i="39" s="1"/>
  <c r="E57" i="39"/>
  <c r="E56" i="39"/>
  <c r="I55" i="39"/>
  <c r="H55" i="39"/>
  <c r="E55" i="39"/>
  <c r="H54" i="39"/>
  <c r="E54" i="39"/>
  <c r="H53" i="39"/>
  <c r="I53" i="39" s="1"/>
  <c r="E53" i="39"/>
  <c r="H52" i="39"/>
  <c r="I52" i="39" s="1"/>
  <c r="E52" i="39"/>
  <c r="E51" i="39"/>
  <c r="E50" i="39"/>
  <c r="H49" i="39"/>
  <c r="I49" i="39" s="1"/>
  <c r="E49" i="39"/>
  <c r="E48" i="39"/>
  <c r="E47" i="39"/>
  <c r="E46" i="39"/>
  <c r="H45" i="39"/>
  <c r="I45" i="39" s="1"/>
  <c r="E45" i="39"/>
  <c r="E44" i="39"/>
  <c r="E43" i="39"/>
  <c r="H42" i="39"/>
  <c r="I42" i="39" s="1"/>
  <c r="E42" i="39"/>
  <c r="I41" i="39"/>
  <c r="H41" i="39"/>
  <c r="E41" i="39"/>
  <c r="I40" i="39"/>
  <c r="H40" i="39"/>
  <c r="E40" i="39"/>
  <c r="I39" i="39"/>
  <c r="H39" i="39"/>
  <c r="E39" i="39"/>
  <c r="E38" i="39"/>
  <c r="H37" i="39"/>
  <c r="E37" i="39"/>
  <c r="E36" i="39"/>
  <c r="I35" i="39"/>
  <c r="E35" i="39"/>
  <c r="H35" i="39" s="1"/>
  <c r="E34" i="39"/>
  <c r="E33" i="39"/>
  <c r="E32" i="39"/>
  <c r="H31" i="39"/>
  <c r="I31" i="39" s="1"/>
  <c r="E31" i="39"/>
  <c r="H30" i="39"/>
  <c r="I30" i="39" s="1"/>
  <c r="E30" i="39"/>
  <c r="H29" i="39"/>
  <c r="I29" i="39" s="1"/>
  <c r="E29" i="39"/>
  <c r="H28" i="39"/>
  <c r="E28" i="39"/>
  <c r="E27" i="39"/>
  <c r="E26" i="39"/>
  <c r="I25" i="39"/>
  <c r="E25" i="39"/>
  <c r="H25" i="39" s="1"/>
  <c r="E24" i="39"/>
  <c r="H23" i="39"/>
  <c r="I23" i="39" s="1"/>
  <c r="E23" i="39"/>
  <c r="H22" i="39"/>
  <c r="I22" i="39" s="1"/>
  <c r="E22" i="39"/>
  <c r="H21" i="39"/>
  <c r="I21" i="39" s="1"/>
  <c r="E21" i="39"/>
  <c r="E20" i="39"/>
  <c r="E19" i="39"/>
  <c r="E18" i="39"/>
  <c r="E17" i="39"/>
  <c r="I17" i="39" s="1"/>
  <c r="H16" i="39"/>
  <c r="E16" i="39"/>
  <c r="I15" i="39"/>
  <c r="E15" i="39"/>
  <c r="H15" i="39" s="1"/>
  <c r="E14" i="39"/>
  <c r="I13" i="39"/>
  <c r="H13" i="39"/>
  <c r="E13" i="39"/>
  <c r="E12" i="39"/>
  <c r="H11" i="39"/>
  <c r="I11" i="39" s="1"/>
  <c r="E11" i="39"/>
  <c r="K10" i="39"/>
  <c r="L10" i="39" s="1"/>
  <c r="E10" i="39"/>
  <c r="K9" i="39"/>
  <c r="E9" i="39"/>
  <c r="E8" i="39"/>
  <c r="I7" i="39"/>
  <c r="H7" i="39"/>
  <c r="E7" i="39"/>
  <c r="K6" i="39"/>
  <c r="L6" i="39" s="1"/>
  <c r="E6" i="39"/>
  <c r="H5" i="39"/>
  <c r="E5" i="39"/>
  <c r="I4" i="39"/>
  <c r="H4" i="39"/>
  <c r="E4" i="39"/>
  <c r="E3" i="39"/>
  <c r="G98" i="38"/>
  <c r="E98" i="38"/>
  <c r="E97" i="38"/>
  <c r="H96" i="38"/>
  <c r="G96" i="38"/>
  <c r="E96" i="38"/>
  <c r="G95" i="38"/>
  <c r="H95" i="38" s="1"/>
  <c r="E95" i="38"/>
  <c r="E94" i="38"/>
  <c r="E93" i="38"/>
  <c r="G93" i="38" s="1"/>
  <c r="G92" i="38"/>
  <c r="E92" i="38"/>
  <c r="E91" i="38"/>
  <c r="G91" i="38" s="1"/>
  <c r="E90" i="38"/>
  <c r="H89" i="38"/>
  <c r="E89" i="38"/>
  <c r="G89" i="38" s="1"/>
  <c r="G88" i="38"/>
  <c r="H88" i="38" s="1"/>
  <c r="E88" i="38"/>
  <c r="E87" i="38"/>
  <c r="E86" i="38"/>
  <c r="E85" i="38"/>
  <c r="G85" i="38" s="1"/>
  <c r="H84" i="38"/>
  <c r="G84" i="38"/>
  <c r="E84" i="38"/>
  <c r="G83" i="38"/>
  <c r="E83" i="38"/>
  <c r="E82" i="38"/>
  <c r="G82" i="38" s="1"/>
  <c r="H82" i="38" s="1"/>
  <c r="E81" i="38"/>
  <c r="G81" i="38" s="1"/>
  <c r="H80" i="38"/>
  <c r="E80" i="38"/>
  <c r="G80" i="38" s="1"/>
  <c r="E79" i="38"/>
  <c r="H78" i="38"/>
  <c r="G78" i="38"/>
  <c r="E78" i="38"/>
  <c r="G77" i="38"/>
  <c r="E77" i="38"/>
  <c r="H77" i="38" s="1"/>
  <c r="G76" i="38"/>
  <c r="E76" i="38"/>
  <c r="E75" i="38"/>
  <c r="G74" i="38"/>
  <c r="H74" i="38" s="1"/>
  <c r="E74" i="38"/>
  <c r="E73" i="38"/>
  <c r="G73" i="38" s="1"/>
  <c r="H73" i="38" s="1"/>
  <c r="E72" i="38"/>
  <c r="E71" i="38"/>
  <c r="G70" i="38"/>
  <c r="E70" i="38"/>
  <c r="E69" i="38"/>
  <c r="E68" i="38"/>
  <c r="G68" i="38" s="1"/>
  <c r="H67" i="38"/>
  <c r="E67" i="38"/>
  <c r="G67" i="38" s="1"/>
  <c r="H66" i="38"/>
  <c r="G66" i="38"/>
  <c r="E66" i="38"/>
  <c r="H65" i="38"/>
  <c r="E65" i="38"/>
  <c r="G65" i="38" s="1"/>
  <c r="E64" i="38"/>
  <c r="G64" i="38" s="1"/>
  <c r="H63" i="38"/>
  <c r="E63" i="38"/>
  <c r="G63" i="38" s="1"/>
  <c r="H62" i="38"/>
  <c r="G62" i="38"/>
  <c r="E62" i="38"/>
  <c r="E61" i="38"/>
  <c r="E60" i="38"/>
  <c r="G60" i="38" s="1"/>
  <c r="E59" i="38"/>
  <c r="H58" i="38"/>
  <c r="E58" i="38"/>
  <c r="G58" i="38" s="1"/>
  <c r="H57" i="38"/>
  <c r="G57" i="38"/>
  <c r="E57" i="38"/>
  <c r="G56" i="38"/>
  <c r="H56" i="38" s="1"/>
  <c r="E56" i="38"/>
  <c r="H55" i="38"/>
  <c r="E55" i="38"/>
  <c r="G55" i="38" s="1"/>
  <c r="G54" i="38"/>
  <c r="H54" i="38" s="1"/>
  <c r="E53" i="38"/>
  <c r="G53" i="38" s="1"/>
  <c r="H53" i="38" s="1"/>
  <c r="E52" i="38"/>
  <c r="E51" i="38"/>
  <c r="E50" i="38"/>
  <c r="G49" i="38"/>
  <c r="H49" i="38" s="1"/>
  <c r="E49" i="38"/>
  <c r="E48" i="38"/>
  <c r="H47" i="38"/>
  <c r="G47" i="38"/>
  <c r="E47" i="38"/>
  <c r="G46" i="38"/>
  <c r="H46" i="38" s="1"/>
  <c r="H45" i="38"/>
  <c r="G45" i="38"/>
  <c r="G44" i="38"/>
  <c r="H44" i="38" s="1"/>
  <c r="G43" i="38"/>
  <c r="H43" i="38" s="1"/>
  <c r="E43" i="38"/>
  <c r="G42" i="38"/>
  <c r="E42" i="38"/>
  <c r="G41" i="38"/>
  <c r="E41" i="38"/>
  <c r="H41" i="38" s="1"/>
  <c r="H40" i="38"/>
  <c r="G40" i="38"/>
  <c r="E40" i="38"/>
  <c r="E39" i="38"/>
  <c r="G39" i="38" s="1"/>
  <c r="E38" i="38"/>
  <c r="H38" i="38" s="1"/>
  <c r="H37" i="38"/>
  <c r="G37" i="38"/>
  <c r="G36" i="38"/>
  <c r="H36" i="38" s="1"/>
  <c r="E36" i="38"/>
  <c r="G35" i="38"/>
  <c r="E35" i="38"/>
  <c r="E34" i="38"/>
  <c r="G34" i="38" s="1"/>
  <c r="H34" i="38" s="1"/>
  <c r="E33" i="38"/>
  <c r="H32" i="38"/>
  <c r="E32" i="38"/>
  <c r="G32" i="38" s="1"/>
  <c r="G31" i="38"/>
  <c r="H31" i="38" s="1"/>
  <c r="E31" i="38"/>
  <c r="E30" i="38"/>
  <c r="G30" i="38" s="1"/>
  <c r="H29" i="38"/>
  <c r="E29" i="38"/>
  <c r="G29" i="38" s="1"/>
  <c r="G28" i="38"/>
  <c r="H28" i="38" s="1"/>
  <c r="E28" i="38"/>
  <c r="E27" i="38"/>
  <c r="G27" i="38" s="1"/>
  <c r="G26" i="38"/>
  <c r="H26" i="38" s="1"/>
  <c r="E26" i="38"/>
  <c r="G25" i="38"/>
  <c r="H25" i="38" s="1"/>
  <c r="E25" i="38"/>
  <c r="E24" i="38"/>
  <c r="H24" i="38" s="1"/>
  <c r="H23" i="38"/>
  <c r="G23" i="38"/>
  <c r="E23" i="38"/>
  <c r="G22" i="38"/>
  <c r="H22" i="38" s="1"/>
  <c r="E22" i="38"/>
  <c r="H21" i="38"/>
  <c r="G21" i="38"/>
  <c r="E21" i="38"/>
  <c r="G20" i="38"/>
  <c r="E20" i="38"/>
  <c r="H20" i="38" s="1"/>
  <c r="E19" i="38"/>
  <c r="G18" i="38"/>
  <c r="H18" i="38" s="1"/>
  <c r="E18" i="38"/>
  <c r="E17" i="38"/>
  <c r="G17" i="38" s="1"/>
  <c r="G16" i="38"/>
  <c r="H16" i="38" s="1"/>
  <c r="E16" i="38"/>
  <c r="G15" i="38"/>
  <c r="H15" i="38" s="1"/>
  <c r="E15" i="38"/>
  <c r="G14" i="38"/>
  <c r="E14" i="38"/>
  <c r="G13" i="38"/>
  <c r="E13" i="38"/>
  <c r="H12" i="38"/>
  <c r="G12" i="38"/>
  <c r="E12" i="38"/>
  <c r="E11" i="38"/>
  <c r="J10" i="38"/>
  <c r="K10" i="38" s="1"/>
  <c r="E10" i="38"/>
  <c r="J9" i="38"/>
  <c r="H9" i="38"/>
  <c r="G9" i="38"/>
  <c r="E9" i="38"/>
  <c r="H8" i="38"/>
  <c r="G8" i="38"/>
  <c r="E8" i="38"/>
  <c r="E7" i="38"/>
  <c r="J6" i="38"/>
  <c r="K6" i="38" s="1"/>
  <c r="G6" i="38"/>
  <c r="H6" i="38" s="1"/>
  <c r="E6" i="38"/>
  <c r="G5" i="38"/>
  <c r="H5" i="38" s="1"/>
  <c r="E5" i="38"/>
  <c r="G4" i="38"/>
  <c r="H4" i="38" s="1"/>
  <c r="E4" i="38"/>
  <c r="E3" i="38"/>
  <c r="G98" i="37"/>
  <c r="H98" i="37" s="1"/>
  <c r="E98" i="37"/>
  <c r="E97" i="37"/>
  <c r="E96" i="37"/>
  <c r="G96" i="37" s="1"/>
  <c r="E95" i="37"/>
  <c r="E94" i="37"/>
  <c r="G93" i="37"/>
  <c r="H93" i="37" s="1"/>
  <c r="E93" i="37"/>
  <c r="E92" i="37"/>
  <c r="H91" i="37"/>
  <c r="E91" i="37"/>
  <c r="G91" i="37" s="1"/>
  <c r="E90" i="37"/>
  <c r="G89" i="37"/>
  <c r="E89" i="37"/>
  <c r="G88" i="37"/>
  <c r="H88" i="37" s="1"/>
  <c r="E88" i="37"/>
  <c r="H87" i="37"/>
  <c r="G87" i="37"/>
  <c r="E87" i="37"/>
  <c r="H86" i="37"/>
  <c r="E86" i="37"/>
  <c r="G86" i="37" s="1"/>
  <c r="E85" i="37"/>
  <c r="E84" i="37"/>
  <c r="G83" i="37"/>
  <c r="H83" i="37" s="1"/>
  <c r="E83" i="37"/>
  <c r="E82" i="37"/>
  <c r="G82" i="37" s="1"/>
  <c r="G81" i="37"/>
  <c r="E81" i="37"/>
  <c r="H81" i="37" s="1"/>
  <c r="E80" i="37"/>
  <c r="G80" i="37" s="1"/>
  <c r="H80" i="37" s="1"/>
  <c r="G79" i="37"/>
  <c r="H79" i="37" s="1"/>
  <c r="E79" i="37"/>
  <c r="H78" i="37"/>
  <c r="E78" i="37"/>
  <c r="G78" i="37" s="1"/>
  <c r="G77" i="37"/>
  <c r="E77" i="37"/>
  <c r="H76" i="37"/>
  <c r="E76" i="37"/>
  <c r="G76" i="37" s="1"/>
  <c r="E75" i="37"/>
  <c r="G74" i="37"/>
  <c r="E74" i="37"/>
  <c r="E73" i="37"/>
  <c r="G73" i="37" s="1"/>
  <c r="E72" i="37"/>
  <c r="G72" i="37" s="1"/>
  <c r="H72" i="37" s="1"/>
  <c r="E71" i="37"/>
  <c r="E70" i="37"/>
  <c r="H69" i="37"/>
  <c r="G69" i="37"/>
  <c r="E69" i="37"/>
  <c r="E68" i="37"/>
  <c r="H67" i="37"/>
  <c r="G67" i="37"/>
  <c r="E67" i="37"/>
  <c r="G66" i="37"/>
  <c r="H66" i="37" s="1"/>
  <c r="E66" i="37"/>
  <c r="E65" i="37"/>
  <c r="G64" i="37"/>
  <c r="H64" i="37" s="1"/>
  <c r="E64" i="37"/>
  <c r="E63" i="37"/>
  <c r="G63" i="37" s="1"/>
  <c r="H63" i="37" s="1"/>
  <c r="E62" i="37"/>
  <c r="G61" i="37"/>
  <c r="H61" i="37" s="1"/>
  <c r="E61" i="37"/>
  <c r="H60" i="37"/>
  <c r="G60" i="37"/>
  <c r="E60" i="37"/>
  <c r="E59" i="37"/>
  <c r="G59" i="37" s="1"/>
  <c r="E58" i="37"/>
  <c r="G58" i="37" s="1"/>
  <c r="H58" i="37" s="1"/>
  <c r="E57" i="37"/>
  <c r="G56" i="37"/>
  <c r="E56" i="37"/>
  <c r="H55" i="37"/>
  <c r="G55" i="37"/>
  <c r="E55" i="37"/>
  <c r="H54" i="37"/>
  <c r="G54" i="37"/>
  <c r="E54" i="37"/>
  <c r="E53" i="37"/>
  <c r="H52" i="37"/>
  <c r="G52" i="37"/>
  <c r="E52" i="37"/>
  <c r="E51" i="37"/>
  <c r="E50" i="37"/>
  <c r="G50" i="37" s="1"/>
  <c r="H50" i="37" s="1"/>
  <c r="G49" i="37"/>
  <c r="H49" i="37" s="1"/>
  <c r="E49" i="37"/>
  <c r="G48" i="37"/>
  <c r="E48" i="37"/>
  <c r="H48" i="37" s="1"/>
  <c r="E47" i="37"/>
  <c r="H47" i="37" s="1"/>
  <c r="E46" i="37"/>
  <c r="G46" i="37" s="1"/>
  <c r="E45" i="37"/>
  <c r="H45" i="37" s="1"/>
  <c r="H44" i="37"/>
  <c r="E44" i="37"/>
  <c r="G44" i="37" s="1"/>
  <c r="H43" i="37"/>
  <c r="E43" i="37"/>
  <c r="G43" i="37" s="1"/>
  <c r="H42" i="37"/>
  <c r="G42" i="37"/>
  <c r="E42" i="37"/>
  <c r="G41" i="37"/>
  <c r="E41" i="37"/>
  <c r="H41" i="37" s="1"/>
  <c r="H40" i="37"/>
  <c r="G40" i="37"/>
  <c r="E40" i="37"/>
  <c r="G39" i="37"/>
  <c r="H39" i="37" s="1"/>
  <c r="E39" i="37"/>
  <c r="E38" i="37"/>
  <c r="G38" i="37" s="1"/>
  <c r="H37" i="37"/>
  <c r="G37" i="37"/>
  <c r="E37" i="37"/>
  <c r="G36" i="37"/>
  <c r="H36" i="37" s="1"/>
  <c r="E36" i="37"/>
  <c r="G35" i="37"/>
  <c r="E35" i="37"/>
  <c r="E34" i="37"/>
  <c r="G34" i="37" s="1"/>
  <c r="H34" i="37" s="1"/>
  <c r="G33" i="37"/>
  <c r="H33" i="37" s="1"/>
  <c r="E33" i="37"/>
  <c r="E32" i="37"/>
  <c r="G32" i="37" s="1"/>
  <c r="E31" i="37"/>
  <c r="E30" i="37"/>
  <c r="H29" i="37"/>
  <c r="E29" i="37"/>
  <c r="G29" i="37" s="1"/>
  <c r="E28" i="37"/>
  <c r="E27" i="37"/>
  <c r="H26" i="37"/>
  <c r="G26" i="37"/>
  <c r="E26" i="37"/>
  <c r="E25" i="37"/>
  <c r="E24" i="37"/>
  <c r="G24" i="37" s="1"/>
  <c r="E23" i="37"/>
  <c r="E22" i="37"/>
  <c r="G22" i="37" s="1"/>
  <c r="H21" i="37"/>
  <c r="G21" i="37"/>
  <c r="E21" i="37"/>
  <c r="H20" i="37"/>
  <c r="G20" i="37"/>
  <c r="E20" i="37"/>
  <c r="E19" i="37"/>
  <c r="G18" i="37"/>
  <c r="H18" i="37" s="1"/>
  <c r="E18" i="37"/>
  <c r="E17" i="37"/>
  <c r="G17" i="37" s="1"/>
  <c r="G16" i="37"/>
  <c r="E16" i="37"/>
  <c r="E15" i="37"/>
  <c r="E14" i="37"/>
  <c r="G13" i="37"/>
  <c r="H13" i="37" s="1"/>
  <c r="E13" i="37"/>
  <c r="H12" i="37"/>
  <c r="E12" i="37"/>
  <c r="G12" i="37" s="1"/>
  <c r="E11" i="37"/>
  <c r="J10" i="37"/>
  <c r="K10" i="37" s="1"/>
  <c r="H10" i="37"/>
  <c r="G10" i="37"/>
  <c r="E10" i="37"/>
  <c r="J9" i="37"/>
  <c r="E9" i="37"/>
  <c r="G9" i="37" s="1"/>
  <c r="E8" i="37"/>
  <c r="E7" i="37"/>
  <c r="J6" i="37"/>
  <c r="K6" i="37" s="1"/>
  <c r="E6" i="37"/>
  <c r="G6" i="37" s="1"/>
  <c r="E5" i="37"/>
  <c r="G4" i="37"/>
  <c r="E4" i="37"/>
  <c r="G3" i="37"/>
  <c r="E3" i="37"/>
  <c r="H3" i="37" s="1"/>
  <c r="E77" i="36"/>
  <c r="G76" i="36"/>
  <c r="E76" i="36"/>
  <c r="H75" i="36"/>
  <c r="G75" i="36"/>
  <c r="E75" i="36"/>
  <c r="G74" i="36"/>
  <c r="H74" i="36" s="1"/>
  <c r="E74" i="36"/>
  <c r="E73" i="36"/>
  <c r="G72" i="36"/>
  <c r="E72" i="36"/>
  <c r="E71" i="36"/>
  <c r="G71" i="36" s="1"/>
  <c r="H71" i="36" s="1"/>
  <c r="G70" i="36"/>
  <c r="H70" i="36" s="1"/>
  <c r="E70" i="36"/>
  <c r="H69" i="36"/>
  <c r="G69" i="36"/>
  <c r="E69" i="36"/>
  <c r="H68" i="36"/>
  <c r="E68" i="36"/>
  <c r="G68" i="36" s="1"/>
  <c r="E67" i="36"/>
  <c r="H67" i="36" s="1"/>
  <c r="E66" i="36"/>
  <c r="G66" i="36" s="1"/>
  <c r="E65" i="36"/>
  <c r="G65" i="36" s="1"/>
  <c r="H64" i="36"/>
  <c r="G64" i="36"/>
  <c r="E64" i="36"/>
  <c r="H63" i="36"/>
  <c r="E63" i="36"/>
  <c r="G63" i="36" s="1"/>
  <c r="E62" i="36"/>
  <c r="H61" i="36"/>
  <c r="G61" i="36"/>
  <c r="E61" i="36"/>
  <c r="G60" i="36"/>
  <c r="H60" i="36" s="1"/>
  <c r="E60" i="36"/>
  <c r="H59" i="36"/>
  <c r="E59" i="36"/>
  <c r="G59" i="36" s="1"/>
  <c r="G58" i="36"/>
  <c r="E58" i="36"/>
  <c r="E57" i="36"/>
  <c r="H57" i="36" s="1"/>
  <c r="E56" i="36"/>
  <c r="H55" i="36"/>
  <c r="E55" i="36"/>
  <c r="G55" i="36" s="1"/>
  <c r="E54" i="36"/>
  <c r="E53" i="36"/>
  <c r="E52" i="36"/>
  <c r="G51" i="36"/>
  <c r="H51" i="36" s="1"/>
  <c r="E51" i="36"/>
  <c r="E50" i="36"/>
  <c r="H49" i="36"/>
  <c r="G49" i="36"/>
  <c r="E49" i="36"/>
  <c r="H48" i="36"/>
  <c r="G48" i="36"/>
  <c r="E48" i="36"/>
  <c r="E47" i="36"/>
  <c r="H47" i="36" s="1"/>
  <c r="E46" i="36"/>
  <c r="G45" i="36"/>
  <c r="H45" i="36" s="1"/>
  <c r="E45" i="36"/>
  <c r="H44" i="36"/>
  <c r="G44" i="36"/>
  <c r="E44" i="36"/>
  <c r="E43" i="36"/>
  <c r="H42" i="36"/>
  <c r="G42" i="36"/>
  <c r="E42" i="36"/>
  <c r="H41" i="36"/>
  <c r="G41" i="36"/>
  <c r="E41" i="36"/>
  <c r="E40" i="36"/>
  <c r="H39" i="36"/>
  <c r="G39" i="36"/>
  <c r="E39" i="36"/>
  <c r="G38" i="36"/>
  <c r="H38" i="36" s="1"/>
  <c r="E38" i="36"/>
  <c r="E37" i="36"/>
  <c r="G37" i="36" s="1"/>
  <c r="H36" i="36"/>
  <c r="G36" i="36"/>
  <c r="E36" i="36"/>
  <c r="H35" i="36"/>
  <c r="E35" i="36"/>
  <c r="G35" i="36" s="1"/>
  <c r="G34" i="36"/>
  <c r="E34" i="36"/>
  <c r="H34" i="36" s="1"/>
  <c r="E33" i="36"/>
  <c r="G33" i="36" s="1"/>
  <c r="H32" i="36"/>
  <c r="G32" i="36"/>
  <c r="E32" i="36"/>
  <c r="E31" i="36"/>
  <c r="G31" i="36" s="1"/>
  <c r="E30" i="36"/>
  <c r="G30" i="36" s="1"/>
  <c r="H30" i="36" s="1"/>
  <c r="G29" i="36"/>
  <c r="E29" i="36"/>
  <c r="E28" i="36"/>
  <c r="G27" i="36"/>
  <c r="H27" i="36" s="1"/>
  <c r="E27" i="36"/>
  <c r="G26" i="36"/>
  <c r="H26" i="36" s="1"/>
  <c r="E26" i="36"/>
  <c r="E25" i="36"/>
  <c r="E24" i="36"/>
  <c r="E23" i="36"/>
  <c r="G23" i="36" s="1"/>
  <c r="G22" i="36"/>
  <c r="H22" i="36" s="1"/>
  <c r="E22" i="36"/>
  <c r="G21" i="36"/>
  <c r="E21" i="36"/>
  <c r="H21" i="36" s="1"/>
  <c r="J20" i="36"/>
  <c r="G20" i="36"/>
  <c r="H20" i="36" s="1"/>
  <c r="E20" i="36"/>
  <c r="E19" i="36"/>
  <c r="H18" i="36"/>
  <c r="E18" i="36"/>
  <c r="G18" i="36" s="1"/>
  <c r="E17" i="36"/>
  <c r="E16" i="36"/>
  <c r="H15" i="36"/>
  <c r="G15" i="36"/>
  <c r="E15" i="36"/>
  <c r="E14" i="36"/>
  <c r="E13" i="36"/>
  <c r="E12" i="36"/>
  <c r="E11" i="36"/>
  <c r="G11" i="36" s="1"/>
  <c r="J10" i="36"/>
  <c r="K10" i="36" s="1"/>
  <c r="H10" i="36"/>
  <c r="E10" i="36"/>
  <c r="G10" i="36" s="1"/>
  <c r="J9" i="36"/>
  <c r="E9" i="36"/>
  <c r="G9" i="36" s="1"/>
  <c r="H8" i="36"/>
  <c r="G8" i="36"/>
  <c r="E8" i="36"/>
  <c r="G7" i="36"/>
  <c r="E7" i="36"/>
  <c r="J6" i="36"/>
  <c r="K6" i="36" s="1"/>
  <c r="E6" i="36"/>
  <c r="G6" i="36" s="1"/>
  <c r="H6" i="36" s="1"/>
  <c r="E5" i="36"/>
  <c r="H5" i="36" s="1"/>
  <c r="G4" i="36"/>
  <c r="H4" i="36" s="1"/>
  <c r="E4" i="36"/>
  <c r="E3" i="36"/>
  <c r="E80" i="35"/>
  <c r="G80" i="35" s="1"/>
  <c r="G79" i="35"/>
  <c r="H79" i="35" s="1"/>
  <c r="E79" i="35"/>
  <c r="G78" i="35"/>
  <c r="E78" i="35"/>
  <c r="G77" i="35"/>
  <c r="H77" i="35" s="1"/>
  <c r="E77" i="35"/>
  <c r="G76" i="35"/>
  <c r="E76" i="35"/>
  <c r="E75" i="35"/>
  <c r="H75" i="35" s="1"/>
  <c r="G74" i="35"/>
  <c r="E74" i="35"/>
  <c r="H74" i="35" s="1"/>
  <c r="E73" i="35"/>
  <c r="G73" i="35" s="1"/>
  <c r="E72" i="35"/>
  <c r="G72" i="35" s="1"/>
  <c r="G71" i="35"/>
  <c r="H71" i="35" s="1"/>
  <c r="E71" i="35"/>
  <c r="E70" i="35"/>
  <c r="E69" i="35"/>
  <c r="G68" i="35"/>
  <c r="H68" i="35" s="1"/>
  <c r="E68" i="35"/>
  <c r="E67" i="35"/>
  <c r="E66" i="35"/>
  <c r="G66" i="35" s="1"/>
  <c r="H66" i="35" s="1"/>
  <c r="H65" i="35"/>
  <c r="G65" i="35"/>
  <c r="E65" i="35"/>
  <c r="H64" i="35"/>
  <c r="E64" i="35"/>
  <c r="G64" i="35" s="1"/>
  <c r="H63" i="35"/>
  <c r="G63" i="35"/>
  <c r="E63" i="35"/>
  <c r="E62" i="35"/>
  <c r="G61" i="35"/>
  <c r="E61" i="35"/>
  <c r="H60" i="35"/>
  <c r="G60" i="35"/>
  <c r="E60" i="35"/>
  <c r="H59" i="35"/>
  <c r="G59" i="35"/>
  <c r="E59" i="35"/>
  <c r="G58" i="35"/>
  <c r="H58" i="35" s="1"/>
  <c r="E58" i="35"/>
  <c r="E57" i="35"/>
  <c r="E56" i="35"/>
  <c r="H55" i="35"/>
  <c r="E55" i="35"/>
  <c r="G55" i="35" s="1"/>
  <c r="E54" i="35"/>
  <c r="H53" i="35"/>
  <c r="G53" i="35"/>
  <c r="E53" i="35"/>
  <c r="G52" i="35"/>
  <c r="E52" i="35"/>
  <c r="E51" i="35"/>
  <c r="G50" i="35"/>
  <c r="E50" i="35"/>
  <c r="H49" i="35"/>
  <c r="E49" i="35"/>
  <c r="G49" i="35" s="1"/>
  <c r="E48" i="35"/>
  <c r="H47" i="35"/>
  <c r="E47" i="35"/>
  <c r="G47" i="35" s="1"/>
  <c r="E46" i="35"/>
  <c r="G46" i="35" s="1"/>
  <c r="H45" i="35"/>
  <c r="E45" i="35"/>
  <c r="G45" i="35" s="1"/>
  <c r="G44" i="35"/>
  <c r="H44" i="35" s="1"/>
  <c r="E44" i="35"/>
  <c r="G43" i="35"/>
  <c r="H43" i="35" s="1"/>
  <c r="E43" i="35"/>
  <c r="E42" i="35"/>
  <c r="G41" i="35"/>
  <c r="H41" i="35" s="1"/>
  <c r="E41" i="35"/>
  <c r="E40" i="35"/>
  <c r="H39" i="35"/>
  <c r="G39" i="35"/>
  <c r="E39" i="35"/>
  <c r="G38" i="35"/>
  <c r="H38" i="35" s="1"/>
  <c r="E38" i="35"/>
  <c r="E37" i="35"/>
  <c r="H36" i="35"/>
  <c r="E36" i="35"/>
  <c r="G36" i="35" s="1"/>
  <c r="G35" i="35"/>
  <c r="H35" i="35" s="1"/>
  <c r="E35" i="35"/>
  <c r="G34" i="35"/>
  <c r="H34" i="35" s="1"/>
  <c r="E34" i="35"/>
  <c r="G33" i="35"/>
  <c r="H33" i="35" s="1"/>
  <c r="E33" i="35"/>
  <c r="E32" i="35"/>
  <c r="E31" i="35"/>
  <c r="G30" i="35"/>
  <c r="E30" i="35"/>
  <c r="E29" i="35"/>
  <c r="J28" i="35"/>
  <c r="E28" i="35"/>
  <c r="G28" i="35" s="1"/>
  <c r="H28" i="35" s="1"/>
  <c r="J27" i="35"/>
  <c r="E27" i="35"/>
  <c r="H26" i="35"/>
  <c r="E26" i="35"/>
  <c r="G26" i="35" s="1"/>
  <c r="E25" i="35"/>
  <c r="G24" i="35"/>
  <c r="H24" i="35" s="1"/>
  <c r="E24" i="35"/>
  <c r="E23" i="35"/>
  <c r="J22" i="35"/>
  <c r="E22" i="35"/>
  <c r="H21" i="35"/>
  <c r="G21" i="35"/>
  <c r="E21" i="35"/>
  <c r="J20" i="35"/>
  <c r="H20" i="35"/>
  <c r="G20" i="35"/>
  <c r="E20" i="35"/>
  <c r="H19" i="35"/>
  <c r="E19" i="35"/>
  <c r="G19" i="35" s="1"/>
  <c r="E18" i="35"/>
  <c r="G17" i="35"/>
  <c r="E17" i="35"/>
  <c r="E16" i="35"/>
  <c r="E15" i="35"/>
  <c r="G15" i="35" s="1"/>
  <c r="G14" i="35"/>
  <c r="H14" i="35" s="1"/>
  <c r="E14" i="35"/>
  <c r="G13" i="35"/>
  <c r="E13" i="35"/>
  <c r="H12" i="35"/>
  <c r="G12" i="35"/>
  <c r="E12" i="35"/>
  <c r="H11" i="35"/>
  <c r="G11" i="35"/>
  <c r="E11" i="35"/>
  <c r="J10" i="35"/>
  <c r="K10" i="35" s="1"/>
  <c r="H10" i="35"/>
  <c r="E10" i="35"/>
  <c r="G10" i="35" s="1"/>
  <c r="J9" i="35"/>
  <c r="E9" i="35"/>
  <c r="E8" i="35"/>
  <c r="E7" i="35"/>
  <c r="G7" i="35" s="1"/>
  <c r="H7" i="35" s="1"/>
  <c r="J6" i="35"/>
  <c r="K6" i="35" s="1"/>
  <c r="G6" i="35"/>
  <c r="E6" i="35"/>
  <c r="H6" i="35" s="1"/>
  <c r="H5" i="35"/>
  <c r="E5" i="35"/>
  <c r="G5" i="35" s="1"/>
  <c r="H4" i="35"/>
  <c r="E4" i="35"/>
  <c r="G4" i="35" s="1"/>
  <c r="H3" i="35"/>
  <c r="E3" i="35"/>
  <c r="G3" i="35" s="1"/>
  <c r="E78" i="34"/>
  <c r="H77" i="34"/>
  <c r="G77" i="34"/>
  <c r="E77" i="34"/>
  <c r="H76" i="34"/>
  <c r="G76" i="34"/>
  <c r="E76" i="34"/>
  <c r="E75" i="34"/>
  <c r="G74" i="34"/>
  <c r="H74" i="34" s="1"/>
  <c r="E74" i="34"/>
  <c r="E73" i="34"/>
  <c r="E72" i="34"/>
  <c r="G72" i="34" s="1"/>
  <c r="H71" i="34"/>
  <c r="G71" i="34"/>
  <c r="E71" i="34"/>
  <c r="G70" i="34"/>
  <c r="E70" i="34"/>
  <c r="E69" i="34"/>
  <c r="H68" i="34"/>
  <c r="G68" i="34"/>
  <c r="E68" i="34"/>
  <c r="E67" i="34"/>
  <c r="G66" i="34"/>
  <c r="H66" i="34" s="1"/>
  <c r="E66" i="34"/>
  <c r="E65" i="34"/>
  <c r="G65" i="34" s="1"/>
  <c r="H65" i="34" s="1"/>
  <c r="H64" i="34"/>
  <c r="E64" i="34"/>
  <c r="G64" i="34" s="1"/>
  <c r="E63" i="34"/>
  <c r="E62" i="34"/>
  <c r="G62" i="34" s="1"/>
  <c r="E61" i="34"/>
  <c r="G61" i="34" s="1"/>
  <c r="H60" i="34"/>
  <c r="G60" i="34"/>
  <c r="E60" i="34"/>
  <c r="G59" i="34"/>
  <c r="E59" i="34"/>
  <c r="E58" i="34"/>
  <c r="E57" i="34"/>
  <c r="E56" i="34"/>
  <c r="G56" i="34" s="1"/>
  <c r="G55" i="34"/>
  <c r="H55" i="34" s="1"/>
  <c r="E55" i="34"/>
  <c r="H54" i="34"/>
  <c r="E54" i="34"/>
  <c r="G54" i="34" s="1"/>
  <c r="G53" i="34"/>
  <c r="E53" i="34"/>
  <c r="H53" i="34" s="1"/>
  <c r="H52" i="34"/>
  <c r="E52" i="34"/>
  <c r="G52" i="34" s="1"/>
  <c r="E51" i="34"/>
  <c r="H51" i="34" s="1"/>
  <c r="H50" i="34"/>
  <c r="G50" i="34"/>
  <c r="E50" i="34"/>
  <c r="H49" i="34"/>
  <c r="G49" i="34"/>
  <c r="E49" i="34"/>
  <c r="E48" i="34"/>
  <c r="G48" i="34" s="1"/>
  <c r="H48" i="34" s="1"/>
  <c r="E47" i="34"/>
  <c r="H46" i="34"/>
  <c r="G46" i="34"/>
  <c r="E46" i="34"/>
  <c r="G45" i="34"/>
  <c r="E45" i="34"/>
  <c r="E44" i="34"/>
  <c r="H43" i="34"/>
  <c r="G43" i="34"/>
  <c r="E43" i="34"/>
  <c r="E42" i="34"/>
  <c r="H42" i="34" s="1"/>
  <c r="E41" i="34"/>
  <c r="E40" i="34"/>
  <c r="G40" i="34" s="1"/>
  <c r="H39" i="34"/>
  <c r="E39" i="34"/>
  <c r="G39" i="34" s="1"/>
  <c r="H38" i="34"/>
  <c r="G38" i="34"/>
  <c r="E38" i="34"/>
  <c r="H37" i="34"/>
  <c r="E37" i="34"/>
  <c r="G37" i="34" s="1"/>
  <c r="E36" i="34"/>
  <c r="G35" i="34"/>
  <c r="H35" i="34" s="1"/>
  <c r="E35" i="34"/>
  <c r="E34" i="34"/>
  <c r="G34" i="34" s="1"/>
  <c r="H33" i="34"/>
  <c r="G33" i="34"/>
  <c r="E33" i="34"/>
  <c r="E32" i="34"/>
  <c r="H31" i="34"/>
  <c r="G31" i="34"/>
  <c r="E31" i="34"/>
  <c r="E30" i="34"/>
  <c r="H29" i="34"/>
  <c r="G29" i="34"/>
  <c r="E29" i="34"/>
  <c r="E28" i="34"/>
  <c r="J27" i="34"/>
  <c r="J28" i="34" s="1"/>
  <c r="E27" i="34"/>
  <c r="H26" i="34"/>
  <c r="E26" i="34"/>
  <c r="G26" i="34" s="1"/>
  <c r="E25" i="34"/>
  <c r="E24" i="34"/>
  <c r="H24" i="34" s="1"/>
  <c r="H23" i="34"/>
  <c r="E23" i="34"/>
  <c r="G23" i="34" s="1"/>
  <c r="E22" i="34"/>
  <c r="G22" i="34" s="1"/>
  <c r="H22" i="34" s="1"/>
  <c r="G21" i="34"/>
  <c r="H21" i="34" s="1"/>
  <c r="E21" i="34"/>
  <c r="J20" i="34"/>
  <c r="G20" i="34"/>
  <c r="H20" i="34" s="1"/>
  <c r="E20" i="34"/>
  <c r="H19" i="34"/>
  <c r="E19" i="34"/>
  <c r="G19" i="34" s="1"/>
  <c r="E18" i="34"/>
  <c r="G18" i="34" s="1"/>
  <c r="H17" i="34"/>
  <c r="G17" i="34"/>
  <c r="E17" i="34"/>
  <c r="E16" i="34"/>
  <c r="H16" i="34" s="1"/>
  <c r="E15" i="34"/>
  <c r="H14" i="34"/>
  <c r="E14" i="34"/>
  <c r="G14" i="34" s="1"/>
  <c r="E13" i="34"/>
  <c r="E12" i="34"/>
  <c r="G12" i="34" s="1"/>
  <c r="E11" i="34"/>
  <c r="G11" i="34" s="1"/>
  <c r="K10" i="34"/>
  <c r="J10" i="34"/>
  <c r="E10" i="34"/>
  <c r="H10" i="34" s="1"/>
  <c r="J9" i="34"/>
  <c r="E9" i="34"/>
  <c r="G8" i="34"/>
  <c r="H8" i="34" s="1"/>
  <c r="E8" i="34"/>
  <c r="E7" i="34"/>
  <c r="J6" i="34"/>
  <c r="K6" i="34" s="1"/>
  <c r="E6" i="34"/>
  <c r="G5" i="34"/>
  <c r="E5" i="34"/>
  <c r="H5" i="34" s="1"/>
  <c r="E4" i="34"/>
  <c r="H3" i="34"/>
  <c r="G3" i="34"/>
  <c r="E3" i="34"/>
  <c r="E98" i="33"/>
  <c r="G97" i="33"/>
  <c r="E97" i="33"/>
  <c r="H97" i="33" s="1"/>
  <c r="G96" i="33"/>
  <c r="H96" i="33" s="1"/>
  <c r="E96" i="33"/>
  <c r="E95" i="33"/>
  <c r="H94" i="33"/>
  <c r="E94" i="33"/>
  <c r="G94" i="33" s="1"/>
  <c r="G93" i="33"/>
  <c r="H93" i="33" s="1"/>
  <c r="E93" i="33"/>
  <c r="H92" i="33"/>
  <c r="E92" i="33"/>
  <c r="G92" i="33" s="1"/>
  <c r="H91" i="33"/>
  <c r="E91" i="33"/>
  <c r="G91" i="33" s="1"/>
  <c r="G90" i="33"/>
  <c r="H90" i="33" s="1"/>
  <c r="E90" i="33"/>
  <c r="E89" i="33"/>
  <c r="H89" i="33" s="1"/>
  <c r="G88" i="33"/>
  <c r="H88" i="33" s="1"/>
  <c r="E88" i="33"/>
  <c r="H87" i="33"/>
  <c r="G87" i="33"/>
  <c r="E87" i="33"/>
  <c r="E86" i="33"/>
  <c r="E85" i="33"/>
  <c r="H85" i="33" s="1"/>
  <c r="H84" i="33"/>
  <c r="G84" i="33"/>
  <c r="E84" i="33"/>
  <c r="G83" i="33"/>
  <c r="E83" i="33"/>
  <c r="H83" i="33" s="1"/>
  <c r="G82" i="33"/>
  <c r="E82" i="33"/>
  <c r="H81" i="33"/>
  <c r="E81" i="33"/>
  <c r="G81" i="33" s="1"/>
  <c r="E80" i="33"/>
  <c r="G80" i="33" s="1"/>
  <c r="E79" i="33"/>
  <c r="G79" i="33" s="1"/>
  <c r="E78" i="33"/>
  <c r="G78" i="33" s="1"/>
  <c r="E77" i="33"/>
  <c r="H76" i="33"/>
  <c r="G76" i="33"/>
  <c r="E76" i="33"/>
  <c r="E75" i="33"/>
  <c r="G75" i="33" s="1"/>
  <c r="H75" i="33" s="1"/>
  <c r="E74" i="33"/>
  <c r="H74" i="33" s="1"/>
  <c r="E73" i="33"/>
  <c r="G73" i="33" s="1"/>
  <c r="H72" i="33"/>
  <c r="E72" i="33"/>
  <c r="G72" i="33" s="1"/>
  <c r="G71" i="33"/>
  <c r="H71" i="33" s="1"/>
  <c r="E71" i="33"/>
  <c r="E70" i="33"/>
  <c r="H69" i="33"/>
  <c r="E69" i="33"/>
  <c r="G69" i="33" s="1"/>
  <c r="G68" i="33"/>
  <c r="E68" i="33"/>
  <c r="H68" i="33" s="1"/>
  <c r="H67" i="33"/>
  <c r="G67" i="33"/>
  <c r="E67" i="33"/>
  <c r="G66" i="33"/>
  <c r="E66" i="33"/>
  <c r="H66" i="33" s="1"/>
  <c r="H65" i="33"/>
  <c r="G65" i="33"/>
  <c r="E65" i="33"/>
  <c r="E64" i="33"/>
  <c r="G63" i="33"/>
  <c r="E63" i="33"/>
  <c r="H63" i="33" s="1"/>
  <c r="E62" i="33"/>
  <c r="E61" i="33"/>
  <c r="H61" i="33" s="1"/>
  <c r="G60" i="33"/>
  <c r="H60" i="33" s="1"/>
  <c r="E60" i="33"/>
  <c r="E59" i="33"/>
  <c r="G59" i="33" s="1"/>
  <c r="E58" i="33"/>
  <c r="E57" i="33"/>
  <c r="H57" i="33" s="1"/>
  <c r="E56" i="33"/>
  <c r="G55" i="33"/>
  <c r="H55" i="33" s="1"/>
  <c r="E55" i="33"/>
  <c r="E54" i="33"/>
  <c r="H54" i="33" s="1"/>
  <c r="H53" i="33"/>
  <c r="E53" i="33"/>
  <c r="G53" i="33" s="1"/>
  <c r="H52" i="33"/>
  <c r="G52" i="33"/>
  <c r="E52" i="33"/>
  <c r="E51" i="33"/>
  <c r="G51" i="33" s="1"/>
  <c r="E50" i="33"/>
  <c r="H49" i="33"/>
  <c r="G49" i="33"/>
  <c r="E49" i="33"/>
  <c r="E48" i="33"/>
  <c r="E47" i="33"/>
  <c r="G47" i="33" s="1"/>
  <c r="H47" i="33" s="1"/>
  <c r="H46" i="33"/>
  <c r="G46" i="33"/>
  <c r="E46" i="33"/>
  <c r="H45" i="33"/>
  <c r="G45" i="33"/>
  <c r="E45" i="33"/>
  <c r="E44" i="33"/>
  <c r="G44" i="33" s="1"/>
  <c r="H43" i="33"/>
  <c r="G43" i="33"/>
  <c r="E43" i="33"/>
  <c r="E42" i="33"/>
  <c r="G42" i="33" s="1"/>
  <c r="G41" i="33"/>
  <c r="E41" i="33"/>
  <c r="H41" i="33" s="1"/>
  <c r="E40" i="33"/>
  <c r="E39" i="33"/>
  <c r="E38" i="33"/>
  <c r="G38" i="33" s="1"/>
  <c r="H37" i="33"/>
  <c r="G37" i="33"/>
  <c r="E37" i="33"/>
  <c r="E36" i="33"/>
  <c r="E35" i="33"/>
  <c r="H34" i="33"/>
  <c r="E34" i="33"/>
  <c r="G34" i="33" s="1"/>
  <c r="H33" i="33"/>
  <c r="G33" i="33"/>
  <c r="E33" i="33"/>
  <c r="E32" i="33"/>
  <c r="E31" i="33"/>
  <c r="E30" i="33"/>
  <c r="H30" i="33" s="1"/>
  <c r="E29" i="33"/>
  <c r="J28" i="33"/>
  <c r="E28" i="33"/>
  <c r="J27" i="33"/>
  <c r="G27" i="33"/>
  <c r="E27" i="33"/>
  <c r="H27" i="33" s="1"/>
  <c r="H26" i="33"/>
  <c r="E26" i="33"/>
  <c r="G26" i="33" s="1"/>
  <c r="G25" i="33"/>
  <c r="E25" i="33"/>
  <c r="H25" i="33" s="1"/>
  <c r="H24" i="33"/>
  <c r="E24" i="33"/>
  <c r="G24" i="33" s="1"/>
  <c r="E23" i="33"/>
  <c r="E22" i="33"/>
  <c r="H21" i="33"/>
  <c r="G21" i="33"/>
  <c r="E21" i="33"/>
  <c r="E20" i="33"/>
  <c r="H19" i="33"/>
  <c r="G19" i="33"/>
  <c r="E19" i="33"/>
  <c r="G18" i="33"/>
  <c r="E18" i="33"/>
  <c r="H18" i="33" s="1"/>
  <c r="E17" i="33"/>
  <c r="E16" i="33"/>
  <c r="E15" i="33"/>
  <c r="E14" i="33"/>
  <c r="E13" i="33"/>
  <c r="G12" i="33"/>
  <c r="E12" i="33"/>
  <c r="H12" i="33" s="1"/>
  <c r="H11" i="33"/>
  <c r="E11" i="33"/>
  <c r="G11" i="33" s="1"/>
  <c r="J10" i="33"/>
  <c r="K10" i="33" s="1"/>
  <c r="H10" i="33"/>
  <c r="E10" i="33"/>
  <c r="G10" i="33" s="1"/>
  <c r="J9" i="33"/>
  <c r="H9" i="33"/>
  <c r="E9" i="33"/>
  <c r="G9" i="33" s="1"/>
  <c r="E8" i="33"/>
  <c r="H8" i="33" s="1"/>
  <c r="H7" i="33"/>
  <c r="G7" i="33"/>
  <c r="E7" i="33"/>
  <c r="J6" i="33"/>
  <c r="K6" i="33" s="1"/>
  <c r="H6" i="33"/>
  <c r="E6" i="33"/>
  <c r="G6" i="33" s="1"/>
  <c r="H5" i="33"/>
  <c r="G5" i="33"/>
  <c r="E5" i="33"/>
  <c r="G4" i="33"/>
  <c r="H4" i="33" s="1"/>
  <c r="E4" i="33"/>
  <c r="H3" i="33"/>
  <c r="G3" i="33"/>
  <c r="E3" i="33"/>
  <c r="I114" i="32"/>
  <c r="H114" i="32"/>
  <c r="I113" i="32"/>
  <c r="H113" i="32"/>
  <c r="H112" i="32"/>
  <c r="I112" i="32" s="1"/>
  <c r="F112" i="32"/>
  <c r="H111" i="32"/>
  <c r="I111" i="32" s="1"/>
  <c r="F111" i="32"/>
  <c r="F110" i="32"/>
  <c r="H109" i="32"/>
  <c r="F109" i="32"/>
  <c r="H108" i="32"/>
  <c r="F108" i="32"/>
  <c r="F107" i="32"/>
  <c r="H107" i="32" s="1"/>
  <c r="I106" i="32"/>
  <c r="F106" i="32"/>
  <c r="H106" i="32" s="1"/>
  <c r="F105" i="32"/>
  <c r="H105" i="32" s="1"/>
  <c r="I104" i="32"/>
  <c r="F104" i="32"/>
  <c r="H104" i="32" s="1"/>
  <c r="H103" i="32"/>
  <c r="F103" i="32"/>
  <c r="I102" i="32"/>
  <c r="F102" i="32"/>
  <c r="H102" i="32" s="1"/>
  <c r="I101" i="32"/>
  <c r="H101" i="32"/>
  <c r="F101" i="32"/>
  <c r="F100" i="32"/>
  <c r="H100" i="32" s="1"/>
  <c r="I100" i="32" s="1"/>
  <c r="H99" i="32"/>
  <c r="I99" i="32" s="1"/>
  <c r="F99" i="32"/>
  <c r="F98" i="32"/>
  <c r="H97" i="32"/>
  <c r="F97" i="32"/>
  <c r="I96" i="32"/>
  <c r="F96" i="32"/>
  <c r="H96" i="32" s="1"/>
  <c r="H95" i="32"/>
  <c r="I95" i="32" s="1"/>
  <c r="F95" i="32"/>
  <c r="F94" i="32"/>
  <c r="I93" i="32"/>
  <c r="F93" i="32"/>
  <c r="H93" i="32" s="1"/>
  <c r="H92" i="32"/>
  <c r="I92" i="32" s="1"/>
  <c r="F92" i="32"/>
  <c r="H91" i="32"/>
  <c r="F91" i="32"/>
  <c r="I90" i="32"/>
  <c r="H90" i="32"/>
  <c r="F90" i="32"/>
  <c r="H89" i="32"/>
  <c r="I89" i="32" s="1"/>
  <c r="F89" i="32"/>
  <c r="F88" i="32"/>
  <c r="H87" i="32"/>
  <c r="F87" i="32"/>
  <c r="F86" i="32"/>
  <c r="F85" i="32"/>
  <c r="H85" i="32" s="1"/>
  <c r="I85" i="32" s="1"/>
  <c r="F84" i="32"/>
  <c r="F83" i="32"/>
  <c r="F82" i="32"/>
  <c r="H81" i="32"/>
  <c r="F81" i="32"/>
  <c r="I81" i="32" s="1"/>
  <c r="F80" i="32"/>
  <c r="H80" i="32" s="1"/>
  <c r="F79" i="32"/>
  <c r="H79" i="32" s="1"/>
  <c r="H78" i="32"/>
  <c r="F78" i="32"/>
  <c r="F77" i="32"/>
  <c r="H77" i="32" s="1"/>
  <c r="I77" i="32" s="1"/>
  <c r="F76" i="32"/>
  <c r="I75" i="32"/>
  <c r="H75" i="32"/>
  <c r="F75" i="32"/>
  <c r="I74" i="32"/>
  <c r="F74" i="32"/>
  <c r="H74" i="32" s="1"/>
  <c r="I73" i="32"/>
  <c r="H73" i="32"/>
  <c r="F73" i="32"/>
  <c r="F72" i="32"/>
  <c r="I71" i="32"/>
  <c r="H71" i="32"/>
  <c r="F71" i="32"/>
  <c r="F70" i="32"/>
  <c r="I69" i="32"/>
  <c r="H69" i="32"/>
  <c r="F69" i="32"/>
  <c r="F68" i="32"/>
  <c r="H67" i="32"/>
  <c r="I67" i="32" s="1"/>
  <c r="F67" i="32"/>
  <c r="F66" i="32"/>
  <c r="H65" i="32"/>
  <c r="F65" i="32"/>
  <c r="F64" i="32"/>
  <c r="H63" i="32"/>
  <c r="I63" i="32" s="1"/>
  <c r="F63" i="32"/>
  <c r="F62" i="32"/>
  <c r="H62" i="32" s="1"/>
  <c r="F61" i="32"/>
  <c r="H60" i="32"/>
  <c r="I60" i="32" s="1"/>
  <c r="F60" i="32"/>
  <c r="F59" i="32"/>
  <c r="F58" i="32"/>
  <c r="I57" i="32"/>
  <c r="H57" i="32"/>
  <c r="F57" i="32"/>
  <c r="F56" i="32"/>
  <c r="F55" i="32"/>
  <c r="H55" i="32" s="1"/>
  <c r="F54" i="32"/>
  <c r="F53" i="32"/>
  <c r="F52" i="32"/>
  <c r="H52" i="32" s="1"/>
  <c r="H51" i="32"/>
  <c r="I51" i="32" s="1"/>
  <c r="F51" i="32"/>
  <c r="H50" i="32"/>
  <c r="F50" i="32"/>
  <c r="F49" i="32"/>
  <c r="H49" i="32" s="1"/>
  <c r="I49" i="32" s="1"/>
  <c r="F48" i="32"/>
  <c r="I47" i="32"/>
  <c r="H47" i="32"/>
  <c r="F47" i="32"/>
  <c r="H46" i="32"/>
  <c r="F46" i="32"/>
  <c r="I46" i="32" s="1"/>
  <c r="I45" i="32"/>
  <c r="H45" i="32"/>
  <c r="F45" i="32"/>
  <c r="F44" i="32"/>
  <c r="H43" i="32"/>
  <c r="F43" i="32"/>
  <c r="F42" i="32"/>
  <c r="F41" i="32"/>
  <c r="I40" i="32"/>
  <c r="F40" i="32"/>
  <c r="H40" i="32" s="1"/>
  <c r="F39" i="32"/>
  <c r="I39" i="32" s="1"/>
  <c r="H38" i="32"/>
  <c r="F38" i="32"/>
  <c r="I38" i="32" s="1"/>
  <c r="H37" i="32"/>
  <c r="F37" i="32"/>
  <c r="F36" i="32"/>
  <c r="H36" i="32" s="1"/>
  <c r="I36" i="32" s="1"/>
  <c r="I35" i="32"/>
  <c r="H35" i="32"/>
  <c r="F35" i="32"/>
  <c r="F34" i="32"/>
  <c r="H34" i="32" s="1"/>
  <c r="F33" i="32"/>
  <c r="H32" i="32"/>
  <c r="F32" i="32"/>
  <c r="I32" i="32" s="1"/>
  <c r="F31" i="32"/>
  <c r="F30" i="32"/>
  <c r="H30" i="32" s="1"/>
  <c r="H29" i="32"/>
  <c r="I29" i="32" s="1"/>
  <c r="F29" i="32"/>
  <c r="F28" i="32"/>
  <c r="K27" i="32"/>
  <c r="F27" i="32"/>
  <c r="K26" i="32"/>
  <c r="F26" i="32"/>
  <c r="F25" i="32"/>
  <c r="H24" i="32"/>
  <c r="I24" i="32" s="1"/>
  <c r="F24" i="32"/>
  <c r="F23" i="32"/>
  <c r="H22" i="32"/>
  <c r="F22" i="32"/>
  <c r="F21" i="32"/>
  <c r="F20" i="32"/>
  <c r="F19" i="32"/>
  <c r="F18" i="32"/>
  <c r="F17" i="32"/>
  <c r="I16" i="32"/>
  <c r="H16" i="32"/>
  <c r="F16" i="32"/>
  <c r="I15" i="32"/>
  <c r="F15" i="32"/>
  <c r="H15" i="32" s="1"/>
  <c r="H14" i="32"/>
  <c r="F14" i="32"/>
  <c r="I14" i="32" s="1"/>
  <c r="I13" i="32"/>
  <c r="F13" i="32"/>
  <c r="H13" i="32" s="1"/>
  <c r="F12" i="32"/>
  <c r="F11" i="32"/>
  <c r="I10" i="32"/>
  <c r="H10" i="32"/>
  <c r="F10" i="32"/>
  <c r="K9" i="32"/>
  <c r="L9" i="32" s="1"/>
  <c r="H9" i="32"/>
  <c r="I9" i="32" s="1"/>
  <c r="F9" i="32"/>
  <c r="K8" i="32"/>
  <c r="H8" i="32"/>
  <c r="I8" i="32" s="1"/>
  <c r="F8" i="32"/>
  <c r="H7" i="32"/>
  <c r="F7" i="32"/>
  <c r="F6" i="32"/>
  <c r="K5" i="32"/>
  <c r="L5" i="32" s="1"/>
  <c r="F5" i="32"/>
  <c r="I5" i="32" s="1"/>
  <c r="F4" i="32"/>
  <c r="H4" i="32" s="1"/>
  <c r="I3" i="32"/>
  <c r="H3" i="32"/>
  <c r="F3" i="32"/>
  <c r="H103" i="31"/>
  <c r="G103" i="31"/>
  <c r="E103" i="31"/>
  <c r="G102" i="31"/>
  <c r="H102" i="31" s="1"/>
  <c r="E102" i="31"/>
  <c r="G101" i="31"/>
  <c r="E101" i="31"/>
  <c r="G100" i="31"/>
  <c r="E100" i="31"/>
  <c r="E99" i="31"/>
  <c r="G98" i="31"/>
  <c r="E98" i="31"/>
  <c r="H98" i="31" s="1"/>
  <c r="H97" i="31"/>
  <c r="G97" i="31"/>
  <c r="E97" i="31"/>
  <c r="G96" i="31"/>
  <c r="E96" i="31"/>
  <c r="E95" i="31"/>
  <c r="G95" i="31" s="1"/>
  <c r="H95" i="31" s="1"/>
  <c r="E94" i="31"/>
  <c r="E93" i="31"/>
  <c r="E92" i="31"/>
  <c r="G91" i="31"/>
  <c r="E91" i="31"/>
  <c r="E90" i="31"/>
  <c r="E89" i="31"/>
  <c r="H88" i="31"/>
  <c r="E88" i="31"/>
  <c r="G88" i="31" s="1"/>
  <c r="H87" i="31"/>
  <c r="G87" i="31"/>
  <c r="E87" i="31"/>
  <c r="E86" i="31"/>
  <c r="E85" i="31"/>
  <c r="H84" i="31"/>
  <c r="E84" i="31"/>
  <c r="G84" i="31" s="1"/>
  <c r="H83" i="31"/>
  <c r="E83" i="31"/>
  <c r="G83" i="31" s="1"/>
  <c r="H82" i="31"/>
  <c r="G82" i="31"/>
  <c r="E82" i="31"/>
  <c r="E81" i="31"/>
  <c r="G80" i="31"/>
  <c r="E80" i="31"/>
  <c r="E79" i="31"/>
  <c r="E78" i="31"/>
  <c r="G77" i="31"/>
  <c r="E77" i="31"/>
  <c r="H77" i="31" s="1"/>
  <c r="G76" i="31"/>
  <c r="E76" i="31"/>
  <c r="G75" i="31"/>
  <c r="E75" i="31"/>
  <c r="H75" i="31" s="1"/>
  <c r="E74" i="31"/>
  <c r="E73" i="31"/>
  <c r="G73" i="31" s="1"/>
  <c r="H72" i="31"/>
  <c r="G72" i="31"/>
  <c r="E72" i="31"/>
  <c r="E71" i="31"/>
  <c r="G71" i="31" s="1"/>
  <c r="E70" i="31"/>
  <c r="E69" i="31"/>
  <c r="G69" i="31" s="1"/>
  <c r="E68" i="31"/>
  <c r="E67" i="31"/>
  <c r="E66" i="31"/>
  <c r="H65" i="31"/>
  <c r="G65" i="31"/>
  <c r="E65" i="31"/>
  <c r="G64" i="31"/>
  <c r="E64" i="31"/>
  <c r="H64" i="31" s="1"/>
  <c r="E63" i="31"/>
  <c r="E62" i="31"/>
  <c r="E61" i="31"/>
  <c r="G61" i="31" s="1"/>
  <c r="E60" i="31"/>
  <c r="E59" i="31"/>
  <c r="H59" i="31" s="1"/>
  <c r="G58" i="31"/>
  <c r="H58" i="31" s="1"/>
  <c r="E58" i="31"/>
  <c r="G57" i="31"/>
  <c r="E57" i="31"/>
  <c r="E56" i="31"/>
  <c r="E55" i="31"/>
  <c r="H54" i="31"/>
  <c r="G54" i="31"/>
  <c r="E54" i="31"/>
  <c r="H53" i="31"/>
  <c r="G53" i="31"/>
  <c r="E53" i="31"/>
  <c r="E52" i="31"/>
  <c r="G51" i="31"/>
  <c r="H51" i="31" s="1"/>
  <c r="E51" i="31"/>
  <c r="G50" i="31"/>
  <c r="H50" i="31" s="1"/>
  <c r="E50" i="31"/>
  <c r="E49" i="31"/>
  <c r="E48" i="31"/>
  <c r="J25" i="31" s="1"/>
  <c r="E47" i="31"/>
  <c r="E46" i="31"/>
  <c r="H45" i="31"/>
  <c r="E45" i="31"/>
  <c r="G45" i="31" s="1"/>
  <c r="H44" i="31"/>
  <c r="G44" i="31"/>
  <c r="E44" i="31"/>
  <c r="E43" i="31"/>
  <c r="G42" i="31"/>
  <c r="H42" i="31" s="1"/>
  <c r="E42" i="31"/>
  <c r="E41" i="31"/>
  <c r="H41" i="31" s="1"/>
  <c r="H40" i="31"/>
  <c r="G40" i="31"/>
  <c r="E40" i="31"/>
  <c r="E39" i="31"/>
  <c r="G38" i="31"/>
  <c r="H38" i="31" s="1"/>
  <c r="E38" i="31"/>
  <c r="E37" i="31"/>
  <c r="H36" i="31"/>
  <c r="G36" i="31"/>
  <c r="E36" i="31"/>
  <c r="G35" i="31"/>
  <c r="E35" i="31"/>
  <c r="H35" i="31" s="1"/>
  <c r="H34" i="31"/>
  <c r="G34" i="31"/>
  <c r="E34" i="31"/>
  <c r="E33" i="31"/>
  <c r="G33" i="31" s="1"/>
  <c r="E32" i="31"/>
  <c r="H31" i="31"/>
  <c r="E31" i="31"/>
  <c r="G31" i="31" s="1"/>
  <c r="G30" i="31"/>
  <c r="H30" i="31" s="1"/>
  <c r="E30" i="31"/>
  <c r="G29" i="31"/>
  <c r="H29" i="31" s="1"/>
  <c r="E29" i="31"/>
  <c r="H28" i="31"/>
  <c r="E28" i="31"/>
  <c r="G28" i="31" s="1"/>
  <c r="G27" i="31"/>
  <c r="H27" i="31" s="1"/>
  <c r="E27" i="31"/>
  <c r="E26" i="31"/>
  <c r="G26" i="31" s="1"/>
  <c r="G25" i="31"/>
  <c r="E25" i="31"/>
  <c r="H24" i="31"/>
  <c r="G24" i="31"/>
  <c r="E24" i="31"/>
  <c r="G23" i="31"/>
  <c r="E23" i="31"/>
  <c r="E22" i="31"/>
  <c r="G22" i="31" s="1"/>
  <c r="H22" i="31" s="1"/>
  <c r="E21" i="31"/>
  <c r="G20" i="31"/>
  <c r="E20" i="31"/>
  <c r="E19" i="31"/>
  <c r="H18" i="31"/>
  <c r="E18" i="31"/>
  <c r="G18" i="31" s="1"/>
  <c r="G17" i="31"/>
  <c r="H17" i="31" s="1"/>
  <c r="E17" i="31"/>
  <c r="E16" i="31"/>
  <c r="G15" i="31"/>
  <c r="H15" i="31" s="1"/>
  <c r="E15" i="31"/>
  <c r="E14" i="31"/>
  <c r="H14" i="31" s="1"/>
  <c r="E13" i="31"/>
  <c r="E12" i="31"/>
  <c r="G12" i="31" s="1"/>
  <c r="H12" i="31" s="1"/>
  <c r="G11" i="31"/>
  <c r="E11" i="31"/>
  <c r="H11" i="31" s="1"/>
  <c r="K10" i="31"/>
  <c r="J10" i="31"/>
  <c r="G10" i="31"/>
  <c r="H10" i="31" s="1"/>
  <c r="E10" i="31"/>
  <c r="J9" i="31"/>
  <c r="G9" i="31"/>
  <c r="E9" i="31"/>
  <c r="H9" i="31" s="1"/>
  <c r="E8" i="31"/>
  <c r="E7" i="31"/>
  <c r="J6" i="31"/>
  <c r="K6" i="31" s="1"/>
  <c r="E6" i="31"/>
  <c r="E5" i="31"/>
  <c r="E4" i="31"/>
  <c r="H3" i="31"/>
  <c r="G3" i="31"/>
  <c r="E3" i="31"/>
  <c r="E93" i="30"/>
  <c r="G92" i="30"/>
  <c r="E92" i="30"/>
  <c r="H91" i="30"/>
  <c r="E91" i="30"/>
  <c r="G91" i="30" s="1"/>
  <c r="E90" i="30"/>
  <c r="G89" i="30"/>
  <c r="H89" i="30" s="1"/>
  <c r="E89" i="30"/>
  <c r="E88" i="30"/>
  <c r="H87" i="30"/>
  <c r="E87" i="30"/>
  <c r="G87" i="30" s="1"/>
  <c r="G86" i="30"/>
  <c r="H86" i="30" s="1"/>
  <c r="E86" i="30"/>
  <c r="E85" i="30"/>
  <c r="G84" i="30"/>
  <c r="H84" i="30" s="1"/>
  <c r="E84" i="30"/>
  <c r="E83" i="30"/>
  <c r="E82" i="30"/>
  <c r="G82" i="30" s="1"/>
  <c r="H81" i="30"/>
  <c r="G81" i="30"/>
  <c r="E81" i="30"/>
  <c r="E80" i="30"/>
  <c r="G80" i="30" s="1"/>
  <c r="E79" i="30"/>
  <c r="H78" i="30"/>
  <c r="G78" i="30"/>
  <c r="E78" i="30"/>
  <c r="E77" i="30"/>
  <c r="E76" i="30"/>
  <c r="E75" i="30"/>
  <c r="G75" i="30" s="1"/>
  <c r="H74" i="30"/>
  <c r="G74" i="30"/>
  <c r="E74" i="30"/>
  <c r="E73" i="30"/>
  <c r="E72" i="30"/>
  <c r="E71" i="30"/>
  <c r="E70" i="30"/>
  <c r="E69" i="30"/>
  <c r="E68" i="30"/>
  <c r="G67" i="30"/>
  <c r="H67" i="30" s="1"/>
  <c r="E67" i="30"/>
  <c r="E66" i="30"/>
  <c r="H65" i="30"/>
  <c r="E65" i="30"/>
  <c r="G65" i="30" s="1"/>
  <c r="G64" i="30"/>
  <c r="H64" i="30" s="1"/>
  <c r="E64" i="30"/>
  <c r="G63" i="30"/>
  <c r="H63" i="30" s="1"/>
  <c r="E63" i="30"/>
  <c r="E62" i="30"/>
  <c r="H61" i="30"/>
  <c r="G61" i="30"/>
  <c r="E61" i="30"/>
  <c r="E60" i="30"/>
  <c r="H59" i="30"/>
  <c r="G59" i="30"/>
  <c r="E59" i="30"/>
  <c r="G58" i="30"/>
  <c r="H58" i="30" s="1"/>
  <c r="E58" i="30"/>
  <c r="E57" i="30"/>
  <c r="E56" i="30"/>
  <c r="G56" i="30" s="1"/>
  <c r="H55" i="30"/>
  <c r="G55" i="30"/>
  <c r="E55" i="30"/>
  <c r="E54" i="30"/>
  <c r="E53" i="30"/>
  <c r="G53" i="30" s="1"/>
  <c r="E52" i="30"/>
  <c r="H51" i="30"/>
  <c r="E51" i="30"/>
  <c r="G51" i="30" s="1"/>
  <c r="E50" i="30"/>
  <c r="E49" i="30"/>
  <c r="G49" i="30" s="1"/>
  <c r="E48" i="30"/>
  <c r="G48" i="30" s="1"/>
  <c r="E47" i="30"/>
  <c r="G46" i="30"/>
  <c r="H46" i="30" s="1"/>
  <c r="E46" i="30"/>
  <c r="E45" i="30"/>
  <c r="E44" i="30"/>
  <c r="H43" i="30"/>
  <c r="E43" i="30"/>
  <c r="G43" i="30" s="1"/>
  <c r="G42" i="30"/>
  <c r="H42" i="30" s="1"/>
  <c r="E42" i="30"/>
  <c r="E41" i="30"/>
  <c r="H40" i="30"/>
  <c r="G40" i="30"/>
  <c r="E40" i="30"/>
  <c r="G39" i="30"/>
  <c r="H39" i="30" s="1"/>
  <c r="E39" i="30"/>
  <c r="E38" i="30"/>
  <c r="E37" i="30"/>
  <c r="G36" i="30"/>
  <c r="H36" i="30" s="1"/>
  <c r="E36" i="30"/>
  <c r="E35" i="30"/>
  <c r="E34" i="30"/>
  <c r="G34" i="30" s="1"/>
  <c r="H34" i="30" s="1"/>
  <c r="E33" i="30"/>
  <c r="H32" i="30"/>
  <c r="G32" i="30"/>
  <c r="E32" i="30"/>
  <c r="H31" i="30"/>
  <c r="E31" i="30"/>
  <c r="G31" i="30" s="1"/>
  <c r="H30" i="30"/>
  <c r="E30" i="30"/>
  <c r="G30" i="30" s="1"/>
  <c r="E29" i="30"/>
  <c r="E28" i="30"/>
  <c r="E27" i="30"/>
  <c r="G27" i="30" s="1"/>
  <c r="E26" i="30"/>
  <c r="G26" i="30" s="1"/>
  <c r="H26" i="30" s="1"/>
  <c r="G25" i="30"/>
  <c r="H25" i="30" s="1"/>
  <c r="E25" i="30"/>
  <c r="G24" i="30"/>
  <c r="E24" i="30"/>
  <c r="H24" i="30" s="1"/>
  <c r="E23" i="30"/>
  <c r="E22" i="30"/>
  <c r="G22" i="30" s="1"/>
  <c r="G21" i="30"/>
  <c r="H21" i="30" s="1"/>
  <c r="E21" i="30"/>
  <c r="G20" i="30"/>
  <c r="H20" i="30" s="1"/>
  <c r="E20" i="30"/>
  <c r="G19" i="30"/>
  <c r="E19" i="30"/>
  <c r="G18" i="30"/>
  <c r="E18" i="30"/>
  <c r="H18" i="30" s="1"/>
  <c r="E17" i="30"/>
  <c r="G17" i="30" s="1"/>
  <c r="G16" i="30"/>
  <c r="E16" i="30"/>
  <c r="E15" i="30"/>
  <c r="G15" i="30" s="1"/>
  <c r="H14" i="30"/>
  <c r="G14" i="30"/>
  <c r="E14" i="30"/>
  <c r="E13" i="30"/>
  <c r="G13" i="30" s="1"/>
  <c r="H13" i="30" s="1"/>
  <c r="H12" i="30"/>
  <c r="G12" i="30"/>
  <c r="E12" i="30"/>
  <c r="E11" i="30"/>
  <c r="G11" i="30" s="1"/>
  <c r="H11" i="30" s="1"/>
  <c r="K10" i="30"/>
  <c r="J10" i="30"/>
  <c r="G10" i="30"/>
  <c r="H10" i="30" s="1"/>
  <c r="E10" i="30"/>
  <c r="J9" i="30"/>
  <c r="H9" i="30"/>
  <c r="G9" i="30"/>
  <c r="E9" i="30"/>
  <c r="E8" i="30"/>
  <c r="E7" i="30"/>
  <c r="J6" i="30"/>
  <c r="K6" i="30" s="1"/>
  <c r="E6" i="30"/>
  <c r="E5" i="30"/>
  <c r="E4" i="30"/>
  <c r="H4" i="30" s="1"/>
  <c r="E3" i="30"/>
  <c r="H3" i="30" s="1"/>
  <c r="E73" i="29"/>
  <c r="G72" i="29"/>
  <c r="H72" i="29" s="1"/>
  <c r="E72" i="29"/>
  <c r="E71" i="29"/>
  <c r="G70" i="29"/>
  <c r="H70" i="29" s="1"/>
  <c r="E70" i="29"/>
  <c r="G69" i="29"/>
  <c r="H69" i="29" s="1"/>
  <c r="E69" i="29"/>
  <c r="H68" i="29"/>
  <c r="E68" i="29"/>
  <c r="G68" i="29" s="1"/>
  <c r="E67" i="29"/>
  <c r="E66" i="29"/>
  <c r="E65" i="29"/>
  <c r="E64" i="29"/>
  <c r="H63" i="29"/>
  <c r="G63" i="29"/>
  <c r="E63" i="29"/>
  <c r="E62" i="29"/>
  <c r="E61" i="29"/>
  <c r="G61" i="29" s="1"/>
  <c r="E60" i="29"/>
  <c r="G60" i="29" s="1"/>
  <c r="H60" i="29" s="1"/>
  <c r="E59" i="29"/>
  <c r="E58" i="29"/>
  <c r="G57" i="29"/>
  <c r="H57" i="29" s="1"/>
  <c r="E57" i="29"/>
  <c r="G56" i="29"/>
  <c r="H56" i="29" s="1"/>
  <c r="E56" i="29"/>
  <c r="E55" i="29"/>
  <c r="H54" i="29"/>
  <c r="E54" i="29"/>
  <c r="G54" i="29" s="1"/>
  <c r="G53" i="29"/>
  <c r="H53" i="29" s="1"/>
  <c r="E53" i="29"/>
  <c r="E52" i="29"/>
  <c r="H51" i="29"/>
  <c r="G51" i="29"/>
  <c r="E51" i="29"/>
  <c r="E50" i="29"/>
  <c r="E49" i="29"/>
  <c r="G49" i="29" s="1"/>
  <c r="E48" i="29"/>
  <c r="G48" i="29" s="1"/>
  <c r="H47" i="29"/>
  <c r="G47" i="29"/>
  <c r="E47" i="29"/>
  <c r="H46" i="29"/>
  <c r="G46" i="29"/>
  <c r="E46" i="29"/>
  <c r="E45" i="29"/>
  <c r="E44" i="29"/>
  <c r="H44" i="29" s="1"/>
  <c r="G43" i="29"/>
  <c r="H43" i="29" s="1"/>
  <c r="E43" i="29"/>
  <c r="E42" i="29"/>
  <c r="G41" i="29"/>
  <c r="H41" i="29" s="1"/>
  <c r="E41" i="29"/>
  <c r="E40" i="29"/>
  <c r="E39" i="29"/>
  <c r="H38" i="29"/>
  <c r="E38" i="29"/>
  <c r="G38" i="29" s="1"/>
  <c r="G37" i="29"/>
  <c r="E37" i="29"/>
  <c r="H36" i="29"/>
  <c r="E36" i="29"/>
  <c r="G36" i="29" s="1"/>
  <c r="E35" i="29"/>
  <c r="E34" i="29"/>
  <c r="G33" i="29"/>
  <c r="E33" i="29"/>
  <c r="H33" i="29" s="1"/>
  <c r="H32" i="29"/>
  <c r="E32" i="29"/>
  <c r="G32" i="29" s="1"/>
  <c r="H31" i="29"/>
  <c r="G31" i="29"/>
  <c r="E31" i="29"/>
  <c r="G30" i="29"/>
  <c r="E30" i="29"/>
  <c r="E29" i="29"/>
  <c r="G28" i="29"/>
  <c r="E28" i="29"/>
  <c r="H27" i="29"/>
  <c r="E27" i="29"/>
  <c r="G27" i="29" s="1"/>
  <c r="E26" i="29"/>
  <c r="H25" i="29"/>
  <c r="G25" i="29"/>
  <c r="E25" i="29"/>
  <c r="H24" i="29"/>
  <c r="E24" i="29"/>
  <c r="G24" i="29" s="1"/>
  <c r="E23" i="29"/>
  <c r="H22" i="29"/>
  <c r="G22" i="29"/>
  <c r="E22" i="29"/>
  <c r="H21" i="29"/>
  <c r="G21" i="29"/>
  <c r="E21" i="29"/>
  <c r="E20" i="29"/>
  <c r="H20" i="29" s="1"/>
  <c r="G19" i="29"/>
  <c r="E19" i="29"/>
  <c r="H19" i="29" s="1"/>
  <c r="E18" i="29"/>
  <c r="E17" i="29"/>
  <c r="E16" i="29"/>
  <c r="G16" i="29" s="1"/>
  <c r="H16" i="29" s="1"/>
  <c r="E15" i="29"/>
  <c r="G15" i="29" s="1"/>
  <c r="H14" i="29"/>
  <c r="G14" i="29"/>
  <c r="E14" i="29"/>
  <c r="H13" i="29"/>
  <c r="G13" i="29"/>
  <c r="E13" i="29"/>
  <c r="E12" i="29"/>
  <c r="G12" i="29" s="1"/>
  <c r="H12" i="29" s="1"/>
  <c r="H11" i="29"/>
  <c r="G11" i="29"/>
  <c r="E11" i="29"/>
  <c r="K10" i="29"/>
  <c r="J10" i="29"/>
  <c r="E10" i="29"/>
  <c r="J9" i="29"/>
  <c r="E9" i="29"/>
  <c r="H9" i="29" s="1"/>
  <c r="E8" i="29"/>
  <c r="H8" i="29" s="1"/>
  <c r="H7" i="29"/>
  <c r="G7" i="29"/>
  <c r="E7" i="29"/>
  <c r="J6" i="29"/>
  <c r="K6" i="29" s="1"/>
  <c r="H6" i="29"/>
  <c r="E6" i="29"/>
  <c r="G6" i="29" s="1"/>
  <c r="E5" i="29"/>
  <c r="E4" i="29"/>
  <c r="E3" i="29"/>
  <c r="H3" i="29" s="1"/>
  <c r="G83" i="28"/>
  <c r="H83" i="28" s="1"/>
  <c r="E83" i="28"/>
  <c r="E82" i="28"/>
  <c r="G82" i="28" s="1"/>
  <c r="H82" i="28" s="1"/>
  <c r="H81" i="28"/>
  <c r="E81" i="28"/>
  <c r="G81" i="28" s="1"/>
  <c r="E80" i="28"/>
  <c r="E79" i="28"/>
  <c r="H79" i="28" s="1"/>
  <c r="E78" i="28"/>
  <c r="E77" i="28"/>
  <c r="E76" i="28"/>
  <c r="H76" i="28" s="1"/>
  <c r="H75" i="28"/>
  <c r="G75" i="28"/>
  <c r="E75" i="28"/>
  <c r="G74" i="28"/>
  <c r="H74" i="28" s="1"/>
  <c r="E74" i="28"/>
  <c r="G73" i="28"/>
  <c r="E73" i="28"/>
  <c r="H73" i="28" s="1"/>
  <c r="H72" i="28"/>
  <c r="G72" i="28"/>
  <c r="E72" i="28"/>
  <c r="G71" i="28"/>
  <c r="H71" i="28" s="1"/>
  <c r="G70" i="28"/>
  <c r="H70" i="28" s="1"/>
  <c r="H69" i="28"/>
  <c r="E69" i="28"/>
  <c r="G69" i="28" s="1"/>
  <c r="E68" i="28"/>
  <c r="E67" i="28"/>
  <c r="H66" i="28"/>
  <c r="G66" i="28"/>
  <c r="E66" i="28"/>
  <c r="E65" i="28"/>
  <c r="E64" i="28"/>
  <c r="G64" i="28" s="1"/>
  <c r="H63" i="28"/>
  <c r="E63" i="28"/>
  <c r="G63" i="28" s="1"/>
  <c r="E62" i="28"/>
  <c r="H61" i="28"/>
  <c r="G61" i="28"/>
  <c r="E61" i="28"/>
  <c r="E60" i="28"/>
  <c r="G60" i="28" s="1"/>
  <c r="E59" i="28"/>
  <c r="E58" i="28"/>
  <c r="G57" i="28"/>
  <c r="E57" i="28"/>
  <c r="E56" i="28"/>
  <c r="G56" i="28" s="1"/>
  <c r="H55" i="28"/>
  <c r="G55" i="28"/>
  <c r="E55" i="28"/>
  <c r="E54" i="28"/>
  <c r="G53" i="28"/>
  <c r="H53" i="28" s="1"/>
  <c r="E53" i="28"/>
  <c r="G52" i="28"/>
  <c r="H52" i="28" s="1"/>
  <c r="E52" i="28"/>
  <c r="H51" i="28"/>
  <c r="E51" i="28"/>
  <c r="G51" i="28" s="1"/>
  <c r="E50" i="28"/>
  <c r="G50" i="28" s="1"/>
  <c r="H50" i="28" s="1"/>
  <c r="G49" i="28"/>
  <c r="E49" i="28"/>
  <c r="G48" i="28"/>
  <c r="H48" i="28" s="1"/>
  <c r="E48" i="28"/>
  <c r="G47" i="28"/>
  <c r="E47" i="28"/>
  <c r="H47" i="28" s="1"/>
  <c r="E46" i="28"/>
  <c r="E45" i="28"/>
  <c r="H44" i="28"/>
  <c r="G44" i="28"/>
  <c r="E44" i="28"/>
  <c r="E43" i="28"/>
  <c r="E42" i="28"/>
  <c r="H41" i="28"/>
  <c r="E41" i="28"/>
  <c r="G41" i="28" s="1"/>
  <c r="G40" i="28"/>
  <c r="E40" i="28"/>
  <c r="G39" i="28"/>
  <c r="H39" i="28" s="1"/>
  <c r="E39" i="28"/>
  <c r="E38" i="28"/>
  <c r="E37" i="28"/>
  <c r="H36" i="28"/>
  <c r="E36" i="28"/>
  <c r="G36" i="28" s="1"/>
  <c r="G35" i="28"/>
  <c r="E35" i="28"/>
  <c r="H35" i="28" s="1"/>
  <c r="E34" i="28"/>
  <c r="E33" i="28"/>
  <c r="G33" i="28" s="1"/>
  <c r="E32" i="28"/>
  <c r="H32" i="28" s="1"/>
  <c r="H31" i="28"/>
  <c r="G31" i="28"/>
  <c r="E31" i="28"/>
  <c r="E30" i="28"/>
  <c r="H29" i="28"/>
  <c r="G29" i="28"/>
  <c r="E29" i="28"/>
  <c r="E28" i="28"/>
  <c r="H28" i="28" s="1"/>
  <c r="H27" i="28"/>
  <c r="G27" i="28"/>
  <c r="E27" i="28"/>
  <c r="E26" i="28"/>
  <c r="H26" i="28" s="1"/>
  <c r="H25" i="28"/>
  <c r="E25" i="28"/>
  <c r="G25" i="28" s="1"/>
  <c r="E24" i="28"/>
  <c r="H24" i="28" s="1"/>
  <c r="E23" i="28"/>
  <c r="G23" i="28" s="1"/>
  <c r="G22" i="28"/>
  <c r="H22" i="28" s="1"/>
  <c r="E22" i="28"/>
  <c r="E21" i="28"/>
  <c r="G20" i="28"/>
  <c r="H20" i="28" s="1"/>
  <c r="E20" i="28"/>
  <c r="G19" i="28"/>
  <c r="H19" i="28" s="1"/>
  <c r="E19" i="28"/>
  <c r="G18" i="28"/>
  <c r="E18" i="28"/>
  <c r="E17" i="28"/>
  <c r="G17" i="28" s="1"/>
  <c r="G16" i="28"/>
  <c r="E16" i="28"/>
  <c r="G15" i="28"/>
  <c r="H15" i="28" s="1"/>
  <c r="E15" i="28"/>
  <c r="H14" i="28"/>
  <c r="G14" i="28"/>
  <c r="E14" i="28"/>
  <c r="E13" i="28"/>
  <c r="H13" i="28" s="1"/>
  <c r="E12" i="28"/>
  <c r="G12" i="28" s="1"/>
  <c r="H12" i="28" s="1"/>
  <c r="E11" i="28"/>
  <c r="K10" i="28"/>
  <c r="J10" i="28"/>
  <c r="H10" i="28"/>
  <c r="G10" i="28"/>
  <c r="E10" i="28"/>
  <c r="J9" i="28"/>
  <c r="H9" i="28"/>
  <c r="G9" i="28"/>
  <c r="E9" i="28"/>
  <c r="E8" i="28"/>
  <c r="H8" i="28" s="1"/>
  <c r="H7" i="28"/>
  <c r="E7" i="28"/>
  <c r="G7" i="28" s="1"/>
  <c r="K6" i="28"/>
  <c r="J6" i="28"/>
  <c r="H6" i="28"/>
  <c r="E6" i="28"/>
  <c r="G6" i="28" s="1"/>
  <c r="E5" i="28"/>
  <c r="G4" i="28"/>
  <c r="E4" i="28"/>
  <c r="H4" i="28" s="1"/>
  <c r="E3" i="28"/>
  <c r="G3" i="28" s="1"/>
  <c r="H54" i="27"/>
  <c r="E54" i="27"/>
  <c r="G54" i="27" s="1"/>
  <c r="H53" i="27"/>
  <c r="E53" i="27"/>
  <c r="G53" i="27" s="1"/>
  <c r="E52" i="27"/>
  <c r="E51" i="27"/>
  <c r="G51" i="27" s="1"/>
  <c r="G50" i="27"/>
  <c r="H50" i="27" s="1"/>
  <c r="E50" i="27"/>
  <c r="E49" i="27"/>
  <c r="H48" i="27"/>
  <c r="G48" i="27"/>
  <c r="E48" i="27"/>
  <c r="G47" i="27"/>
  <c r="E47" i="27"/>
  <c r="H47" i="27" s="1"/>
  <c r="G46" i="27"/>
  <c r="H46" i="27" s="1"/>
  <c r="E46" i="27"/>
  <c r="E45" i="27"/>
  <c r="H44" i="27"/>
  <c r="G44" i="27"/>
  <c r="E44" i="27"/>
  <c r="E43" i="27"/>
  <c r="E42" i="27"/>
  <c r="G41" i="27"/>
  <c r="E41" i="27"/>
  <c r="E40" i="27"/>
  <c r="G40" i="27" s="1"/>
  <c r="E39" i="27"/>
  <c r="H38" i="27"/>
  <c r="G38" i="27"/>
  <c r="E38" i="27"/>
  <c r="E37" i="27"/>
  <c r="H36" i="27"/>
  <c r="E36" i="27"/>
  <c r="G36" i="27" s="1"/>
  <c r="E35" i="27"/>
  <c r="G35" i="27" s="1"/>
  <c r="H35" i="27" s="1"/>
  <c r="E34" i="27"/>
  <c r="E33" i="27"/>
  <c r="G33" i="27" s="1"/>
  <c r="H32" i="27"/>
  <c r="E32" i="27"/>
  <c r="G32" i="27" s="1"/>
  <c r="G31" i="27"/>
  <c r="H31" i="27" s="1"/>
  <c r="E31" i="27"/>
  <c r="G30" i="27"/>
  <c r="H30" i="27" s="1"/>
  <c r="E30" i="27"/>
  <c r="G29" i="27"/>
  <c r="E29" i="27"/>
  <c r="H29" i="27" s="1"/>
  <c r="H28" i="27"/>
  <c r="G28" i="27"/>
  <c r="E28" i="27"/>
  <c r="E27" i="27"/>
  <c r="H27" i="27" s="1"/>
  <c r="H26" i="27"/>
  <c r="E26" i="27"/>
  <c r="G26" i="27" s="1"/>
  <c r="E25" i="27"/>
  <c r="E24" i="27"/>
  <c r="G24" i="27" s="1"/>
  <c r="G23" i="27"/>
  <c r="E23" i="27"/>
  <c r="H23" i="27" s="1"/>
  <c r="H22" i="27"/>
  <c r="E22" i="27"/>
  <c r="G22" i="27" s="1"/>
  <c r="H21" i="27"/>
  <c r="G21" i="27"/>
  <c r="E21" i="27"/>
  <c r="E20" i="27"/>
  <c r="H19" i="27"/>
  <c r="G19" i="27"/>
  <c r="E19" i="27"/>
  <c r="H18" i="27"/>
  <c r="G18" i="27"/>
  <c r="E18" i="27"/>
  <c r="E17" i="27"/>
  <c r="H17" i="27" s="1"/>
  <c r="H16" i="27"/>
  <c r="G16" i="27"/>
  <c r="E16" i="27"/>
  <c r="H15" i="27"/>
  <c r="E15" i="27"/>
  <c r="G15" i="27" s="1"/>
  <c r="H14" i="27"/>
  <c r="E14" i="27"/>
  <c r="G14" i="27" s="1"/>
  <c r="E13" i="27"/>
  <c r="H13" i="27" s="1"/>
  <c r="H12" i="27"/>
  <c r="G12" i="27"/>
  <c r="E12" i="27"/>
  <c r="E11" i="27"/>
  <c r="G11" i="27" s="1"/>
  <c r="J10" i="27"/>
  <c r="K10" i="27" s="1"/>
  <c r="E10" i="27"/>
  <c r="J9" i="27"/>
  <c r="E9" i="27"/>
  <c r="H9" i="27" s="1"/>
  <c r="H8" i="27"/>
  <c r="E8" i="27"/>
  <c r="G8" i="27" s="1"/>
  <c r="E7" i="27"/>
  <c r="H7" i="27" s="1"/>
  <c r="J6" i="27"/>
  <c r="K6" i="27" s="1"/>
  <c r="H6" i="27"/>
  <c r="G6" i="27"/>
  <c r="E6" i="27"/>
  <c r="H5" i="27"/>
  <c r="E5" i="27"/>
  <c r="G5" i="27" s="1"/>
  <c r="E4" i="27"/>
  <c r="H4" i="27" s="1"/>
  <c r="E3" i="27"/>
  <c r="E55" i="26"/>
  <c r="E54" i="26"/>
  <c r="G54" i="26" s="1"/>
  <c r="G53" i="26"/>
  <c r="H53" i="26" s="1"/>
  <c r="E53" i="26"/>
  <c r="E52" i="26"/>
  <c r="E51" i="26"/>
  <c r="H50" i="26"/>
  <c r="E50" i="26"/>
  <c r="G50" i="26" s="1"/>
  <c r="H49" i="26"/>
  <c r="E49" i="26"/>
  <c r="G49" i="26" s="1"/>
  <c r="E48" i="26"/>
  <c r="G48" i="26" s="1"/>
  <c r="H47" i="26"/>
  <c r="G47" i="26"/>
  <c r="E47" i="26"/>
  <c r="G46" i="26"/>
  <c r="E46" i="26"/>
  <c r="H46" i="26" s="1"/>
  <c r="G45" i="26"/>
  <c r="H45" i="26" s="1"/>
  <c r="E45" i="26"/>
  <c r="H44" i="26"/>
  <c r="E44" i="26"/>
  <c r="G44" i="26" s="1"/>
  <c r="G43" i="26"/>
  <c r="H43" i="26" s="1"/>
  <c r="E43" i="26"/>
  <c r="G42" i="26"/>
  <c r="E42" i="26"/>
  <c r="E41" i="26"/>
  <c r="E40" i="26"/>
  <c r="G40" i="26" s="1"/>
  <c r="H39" i="26"/>
  <c r="G39" i="26"/>
  <c r="E39" i="26"/>
  <c r="H38" i="26"/>
  <c r="G38" i="26"/>
  <c r="E38" i="26"/>
  <c r="G37" i="26"/>
  <c r="E37" i="26"/>
  <c r="H37" i="26" s="1"/>
  <c r="E36" i="26"/>
  <c r="E35" i="26"/>
  <c r="E34" i="26"/>
  <c r="E33" i="26"/>
  <c r="G32" i="26"/>
  <c r="E32" i="26"/>
  <c r="H32" i="26" s="1"/>
  <c r="E31" i="26"/>
  <c r="G31" i="26" s="1"/>
  <c r="E30" i="26"/>
  <c r="E29" i="26"/>
  <c r="H28" i="26"/>
  <c r="E28" i="26"/>
  <c r="G28" i="26" s="1"/>
  <c r="H27" i="26"/>
  <c r="E27" i="26"/>
  <c r="G27" i="26" s="1"/>
  <c r="G26" i="26"/>
  <c r="H26" i="26" s="1"/>
  <c r="E26" i="26"/>
  <c r="E25" i="26"/>
  <c r="H25" i="26" s="1"/>
  <c r="E24" i="26"/>
  <c r="H23" i="26"/>
  <c r="E23" i="26"/>
  <c r="G23" i="26" s="1"/>
  <c r="G22" i="26"/>
  <c r="H22" i="26" s="1"/>
  <c r="E22" i="26"/>
  <c r="G21" i="26"/>
  <c r="H21" i="26" s="1"/>
  <c r="E21" i="26"/>
  <c r="E20" i="26"/>
  <c r="H20" i="26" s="1"/>
  <c r="G19" i="26"/>
  <c r="H19" i="26" s="1"/>
  <c r="E19" i="26"/>
  <c r="H18" i="26"/>
  <c r="E18" i="26"/>
  <c r="G18" i="26" s="1"/>
  <c r="E17" i="26"/>
  <c r="G17" i="26" s="1"/>
  <c r="H17" i="26" s="1"/>
  <c r="E16" i="26"/>
  <c r="G16" i="26" s="1"/>
  <c r="E15" i="26"/>
  <c r="E14" i="26"/>
  <c r="G14" i="26" s="1"/>
  <c r="H13" i="26"/>
  <c r="G13" i="26"/>
  <c r="E13" i="26"/>
  <c r="G12" i="26"/>
  <c r="E12" i="26"/>
  <c r="E11" i="26"/>
  <c r="J10" i="26"/>
  <c r="K10" i="26" s="1"/>
  <c r="H10" i="26"/>
  <c r="G10" i="26"/>
  <c r="E10" i="26"/>
  <c r="J9" i="26"/>
  <c r="E9" i="26"/>
  <c r="E8" i="26"/>
  <c r="G7" i="26"/>
  <c r="E7" i="26"/>
  <c r="J6" i="26"/>
  <c r="K6" i="26" s="1"/>
  <c r="E6" i="26"/>
  <c r="H5" i="26"/>
  <c r="E5" i="26"/>
  <c r="G5" i="26" s="1"/>
  <c r="E4" i="26"/>
  <c r="G4" i="26" s="1"/>
  <c r="H3" i="26"/>
  <c r="G3" i="26"/>
  <c r="E3" i="26"/>
  <c r="H48" i="25"/>
  <c r="G48" i="25"/>
  <c r="H47" i="25"/>
  <c r="G47" i="25"/>
  <c r="E46" i="25"/>
  <c r="G46" i="25" s="1"/>
  <c r="E45" i="25"/>
  <c r="G44" i="25"/>
  <c r="H44" i="25" s="1"/>
  <c r="E44" i="25"/>
  <c r="G43" i="25"/>
  <c r="H43" i="25" s="1"/>
  <c r="E43" i="25"/>
  <c r="G42" i="25"/>
  <c r="E42" i="25"/>
  <c r="E41" i="25"/>
  <c r="E40" i="25"/>
  <c r="G40" i="25" s="1"/>
  <c r="H40" i="25" s="1"/>
  <c r="E39" i="25"/>
  <c r="G39" i="25" s="1"/>
  <c r="H39" i="25" s="1"/>
  <c r="H38" i="25"/>
  <c r="G38" i="25"/>
  <c r="E38" i="25"/>
  <c r="E37" i="25"/>
  <c r="G36" i="25"/>
  <c r="H36" i="25" s="1"/>
  <c r="E36" i="25"/>
  <c r="E35" i="25"/>
  <c r="H34" i="25"/>
  <c r="G34" i="25"/>
  <c r="E34" i="25"/>
  <c r="E33" i="25"/>
  <c r="G32" i="25"/>
  <c r="E32" i="25"/>
  <c r="E31" i="25"/>
  <c r="H30" i="25"/>
  <c r="G30" i="25"/>
  <c r="E30" i="25"/>
  <c r="E29" i="25"/>
  <c r="H28" i="25"/>
  <c r="E28" i="25"/>
  <c r="G28" i="25" s="1"/>
  <c r="G27" i="25"/>
  <c r="H27" i="25" s="1"/>
  <c r="E27" i="25"/>
  <c r="G26" i="25"/>
  <c r="H26" i="25" s="1"/>
  <c r="E26" i="25"/>
  <c r="E25" i="25"/>
  <c r="E24" i="25"/>
  <c r="H23" i="25"/>
  <c r="G23" i="25"/>
  <c r="E23" i="25"/>
  <c r="E22" i="25"/>
  <c r="G22" i="25" s="1"/>
  <c r="H22" i="25" s="1"/>
  <c r="G21" i="25"/>
  <c r="H21" i="25" s="1"/>
  <c r="E21" i="25"/>
  <c r="G20" i="25"/>
  <c r="E20" i="25"/>
  <c r="G19" i="25"/>
  <c r="E19" i="25"/>
  <c r="H19" i="25" s="1"/>
  <c r="E18" i="25"/>
  <c r="G17" i="25"/>
  <c r="E17" i="25"/>
  <c r="E16" i="25"/>
  <c r="G15" i="25"/>
  <c r="H15" i="25" s="1"/>
  <c r="E15" i="25"/>
  <c r="E14" i="25"/>
  <c r="G13" i="25"/>
  <c r="H13" i="25" s="1"/>
  <c r="E13" i="25"/>
  <c r="H12" i="25"/>
  <c r="G12" i="25"/>
  <c r="E12" i="25"/>
  <c r="H11" i="25"/>
  <c r="G11" i="25"/>
  <c r="E11" i="25"/>
  <c r="K10" i="25"/>
  <c r="J10" i="25"/>
  <c r="H10" i="25"/>
  <c r="E10" i="25"/>
  <c r="G10" i="25" s="1"/>
  <c r="J9" i="25"/>
  <c r="G9" i="25"/>
  <c r="H9" i="25" s="1"/>
  <c r="E9" i="25"/>
  <c r="E8" i="25"/>
  <c r="H7" i="25"/>
  <c r="G7" i="25"/>
  <c r="E7" i="25"/>
  <c r="J6" i="25"/>
  <c r="K6" i="25" s="1"/>
  <c r="G6" i="25"/>
  <c r="H6" i="25" s="1"/>
  <c r="E6" i="25"/>
  <c r="G5" i="25"/>
  <c r="H5" i="25" s="1"/>
  <c r="E5" i="25"/>
  <c r="G4" i="25"/>
  <c r="H4" i="25" s="1"/>
  <c r="E4" i="25"/>
  <c r="E3" i="25"/>
  <c r="G65" i="24"/>
  <c r="H65" i="24" s="1"/>
  <c r="G64" i="24"/>
  <c r="H64" i="24" s="1"/>
  <c r="H63" i="24"/>
  <c r="G63" i="24"/>
  <c r="G62" i="24"/>
  <c r="H62" i="24" s="1"/>
  <c r="G61" i="24"/>
  <c r="H61" i="24" s="1"/>
  <c r="H60" i="24"/>
  <c r="G60" i="24"/>
  <c r="H59" i="24"/>
  <c r="G59" i="24"/>
  <c r="H58" i="24"/>
  <c r="G58" i="24"/>
  <c r="E57" i="24"/>
  <c r="E56" i="24"/>
  <c r="G55" i="24"/>
  <c r="E55" i="24"/>
  <c r="H55" i="24" s="1"/>
  <c r="E54" i="24"/>
  <c r="G54" i="24" s="1"/>
  <c r="H54" i="24" s="1"/>
  <c r="E53" i="24"/>
  <c r="E52" i="24"/>
  <c r="G52" i="24" s="1"/>
  <c r="G51" i="24"/>
  <c r="H51" i="24" s="1"/>
  <c r="E51" i="24"/>
  <c r="E50" i="24"/>
  <c r="E49" i="24"/>
  <c r="E48" i="24"/>
  <c r="E47" i="24"/>
  <c r="H47" i="24" s="1"/>
  <c r="H46" i="24"/>
  <c r="G46" i="24"/>
  <c r="E46" i="24"/>
  <c r="G45" i="24"/>
  <c r="E45" i="24"/>
  <c r="H45" i="24" s="1"/>
  <c r="E44" i="24"/>
  <c r="H43" i="24"/>
  <c r="E43" i="24"/>
  <c r="G43" i="24" s="1"/>
  <c r="H42" i="24"/>
  <c r="E42" i="24"/>
  <c r="G42" i="24" s="1"/>
  <c r="H41" i="24"/>
  <c r="G41" i="24"/>
  <c r="E41" i="24"/>
  <c r="G40" i="24"/>
  <c r="E40" i="24"/>
  <c r="H40" i="24" s="1"/>
  <c r="E39" i="24"/>
  <c r="H39" i="24" s="1"/>
  <c r="E38" i="24"/>
  <c r="H38" i="24" s="1"/>
  <c r="H37" i="24"/>
  <c r="G37" i="24"/>
  <c r="E37" i="24"/>
  <c r="G36" i="24"/>
  <c r="H36" i="24" s="1"/>
  <c r="E36" i="24"/>
  <c r="G35" i="24"/>
  <c r="E35" i="24"/>
  <c r="E34" i="24"/>
  <c r="H34" i="24" s="1"/>
  <c r="H33" i="24"/>
  <c r="E33" i="24"/>
  <c r="G33" i="24" s="1"/>
  <c r="H32" i="24"/>
  <c r="G32" i="24"/>
  <c r="E32" i="24"/>
  <c r="E31" i="24"/>
  <c r="E30" i="24"/>
  <c r="G30" i="24" s="1"/>
  <c r="H29" i="24"/>
  <c r="E29" i="24"/>
  <c r="G29" i="24" s="1"/>
  <c r="E28" i="24"/>
  <c r="E27" i="24"/>
  <c r="E26" i="24"/>
  <c r="H25" i="24"/>
  <c r="E25" i="24"/>
  <c r="G25" i="24" s="1"/>
  <c r="H24" i="24"/>
  <c r="E24" i="24"/>
  <c r="G24" i="24" s="1"/>
  <c r="E23" i="24"/>
  <c r="H23" i="24" s="1"/>
  <c r="E22" i="24"/>
  <c r="H22" i="24" s="1"/>
  <c r="E21" i="24"/>
  <c r="G21" i="24" s="1"/>
  <c r="H21" i="24" s="1"/>
  <c r="H20" i="24"/>
  <c r="G20" i="24"/>
  <c r="E20" i="24"/>
  <c r="E19" i="24"/>
  <c r="G19" i="24" s="1"/>
  <c r="H18" i="24"/>
  <c r="E18" i="24"/>
  <c r="G18" i="24" s="1"/>
  <c r="E17" i="24"/>
  <c r="E16" i="24"/>
  <c r="E15" i="24"/>
  <c r="G15" i="24" s="1"/>
  <c r="H15" i="24" s="1"/>
  <c r="G14" i="24"/>
  <c r="H14" i="24" s="1"/>
  <c r="E14" i="24"/>
  <c r="E13" i="24"/>
  <c r="E12" i="24"/>
  <c r="E11" i="24"/>
  <c r="G11" i="24" s="1"/>
  <c r="H11" i="24" s="1"/>
  <c r="H10" i="24"/>
  <c r="G10" i="24"/>
  <c r="E10" i="24"/>
  <c r="K9" i="24"/>
  <c r="L9" i="24" s="1"/>
  <c r="E9" i="24"/>
  <c r="G9" i="24" s="1"/>
  <c r="H9" i="24" s="1"/>
  <c r="K8" i="24"/>
  <c r="E8" i="24"/>
  <c r="E7" i="24"/>
  <c r="G7" i="24" s="1"/>
  <c r="G6" i="24"/>
  <c r="H6" i="24" s="1"/>
  <c r="E6" i="24"/>
  <c r="K5" i="24"/>
  <c r="H5" i="24"/>
  <c r="G5" i="24"/>
  <c r="E5" i="24"/>
  <c r="E4" i="24"/>
  <c r="E3" i="24"/>
  <c r="G3" i="24" s="1"/>
  <c r="E65" i="23"/>
  <c r="G64" i="23"/>
  <c r="E64" i="23"/>
  <c r="H64" i="23" s="1"/>
  <c r="H63" i="23"/>
  <c r="G63" i="23"/>
  <c r="E62" i="23"/>
  <c r="G62" i="23" s="1"/>
  <c r="H62" i="23" s="1"/>
  <c r="E61" i="23"/>
  <c r="G61" i="23" s="1"/>
  <c r="H61" i="23" s="1"/>
  <c r="H60" i="23"/>
  <c r="G60" i="23"/>
  <c r="E60" i="23"/>
  <c r="G59" i="23"/>
  <c r="E59" i="23"/>
  <c r="E58" i="23"/>
  <c r="E57" i="23"/>
  <c r="G57" i="23" s="1"/>
  <c r="H56" i="23"/>
  <c r="E56" i="23"/>
  <c r="G56" i="23" s="1"/>
  <c r="E55" i="23"/>
  <c r="E54" i="23"/>
  <c r="E53" i="23"/>
  <c r="G53" i="23" s="1"/>
  <c r="E52" i="23"/>
  <c r="H51" i="23"/>
  <c r="E51" i="23"/>
  <c r="G51" i="23" s="1"/>
  <c r="H50" i="23"/>
  <c r="G50" i="23"/>
  <c r="E50" i="23"/>
  <c r="E49" i="23"/>
  <c r="H49" i="23" s="1"/>
  <c r="E48" i="23"/>
  <c r="G48" i="23" s="1"/>
  <c r="E47" i="23"/>
  <c r="H47" i="23" s="1"/>
  <c r="E46" i="23"/>
  <c r="H45" i="23"/>
  <c r="E45" i="23"/>
  <c r="G45" i="23" s="1"/>
  <c r="E44" i="23"/>
  <c r="H43" i="23"/>
  <c r="G43" i="23"/>
  <c r="E43" i="23"/>
  <c r="E42" i="23"/>
  <c r="G42" i="23" s="1"/>
  <c r="H42" i="23" s="1"/>
  <c r="E41" i="23"/>
  <c r="H41" i="23" s="1"/>
  <c r="G40" i="23"/>
  <c r="E40" i="23"/>
  <c r="H40" i="23" s="1"/>
  <c r="H39" i="23"/>
  <c r="G39" i="23"/>
  <c r="E39" i="23"/>
  <c r="G38" i="23"/>
  <c r="H38" i="23" s="1"/>
  <c r="E38" i="23"/>
  <c r="G37" i="23"/>
  <c r="E37" i="23"/>
  <c r="E36" i="23"/>
  <c r="G36" i="23" s="1"/>
  <c r="H36" i="23" s="1"/>
  <c r="H35" i="23"/>
  <c r="G35" i="23"/>
  <c r="E35" i="23"/>
  <c r="E34" i="23"/>
  <c r="G34" i="23" s="1"/>
  <c r="E33" i="23"/>
  <c r="E32" i="23"/>
  <c r="H32" i="23" s="1"/>
  <c r="H31" i="23"/>
  <c r="E31" i="23"/>
  <c r="G31" i="23" s="1"/>
  <c r="E30" i="23"/>
  <c r="H29" i="23"/>
  <c r="G29" i="23"/>
  <c r="E29" i="23"/>
  <c r="E28" i="23"/>
  <c r="H27" i="23"/>
  <c r="G27" i="23"/>
  <c r="E27" i="23"/>
  <c r="E26" i="23"/>
  <c r="H25" i="23"/>
  <c r="E25" i="23"/>
  <c r="G25" i="23" s="1"/>
  <c r="E24" i="23"/>
  <c r="H23" i="23"/>
  <c r="E23" i="23"/>
  <c r="G23" i="23" s="1"/>
  <c r="G22" i="23"/>
  <c r="E22" i="23"/>
  <c r="E21" i="23"/>
  <c r="G21" i="23" s="1"/>
  <c r="E20" i="23"/>
  <c r="E19" i="23"/>
  <c r="G19" i="23" s="1"/>
  <c r="H19" i="23" s="1"/>
  <c r="E18" i="23"/>
  <c r="G18" i="23" s="1"/>
  <c r="H17" i="23"/>
  <c r="E17" i="23"/>
  <c r="G17" i="23" s="1"/>
  <c r="H16" i="23"/>
  <c r="G16" i="23"/>
  <c r="E16" i="23"/>
  <c r="E15" i="23"/>
  <c r="E14" i="23"/>
  <c r="E13" i="23"/>
  <c r="G13" i="23" s="1"/>
  <c r="H13" i="23" s="1"/>
  <c r="G12" i="23"/>
  <c r="E12" i="23"/>
  <c r="H12" i="23" s="1"/>
  <c r="E11" i="23"/>
  <c r="G11" i="23" s="1"/>
  <c r="E10" i="23"/>
  <c r="L9" i="23"/>
  <c r="K9" i="23"/>
  <c r="E9" i="23"/>
  <c r="G9" i="23" s="1"/>
  <c r="H9" i="23" s="1"/>
  <c r="L8" i="23"/>
  <c r="E8" i="23"/>
  <c r="L7" i="23"/>
  <c r="G7" i="23"/>
  <c r="E7" i="23"/>
  <c r="H7" i="23" s="1"/>
  <c r="G6" i="23"/>
  <c r="E6" i="23"/>
  <c r="G5" i="23"/>
  <c r="H5" i="23" s="1"/>
  <c r="E5" i="23"/>
  <c r="E4" i="23"/>
  <c r="G4" i="23" s="1"/>
  <c r="E3" i="23"/>
  <c r="E108" i="22"/>
  <c r="G107" i="22"/>
  <c r="H107" i="22" s="1"/>
  <c r="E107" i="22"/>
  <c r="E106" i="22"/>
  <c r="G105" i="22"/>
  <c r="H105" i="22" s="1"/>
  <c r="E105" i="22"/>
  <c r="E104" i="22"/>
  <c r="H104" i="22" s="1"/>
  <c r="E103" i="22"/>
  <c r="E102" i="22"/>
  <c r="H102" i="22" s="1"/>
  <c r="H101" i="22"/>
  <c r="E101" i="22"/>
  <c r="G101" i="22" s="1"/>
  <c r="H100" i="22"/>
  <c r="G100" i="22"/>
  <c r="E100" i="22"/>
  <c r="H99" i="22"/>
  <c r="E99" i="22"/>
  <c r="G99" i="22" s="1"/>
  <c r="E98" i="22"/>
  <c r="G97" i="22"/>
  <c r="E97" i="22"/>
  <c r="H97" i="22" s="1"/>
  <c r="H96" i="22"/>
  <c r="G96" i="22"/>
  <c r="E96" i="22"/>
  <c r="H95" i="22"/>
  <c r="G95" i="22"/>
  <c r="E95" i="22"/>
  <c r="H94" i="22"/>
  <c r="G94" i="22"/>
  <c r="E94" i="22"/>
  <c r="G93" i="22"/>
  <c r="E93" i="22"/>
  <c r="H93" i="22" s="1"/>
  <c r="E92" i="22"/>
  <c r="H92" i="22" s="1"/>
  <c r="E91" i="22"/>
  <c r="H91" i="22" s="1"/>
  <c r="E90" i="22"/>
  <c r="H89" i="22"/>
  <c r="G89" i="22"/>
  <c r="E89" i="22"/>
  <c r="H88" i="22"/>
  <c r="E88" i="22"/>
  <c r="G88" i="22" s="1"/>
  <c r="H87" i="22"/>
  <c r="G87" i="22"/>
  <c r="E87" i="22"/>
  <c r="E86" i="22"/>
  <c r="E85" i="22"/>
  <c r="G85" i="22" s="1"/>
  <c r="E84" i="22"/>
  <c r="G83" i="22"/>
  <c r="E83" i="22"/>
  <c r="H83" i="22" s="1"/>
  <c r="E82" i="22"/>
  <c r="H82" i="22" s="1"/>
  <c r="E81" i="22"/>
  <c r="G81" i="22" s="1"/>
  <c r="E80" i="22"/>
  <c r="G80" i="22" s="1"/>
  <c r="H79" i="22"/>
  <c r="E79" i="22"/>
  <c r="G79" i="22" s="1"/>
  <c r="E78" i="22"/>
  <c r="H78" i="22" s="1"/>
  <c r="H77" i="22"/>
  <c r="G77" i="22"/>
  <c r="E77" i="22"/>
  <c r="G76" i="22"/>
  <c r="H76" i="22" s="1"/>
  <c r="E76" i="22"/>
  <c r="H75" i="22"/>
  <c r="E75" i="22"/>
  <c r="G75" i="22" s="1"/>
  <c r="E74" i="22"/>
  <c r="H73" i="22"/>
  <c r="G73" i="22"/>
  <c r="E73" i="22"/>
  <c r="G72" i="22"/>
  <c r="H72" i="22" s="1"/>
  <c r="E72" i="22"/>
  <c r="E71" i="22"/>
  <c r="E70" i="22"/>
  <c r="H69" i="22"/>
  <c r="G69" i="22"/>
  <c r="E69" i="22"/>
  <c r="H68" i="22"/>
  <c r="E68" i="22"/>
  <c r="G68" i="22" s="1"/>
  <c r="H67" i="22"/>
  <c r="E67" i="22"/>
  <c r="G67" i="22" s="1"/>
  <c r="E66" i="22"/>
  <c r="E65" i="22"/>
  <c r="E64" i="22"/>
  <c r="E63" i="22"/>
  <c r="H63" i="22" s="1"/>
  <c r="E62" i="22"/>
  <c r="E61" i="22"/>
  <c r="E60" i="22"/>
  <c r="H59" i="22"/>
  <c r="G59" i="22"/>
  <c r="E59" i="22"/>
  <c r="E58" i="22"/>
  <c r="H58" i="22" s="1"/>
  <c r="H57" i="22"/>
  <c r="E57" i="22"/>
  <c r="G57" i="22" s="1"/>
  <c r="E56" i="22"/>
  <c r="G56" i="22" s="1"/>
  <c r="E55" i="22"/>
  <c r="E54" i="22"/>
  <c r="G54" i="22" s="1"/>
  <c r="H53" i="22"/>
  <c r="E53" i="22"/>
  <c r="G53" i="22" s="1"/>
  <c r="E52" i="22"/>
  <c r="H51" i="22"/>
  <c r="G51" i="22"/>
  <c r="E51" i="22"/>
  <c r="H50" i="22"/>
  <c r="G50" i="22"/>
  <c r="E50" i="22"/>
  <c r="E49" i="22"/>
  <c r="H48" i="22"/>
  <c r="G48" i="22"/>
  <c r="E48" i="22"/>
  <c r="G47" i="22"/>
  <c r="E47" i="22"/>
  <c r="H47" i="22" s="1"/>
  <c r="E46" i="22"/>
  <c r="G45" i="22"/>
  <c r="H45" i="22" s="1"/>
  <c r="E45" i="22"/>
  <c r="E44" i="22"/>
  <c r="H43" i="22"/>
  <c r="E43" i="22"/>
  <c r="G43" i="22" s="1"/>
  <c r="E42" i="22"/>
  <c r="E41" i="22"/>
  <c r="E40" i="22"/>
  <c r="H39" i="22"/>
  <c r="G39" i="22"/>
  <c r="E39" i="22"/>
  <c r="G38" i="22"/>
  <c r="E38" i="22"/>
  <c r="H38" i="22" s="1"/>
  <c r="H37" i="22"/>
  <c r="G37" i="22"/>
  <c r="E37" i="22"/>
  <c r="E36" i="22"/>
  <c r="G36" i="22" s="1"/>
  <c r="H35" i="22"/>
  <c r="E35" i="22"/>
  <c r="G35" i="22" s="1"/>
  <c r="E34" i="22"/>
  <c r="G33" i="22"/>
  <c r="H33" i="22" s="1"/>
  <c r="E33" i="22"/>
  <c r="E32" i="22"/>
  <c r="E31" i="22"/>
  <c r="H30" i="22"/>
  <c r="E30" i="22"/>
  <c r="G30" i="22" s="1"/>
  <c r="E29" i="22"/>
  <c r="G29" i="22" s="1"/>
  <c r="G28" i="22"/>
  <c r="H28" i="22" s="1"/>
  <c r="E28" i="22"/>
  <c r="G27" i="22"/>
  <c r="E27" i="22"/>
  <c r="H27" i="22" s="1"/>
  <c r="E26" i="22"/>
  <c r="E25" i="22"/>
  <c r="G25" i="22" s="1"/>
  <c r="E24" i="22"/>
  <c r="G24" i="22" s="1"/>
  <c r="H24" i="22" s="1"/>
  <c r="E23" i="22"/>
  <c r="G23" i="22" s="1"/>
  <c r="E22" i="22"/>
  <c r="H22" i="22" s="1"/>
  <c r="G21" i="22"/>
  <c r="E21" i="22"/>
  <c r="E20" i="22"/>
  <c r="G19" i="22"/>
  <c r="E19" i="22"/>
  <c r="H19" i="22" s="1"/>
  <c r="E18" i="22"/>
  <c r="G17" i="22"/>
  <c r="E17" i="22"/>
  <c r="H16" i="22"/>
  <c r="E16" i="22"/>
  <c r="G16" i="22" s="1"/>
  <c r="E15" i="22"/>
  <c r="H15" i="22" s="1"/>
  <c r="H14" i="22"/>
  <c r="E14" i="22"/>
  <c r="G14" i="22" s="1"/>
  <c r="E13" i="22"/>
  <c r="G13" i="22" s="1"/>
  <c r="H13" i="22" s="1"/>
  <c r="H12" i="22"/>
  <c r="G12" i="22"/>
  <c r="E12" i="22"/>
  <c r="H11" i="22"/>
  <c r="E11" i="22"/>
  <c r="G11" i="22" s="1"/>
  <c r="E10" i="22"/>
  <c r="K9" i="22"/>
  <c r="L9" i="22" s="1"/>
  <c r="E9" i="22"/>
  <c r="L8" i="22"/>
  <c r="E8" i="22"/>
  <c r="G8" i="22" s="1"/>
  <c r="H8" i="22" s="1"/>
  <c r="L7" i="22"/>
  <c r="H7" i="22"/>
  <c r="E7" i="22"/>
  <c r="G7" i="22" s="1"/>
  <c r="E6" i="22"/>
  <c r="H6" i="22" s="1"/>
  <c r="E5" i="22"/>
  <c r="G5" i="22" s="1"/>
  <c r="G4" i="22"/>
  <c r="H4" i="22" s="1"/>
  <c r="E4" i="22"/>
  <c r="E3" i="22"/>
  <c r="H110" i="21"/>
  <c r="G110" i="21"/>
  <c r="G109" i="21"/>
  <c r="H109" i="21" s="1"/>
  <c r="G108" i="21"/>
  <c r="H108" i="21" s="1"/>
  <c r="H107" i="21"/>
  <c r="G107" i="21"/>
  <c r="G106" i="21"/>
  <c r="H106" i="21" s="1"/>
  <c r="G105" i="21"/>
  <c r="H105" i="21" s="1"/>
  <c r="H104" i="21"/>
  <c r="G104" i="21"/>
  <c r="E103" i="21"/>
  <c r="G103" i="21" s="1"/>
  <c r="H103" i="21" s="1"/>
  <c r="E102" i="21"/>
  <c r="E101" i="21"/>
  <c r="G101" i="21" s="1"/>
  <c r="E100" i="21"/>
  <c r="G100" i="21" s="1"/>
  <c r="H99" i="21"/>
  <c r="G99" i="21"/>
  <c r="E99" i="21"/>
  <c r="E98" i="21"/>
  <c r="H97" i="21"/>
  <c r="E97" i="21"/>
  <c r="G97" i="21" s="1"/>
  <c r="H96" i="21"/>
  <c r="G96" i="21"/>
  <c r="E96" i="21"/>
  <c r="E95" i="21"/>
  <c r="H95" i="21" s="1"/>
  <c r="H94" i="21"/>
  <c r="E94" i="21"/>
  <c r="G94" i="21" s="1"/>
  <c r="E93" i="21"/>
  <c r="H92" i="21"/>
  <c r="G92" i="21"/>
  <c r="E92" i="21"/>
  <c r="H91" i="21"/>
  <c r="E91" i="21"/>
  <c r="G91" i="21" s="1"/>
  <c r="H90" i="21"/>
  <c r="E90" i="21"/>
  <c r="G90" i="21" s="1"/>
  <c r="G89" i="21"/>
  <c r="E89" i="21"/>
  <c r="H89" i="21" s="1"/>
  <c r="H88" i="21"/>
  <c r="E88" i="21"/>
  <c r="G88" i="21" s="1"/>
  <c r="G87" i="21"/>
  <c r="E87" i="21"/>
  <c r="H87" i="21" s="1"/>
  <c r="H86" i="21"/>
  <c r="E86" i="21"/>
  <c r="G86" i="21" s="1"/>
  <c r="E85" i="21"/>
  <c r="H84" i="21"/>
  <c r="G84" i="21"/>
  <c r="E84" i="21"/>
  <c r="E83" i="21"/>
  <c r="H83" i="21" s="1"/>
  <c r="H82" i="21"/>
  <c r="G82" i="21"/>
  <c r="E82" i="21"/>
  <c r="H81" i="21"/>
  <c r="G81" i="21"/>
  <c r="E81" i="21"/>
  <c r="H80" i="21"/>
  <c r="G80" i="21"/>
  <c r="E80" i="21"/>
  <c r="H79" i="21"/>
  <c r="E79" i="21"/>
  <c r="G79" i="21" s="1"/>
  <c r="E78" i="21"/>
  <c r="E77" i="21"/>
  <c r="E76" i="21"/>
  <c r="E75" i="21"/>
  <c r="H75" i="21" s="1"/>
  <c r="H74" i="21"/>
  <c r="G74" i="21"/>
  <c r="E74" i="21"/>
  <c r="E73" i="21"/>
  <c r="H72" i="21"/>
  <c r="G72" i="21"/>
  <c r="E72" i="21"/>
  <c r="G71" i="21"/>
  <c r="E71" i="21"/>
  <c r="H71" i="21" s="1"/>
  <c r="E70" i="21"/>
  <c r="H70" i="21" s="1"/>
  <c r="E69" i="21"/>
  <c r="G69" i="21" s="1"/>
  <c r="H69" i="21" s="1"/>
  <c r="G68" i="21"/>
  <c r="E68" i="21"/>
  <c r="H68" i="21" s="1"/>
  <c r="E67" i="21"/>
  <c r="H67" i="21" s="1"/>
  <c r="E66" i="21"/>
  <c r="G65" i="21"/>
  <c r="H65" i="21" s="1"/>
  <c r="E65" i="21"/>
  <c r="G64" i="21"/>
  <c r="H64" i="21" s="1"/>
  <c r="E64" i="21"/>
  <c r="G63" i="21"/>
  <c r="H63" i="21" s="1"/>
  <c r="E63" i="21"/>
  <c r="G62" i="21"/>
  <c r="H62" i="21" s="1"/>
  <c r="E62" i="21"/>
  <c r="E61" i="21"/>
  <c r="E60" i="21"/>
  <c r="G60" i="21" s="1"/>
  <c r="H60" i="21" s="1"/>
  <c r="E59" i="21"/>
  <c r="G58" i="21"/>
  <c r="E58" i="21"/>
  <c r="H57" i="21"/>
  <c r="E57" i="21"/>
  <c r="G57" i="21" s="1"/>
  <c r="H56" i="21"/>
  <c r="G56" i="21"/>
  <c r="E56" i="21"/>
  <c r="E55" i="21"/>
  <c r="H55" i="21" s="1"/>
  <c r="E54" i="21"/>
  <c r="E53" i="21"/>
  <c r="H53" i="21" s="1"/>
  <c r="H52" i="21"/>
  <c r="G52" i="21"/>
  <c r="E52" i="21"/>
  <c r="H51" i="21"/>
  <c r="E51" i="21"/>
  <c r="G51" i="21" s="1"/>
  <c r="G50" i="21"/>
  <c r="E50" i="21"/>
  <c r="H50" i="21" s="1"/>
  <c r="H49" i="21"/>
  <c r="E49" i="21"/>
  <c r="G49" i="21" s="1"/>
  <c r="E48" i="21"/>
  <c r="H48" i="21" s="1"/>
  <c r="H47" i="21"/>
  <c r="E47" i="21"/>
  <c r="G47" i="21" s="1"/>
  <c r="H46" i="21"/>
  <c r="G46" i="21"/>
  <c r="E46" i="21"/>
  <c r="E45" i="21"/>
  <c r="E44" i="21"/>
  <c r="G44" i="21" s="1"/>
  <c r="G43" i="21"/>
  <c r="H43" i="21" s="1"/>
  <c r="E43" i="21"/>
  <c r="E42" i="21"/>
  <c r="G42" i="21" s="1"/>
  <c r="H42" i="21" s="1"/>
  <c r="E41" i="21"/>
  <c r="H40" i="21"/>
  <c r="G40" i="21"/>
  <c r="E40" i="21"/>
  <c r="E39" i="21"/>
  <c r="H38" i="21"/>
  <c r="E38" i="21"/>
  <c r="G38" i="21" s="1"/>
  <c r="E37" i="21"/>
  <c r="H36" i="21"/>
  <c r="E36" i="21"/>
  <c r="G36" i="21" s="1"/>
  <c r="E35" i="21"/>
  <c r="E34" i="21"/>
  <c r="G34" i="21" s="1"/>
  <c r="H33" i="21"/>
  <c r="G33" i="21"/>
  <c r="E33" i="21"/>
  <c r="E32" i="21"/>
  <c r="H31" i="21"/>
  <c r="E31" i="21"/>
  <c r="G31" i="21" s="1"/>
  <c r="H30" i="21"/>
  <c r="G30" i="21"/>
  <c r="E30" i="21"/>
  <c r="E29" i="21"/>
  <c r="H28" i="21"/>
  <c r="G28" i="21"/>
  <c r="E28" i="21"/>
  <c r="E27" i="21"/>
  <c r="H26" i="21"/>
  <c r="G26" i="21"/>
  <c r="E26" i="21"/>
  <c r="E25" i="21"/>
  <c r="G25" i="21" s="1"/>
  <c r="H25" i="21" s="1"/>
  <c r="G24" i="21"/>
  <c r="E24" i="21"/>
  <c r="H23" i="21"/>
  <c r="E23" i="21"/>
  <c r="G23" i="21" s="1"/>
  <c r="G22" i="21"/>
  <c r="H22" i="21" s="1"/>
  <c r="E22" i="21"/>
  <c r="E21" i="21"/>
  <c r="H21" i="21" s="1"/>
  <c r="E20" i="21"/>
  <c r="H20" i="21" s="1"/>
  <c r="G19" i="21"/>
  <c r="E19" i="21"/>
  <c r="H19" i="21" s="1"/>
  <c r="G18" i="21"/>
  <c r="H18" i="21" s="1"/>
  <c r="E18" i="21"/>
  <c r="H17" i="21"/>
  <c r="G17" i="21"/>
  <c r="E17" i="21"/>
  <c r="E16" i="21"/>
  <c r="E15" i="21"/>
  <c r="H14" i="21"/>
  <c r="E14" i="21"/>
  <c r="G14" i="21" s="1"/>
  <c r="E13" i="21"/>
  <c r="H12" i="21"/>
  <c r="E12" i="21"/>
  <c r="G12" i="21" s="1"/>
  <c r="E11" i="21"/>
  <c r="E10" i="21"/>
  <c r="K9" i="21"/>
  <c r="H9" i="21"/>
  <c r="E9" i="21"/>
  <c r="G9" i="21" s="1"/>
  <c r="E8" i="21"/>
  <c r="E7" i="21"/>
  <c r="G6" i="21"/>
  <c r="H6" i="21" s="1"/>
  <c r="E6" i="21"/>
  <c r="H5" i="21"/>
  <c r="G5" i="21"/>
  <c r="E5" i="21"/>
  <c r="E4" i="21"/>
  <c r="H4" i="21" s="1"/>
  <c r="G3" i="21"/>
  <c r="E3" i="21"/>
  <c r="H3" i="21" s="1"/>
  <c r="G129" i="20"/>
  <c r="H129" i="20" s="1"/>
  <c r="G128" i="20"/>
  <c r="H128" i="20" s="1"/>
  <c r="G127" i="20"/>
  <c r="H127" i="20" s="1"/>
  <c r="E114" i="20"/>
  <c r="G113" i="20"/>
  <c r="H113" i="20" s="1"/>
  <c r="E113" i="20"/>
  <c r="G112" i="20"/>
  <c r="H112" i="20" s="1"/>
  <c r="E112" i="20"/>
  <c r="G111" i="20"/>
  <c r="H111" i="20" s="1"/>
  <c r="E111" i="20"/>
  <c r="E110" i="20"/>
  <c r="E109" i="20"/>
  <c r="E108" i="20"/>
  <c r="E107" i="20"/>
  <c r="G107" i="20" s="1"/>
  <c r="H107" i="20" s="1"/>
  <c r="E106" i="20"/>
  <c r="G105" i="20"/>
  <c r="E105" i="20"/>
  <c r="G104" i="20"/>
  <c r="E104" i="20"/>
  <c r="G103" i="20"/>
  <c r="H103" i="20" s="1"/>
  <c r="E103" i="20"/>
  <c r="E102" i="20"/>
  <c r="E101" i="20"/>
  <c r="G101" i="20" s="1"/>
  <c r="H101" i="20" s="1"/>
  <c r="G100" i="20"/>
  <c r="E100" i="20"/>
  <c r="E99" i="20"/>
  <c r="G99" i="20" s="1"/>
  <c r="H99" i="20" s="1"/>
  <c r="G98" i="20"/>
  <c r="H98" i="20" s="1"/>
  <c r="E98" i="20"/>
  <c r="E97" i="20"/>
  <c r="G97" i="20" s="1"/>
  <c r="E96" i="20"/>
  <c r="E95" i="20"/>
  <c r="G95" i="20" s="1"/>
  <c r="G94" i="20"/>
  <c r="E94" i="20"/>
  <c r="H94" i="20" s="1"/>
  <c r="H93" i="20"/>
  <c r="G93" i="20"/>
  <c r="E93" i="20"/>
  <c r="E92" i="20"/>
  <c r="G92" i="20" s="1"/>
  <c r="H92" i="20" s="1"/>
  <c r="E91" i="20"/>
  <c r="H90" i="20"/>
  <c r="G90" i="20"/>
  <c r="E90" i="20"/>
  <c r="E89" i="20"/>
  <c r="E88" i="20"/>
  <c r="E87" i="20"/>
  <c r="G87" i="20" s="1"/>
  <c r="E86" i="20"/>
  <c r="E85" i="20"/>
  <c r="E84" i="20"/>
  <c r="G84" i="20" s="1"/>
  <c r="H84" i="20" s="1"/>
  <c r="G83" i="20"/>
  <c r="H83" i="20" s="1"/>
  <c r="E83" i="20"/>
  <c r="E82" i="20"/>
  <c r="E81" i="20"/>
  <c r="G81" i="20" s="1"/>
  <c r="E80" i="20"/>
  <c r="H80" i="20" s="1"/>
  <c r="E79" i="20"/>
  <c r="H79" i="20" s="1"/>
  <c r="G78" i="20"/>
  <c r="H78" i="20" s="1"/>
  <c r="E78" i="20"/>
  <c r="E77" i="20"/>
  <c r="E76" i="20"/>
  <c r="H75" i="20"/>
  <c r="E75" i="20"/>
  <c r="G75" i="20" s="1"/>
  <c r="H74" i="20"/>
  <c r="G74" i="20"/>
  <c r="E74" i="20"/>
  <c r="G73" i="20"/>
  <c r="E73" i="20"/>
  <c r="H73" i="20" s="1"/>
  <c r="E72" i="20"/>
  <c r="E71" i="20"/>
  <c r="H70" i="20"/>
  <c r="E70" i="20"/>
  <c r="G70" i="20" s="1"/>
  <c r="G69" i="20"/>
  <c r="H69" i="20" s="1"/>
  <c r="E69" i="20"/>
  <c r="G68" i="20"/>
  <c r="H68" i="20" s="1"/>
  <c r="E68" i="20"/>
  <c r="E67" i="20"/>
  <c r="G66" i="20"/>
  <c r="H66" i="20" s="1"/>
  <c r="E66" i="20"/>
  <c r="E65" i="20"/>
  <c r="G64" i="20"/>
  <c r="E64" i="20"/>
  <c r="E63" i="20"/>
  <c r="G62" i="20"/>
  <c r="E62" i="20"/>
  <c r="E61" i="20"/>
  <c r="G61" i="20" s="1"/>
  <c r="H61" i="20" s="1"/>
  <c r="G60" i="20"/>
  <c r="E60" i="20"/>
  <c r="E59" i="20"/>
  <c r="G59" i="20" s="1"/>
  <c r="H59" i="20" s="1"/>
  <c r="E58" i="20"/>
  <c r="H57" i="20"/>
  <c r="G57" i="20"/>
  <c r="E57" i="20"/>
  <c r="G56" i="20"/>
  <c r="E56" i="20"/>
  <c r="H56" i="20" s="1"/>
  <c r="G55" i="20"/>
  <c r="H55" i="20" s="1"/>
  <c r="E55" i="20"/>
  <c r="E54" i="20"/>
  <c r="E53" i="20"/>
  <c r="G53" i="20" s="1"/>
  <c r="E52" i="20"/>
  <c r="G52" i="20" s="1"/>
  <c r="E51" i="20"/>
  <c r="H51" i="20" s="1"/>
  <c r="H50" i="20"/>
  <c r="E50" i="20"/>
  <c r="G50" i="20" s="1"/>
  <c r="G49" i="20"/>
  <c r="E49" i="20"/>
  <c r="H49" i="20" s="1"/>
  <c r="H48" i="20"/>
  <c r="E48" i="20"/>
  <c r="G48" i="20" s="1"/>
  <c r="H47" i="20"/>
  <c r="G47" i="20"/>
  <c r="E47" i="20"/>
  <c r="H46" i="20"/>
  <c r="G46" i="20"/>
  <c r="E46" i="20"/>
  <c r="H45" i="20"/>
  <c r="G45" i="20"/>
  <c r="E45" i="20"/>
  <c r="G44" i="20"/>
  <c r="E44" i="20"/>
  <c r="H44" i="20" s="1"/>
  <c r="E43" i="20"/>
  <c r="G43" i="20" s="1"/>
  <c r="E42" i="20"/>
  <c r="G42" i="20" s="1"/>
  <c r="H41" i="20"/>
  <c r="G41" i="20"/>
  <c r="E41" i="20"/>
  <c r="E40" i="20"/>
  <c r="H40" i="20" s="1"/>
  <c r="E39" i="20"/>
  <c r="G38" i="20"/>
  <c r="E38" i="20"/>
  <c r="H38" i="20" s="1"/>
  <c r="E37" i="20"/>
  <c r="G37" i="20" s="1"/>
  <c r="E36" i="20"/>
  <c r="E35" i="20"/>
  <c r="E34" i="20"/>
  <c r="H34" i="20" s="1"/>
  <c r="H33" i="20"/>
  <c r="E33" i="20"/>
  <c r="G33" i="20" s="1"/>
  <c r="E32" i="20"/>
  <c r="E31" i="20"/>
  <c r="H30" i="20"/>
  <c r="G30" i="20"/>
  <c r="E30" i="20"/>
  <c r="E29" i="20"/>
  <c r="H29" i="20" s="1"/>
  <c r="E28" i="20"/>
  <c r="H28" i="20" s="1"/>
  <c r="H27" i="20"/>
  <c r="G27" i="20"/>
  <c r="E27" i="20"/>
  <c r="G26" i="20"/>
  <c r="E26" i="20"/>
  <c r="H26" i="20" s="1"/>
  <c r="H25" i="20"/>
  <c r="E25" i="20"/>
  <c r="G25" i="20" s="1"/>
  <c r="H24" i="20"/>
  <c r="G24" i="20"/>
  <c r="E24" i="20"/>
  <c r="E23" i="20"/>
  <c r="H23" i="20" s="1"/>
  <c r="H22" i="20"/>
  <c r="E22" i="20"/>
  <c r="G22" i="20" s="1"/>
  <c r="E21" i="20"/>
  <c r="H21" i="20" s="1"/>
  <c r="E20" i="20"/>
  <c r="H20" i="20" s="1"/>
  <c r="G19" i="20"/>
  <c r="E19" i="20"/>
  <c r="H19" i="20" s="1"/>
  <c r="H18" i="20"/>
  <c r="G18" i="20"/>
  <c r="E18" i="20"/>
  <c r="H17" i="20"/>
  <c r="G17" i="20"/>
  <c r="E17" i="20"/>
  <c r="G16" i="20"/>
  <c r="E16" i="20"/>
  <c r="H16" i="20" s="1"/>
  <c r="G15" i="20"/>
  <c r="E15" i="20"/>
  <c r="H15" i="20" s="1"/>
  <c r="G14" i="20"/>
  <c r="E14" i="20"/>
  <c r="H14" i="20" s="1"/>
  <c r="E13" i="20"/>
  <c r="H13" i="20" s="1"/>
  <c r="H12" i="20"/>
  <c r="G12" i="20"/>
  <c r="E12" i="20"/>
  <c r="E11" i="20"/>
  <c r="H11" i="20" s="1"/>
  <c r="E10" i="20"/>
  <c r="H10" i="20" s="1"/>
  <c r="L9" i="20"/>
  <c r="K9" i="20"/>
  <c r="E9" i="20"/>
  <c r="H9" i="20" s="1"/>
  <c r="H8" i="20"/>
  <c r="G8" i="20"/>
  <c r="E8" i="20"/>
  <c r="H7" i="20"/>
  <c r="E7" i="20"/>
  <c r="G7" i="20" s="1"/>
  <c r="E6" i="20"/>
  <c r="E5" i="20"/>
  <c r="H5" i="20" s="1"/>
  <c r="H4" i="20"/>
  <c r="G4" i="20"/>
  <c r="E4" i="20"/>
  <c r="E3" i="20"/>
  <c r="H3" i="20" s="1"/>
  <c r="E109" i="19"/>
  <c r="G108" i="19"/>
  <c r="H108" i="19" s="1"/>
  <c r="E108" i="19"/>
  <c r="E107" i="19"/>
  <c r="G107" i="19" s="1"/>
  <c r="H107" i="19" s="1"/>
  <c r="E106" i="19"/>
  <c r="E105" i="19"/>
  <c r="E104" i="19"/>
  <c r="H103" i="19"/>
  <c r="G103" i="19"/>
  <c r="E103" i="19"/>
  <c r="H102" i="19"/>
  <c r="E102" i="19"/>
  <c r="G102" i="19" s="1"/>
  <c r="H101" i="19"/>
  <c r="E101" i="19"/>
  <c r="G101" i="19" s="1"/>
  <c r="G100" i="19"/>
  <c r="E100" i="19"/>
  <c r="E99" i="19"/>
  <c r="E98" i="19"/>
  <c r="E97" i="19"/>
  <c r="H97" i="19" s="1"/>
  <c r="H96" i="19"/>
  <c r="G96" i="19"/>
  <c r="E96" i="19"/>
  <c r="E95" i="19"/>
  <c r="H95" i="19" s="1"/>
  <c r="H94" i="19"/>
  <c r="E94" i="19"/>
  <c r="G94" i="19" s="1"/>
  <c r="H93" i="19"/>
  <c r="G93" i="19"/>
  <c r="E93" i="19"/>
  <c r="H92" i="19"/>
  <c r="G92" i="19"/>
  <c r="E92" i="19"/>
  <c r="E91" i="19"/>
  <c r="H91" i="19" s="1"/>
  <c r="H90" i="19"/>
  <c r="G90" i="19"/>
  <c r="E90" i="19"/>
  <c r="E89" i="19"/>
  <c r="E88" i="19"/>
  <c r="E87" i="19"/>
  <c r="H86" i="19"/>
  <c r="E86" i="19"/>
  <c r="G86" i="19" s="1"/>
  <c r="E85" i="19"/>
  <c r="H84" i="19"/>
  <c r="G84" i="19"/>
  <c r="E84" i="19"/>
  <c r="E83" i="19"/>
  <c r="H83" i="19" s="1"/>
  <c r="G82" i="19"/>
  <c r="E82" i="19"/>
  <c r="H82" i="19" s="1"/>
  <c r="G81" i="19"/>
  <c r="H81" i="19" s="1"/>
  <c r="E81" i="19"/>
  <c r="E80" i="19"/>
  <c r="G80" i="19" s="1"/>
  <c r="E79" i="19"/>
  <c r="H78" i="19"/>
  <c r="G78" i="19"/>
  <c r="E78" i="19"/>
  <c r="E77" i="19"/>
  <c r="H77" i="19" s="1"/>
  <c r="E76" i="19"/>
  <c r="H76" i="19" s="1"/>
  <c r="G75" i="19"/>
  <c r="E75" i="19"/>
  <c r="H75" i="19" s="1"/>
  <c r="E74" i="19"/>
  <c r="H74" i="19" s="1"/>
  <c r="E73" i="19"/>
  <c r="E72" i="19"/>
  <c r="G72" i="19" s="1"/>
  <c r="H71" i="19"/>
  <c r="G71" i="19"/>
  <c r="E71" i="19"/>
  <c r="H70" i="19"/>
  <c r="E70" i="19"/>
  <c r="G70" i="19" s="1"/>
  <c r="E69" i="19"/>
  <c r="H69" i="19" s="1"/>
  <c r="E68" i="19"/>
  <c r="H68" i="19" s="1"/>
  <c r="E67" i="19"/>
  <c r="H67" i="19" s="1"/>
  <c r="E66" i="19"/>
  <c r="G66" i="19" s="1"/>
  <c r="H65" i="19"/>
  <c r="G65" i="19"/>
  <c r="E65" i="19"/>
  <c r="G64" i="19"/>
  <c r="E64" i="19"/>
  <c r="H64" i="19" s="1"/>
  <c r="E63" i="19"/>
  <c r="G63" i="19" s="1"/>
  <c r="G62" i="19"/>
  <c r="E62" i="19"/>
  <c r="H62" i="19" s="1"/>
  <c r="H61" i="19"/>
  <c r="G61" i="19"/>
  <c r="E61" i="19"/>
  <c r="E60" i="19"/>
  <c r="H60" i="19" s="1"/>
  <c r="G59" i="19"/>
  <c r="H59" i="19" s="1"/>
  <c r="E59" i="19"/>
  <c r="G58" i="19"/>
  <c r="E58" i="19"/>
  <c r="H58" i="19" s="1"/>
  <c r="E57" i="19"/>
  <c r="G57" i="19" s="1"/>
  <c r="H56" i="19"/>
  <c r="G56" i="19"/>
  <c r="E56" i="19"/>
  <c r="E55" i="19"/>
  <c r="G55" i="19" s="1"/>
  <c r="H54" i="19"/>
  <c r="E54" i="19"/>
  <c r="G54" i="19" s="1"/>
  <c r="H53" i="19"/>
  <c r="G53" i="19"/>
  <c r="E53" i="19"/>
  <c r="E52" i="19"/>
  <c r="H52" i="19" s="1"/>
  <c r="E51" i="19"/>
  <c r="G51" i="19" s="1"/>
  <c r="E50" i="19"/>
  <c r="H50" i="19" s="1"/>
  <c r="E49" i="19"/>
  <c r="H49" i="19" s="1"/>
  <c r="H48" i="19"/>
  <c r="G48" i="19"/>
  <c r="E48" i="19"/>
  <c r="G47" i="19"/>
  <c r="E47" i="19"/>
  <c r="E46" i="19"/>
  <c r="G46" i="19" s="1"/>
  <c r="H45" i="19"/>
  <c r="G45" i="19"/>
  <c r="E45" i="19"/>
  <c r="E44" i="19"/>
  <c r="G44" i="19" s="1"/>
  <c r="E43" i="19"/>
  <c r="H43" i="19" s="1"/>
  <c r="E42" i="19"/>
  <c r="H42" i="19" s="1"/>
  <c r="H41" i="19"/>
  <c r="E41" i="19"/>
  <c r="G41" i="19" s="1"/>
  <c r="H40" i="19"/>
  <c r="G40" i="19"/>
  <c r="E40" i="19"/>
  <c r="E39" i="19"/>
  <c r="G39" i="19" s="1"/>
  <c r="G38" i="19"/>
  <c r="E38" i="19"/>
  <c r="H37" i="19"/>
  <c r="G37" i="19"/>
  <c r="E37" i="19"/>
  <c r="E36" i="19"/>
  <c r="G35" i="19"/>
  <c r="E35" i="19"/>
  <c r="H34" i="19"/>
  <c r="G34" i="19"/>
  <c r="E34" i="19"/>
  <c r="E33" i="19"/>
  <c r="E32" i="19"/>
  <c r="H32" i="19" s="1"/>
  <c r="H31" i="19"/>
  <c r="G31" i="19"/>
  <c r="E31" i="19"/>
  <c r="E30" i="19"/>
  <c r="G30" i="19" s="1"/>
  <c r="E29" i="19"/>
  <c r="H29" i="19" s="1"/>
  <c r="E28" i="19"/>
  <c r="E27" i="19"/>
  <c r="H27" i="19" s="1"/>
  <c r="E26" i="19"/>
  <c r="G25" i="19"/>
  <c r="H25" i="19" s="1"/>
  <c r="E25" i="19"/>
  <c r="G24" i="19"/>
  <c r="E24" i="19"/>
  <c r="H24" i="19" s="1"/>
  <c r="H23" i="19"/>
  <c r="E23" i="19"/>
  <c r="G23" i="19" s="1"/>
  <c r="E22" i="19"/>
  <c r="G22" i="19" s="1"/>
  <c r="E21" i="19"/>
  <c r="H21" i="19" s="1"/>
  <c r="E20" i="19"/>
  <c r="E19" i="19"/>
  <c r="H18" i="19"/>
  <c r="E18" i="19"/>
  <c r="G18" i="19" s="1"/>
  <c r="E17" i="19"/>
  <c r="E16" i="19"/>
  <c r="H16" i="19" s="1"/>
  <c r="H15" i="19"/>
  <c r="G15" i="19"/>
  <c r="E15" i="19"/>
  <c r="H14" i="19"/>
  <c r="G14" i="19"/>
  <c r="E14" i="19"/>
  <c r="E13" i="19"/>
  <c r="H13" i="19" s="1"/>
  <c r="H12" i="19"/>
  <c r="E12" i="19"/>
  <c r="G12" i="19" s="1"/>
  <c r="G11" i="19"/>
  <c r="H11" i="19" s="1"/>
  <c r="E11" i="19"/>
  <c r="H10" i="19"/>
  <c r="G10" i="19"/>
  <c r="E10" i="19"/>
  <c r="L9" i="19"/>
  <c r="K9" i="19"/>
  <c r="E9" i="19"/>
  <c r="E8" i="19"/>
  <c r="G7" i="19"/>
  <c r="H7" i="19" s="1"/>
  <c r="E7" i="19"/>
  <c r="E6" i="19"/>
  <c r="H6" i="19" s="1"/>
  <c r="H5" i="19"/>
  <c r="G5" i="19"/>
  <c r="E5" i="19"/>
  <c r="E4" i="19"/>
  <c r="H4" i="19" s="1"/>
  <c r="H3" i="19"/>
  <c r="G3" i="19"/>
  <c r="E3" i="19"/>
  <c r="H109" i="18"/>
  <c r="G109" i="18"/>
  <c r="E109" i="18"/>
  <c r="E108" i="18"/>
  <c r="G107" i="18"/>
  <c r="H107" i="18" s="1"/>
  <c r="E107" i="18"/>
  <c r="E106" i="18"/>
  <c r="E105" i="18"/>
  <c r="E104" i="18"/>
  <c r="G103" i="18"/>
  <c r="H103" i="18" s="1"/>
  <c r="E103" i="18"/>
  <c r="G102" i="18"/>
  <c r="H102" i="18" s="1"/>
  <c r="E102" i="18"/>
  <c r="E101" i="18"/>
  <c r="G101" i="18" s="1"/>
  <c r="G100" i="18"/>
  <c r="E100" i="18"/>
  <c r="E99" i="18"/>
  <c r="G99" i="18" s="1"/>
  <c r="H99" i="18" s="1"/>
  <c r="E98" i="18"/>
  <c r="E97" i="18"/>
  <c r="E96" i="18"/>
  <c r="G96" i="18" s="1"/>
  <c r="E95" i="18"/>
  <c r="G94" i="18"/>
  <c r="H94" i="18" s="1"/>
  <c r="E94" i="18"/>
  <c r="G93" i="18"/>
  <c r="H93" i="18" s="1"/>
  <c r="E93" i="18"/>
  <c r="E92" i="18"/>
  <c r="E91" i="18"/>
  <c r="G90" i="18"/>
  <c r="E90" i="18"/>
  <c r="G89" i="18"/>
  <c r="E89" i="18"/>
  <c r="H89" i="18" s="1"/>
  <c r="G88" i="18"/>
  <c r="H88" i="18" s="1"/>
  <c r="E88" i="18"/>
  <c r="E87" i="18"/>
  <c r="G87" i="18" s="1"/>
  <c r="H87" i="18" s="1"/>
  <c r="E86" i="18"/>
  <c r="E85" i="18"/>
  <c r="H84" i="18"/>
  <c r="G84" i="18"/>
  <c r="E84" i="18"/>
  <c r="E83" i="18"/>
  <c r="E82" i="18"/>
  <c r="H81" i="18"/>
  <c r="E81" i="18"/>
  <c r="G81" i="18" s="1"/>
  <c r="E80" i="18"/>
  <c r="G80" i="18" s="1"/>
  <c r="E79" i="18"/>
  <c r="E78" i="18"/>
  <c r="E77" i="18"/>
  <c r="H76" i="18"/>
  <c r="G76" i="18"/>
  <c r="E76" i="18"/>
  <c r="E75" i="18"/>
  <c r="E74" i="18"/>
  <c r="G74" i="18" s="1"/>
  <c r="E73" i="18"/>
  <c r="G72" i="18"/>
  <c r="H72" i="18" s="1"/>
  <c r="E72" i="18"/>
  <c r="E71" i="18"/>
  <c r="G70" i="18"/>
  <c r="E70" i="18"/>
  <c r="E69" i="18"/>
  <c r="H68" i="18"/>
  <c r="E68" i="18"/>
  <c r="G68" i="18" s="1"/>
  <c r="E67" i="18"/>
  <c r="E66" i="18"/>
  <c r="E65" i="18"/>
  <c r="G65" i="18" s="1"/>
  <c r="E64" i="18"/>
  <c r="G63" i="18"/>
  <c r="H63" i="18" s="1"/>
  <c r="E63" i="18"/>
  <c r="G62" i="18"/>
  <c r="E62" i="18"/>
  <c r="E61" i="18"/>
  <c r="E60" i="18"/>
  <c r="G60" i="18" s="1"/>
  <c r="H60" i="18" s="1"/>
  <c r="E59" i="18"/>
  <c r="E58" i="18"/>
  <c r="G58" i="18" s="1"/>
  <c r="H58" i="18" s="1"/>
  <c r="E57" i="18"/>
  <c r="E56" i="18"/>
  <c r="G56" i="18" s="1"/>
  <c r="H56" i="18" s="1"/>
  <c r="E55" i="18"/>
  <c r="G54" i="18"/>
  <c r="H54" i="18" s="1"/>
  <c r="E54" i="18"/>
  <c r="G53" i="18"/>
  <c r="E53" i="18"/>
  <c r="H52" i="18"/>
  <c r="E52" i="18"/>
  <c r="G52" i="18" s="1"/>
  <c r="E51" i="18"/>
  <c r="H50" i="18"/>
  <c r="G50" i="18"/>
  <c r="E50" i="18"/>
  <c r="H49" i="18"/>
  <c r="G49" i="18"/>
  <c r="E49" i="18"/>
  <c r="E48" i="18"/>
  <c r="H48" i="18" s="1"/>
  <c r="E47" i="18"/>
  <c r="H47" i="18" s="1"/>
  <c r="E46" i="18"/>
  <c r="H45" i="18"/>
  <c r="G45" i="18"/>
  <c r="E45" i="18"/>
  <c r="E44" i="18"/>
  <c r="G44" i="18" s="1"/>
  <c r="G43" i="18"/>
  <c r="E43" i="18"/>
  <c r="H43" i="18" s="1"/>
  <c r="E42" i="18"/>
  <c r="G41" i="18"/>
  <c r="E41" i="18"/>
  <c r="H41" i="18" s="1"/>
  <c r="E40" i="18"/>
  <c r="H40" i="18" s="1"/>
  <c r="H39" i="18"/>
  <c r="E39" i="18"/>
  <c r="G39" i="18" s="1"/>
  <c r="E38" i="18"/>
  <c r="G38" i="18" s="1"/>
  <c r="H37" i="18"/>
  <c r="G37" i="18"/>
  <c r="E37" i="18"/>
  <c r="E36" i="18"/>
  <c r="H36" i="18" s="1"/>
  <c r="E35" i="18"/>
  <c r="G35" i="18" s="1"/>
  <c r="G34" i="18"/>
  <c r="E34" i="18"/>
  <c r="H34" i="18" s="1"/>
  <c r="H33" i="18"/>
  <c r="G33" i="18"/>
  <c r="E33" i="18"/>
  <c r="G32" i="18"/>
  <c r="E32" i="18"/>
  <c r="H32" i="18" s="1"/>
  <c r="H31" i="18"/>
  <c r="G31" i="18"/>
  <c r="E31" i="18"/>
  <c r="E30" i="18"/>
  <c r="G30" i="18" s="1"/>
  <c r="H29" i="18"/>
  <c r="G29" i="18"/>
  <c r="E29" i="18"/>
  <c r="H28" i="18"/>
  <c r="G28" i="18"/>
  <c r="E28" i="18"/>
  <c r="E27" i="18"/>
  <c r="G27" i="18" s="1"/>
  <c r="H26" i="18"/>
  <c r="G26" i="18"/>
  <c r="E26" i="18"/>
  <c r="H25" i="18"/>
  <c r="G25" i="18"/>
  <c r="E25" i="18"/>
  <c r="G24" i="18"/>
  <c r="E24" i="18"/>
  <c r="H24" i="18" s="1"/>
  <c r="E23" i="18"/>
  <c r="H23" i="18" s="1"/>
  <c r="G22" i="18"/>
  <c r="E22" i="18"/>
  <c r="H22" i="18" s="1"/>
  <c r="H21" i="18"/>
  <c r="E21" i="18"/>
  <c r="G21" i="18" s="1"/>
  <c r="E20" i="18"/>
  <c r="H20" i="18" s="1"/>
  <c r="E19" i="18"/>
  <c r="H19" i="18" s="1"/>
  <c r="E18" i="18"/>
  <c r="H18" i="18" s="1"/>
  <c r="H17" i="18"/>
  <c r="G17" i="18"/>
  <c r="E17" i="18"/>
  <c r="H16" i="18"/>
  <c r="G16" i="18"/>
  <c r="E16" i="18"/>
  <c r="G15" i="18"/>
  <c r="E15" i="18"/>
  <c r="H15" i="18" s="1"/>
  <c r="E14" i="18"/>
  <c r="H13" i="18"/>
  <c r="E13" i="18"/>
  <c r="G13" i="18" s="1"/>
  <c r="H12" i="18"/>
  <c r="G12" i="18"/>
  <c r="E12" i="18"/>
  <c r="H11" i="18"/>
  <c r="E11" i="18"/>
  <c r="G11" i="18" s="1"/>
  <c r="H10" i="18"/>
  <c r="G10" i="18"/>
  <c r="E10" i="18"/>
  <c r="K9" i="18"/>
  <c r="L9" i="18" s="1"/>
  <c r="E9" i="18"/>
  <c r="H8" i="18"/>
  <c r="E8" i="18"/>
  <c r="G8" i="18" s="1"/>
  <c r="G7" i="18"/>
  <c r="E7" i="18"/>
  <c r="H7" i="18" s="1"/>
  <c r="G6" i="18"/>
  <c r="E6" i="18"/>
  <c r="H6" i="18" s="1"/>
  <c r="H5" i="18"/>
  <c r="G5" i="18"/>
  <c r="E5" i="18"/>
  <c r="E4" i="18"/>
  <c r="H4" i="18" s="1"/>
  <c r="H3" i="18"/>
  <c r="E3" i="18"/>
  <c r="G3" i="18" s="1"/>
  <c r="E109" i="17"/>
  <c r="G109" i="17" s="1"/>
  <c r="H108" i="17"/>
  <c r="G108" i="17"/>
  <c r="E108" i="17"/>
  <c r="H107" i="17"/>
  <c r="G107" i="17"/>
  <c r="E107" i="17"/>
  <c r="H106" i="17"/>
  <c r="E106" i="17"/>
  <c r="G106" i="17" s="1"/>
  <c r="E105" i="17"/>
  <c r="G105" i="17" s="1"/>
  <c r="H104" i="17"/>
  <c r="E104" i="17"/>
  <c r="G104" i="17" s="1"/>
  <c r="E103" i="17"/>
  <c r="G103" i="17" s="1"/>
  <c r="H102" i="17"/>
  <c r="E102" i="17"/>
  <c r="G102" i="17" s="1"/>
  <c r="H101" i="17"/>
  <c r="G101" i="17"/>
  <c r="E101" i="17"/>
  <c r="H100" i="17"/>
  <c r="G100" i="17"/>
  <c r="E100" i="17"/>
  <c r="G99" i="17"/>
  <c r="E99" i="17"/>
  <c r="H99" i="17" s="1"/>
  <c r="H98" i="17"/>
  <c r="E98" i="17"/>
  <c r="G98" i="17" s="1"/>
  <c r="E97" i="17"/>
  <c r="G97" i="17" s="1"/>
  <c r="E96" i="17"/>
  <c r="G95" i="17"/>
  <c r="E95" i="17"/>
  <c r="H95" i="17" s="1"/>
  <c r="E94" i="17"/>
  <c r="G94" i="17" s="1"/>
  <c r="H93" i="17"/>
  <c r="E93" i="17"/>
  <c r="G93" i="17" s="1"/>
  <c r="H92" i="17"/>
  <c r="G92" i="17"/>
  <c r="E92" i="17"/>
  <c r="E91" i="17"/>
  <c r="H91" i="17" s="1"/>
  <c r="H90" i="17"/>
  <c r="G90" i="17"/>
  <c r="E90" i="17"/>
  <c r="E89" i="17"/>
  <c r="E88" i="17"/>
  <c r="H87" i="17"/>
  <c r="G87" i="17"/>
  <c r="E87" i="17"/>
  <c r="H86" i="17"/>
  <c r="G86" i="17"/>
  <c r="E86" i="17"/>
  <c r="E85" i="17"/>
  <c r="G85" i="17" s="1"/>
  <c r="H85" i="17" s="1"/>
  <c r="G84" i="17"/>
  <c r="E84" i="17"/>
  <c r="H84" i="17" s="1"/>
  <c r="E83" i="17"/>
  <c r="G83" i="17" s="1"/>
  <c r="E82" i="17"/>
  <c r="G82" i="17" s="1"/>
  <c r="E81" i="17"/>
  <c r="H80" i="17"/>
  <c r="G80" i="17"/>
  <c r="E80" i="17"/>
  <c r="G79" i="17"/>
  <c r="E79" i="17"/>
  <c r="H79" i="17" s="1"/>
  <c r="E78" i="17"/>
  <c r="G78" i="17" s="1"/>
  <c r="E77" i="17"/>
  <c r="G77" i="17" s="1"/>
  <c r="H76" i="17"/>
  <c r="G76" i="17"/>
  <c r="E76" i="17"/>
  <c r="G75" i="17"/>
  <c r="E75" i="17"/>
  <c r="H75" i="17" s="1"/>
  <c r="E74" i="17"/>
  <c r="H74" i="17" s="1"/>
  <c r="E73" i="17"/>
  <c r="E72" i="17"/>
  <c r="G72" i="17" s="1"/>
  <c r="G71" i="17"/>
  <c r="E71" i="17"/>
  <c r="G70" i="17"/>
  <c r="E70" i="17"/>
  <c r="H69" i="17"/>
  <c r="G69" i="17"/>
  <c r="E69" i="17"/>
  <c r="E68" i="17"/>
  <c r="E67" i="17"/>
  <c r="G67" i="17" s="1"/>
  <c r="E66" i="17"/>
  <c r="G66" i="17" s="1"/>
  <c r="E65" i="17"/>
  <c r="G64" i="17"/>
  <c r="E64" i="17"/>
  <c r="H64" i="17" s="1"/>
  <c r="H63" i="17"/>
  <c r="G63" i="17"/>
  <c r="E63" i="17"/>
  <c r="E62" i="17"/>
  <c r="G62" i="17" s="1"/>
  <c r="G61" i="17"/>
  <c r="E61" i="17"/>
  <c r="H61" i="17" s="1"/>
  <c r="E60" i="17"/>
  <c r="E59" i="17"/>
  <c r="E58" i="17"/>
  <c r="E57" i="17"/>
  <c r="H57" i="17" s="1"/>
  <c r="E56" i="17"/>
  <c r="H56" i="17" s="1"/>
  <c r="E55" i="17"/>
  <c r="H55" i="17" s="1"/>
  <c r="E54" i="17"/>
  <c r="G54" i="17" s="1"/>
  <c r="H53" i="17"/>
  <c r="E53" i="17"/>
  <c r="G53" i="17" s="1"/>
  <c r="H52" i="17"/>
  <c r="G52" i="17"/>
  <c r="E52" i="17"/>
  <c r="H51" i="17"/>
  <c r="G51" i="17"/>
  <c r="E51" i="17"/>
  <c r="H50" i="17"/>
  <c r="G50" i="17"/>
  <c r="E50" i="17"/>
  <c r="E49" i="17"/>
  <c r="H49" i="17" s="1"/>
  <c r="E48" i="17"/>
  <c r="H48" i="17" s="1"/>
  <c r="G47" i="17"/>
  <c r="H47" i="17" s="1"/>
  <c r="E47" i="17"/>
  <c r="E46" i="17"/>
  <c r="G46" i="17" s="1"/>
  <c r="E45" i="17"/>
  <c r="G45" i="17" s="1"/>
  <c r="H44" i="17"/>
  <c r="G44" i="17"/>
  <c r="E44" i="17"/>
  <c r="E43" i="17"/>
  <c r="H43" i="17" s="1"/>
  <c r="H42" i="17"/>
  <c r="E42" i="17"/>
  <c r="G42" i="17" s="1"/>
  <c r="E41" i="17"/>
  <c r="E40" i="17"/>
  <c r="G40" i="17" s="1"/>
  <c r="E39" i="17"/>
  <c r="E38" i="17"/>
  <c r="H38" i="17" s="1"/>
  <c r="E37" i="17"/>
  <c r="H37" i="17" s="1"/>
  <c r="H36" i="17"/>
  <c r="G36" i="17"/>
  <c r="E36" i="17"/>
  <c r="E35" i="17"/>
  <c r="H35" i="17" s="1"/>
  <c r="E34" i="17"/>
  <c r="H34" i="17" s="1"/>
  <c r="G33" i="17"/>
  <c r="E33" i="17"/>
  <c r="H33" i="17" s="1"/>
  <c r="E32" i="17"/>
  <c r="G32" i="17" s="1"/>
  <c r="H31" i="17"/>
  <c r="E31" i="17"/>
  <c r="G31" i="17" s="1"/>
  <c r="E30" i="17"/>
  <c r="G30" i="17" s="1"/>
  <c r="E29" i="17"/>
  <c r="G29" i="17" s="1"/>
  <c r="H28" i="17"/>
  <c r="E28" i="17"/>
  <c r="G28" i="17" s="1"/>
  <c r="E27" i="17"/>
  <c r="G27" i="17" s="1"/>
  <c r="E26" i="17"/>
  <c r="H25" i="17"/>
  <c r="G25" i="17"/>
  <c r="E25" i="17"/>
  <c r="H24" i="17"/>
  <c r="G24" i="17"/>
  <c r="E24" i="17"/>
  <c r="E23" i="17"/>
  <c r="E22" i="17"/>
  <c r="H22" i="17" s="1"/>
  <c r="H21" i="17"/>
  <c r="G21" i="17"/>
  <c r="E21" i="17"/>
  <c r="E20" i="17"/>
  <c r="H20" i="17" s="1"/>
  <c r="H19" i="17"/>
  <c r="E19" i="17"/>
  <c r="G19" i="17" s="1"/>
  <c r="E18" i="17"/>
  <c r="E17" i="17"/>
  <c r="H17" i="17" s="1"/>
  <c r="E16" i="17"/>
  <c r="H16" i="17" s="1"/>
  <c r="H15" i="17"/>
  <c r="G15" i="17"/>
  <c r="E15" i="17"/>
  <c r="E14" i="17"/>
  <c r="E13" i="17"/>
  <c r="G12" i="17"/>
  <c r="E12" i="17"/>
  <c r="H12" i="17" s="1"/>
  <c r="H11" i="17"/>
  <c r="E11" i="17"/>
  <c r="G11" i="17" s="1"/>
  <c r="E10" i="17"/>
  <c r="G10" i="17" s="1"/>
  <c r="K9" i="17"/>
  <c r="L9" i="17" s="1"/>
  <c r="E9" i="17"/>
  <c r="G9" i="17" s="1"/>
  <c r="G8" i="17"/>
  <c r="E8" i="17"/>
  <c r="H8" i="17" s="1"/>
  <c r="E7" i="17"/>
  <c r="G7" i="17" s="1"/>
  <c r="H6" i="17"/>
  <c r="E6" i="17"/>
  <c r="G6" i="17" s="1"/>
  <c r="E5" i="17"/>
  <c r="G5" i="17" s="1"/>
  <c r="H4" i="17"/>
  <c r="G4" i="17"/>
  <c r="E4" i="17"/>
  <c r="E3" i="17"/>
  <c r="H3" i="17" s="1"/>
  <c r="E94" i="16"/>
  <c r="H93" i="16"/>
  <c r="G93" i="16"/>
  <c r="E93" i="16"/>
  <c r="E92" i="16"/>
  <c r="H91" i="16"/>
  <c r="E91" i="16"/>
  <c r="G91" i="16" s="1"/>
  <c r="H90" i="16"/>
  <c r="G90" i="16"/>
  <c r="E90" i="16"/>
  <c r="H89" i="16"/>
  <c r="G89" i="16"/>
  <c r="E89" i="16"/>
  <c r="E88" i="16"/>
  <c r="E87" i="16"/>
  <c r="E86" i="16"/>
  <c r="H86" i="16" s="1"/>
  <c r="E85" i="16"/>
  <c r="H84" i="16"/>
  <c r="G84" i="16"/>
  <c r="E84" i="16"/>
  <c r="E83" i="16"/>
  <c r="E82" i="16"/>
  <c r="H82" i="16" s="1"/>
  <c r="G81" i="16"/>
  <c r="E81" i="16"/>
  <c r="E80" i="16"/>
  <c r="G80" i="16" s="1"/>
  <c r="E79" i="16"/>
  <c r="G78" i="16"/>
  <c r="E78" i="16"/>
  <c r="E77" i="16"/>
  <c r="G77" i="16" s="1"/>
  <c r="H77" i="16" s="1"/>
  <c r="E76" i="16"/>
  <c r="G76" i="16" s="1"/>
  <c r="E75" i="16"/>
  <c r="G75" i="16" s="1"/>
  <c r="E74" i="16"/>
  <c r="H73" i="16"/>
  <c r="G73" i="16"/>
  <c r="E73" i="16"/>
  <c r="E72" i="16"/>
  <c r="H72" i="16" s="1"/>
  <c r="G71" i="16"/>
  <c r="E71" i="16"/>
  <c r="E70" i="16"/>
  <c r="G70" i="16" s="1"/>
  <c r="H70" i="16" s="1"/>
  <c r="E69" i="16"/>
  <c r="G69" i="16" s="1"/>
  <c r="E68" i="16"/>
  <c r="H68" i="16" s="1"/>
  <c r="H67" i="16"/>
  <c r="G67" i="16"/>
  <c r="E67" i="16"/>
  <c r="G66" i="16"/>
  <c r="E66" i="16"/>
  <c r="H66" i="16" s="1"/>
  <c r="E65" i="16"/>
  <c r="G65" i="16" s="1"/>
  <c r="H65" i="16" s="1"/>
  <c r="E64" i="16"/>
  <c r="E63" i="16"/>
  <c r="E62" i="16"/>
  <c r="H62" i="16" s="1"/>
  <c r="H61" i="16"/>
  <c r="E61" i="16"/>
  <c r="G61" i="16" s="1"/>
  <c r="G60" i="16"/>
  <c r="E60" i="16"/>
  <c r="E59" i="16"/>
  <c r="H59" i="16" s="1"/>
  <c r="G58" i="16"/>
  <c r="E58" i="16"/>
  <c r="E57" i="16"/>
  <c r="G57" i="16" s="1"/>
  <c r="H57" i="16" s="1"/>
  <c r="E56" i="16"/>
  <c r="E55" i="16"/>
  <c r="H54" i="16"/>
  <c r="G54" i="16"/>
  <c r="E54" i="16"/>
  <c r="E53" i="16"/>
  <c r="G53" i="16" s="1"/>
  <c r="H52" i="16"/>
  <c r="E52" i="16"/>
  <c r="G52" i="16" s="1"/>
  <c r="H51" i="16"/>
  <c r="G51" i="16"/>
  <c r="E51" i="16"/>
  <c r="E50" i="16"/>
  <c r="E49" i="16"/>
  <c r="G49" i="16" s="1"/>
  <c r="H49" i="16" s="1"/>
  <c r="E48" i="16"/>
  <c r="E47" i="16"/>
  <c r="H47" i="16" s="1"/>
  <c r="H46" i="16"/>
  <c r="G46" i="16"/>
  <c r="E46" i="16"/>
  <c r="H45" i="16"/>
  <c r="G45" i="16"/>
  <c r="E45" i="16"/>
  <c r="H44" i="16"/>
  <c r="G44" i="16"/>
  <c r="E44" i="16"/>
  <c r="E43" i="16"/>
  <c r="G43" i="16" s="1"/>
  <c r="H42" i="16"/>
  <c r="G42" i="16"/>
  <c r="E42" i="16"/>
  <c r="E41" i="16"/>
  <c r="H41" i="16" s="1"/>
  <c r="E40" i="16"/>
  <c r="G40" i="16" s="1"/>
  <c r="E39" i="16"/>
  <c r="H39" i="16" s="1"/>
  <c r="G38" i="16"/>
  <c r="E38" i="16"/>
  <c r="H38" i="16" s="1"/>
  <c r="E37" i="16"/>
  <c r="H36" i="16"/>
  <c r="G36" i="16"/>
  <c r="E36" i="16"/>
  <c r="E35" i="16"/>
  <c r="G35" i="16" s="1"/>
  <c r="G34" i="16"/>
  <c r="H34" i="16" s="1"/>
  <c r="E34" i="16"/>
  <c r="E33" i="16"/>
  <c r="H32" i="16"/>
  <c r="G32" i="16"/>
  <c r="E32" i="16"/>
  <c r="G31" i="16"/>
  <c r="H31" i="16" s="1"/>
  <c r="E31" i="16"/>
  <c r="E30" i="16"/>
  <c r="E29" i="16"/>
  <c r="E28" i="16"/>
  <c r="G27" i="16"/>
  <c r="E27" i="16"/>
  <c r="E26" i="16"/>
  <c r="G26" i="16" s="1"/>
  <c r="H26" i="16" s="1"/>
  <c r="E25" i="16"/>
  <c r="E24" i="16"/>
  <c r="H24" i="16" s="1"/>
  <c r="H23" i="16"/>
  <c r="G23" i="16"/>
  <c r="E23" i="16"/>
  <c r="E22" i="16"/>
  <c r="E21" i="16"/>
  <c r="H21" i="16" s="1"/>
  <c r="E20" i="16"/>
  <c r="H19" i="16"/>
  <c r="G19" i="16"/>
  <c r="E19" i="16"/>
  <c r="E18" i="16"/>
  <c r="G18" i="16" s="1"/>
  <c r="E17" i="16"/>
  <c r="G17" i="16" s="1"/>
  <c r="H16" i="16"/>
  <c r="G16" i="16"/>
  <c r="E16" i="16"/>
  <c r="E15" i="16"/>
  <c r="H15" i="16" s="1"/>
  <c r="H14" i="16"/>
  <c r="G14" i="16"/>
  <c r="E14" i="16"/>
  <c r="G13" i="16"/>
  <c r="E13" i="16"/>
  <c r="H13" i="16" s="1"/>
  <c r="G12" i="16"/>
  <c r="E12" i="16"/>
  <c r="H12" i="16" s="1"/>
  <c r="H11" i="16"/>
  <c r="E11" i="16"/>
  <c r="G11" i="16" s="1"/>
  <c r="K10" i="16"/>
  <c r="L10" i="16" s="1"/>
  <c r="E10" i="16"/>
  <c r="G10" i="16" s="1"/>
  <c r="L9" i="16"/>
  <c r="H9" i="16"/>
  <c r="E9" i="16"/>
  <c r="G9" i="16" s="1"/>
  <c r="L8" i="16"/>
  <c r="E8" i="16"/>
  <c r="H8" i="16" s="1"/>
  <c r="H7" i="16"/>
  <c r="G7" i="16"/>
  <c r="E7" i="16"/>
  <c r="E6" i="16"/>
  <c r="G6" i="16" s="1"/>
  <c r="H5" i="16"/>
  <c r="G5" i="16"/>
  <c r="E5" i="16"/>
  <c r="E4" i="16"/>
  <c r="H4" i="16" s="1"/>
  <c r="E3" i="16"/>
  <c r="H3" i="16" s="1"/>
  <c r="H83" i="15"/>
  <c r="E83" i="15"/>
  <c r="G83" i="15" s="1"/>
  <c r="E82" i="15"/>
  <c r="G82" i="15" s="1"/>
  <c r="E81" i="15"/>
  <c r="G80" i="15"/>
  <c r="H80" i="15" s="1"/>
  <c r="E80" i="15"/>
  <c r="E79" i="15"/>
  <c r="G79" i="15" s="1"/>
  <c r="H79" i="15" s="1"/>
  <c r="E78" i="15"/>
  <c r="E77" i="15"/>
  <c r="E76" i="15"/>
  <c r="H76" i="15" s="1"/>
  <c r="E75" i="15"/>
  <c r="H75" i="15" s="1"/>
  <c r="E74" i="15"/>
  <c r="H74" i="15" s="1"/>
  <c r="H73" i="15"/>
  <c r="G73" i="15"/>
  <c r="E73" i="15"/>
  <c r="H72" i="15"/>
  <c r="G72" i="15"/>
  <c r="E72" i="15"/>
  <c r="E71" i="15"/>
  <c r="E70" i="15"/>
  <c r="H70" i="15" s="1"/>
  <c r="E69" i="15"/>
  <c r="H68" i="15"/>
  <c r="G68" i="15"/>
  <c r="E68" i="15"/>
  <c r="E67" i="15"/>
  <c r="G67" i="15" s="1"/>
  <c r="H67" i="15" s="1"/>
  <c r="H66" i="15"/>
  <c r="G66" i="15"/>
  <c r="E66" i="15"/>
  <c r="E65" i="15"/>
  <c r="E64" i="15"/>
  <c r="G64" i="15" s="1"/>
  <c r="G63" i="15"/>
  <c r="H63" i="15" s="1"/>
  <c r="E63" i="15"/>
  <c r="G62" i="15"/>
  <c r="H62" i="15" s="1"/>
  <c r="E62" i="15"/>
  <c r="H61" i="15"/>
  <c r="G61" i="15"/>
  <c r="E61" i="15"/>
  <c r="E60" i="15"/>
  <c r="E59" i="15"/>
  <c r="E58" i="15"/>
  <c r="H58" i="15" s="1"/>
  <c r="H57" i="15"/>
  <c r="E57" i="15"/>
  <c r="G57" i="15" s="1"/>
  <c r="E56" i="15"/>
  <c r="H55" i="15"/>
  <c r="E55" i="15"/>
  <c r="G55" i="15" s="1"/>
  <c r="E54" i="15"/>
  <c r="H54" i="15" s="1"/>
  <c r="H53" i="15"/>
  <c r="G53" i="15"/>
  <c r="E53" i="15"/>
  <c r="H52" i="15"/>
  <c r="G52" i="15"/>
  <c r="E52" i="15"/>
  <c r="G51" i="15"/>
  <c r="E51" i="15"/>
  <c r="H51" i="15" s="1"/>
  <c r="H50" i="15"/>
  <c r="E50" i="15"/>
  <c r="G50" i="15" s="1"/>
  <c r="G49" i="15"/>
  <c r="H49" i="15" s="1"/>
  <c r="E49" i="15"/>
  <c r="H48" i="15"/>
  <c r="E48" i="15"/>
  <c r="G48" i="15" s="1"/>
  <c r="E47" i="15"/>
  <c r="G47" i="15" s="1"/>
  <c r="E46" i="15"/>
  <c r="E45" i="15"/>
  <c r="G45" i="15" s="1"/>
  <c r="E44" i="15"/>
  <c r="H44" i="15" s="1"/>
  <c r="H43" i="15"/>
  <c r="G43" i="15"/>
  <c r="E43" i="15"/>
  <c r="E42" i="15"/>
  <c r="H42" i="15" s="1"/>
  <c r="H41" i="15"/>
  <c r="G41" i="15"/>
  <c r="E41" i="15"/>
  <c r="H40" i="15"/>
  <c r="G40" i="15"/>
  <c r="E40" i="15"/>
  <c r="E39" i="15"/>
  <c r="H39" i="15" s="1"/>
  <c r="H38" i="15"/>
  <c r="G38" i="15"/>
  <c r="E38" i="15"/>
  <c r="E37" i="15"/>
  <c r="H37" i="15" s="1"/>
  <c r="E36" i="15"/>
  <c r="H36" i="15" s="1"/>
  <c r="H35" i="15"/>
  <c r="G35" i="15"/>
  <c r="E35" i="15"/>
  <c r="E34" i="15"/>
  <c r="H34" i="15" s="1"/>
  <c r="E33" i="15"/>
  <c r="G33" i="15" s="1"/>
  <c r="G32" i="15"/>
  <c r="E32" i="15"/>
  <c r="H32" i="15" s="1"/>
  <c r="E31" i="15"/>
  <c r="H31" i="15" s="1"/>
  <c r="E30" i="15"/>
  <c r="G30" i="15" s="1"/>
  <c r="G29" i="15"/>
  <c r="H29" i="15" s="1"/>
  <c r="E29" i="15"/>
  <c r="E28" i="15"/>
  <c r="E27" i="15"/>
  <c r="H26" i="15"/>
  <c r="G26" i="15"/>
  <c r="E26" i="15"/>
  <c r="E25" i="15"/>
  <c r="H24" i="15"/>
  <c r="G24" i="15"/>
  <c r="E24" i="15"/>
  <c r="E23" i="15"/>
  <c r="H23" i="15" s="1"/>
  <c r="E22" i="15"/>
  <c r="H22" i="15" s="1"/>
  <c r="H21" i="15"/>
  <c r="E21" i="15"/>
  <c r="G21" i="15" s="1"/>
  <c r="H20" i="15"/>
  <c r="G20" i="15"/>
  <c r="E20" i="15"/>
  <c r="E19" i="15"/>
  <c r="H18" i="15"/>
  <c r="G18" i="15"/>
  <c r="E18" i="15"/>
  <c r="E17" i="15"/>
  <c r="H17" i="15" s="1"/>
  <c r="G16" i="15"/>
  <c r="E16" i="15"/>
  <c r="G15" i="15"/>
  <c r="H15" i="15" s="1"/>
  <c r="E15" i="15"/>
  <c r="E14" i="15"/>
  <c r="G14" i="15" s="1"/>
  <c r="G13" i="15"/>
  <c r="H13" i="15" s="1"/>
  <c r="E13" i="15"/>
  <c r="E12" i="15"/>
  <c r="E11" i="15"/>
  <c r="H11" i="15" s="1"/>
  <c r="L10" i="15"/>
  <c r="K10" i="15"/>
  <c r="G10" i="15"/>
  <c r="E10" i="15"/>
  <c r="L9" i="15"/>
  <c r="E9" i="15"/>
  <c r="H9" i="15" s="1"/>
  <c r="L8" i="15"/>
  <c r="E8" i="15"/>
  <c r="H8" i="15" s="1"/>
  <c r="E7" i="15"/>
  <c r="H7" i="15" s="1"/>
  <c r="H6" i="15"/>
  <c r="E6" i="15"/>
  <c r="G6" i="15" s="1"/>
  <c r="E5" i="15"/>
  <c r="H4" i="15"/>
  <c r="E4" i="15"/>
  <c r="G4" i="15" s="1"/>
  <c r="E3" i="15"/>
  <c r="H3" i="15" s="1"/>
  <c r="G112" i="14"/>
  <c r="H112" i="14" s="1"/>
  <c r="E112" i="14"/>
  <c r="H111" i="14"/>
  <c r="G111" i="14"/>
  <c r="E111" i="14"/>
  <c r="E110" i="14"/>
  <c r="E109" i="14"/>
  <c r="E108" i="14"/>
  <c r="G107" i="14"/>
  <c r="E107" i="14"/>
  <c r="E106" i="14"/>
  <c r="H106" i="14" s="1"/>
  <c r="H105" i="14"/>
  <c r="E105" i="14"/>
  <c r="G105" i="14" s="1"/>
  <c r="E104" i="14"/>
  <c r="G104" i="14" s="1"/>
  <c r="G103" i="14"/>
  <c r="E103" i="14"/>
  <c r="H103" i="14" s="1"/>
  <c r="H102" i="14"/>
  <c r="G102" i="14"/>
  <c r="E102" i="14"/>
  <c r="G101" i="14"/>
  <c r="E101" i="14"/>
  <c r="H101" i="14" s="1"/>
  <c r="H100" i="14"/>
  <c r="E100" i="14"/>
  <c r="G100" i="14" s="1"/>
  <c r="H99" i="14"/>
  <c r="E99" i="14"/>
  <c r="G99" i="14" s="1"/>
  <c r="E98" i="14"/>
  <c r="H98" i="14" s="1"/>
  <c r="H97" i="14"/>
  <c r="E97" i="14"/>
  <c r="G97" i="14" s="1"/>
  <c r="E96" i="14"/>
  <c r="H96" i="14" s="1"/>
  <c r="H95" i="14"/>
  <c r="G95" i="14"/>
  <c r="E95" i="14"/>
  <c r="E94" i="14"/>
  <c r="H93" i="14"/>
  <c r="G93" i="14"/>
  <c r="E93" i="14"/>
  <c r="G92" i="14"/>
  <c r="E92" i="14"/>
  <c r="H92" i="14" s="1"/>
  <c r="H91" i="14"/>
  <c r="G91" i="14"/>
  <c r="E91" i="14"/>
  <c r="H90" i="14"/>
  <c r="E90" i="14"/>
  <c r="G90" i="14" s="1"/>
  <c r="E89" i="14"/>
  <c r="G89" i="14" s="1"/>
  <c r="E88" i="14"/>
  <c r="H87" i="14"/>
  <c r="E87" i="14"/>
  <c r="G87" i="14" s="1"/>
  <c r="H86" i="14"/>
  <c r="G86" i="14"/>
  <c r="E86" i="14"/>
  <c r="E85" i="14"/>
  <c r="H85" i="14" s="1"/>
  <c r="H84" i="14"/>
  <c r="G84" i="14"/>
  <c r="E84" i="14"/>
  <c r="G83" i="14"/>
  <c r="H83" i="14" s="1"/>
  <c r="E83" i="14"/>
  <c r="E82" i="14"/>
  <c r="H82" i="14" s="1"/>
  <c r="E81" i="14"/>
  <c r="H81" i="14" s="1"/>
  <c r="E80" i="14"/>
  <c r="H79" i="14"/>
  <c r="G79" i="14"/>
  <c r="E79" i="14"/>
  <c r="H78" i="14"/>
  <c r="E78" i="14"/>
  <c r="G78" i="14" s="1"/>
  <c r="E77" i="14"/>
  <c r="H77" i="14" s="1"/>
  <c r="H76" i="14"/>
  <c r="E76" i="14"/>
  <c r="G76" i="14" s="1"/>
  <c r="G75" i="14"/>
  <c r="H75" i="14" s="1"/>
  <c r="E75" i="14"/>
  <c r="H74" i="14"/>
  <c r="G74" i="14"/>
  <c r="E74" i="14"/>
  <c r="E73" i="14"/>
  <c r="H73" i="14" s="1"/>
  <c r="E72" i="14"/>
  <c r="H72" i="14" s="1"/>
  <c r="H71" i="14"/>
  <c r="G71" i="14"/>
  <c r="E71" i="14"/>
  <c r="H70" i="14"/>
  <c r="E70" i="14"/>
  <c r="G70" i="14" s="1"/>
  <c r="H69" i="14"/>
  <c r="E69" i="14"/>
  <c r="G69" i="14" s="1"/>
  <c r="H68" i="14"/>
  <c r="G68" i="14"/>
  <c r="E68" i="14"/>
  <c r="E67" i="14"/>
  <c r="H67" i="14" s="1"/>
  <c r="G66" i="14"/>
  <c r="E66" i="14"/>
  <c r="H66" i="14" s="1"/>
  <c r="E65" i="14"/>
  <c r="H65" i="14" s="1"/>
  <c r="E64" i="14"/>
  <c r="G64" i="14" s="1"/>
  <c r="E63" i="14"/>
  <c r="H63" i="14" s="1"/>
  <c r="H62" i="14"/>
  <c r="G62" i="14"/>
  <c r="E62" i="14"/>
  <c r="E61" i="14"/>
  <c r="H61" i="14" s="1"/>
  <c r="H60" i="14"/>
  <c r="E60" i="14"/>
  <c r="G60" i="14" s="1"/>
  <c r="H59" i="14"/>
  <c r="G59" i="14"/>
  <c r="E59" i="14"/>
  <c r="E58" i="14"/>
  <c r="G58" i="14" s="1"/>
  <c r="H58" i="14" s="1"/>
  <c r="E57" i="14"/>
  <c r="E56" i="14"/>
  <c r="G56" i="14" s="1"/>
  <c r="E55" i="14"/>
  <c r="G55" i="14" s="1"/>
  <c r="E54" i="14"/>
  <c r="G54" i="14" s="1"/>
  <c r="E53" i="14"/>
  <c r="G53" i="14" s="1"/>
  <c r="H52" i="14"/>
  <c r="G52" i="14"/>
  <c r="E52" i="14"/>
  <c r="H51" i="14"/>
  <c r="E51" i="14"/>
  <c r="G51" i="14" s="1"/>
  <c r="H50" i="14"/>
  <c r="E50" i="14"/>
  <c r="G50" i="14" s="1"/>
  <c r="H49" i="14"/>
  <c r="G49" i="14"/>
  <c r="E49" i="14"/>
  <c r="H48" i="14"/>
  <c r="E48" i="14"/>
  <c r="G48" i="14" s="1"/>
  <c r="E47" i="14"/>
  <c r="G47" i="14" s="1"/>
  <c r="E46" i="14"/>
  <c r="E45" i="14"/>
  <c r="G45" i="14" s="1"/>
  <c r="H44" i="14"/>
  <c r="G44" i="14"/>
  <c r="E44" i="14"/>
  <c r="H43" i="14"/>
  <c r="G43" i="14"/>
  <c r="E43" i="14"/>
  <c r="E42" i="14"/>
  <c r="E41" i="14"/>
  <c r="H41" i="14" s="1"/>
  <c r="G40" i="14"/>
  <c r="H40" i="14" s="1"/>
  <c r="E40" i="14"/>
  <c r="E39" i="14"/>
  <c r="H39" i="14" s="1"/>
  <c r="E38" i="14"/>
  <c r="H38" i="14" s="1"/>
  <c r="E37" i="14"/>
  <c r="E36" i="14"/>
  <c r="G35" i="14"/>
  <c r="H35" i="14" s="1"/>
  <c r="E35" i="14"/>
  <c r="E34" i="14"/>
  <c r="G34" i="14" s="1"/>
  <c r="E33" i="14"/>
  <c r="H33" i="14" s="1"/>
  <c r="E32" i="14"/>
  <c r="H32" i="14" s="1"/>
  <c r="H31" i="14"/>
  <c r="G31" i="14"/>
  <c r="E31" i="14"/>
  <c r="E30" i="14"/>
  <c r="G29" i="14"/>
  <c r="H29" i="14" s="1"/>
  <c r="E29" i="14"/>
  <c r="E28" i="14"/>
  <c r="G27" i="14"/>
  <c r="H27" i="14" s="1"/>
  <c r="E27" i="14"/>
  <c r="E26" i="14"/>
  <c r="E25" i="14"/>
  <c r="H25" i="14" s="1"/>
  <c r="E24" i="14"/>
  <c r="H24" i="14" s="1"/>
  <c r="E23" i="14"/>
  <c r="H23" i="14" s="1"/>
  <c r="H22" i="14"/>
  <c r="E22" i="14"/>
  <c r="G22" i="14" s="1"/>
  <c r="E21" i="14"/>
  <c r="G21" i="14" s="1"/>
  <c r="E20" i="14"/>
  <c r="G19" i="14"/>
  <c r="E19" i="14"/>
  <c r="H19" i="14" s="1"/>
  <c r="E18" i="14"/>
  <c r="H18" i="14" s="1"/>
  <c r="H17" i="14"/>
  <c r="E17" i="14"/>
  <c r="G17" i="14" s="1"/>
  <c r="E16" i="14"/>
  <c r="H16" i="14" s="1"/>
  <c r="E15" i="14"/>
  <c r="H14" i="14"/>
  <c r="E14" i="14"/>
  <c r="G14" i="14" s="1"/>
  <c r="G13" i="14"/>
  <c r="E13" i="14"/>
  <c r="E12" i="14"/>
  <c r="H11" i="14"/>
  <c r="G11" i="14"/>
  <c r="E11" i="14"/>
  <c r="E10" i="14"/>
  <c r="H10" i="14" s="1"/>
  <c r="E9" i="14"/>
  <c r="G9" i="14" s="1"/>
  <c r="G8" i="14"/>
  <c r="H8" i="14" s="1"/>
  <c r="E8" i="14"/>
  <c r="H7" i="14"/>
  <c r="E7" i="14"/>
  <c r="G7" i="14" s="1"/>
  <c r="H6" i="14"/>
  <c r="G6" i="14"/>
  <c r="E6" i="14"/>
  <c r="H5" i="14"/>
  <c r="G5" i="14"/>
  <c r="E5" i="14"/>
  <c r="J4" i="14"/>
  <c r="H4" i="14"/>
  <c r="G4" i="14"/>
  <c r="E4" i="14"/>
  <c r="E3" i="14"/>
  <c r="H3" i="14" s="1"/>
  <c r="E103" i="13"/>
  <c r="H103" i="13" s="1"/>
  <c r="H102" i="13"/>
  <c r="G102" i="13"/>
  <c r="E102" i="13"/>
  <c r="H101" i="13"/>
  <c r="E101" i="13"/>
  <c r="G101" i="13" s="1"/>
  <c r="E100" i="13"/>
  <c r="H100" i="13" s="1"/>
  <c r="G99" i="13"/>
  <c r="E99" i="13"/>
  <c r="H99" i="13" s="1"/>
  <c r="E98" i="13"/>
  <c r="H98" i="13" s="1"/>
  <c r="H97" i="13"/>
  <c r="E97" i="13"/>
  <c r="G97" i="13" s="1"/>
  <c r="H96" i="13"/>
  <c r="E96" i="13"/>
  <c r="G96" i="13" s="1"/>
  <c r="H95" i="13"/>
  <c r="E95" i="13"/>
  <c r="G95" i="13" s="1"/>
  <c r="H94" i="13"/>
  <c r="G94" i="13"/>
  <c r="E94" i="13"/>
  <c r="H93" i="13"/>
  <c r="G93" i="13"/>
  <c r="E93" i="13"/>
  <c r="H92" i="13"/>
  <c r="E92" i="13"/>
  <c r="G92" i="13" s="1"/>
  <c r="H91" i="13"/>
  <c r="E91" i="13"/>
  <c r="G91" i="13" s="1"/>
  <c r="H90" i="13"/>
  <c r="G90" i="13"/>
  <c r="E90" i="13"/>
  <c r="E89" i="13"/>
  <c r="H89" i="13" s="1"/>
  <c r="E88" i="13"/>
  <c r="E87" i="13"/>
  <c r="H87" i="13" s="1"/>
  <c r="E86" i="13"/>
  <c r="H86" i="13" s="1"/>
  <c r="H85" i="13"/>
  <c r="G85" i="13"/>
  <c r="E85" i="13"/>
  <c r="H84" i="13"/>
  <c r="G84" i="13"/>
  <c r="E84" i="13"/>
  <c r="H83" i="13"/>
  <c r="E83" i="13"/>
  <c r="H82" i="13"/>
  <c r="E82" i="13"/>
  <c r="G82" i="13" s="1"/>
  <c r="H81" i="13"/>
  <c r="E81" i="13"/>
  <c r="G81" i="13" s="1"/>
  <c r="H80" i="13"/>
  <c r="E80" i="13"/>
  <c r="G80" i="13" s="1"/>
  <c r="H79" i="13"/>
  <c r="G79" i="13"/>
  <c r="E79" i="13"/>
  <c r="E78" i="13"/>
  <c r="E77" i="13"/>
  <c r="F77" i="13" s="1"/>
  <c r="E76" i="13"/>
  <c r="H76" i="13" s="1"/>
  <c r="E75" i="13"/>
  <c r="H75" i="13" s="1"/>
  <c r="E74" i="13"/>
  <c r="H74" i="13" s="1"/>
  <c r="H73" i="13"/>
  <c r="G73" i="13"/>
  <c r="E73" i="13"/>
  <c r="H72" i="13"/>
  <c r="G72" i="13"/>
  <c r="E72" i="13"/>
  <c r="H71" i="13"/>
  <c r="E71" i="13"/>
  <c r="G71" i="13" s="1"/>
  <c r="H70" i="13"/>
  <c r="E70" i="13"/>
  <c r="G70" i="13" s="1"/>
  <c r="E69" i="13"/>
  <c r="H68" i="13"/>
  <c r="G68" i="13"/>
  <c r="H67" i="13"/>
  <c r="G67" i="13"/>
  <c r="H66" i="13"/>
  <c r="E66" i="13"/>
  <c r="G66" i="13" s="1"/>
  <c r="H65" i="13"/>
  <c r="G65" i="13"/>
  <c r="H64" i="13"/>
  <c r="G64" i="13"/>
  <c r="H63" i="13"/>
  <c r="G63" i="13"/>
  <c r="E63" i="13"/>
  <c r="E62" i="13"/>
  <c r="G61" i="13"/>
  <c r="E61" i="13"/>
  <c r="H61" i="13" s="1"/>
  <c r="H60" i="13"/>
  <c r="E60" i="13"/>
  <c r="G60" i="13" s="1"/>
  <c r="E59" i="13"/>
  <c r="H59" i="13" s="1"/>
  <c r="H58" i="13"/>
  <c r="G58" i="13"/>
  <c r="E58" i="13"/>
  <c r="E57" i="13"/>
  <c r="F57" i="13" s="1"/>
  <c r="E56" i="13"/>
  <c r="H56" i="13" s="1"/>
  <c r="E55" i="13"/>
  <c r="H55" i="13" s="1"/>
  <c r="G54" i="13"/>
  <c r="E54" i="13"/>
  <c r="H54" i="13" s="1"/>
  <c r="E53" i="13"/>
  <c r="E52" i="13"/>
  <c r="H52" i="13" s="1"/>
  <c r="H51" i="13"/>
  <c r="E51" i="13"/>
  <c r="G51" i="13" s="1"/>
  <c r="H50" i="13"/>
  <c r="E50" i="13"/>
  <c r="G50" i="13" s="1"/>
  <c r="H49" i="13"/>
  <c r="E49" i="13"/>
  <c r="G49" i="13" s="1"/>
  <c r="E48" i="13"/>
  <c r="H48" i="13" s="1"/>
  <c r="F47" i="13"/>
  <c r="H47" i="13" s="1"/>
  <c r="E47" i="13"/>
  <c r="G47" i="13" s="1"/>
  <c r="H46" i="13"/>
  <c r="E46" i="13"/>
  <c r="G46" i="13" s="1"/>
  <c r="H45" i="13"/>
  <c r="E45" i="13"/>
  <c r="G45" i="13" s="1"/>
  <c r="H44" i="13"/>
  <c r="G44" i="13"/>
  <c r="E44" i="13"/>
  <c r="E43" i="13"/>
  <c r="H43" i="13" s="1"/>
  <c r="E42" i="13"/>
  <c r="H42" i="13" s="1"/>
  <c r="E41" i="13"/>
  <c r="H41" i="13" s="1"/>
  <c r="E40" i="13"/>
  <c r="G40" i="13" s="1"/>
  <c r="G39" i="13"/>
  <c r="E39" i="13"/>
  <c r="H39" i="13" s="1"/>
  <c r="E38" i="13"/>
  <c r="H38" i="13" s="1"/>
  <c r="F37" i="13"/>
  <c r="H37" i="13" s="1"/>
  <c r="E37" i="13"/>
  <c r="G37" i="13" s="1"/>
  <c r="F36" i="13"/>
  <c r="H36" i="13" s="1"/>
  <c r="E36" i="13"/>
  <c r="G36" i="13" s="1"/>
  <c r="H35" i="13"/>
  <c r="E35" i="13"/>
  <c r="G35" i="13" s="1"/>
  <c r="E34" i="13"/>
  <c r="E33" i="13"/>
  <c r="H33" i="13" s="1"/>
  <c r="H32" i="13"/>
  <c r="E32" i="13"/>
  <c r="G32" i="13" s="1"/>
  <c r="E31" i="13"/>
  <c r="H30" i="13"/>
  <c r="G30" i="13"/>
  <c r="E30" i="13"/>
  <c r="H29" i="13"/>
  <c r="E29" i="13"/>
  <c r="G29" i="13" s="1"/>
  <c r="H28" i="13"/>
  <c r="G28" i="13"/>
  <c r="E28" i="13"/>
  <c r="H27" i="13"/>
  <c r="E27" i="13"/>
  <c r="G27" i="13" s="1"/>
  <c r="H26" i="13"/>
  <c r="G26" i="13"/>
  <c r="H25" i="13"/>
  <c r="G25" i="13"/>
  <c r="E24" i="13"/>
  <c r="H24" i="13" s="1"/>
  <c r="E23" i="13"/>
  <c r="H23" i="13" s="1"/>
  <c r="H22" i="13"/>
  <c r="E22" i="13"/>
  <c r="I22" i="13" s="1"/>
  <c r="H21" i="13"/>
  <c r="E21" i="13"/>
  <c r="I21" i="13" s="1"/>
  <c r="H20" i="13"/>
  <c r="G20" i="13"/>
  <c r="E20" i="13"/>
  <c r="H19" i="13"/>
  <c r="E19" i="13"/>
  <c r="G19" i="13" s="1"/>
  <c r="E18" i="13"/>
  <c r="H18" i="13" s="1"/>
  <c r="H17" i="13"/>
  <c r="G17" i="13"/>
  <c r="E17" i="13"/>
  <c r="H16" i="13"/>
  <c r="G16" i="13"/>
  <c r="E16" i="13"/>
  <c r="H15" i="13"/>
  <c r="E15" i="13"/>
  <c r="G15" i="13" s="1"/>
  <c r="E14" i="13"/>
  <c r="H14" i="13" s="1"/>
  <c r="E13" i="13"/>
  <c r="H13" i="13" s="1"/>
  <c r="H12" i="13"/>
  <c r="G12" i="13"/>
  <c r="E12" i="13"/>
  <c r="H11" i="13"/>
  <c r="E11" i="13"/>
  <c r="G11" i="13" s="1"/>
  <c r="H10" i="13"/>
  <c r="E10" i="13"/>
  <c r="G10" i="13" s="1"/>
  <c r="H9" i="13"/>
  <c r="E9" i="13"/>
  <c r="G9" i="13" s="1"/>
  <c r="H8" i="13"/>
  <c r="E8" i="13"/>
  <c r="G8" i="13" s="1"/>
  <c r="H7" i="13"/>
  <c r="E7" i="13"/>
  <c r="G7" i="13" s="1"/>
  <c r="E6" i="13"/>
  <c r="G6" i="13" s="1"/>
  <c r="H5" i="13"/>
  <c r="G5" i="13"/>
  <c r="E5" i="13"/>
  <c r="E4" i="13"/>
  <c r="H4" i="13" s="1"/>
  <c r="E3" i="13"/>
  <c r="H3" i="13" s="1"/>
  <c r="H75" i="12"/>
  <c r="G75" i="12"/>
  <c r="E75" i="12"/>
  <c r="E74" i="12"/>
  <c r="H74" i="12" s="1"/>
  <c r="H73" i="12"/>
  <c r="E73" i="12"/>
  <c r="G73" i="12" s="1"/>
  <c r="E72" i="12"/>
  <c r="H71" i="12"/>
  <c r="G71" i="12"/>
  <c r="E71" i="12"/>
  <c r="E70" i="12"/>
  <c r="H70" i="12" s="1"/>
  <c r="H69" i="12"/>
  <c r="G69" i="12"/>
  <c r="E69" i="12"/>
  <c r="E68" i="12"/>
  <c r="E67" i="12"/>
  <c r="G67" i="12" s="1"/>
  <c r="H66" i="12"/>
  <c r="G66" i="12"/>
  <c r="E66" i="12"/>
  <c r="E65" i="12"/>
  <c r="H65" i="12" s="1"/>
  <c r="H64" i="12"/>
  <c r="E64" i="12"/>
  <c r="G64" i="12" s="1"/>
  <c r="G63" i="12"/>
  <c r="E63" i="12"/>
  <c r="H63" i="12" s="1"/>
  <c r="E62" i="12"/>
  <c r="G62" i="12" s="1"/>
  <c r="G61" i="12"/>
  <c r="E61" i="12"/>
  <c r="H61" i="12" s="1"/>
  <c r="H60" i="12"/>
  <c r="E60" i="12"/>
  <c r="G60" i="12" s="1"/>
  <c r="H59" i="12"/>
  <c r="E59" i="12"/>
  <c r="G59" i="12" s="1"/>
  <c r="E58" i="12"/>
  <c r="H58" i="12" s="1"/>
  <c r="E57" i="12"/>
  <c r="F57" i="12" s="1"/>
  <c r="G57" i="12" s="1"/>
  <c r="G56" i="12"/>
  <c r="E56" i="12"/>
  <c r="H56" i="12" s="1"/>
  <c r="E55" i="12"/>
  <c r="H55" i="12" s="1"/>
  <c r="E54" i="12"/>
  <c r="H53" i="12"/>
  <c r="G53" i="12"/>
  <c r="E53" i="12"/>
  <c r="E52" i="12"/>
  <c r="H52" i="12" s="1"/>
  <c r="E51" i="12"/>
  <c r="H50" i="12"/>
  <c r="G50" i="12"/>
  <c r="E50" i="12"/>
  <c r="H49" i="12"/>
  <c r="G49" i="12"/>
  <c r="E49" i="12"/>
  <c r="H48" i="12"/>
  <c r="G48" i="12"/>
  <c r="E48" i="12"/>
  <c r="F48" i="12" s="1"/>
  <c r="E47" i="12"/>
  <c r="H46" i="12"/>
  <c r="G46" i="12"/>
  <c r="E46" i="12"/>
  <c r="F45" i="12"/>
  <c r="H45" i="12" s="1"/>
  <c r="E45" i="12"/>
  <c r="H44" i="12"/>
  <c r="G44" i="12"/>
  <c r="E44" i="12"/>
  <c r="H43" i="12"/>
  <c r="E43" i="12"/>
  <c r="G43" i="12" s="1"/>
  <c r="H42" i="12"/>
  <c r="E42" i="12"/>
  <c r="G42" i="12" s="1"/>
  <c r="H41" i="12"/>
  <c r="G41" i="12"/>
  <c r="E41" i="12"/>
  <c r="H40" i="12"/>
  <c r="E40" i="12"/>
  <c r="G40" i="12" s="1"/>
  <c r="H39" i="12"/>
  <c r="E39" i="12"/>
  <c r="G39" i="12" s="1"/>
  <c r="G38" i="12"/>
  <c r="E38" i="12"/>
  <c r="H38" i="12" s="1"/>
  <c r="E37" i="12"/>
  <c r="H36" i="12"/>
  <c r="E36" i="12"/>
  <c r="G36" i="12" s="1"/>
  <c r="H35" i="12"/>
  <c r="G35" i="12"/>
  <c r="E35" i="12"/>
  <c r="E34" i="12"/>
  <c r="G34" i="12" s="1"/>
  <c r="H33" i="12"/>
  <c r="E33" i="12"/>
  <c r="G33" i="12" s="1"/>
  <c r="E32" i="12"/>
  <c r="E31" i="12"/>
  <c r="G31" i="12" s="1"/>
  <c r="E30" i="12"/>
  <c r="H30" i="12" s="1"/>
  <c r="H29" i="12"/>
  <c r="E29" i="12"/>
  <c r="G29" i="12" s="1"/>
  <c r="E28" i="12"/>
  <c r="H28" i="12" s="1"/>
  <c r="E27" i="12"/>
  <c r="H27" i="12" s="1"/>
  <c r="E26" i="12"/>
  <c r="H25" i="12"/>
  <c r="E25" i="12"/>
  <c r="G25" i="12" s="1"/>
  <c r="E24" i="12"/>
  <c r="E23" i="12"/>
  <c r="H23" i="12" s="1"/>
  <c r="H22" i="12"/>
  <c r="E22" i="12"/>
  <c r="G22" i="12" s="1"/>
  <c r="H21" i="12"/>
  <c r="G21" i="12"/>
  <c r="E21" i="12"/>
  <c r="E20" i="12"/>
  <c r="G20" i="12" s="1"/>
  <c r="H19" i="12"/>
  <c r="E19" i="12"/>
  <c r="G19" i="12" s="1"/>
  <c r="E18" i="12"/>
  <c r="H18" i="12" s="1"/>
  <c r="H17" i="12"/>
  <c r="E17" i="12"/>
  <c r="G17" i="12" s="1"/>
  <c r="H16" i="12"/>
  <c r="G16" i="12"/>
  <c r="E16" i="12"/>
  <c r="H15" i="12"/>
  <c r="G15" i="12"/>
  <c r="E15" i="12"/>
  <c r="H14" i="12"/>
  <c r="E14" i="12"/>
  <c r="G14" i="12" s="1"/>
  <c r="H13" i="12"/>
  <c r="G13" i="12"/>
  <c r="E13" i="12"/>
  <c r="F12" i="12"/>
  <c r="H12" i="12" s="1"/>
  <c r="E12" i="12"/>
  <c r="H11" i="12"/>
  <c r="E11" i="12"/>
  <c r="G11" i="12" s="1"/>
  <c r="H10" i="12"/>
  <c r="E10" i="12"/>
  <c r="G10" i="12" s="1"/>
  <c r="H9" i="12"/>
  <c r="G9" i="12"/>
  <c r="E9" i="12"/>
  <c r="H8" i="12"/>
  <c r="E8" i="12"/>
  <c r="G8" i="12" s="1"/>
  <c r="E7" i="12"/>
  <c r="H7" i="12" s="1"/>
  <c r="H6" i="12"/>
  <c r="G6" i="12"/>
  <c r="E6" i="12"/>
  <c r="E5" i="12"/>
  <c r="H5" i="12" s="1"/>
  <c r="H4" i="12"/>
  <c r="E4" i="12"/>
  <c r="G4" i="12" s="1"/>
  <c r="H3" i="12"/>
  <c r="G3" i="12"/>
  <c r="E3" i="12"/>
  <c r="H85" i="11"/>
  <c r="E85" i="11"/>
  <c r="G85" i="11" s="1"/>
  <c r="H84" i="11"/>
  <c r="E84" i="11"/>
  <c r="G84" i="11" s="1"/>
  <c r="E83" i="11"/>
  <c r="H83" i="11" s="1"/>
  <c r="E82" i="11"/>
  <c r="G82" i="11" s="1"/>
  <c r="E81" i="11"/>
  <c r="H81" i="11" s="1"/>
  <c r="E80" i="11"/>
  <c r="G80" i="11" s="1"/>
  <c r="H79" i="11"/>
  <c r="G79" i="11"/>
  <c r="E79" i="11"/>
  <c r="H78" i="11"/>
  <c r="E78" i="11"/>
  <c r="G78" i="11" s="1"/>
  <c r="H77" i="11"/>
  <c r="E77" i="11"/>
  <c r="G77" i="11" s="1"/>
  <c r="H76" i="11"/>
  <c r="E76" i="11"/>
  <c r="G76" i="11" s="1"/>
  <c r="E75" i="11"/>
  <c r="H75" i="11" s="1"/>
  <c r="E74" i="11"/>
  <c r="H74" i="11" s="1"/>
  <c r="E73" i="11"/>
  <c r="H73" i="11" s="1"/>
  <c r="H72" i="11"/>
  <c r="E72" i="11"/>
  <c r="G72" i="11" s="1"/>
  <c r="E71" i="11"/>
  <c r="H71" i="11" s="1"/>
  <c r="H70" i="11"/>
  <c r="E70" i="11"/>
  <c r="G70" i="11" s="1"/>
  <c r="E69" i="11"/>
  <c r="H69" i="11" s="1"/>
  <c r="H68" i="11"/>
  <c r="G68" i="11"/>
  <c r="E68" i="11"/>
  <c r="E67" i="11"/>
  <c r="H66" i="11"/>
  <c r="E66" i="11"/>
  <c r="G66" i="11" s="1"/>
  <c r="E65" i="11"/>
  <c r="H65" i="11" s="1"/>
  <c r="E64" i="11"/>
  <c r="H64" i="11" s="1"/>
  <c r="E63" i="11"/>
  <c r="H63" i="11" s="1"/>
  <c r="H62" i="11"/>
  <c r="G62" i="11"/>
  <c r="E62" i="11"/>
  <c r="E61" i="11"/>
  <c r="H60" i="11"/>
  <c r="G60" i="11"/>
  <c r="E60" i="11"/>
  <c r="E59" i="11"/>
  <c r="E58" i="11"/>
  <c r="G58" i="11" s="1"/>
  <c r="E57" i="11"/>
  <c r="H57" i="11" s="1"/>
  <c r="E56" i="11"/>
  <c r="H56" i="11" s="1"/>
  <c r="H55" i="11"/>
  <c r="G55" i="11"/>
  <c r="E55" i="11"/>
  <c r="E54" i="11"/>
  <c r="H54" i="11" s="1"/>
  <c r="G53" i="11"/>
  <c r="E53" i="11"/>
  <c r="H53" i="11" s="1"/>
  <c r="E52" i="11"/>
  <c r="H52" i="11" s="1"/>
  <c r="H51" i="11"/>
  <c r="G51" i="11"/>
  <c r="E51" i="11"/>
  <c r="E50" i="11"/>
  <c r="H49" i="11"/>
  <c r="E49" i="11"/>
  <c r="G49" i="11" s="1"/>
  <c r="E48" i="11"/>
  <c r="G48" i="11" s="1"/>
  <c r="H47" i="11"/>
  <c r="G47" i="11"/>
  <c r="E47" i="11"/>
  <c r="E46" i="11"/>
  <c r="H46" i="11" s="1"/>
  <c r="E45" i="11"/>
  <c r="G45" i="11" s="1"/>
  <c r="H44" i="11"/>
  <c r="G44" i="11"/>
  <c r="E44" i="11"/>
  <c r="E43" i="11"/>
  <c r="H43" i="11" s="1"/>
  <c r="E42" i="11"/>
  <c r="H41" i="11"/>
  <c r="E41" i="11"/>
  <c r="G41" i="11" s="1"/>
  <c r="H40" i="11"/>
  <c r="G40" i="11"/>
  <c r="E40" i="11"/>
  <c r="H39" i="11"/>
  <c r="E39" i="11"/>
  <c r="G39" i="11" s="1"/>
  <c r="H38" i="11"/>
  <c r="G38" i="11"/>
  <c r="E38" i="11"/>
  <c r="E37" i="11"/>
  <c r="H37" i="11" s="1"/>
  <c r="E36" i="11"/>
  <c r="H36" i="11" s="1"/>
  <c r="H35" i="11"/>
  <c r="G35" i="11"/>
  <c r="E35" i="11"/>
  <c r="G34" i="11"/>
  <c r="E34" i="11"/>
  <c r="H34" i="11" s="1"/>
  <c r="E33" i="11"/>
  <c r="H32" i="11"/>
  <c r="G32" i="11"/>
  <c r="E32" i="11"/>
  <c r="E31" i="11"/>
  <c r="H31" i="11" s="1"/>
  <c r="E30" i="11"/>
  <c r="H29" i="11"/>
  <c r="E29" i="11"/>
  <c r="G29" i="11" s="1"/>
  <c r="H28" i="11"/>
  <c r="E28" i="11"/>
  <c r="G28" i="11" s="1"/>
  <c r="H27" i="11"/>
  <c r="G27" i="11"/>
  <c r="E27" i="11"/>
  <c r="H26" i="11"/>
  <c r="E26" i="11"/>
  <c r="G26" i="11" s="1"/>
  <c r="H25" i="11"/>
  <c r="G25" i="11"/>
  <c r="E25" i="11"/>
  <c r="E24" i="11"/>
  <c r="G24" i="11" s="1"/>
  <c r="H23" i="11"/>
  <c r="E23" i="11"/>
  <c r="G23" i="11" s="1"/>
  <c r="H22" i="11"/>
  <c r="E22" i="11"/>
  <c r="G22" i="11" s="1"/>
  <c r="H21" i="11"/>
  <c r="G21" i="11"/>
  <c r="E21" i="11"/>
  <c r="H20" i="11"/>
  <c r="E20" i="11"/>
  <c r="G20" i="11" s="1"/>
  <c r="E19" i="11"/>
  <c r="G19" i="11" s="1"/>
  <c r="H18" i="11"/>
  <c r="G18" i="11"/>
  <c r="E18" i="11"/>
  <c r="E17" i="11"/>
  <c r="H17" i="11" s="1"/>
  <c r="H16" i="11"/>
  <c r="G16" i="11"/>
  <c r="E16" i="11"/>
  <c r="H15" i="11"/>
  <c r="E15" i="11"/>
  <c r="G15" i="11" s="1"/>
  <c r="E14" i="11"/>
  <c r="G14" i="11" s="1"/>
  <c r="H13" i="11"/>
  <c r="E13" i="11"/>
  <c r="G13" i="11" s="1"/>
  <c r="G12" i="11"/>
  <c r="E12" i="11"/>
  <c r="H12" i="11" s="1"/>
  <c r="E11" i="11"/>
  <c r="H11" i="11" s="1"/>
  <c r="H10" i="11"/>
  <c r="E10" i="11"/>
  <c r="G10" i="11" s="1"/>
  <c r="E9" i="11"/>
  <c r="G9" i="11" s="1"/>
  <c r="G8" i="11"/>
  <c r="E8" i="11"/>
  <c r="H8" i="11" s="1"/>
  <c r="E7" i="11"/>
  <c r="H7" i="11" s="1"/>
  <c r="E6" i="11"/>
  <c r="E5" i="11"/>
  <c r="H5" i="11" s="1"/>
  <c r="E4" i="11"/>
  <c r="H4" i="11" s="1"/>
  <c r="H3" i="11"/>
  <c r="E3" i="11"/>
  <c r="G3" i="11" s="1"/>
  <c r="G82" i="10"/>
  <c r="E82" i="10"/>
  <c r="E81" i="10"/>
  <c r="G81" i="10" s="1"/>
  <c r="G80" i="10"/>
  <c r="E80" i="10"/>
  <c r="E79" i="10"/>
  <c r="G79" i="10" s="1"/>
  <c r="E78" i="10"/>
  <c r="G78" i="10" s="1"/>
  <c r="E77" i="10"/>
  <c r="G77" i="10" s="1"/>
  <c r="E76" i="10"/>
  <c r="G76" i="10" s="1"/>
  <c r="E75" i="10"/>
  <c r="G75" i="10" s="1"/>
  <c r="E74" i="10"/>
  <c r="G74" i="10" s="1"/>
  <c r="E73" i="10"/>
  <c r="G73" i="10" s="1"/>
  <c r="E72" i="10"/>
  <c r="G72" i="10" s="1"/>
  <c r="G71" i="10"/>
  <c r="E71" i="10"/>
  <c r="E70" i="10"/>
  <c r="G70" i="10" s="1"/>
  <c r="G69" i="10"/>
  <c r="E69" i="10"/>
  <c r="E68" i="10"/>
  <c r="G68" i="10" s="1"/>
  <c r="E67" i="10"/>
  <c r="G67" i="10" s="1"/>
  <c r="E66" i="10"/>
  <c r="G66" i="10" s="1"/>
  <c r="G65" i="10"/>
  <c r="E65" i="10"/>
  <c r="E64" i="10"/>
  <c r="G64" i="10" s="1"/>
  <c r="E63" i="10"/>
  <c r="G63" i="10" s="1"/>
  <c r="E62" i="10"/>
  <c r="G62" i="10" s="1"/>
  <c r="E61" i="10"/>
  <c r="G61" i="10" s="1"/>
  <c r="G60" i="10"/>
  <c r="E60" i="10"/>
  <c r="E59" i="10"/>
  <c r="G59" i="10" s="1"/>
  <c r="E58" i="10"/>
  <c r="G58" i="10" s="1"/>
  <c r="G57" i="10"/>
  <c r="E57" i="10"/>
  <c r="E56" i="10"/>
  <c r="G56" i="10" s="1"/>
  <c r="E55" i="10"/>
  <c r="G55" i="10" s="1"/>
  <c r="E54" i="10"/>
  <c r="G54" i="10" s="1"/>
  <c r="E53" i="10"/>
  <c r="G53" i="10" s="1"/>
  <c r="E52" i="10"/>
  <c r="G52" i="10" s="1"/>
  <c r="E51" i="10"/>
  <c r="G51" i="10" s="1"/>
  <c r="E50" i="10"/>
  <c r="G50" i="10" s="1"/>
  <c r="E49" i="10"/>
  <c r="G49" i="10" s="1"/>
  <c r="E48" i="10"/>
  <c r="G48" i="10" s="1"/>
  <c r="G47" i="10"/>
  <c r="E47" i="10"/>
  <c r="E46" i="10"/>
  <c r="G46" i="10" s="1"/>
  <c r="E45" i="10"/>
  <c r="E44" i="10"/>
  <c r="G44" i="10" s="1"/>
  <c r="E43" i="10"/>
  <c r="G43" i="10" s="1"/>
  <c r="G42" i="10"/>
  <c r="E42" i="10"/>
  <c r="E41" i="10"/>
  <c r="G41" i="10" s="1"/>
  <c r="G40" i="10"/>
  <c r="E40" i="10"/>
  <c r="E39" i="10"/>
  <c r="G39" i="10" s="1"/>
  <c r="G38" i="10"/>
  <c r="E38" i="10"/>
  <c r="G37" i="10"/>
  <c r="E37" i="10"/>
  <c r="E36" i="10"/>
  <c r="G36" i="10" s="1"/>
  <c r="E35" i="10"/>
  <c r="G35" i="10" s="1"/>
  <c r="E34" i="10"/>
  <c r="G34" i="10" s="1"/>
  <c r="G33" i="10"/>
  <c r="E33" i="10"/>
  <c r="E32" i="10"/>
  <c r="G32" i="10" s="1"/>
  <c r="E31" i="10"/>
  <c r="G31" i="10" s="1"/>
  <c r="E30" i="10"/>
  <c r="G30" i="10" s="1"/>
  <c r="E29" i="10"/>
  <c r="G29" i="10" s="1"/>
  <c r="E28" i="10"/>
  <c r="G28" i="10" s="1"/>
  <c r="G27" i="10"/>
  <c r="E27" i="10"/>
  <c r="G26" i="10"/>
  <c r="E26" i="10"/>
  <c r="G25" i="10"/>
  <c r="E25" i="10"/>
  <c r="E24" i="10"/>
  <c r="G24" i="10" s="1"/>
  <c r="E23" i="10"/>
  <c r="G23" i="10" s="1"/>
  <c r="E22" i="10"/>
  <c r="G22" i="10" s="1"/>
  <c r="E21" i="10"/>
  <c r="G21" i="10" s="1"/>
  <c r="E20" i="10"/>
  <c r="G20" i="10" s="1"/>
  <c r="E19" i="10"/>
  <c r="G19" i="10" s="1"/>
  <c r="E18" i="10"/>
  <c r="G18" i="10" s="1"/>
  <c r="G17" i="10"/>
  <c r="E17" i="10"/>
  <c r="E16" i="10"/>
  <c r="G16" i="10" s="1"/>
  <c r="G15" i="10"/>
  <c r="E15" i="10"/>
  <c r="G14" i="10"/>
  <c r="E14" i="10"/>
  <c r="E13" i="10"/>
  <c r="G13" i="10" s="1"/>
  <c r="E12" i="10"/>
  <c r="G12" i="10" s="1"/>
  <c r="O11" i="10"/>
  <c r="E11" i="10"/>
  <c r="G11" i="10" s="1"/>
  <c r="O10" i="10"/>
  <c r="E10" i="10"/>
  <c r="G10" i="10" s="1"/>
  <c r="O9" i="10"/>
  <c r="E9" i="10"/>
  <c r="G9" i="10" s="1"/>
  <c r="O8" i="10"/>
  <c r="R9" i="10" s="1"/>
  <c r="R10" i="10" s="1"/>
  <c r="E8" i="10"/>
  <c r="G8" i="10" s="1"/>
  <c r="O7" i="10"/>
  <c r="E7" i="10"/>
  <c r="G7" i="10" s="1"/>
  <c r="O6" i="10"/>
  <c r="G6" i="10"/>
  <c r="E6" i="10"/>
  <c r="G5" i="10"/>
  <c r="E5" i="10"/>
  <c r="E4" i="10"/>
  <c r="G4" i="10" s="1"/>
  <c r="G3" i="10"/>
  <c r="E3" i="10"/>
  <c r="E53" i="9"/>
  <c r="G53" i="9" s="1"/>
  <c r="E52" i="9"/>
  <c r="G52" i="9" s="1"/>
  <c r="G51" i="9"/>
  <c r="E51" i="9"/>
  <c r="G50" i="9"/>
  <c r="E50" i="9"/>
  <c r="E49" i="9"/>
  <c r="G49" i="9" s="1"/>
  <c r="E48" i="9"/>
  <c r="G48" i="9" s="1"/>
  <c r="E47" i="9"/>
  <c r="G47" i="9" s="1"/>
  <c r="G46" i="9"/>
  <c r="E46" i="9"/>
  <c r="E45" i="9"/>
  <c r="G45" i="9" s="1"/>
  <c r="E44" i="9"/>
  <c r="G44" i="9" s="1"/>
  <c r="E43" i="9"/>
  <c r="G43" i="9" s="1"/>
  <c r="E42" i="9"/>
  <c r="G42" i="9" s="1"/>
  <c r="E41" i="9"/>
  <c r="G41" i="9" s="1"/>
  <c r="E40" i="9"/>
  <c r="G40" i="9" s="1"/>
  <c r="E39" i="9"/>
  <c r="G39" i="9" s="1"/>
  <c r="G38" i="9"/>
  <c r="E38" i="9"/>
  <c r="E37" i="9"/>
  <c r="G37" i="9" s="1"/>
  <c r="E36" i="9"/>
  <c r="G36" i="9" s="1"/>
  <c r="E35" i="9"/>
  <c r="G35" i="9" s="1"/>
  <c r="E34" i="9"/>
  <c r="G34" i="9" s="1"/>
  <c r="E33" i="9"/>
  <c r="G33" i="9" s="1"/>
  <c r="E32" i="9"/>
  <c r="G32" i="9" s="1"/>
  <c r="E31" i="9"/>
  <c r="G31" i="9" s="1"/>
  <c r="E30" i="9"/>
  <c r="G30" i="9" s="1"/>
  <c r="E29" i="9"/>
  <c r="G29" i="9" s="1"/>
  <c r="E28" i="9"/>
  <c r="G28" i="9" s="1"/>
  <c r="G27" i="9"/>
  <c r="E27" i="9"/>
  <c r="E26" i="9"/>
  <c r="G26" i="9" s="1"/>
  <c r="E25" i="9"/>
  <c r="G25" i="9" s="1"/>
  <c r="E24" i="9"/>
  <c r="G24" i="9" s="1"/>
  <c r="G23" i="9"/>
  <c r="E23" i="9"/>
  <c r="G22" i="9"/>
  <c r="E22" i="9"/>
  <c r="G21" i="9"/>
  <c r="E21" i="9"/>
  <c r="E20" i="9"/>
  <c r="G20" i="9" s="1"/>
  <c r="G19" i="9"/>
  <c r="E19" i="9"/>
  <c r="E18" i="9"/>
  <c r="G18" i="9" s="1"/>
  <c r="E17" i="9"/>
  <c r="G17" i="9" s="1"/>
  <c r="G16" i="9"/>
  <c r="E16" i="9"/>
  <c r="E15" i="9"/>
  <c r="G15" i="9" s="1"/>
  <c r="E14" i="9"/>
  <c r="G14" i="9" s="1"/>
  <c r="E13" i="9"/>
  <c r="G13" i="9" s="1"/>
  <c r="E12" i="9"/>
  <c r="G12" i="9" s="1"/>
  <c r="E11" i="9"/>
  <c r="G11" i="9" s="1"/>
  <c r="E10" i="9"/>
  <c r="G10" i="9" s="1"/>
  <c r="E9" i="9"/>
  <c r="G9" i="9" s="1"/>
  <c r="G8" i="9"/>
  <c r="E8" i="9"/>
  <c r="G7" i="9"/>
  <c r="E7" i="9"/>
  <c r="E6" i="9"/>
  <c r="G6" i="9" s="1"/>
  <c r="E5" i="9"/>
  <c r="G5" i="9" s="1"/>
  <c r="E4" i="9"/>
  <c r="G4" i="9" s="1"/>
  <c r="K72" i="8"/>
  <c r="D72" i="8"/>
  <c r="F72" i="8" s="1"/>
  <c r="K71" i="8"/>
  <c r="F71" i="8"/>
  <c r="D71" i="8"/>
  <c r="D70" i="8"/>
  <c r="F70" i="8" s="1"/>
  <c r="K69" i="8"/>
  <c r="D69" i="8"/>
  <c r="F69" i="8" s="1"/>
  <c r="K68" i="8"/>
  <c r="D68" i="8"/>
  <c r="F68" i="8" s="1"/>
  <c r="K67" i="8"/>
  <c r="D67" i="8"/>
  <c r="F67" i="8" s="1"/>
  <c r="D66" i="8"/>
  <c r="F66" i="8" s="1"/>
  <c r="K65" i="8"/>
  <c r="F65" i="8"/>
  <c r="D65" i="8"/>
  <c r="K64" i="8"/>
  <c r="D64" i="8"/>
  <c r="F64" i="8" s="1"/>
  <c r="K63" i="8"/>
  <c r="F63" i="8"/>
  <c r="D63" i="8"/>
  <c r="K62" i="8"/>
  <c r="D62" i="8"/>
  <c r="F62" i="8" s="1"/>
  <c r="K61" i="8"/>
  <c r="D61" i="8"/>
  <c r="F61" i="8" s="1"/>
  <c r="K60" i="8"/>
  <c r="D60" i="8"/>
  <c r="F60" i="8" s="1"/>
  <c r="F59" i="8"/>
  <c r="D59" i="8"/>
  <c r="D58" i="8"/>
  <c r="F58" i="8" s="1"/>
  <c r="K57" i="8"/>
  <c r="F57" i="8"/>
  <c r="D57" i="8"/>
  <c r="K56" i="8"/>
  <c r="D56" i="8"/>
  <c r="F56" i="8" s="1"/>
  <c r="F55" i="8"/>
  <c r="D55" i="8"/>
  <c r="K54" i="8"/>
  <c r="D54" i="8"/>
  <c r="F54" i="8" s="1"/>
  <c r="K53" i="8"/>
  <c r="D53" i="8"/>
  <c r="F53" i="8" s="1"/>
  <c r="K52" i="8"/>
  <c r="F52" i="8"/>
  <c r="D52" i="8"/>
  <c r="D51" i="8"/>
  <c r="F51" i="8" s="1"/>
  <c r="D50" i="8"/>
  <c r="F50" i="8" s="1"/>
  <c r="D49" i="8"/>
  <c r="F49" i="8" s="1"/>
  <c r="K48" i="8"/>
  <c r="F48" i="8"/>
  <c r="D48" i="8"/>
  <c r="K47" i="8"/>
  <c r="F47" i="8"/>
  <c r="D47" i="8"/>
  <c r="K46" i="8"/>
  <c r="F46" i="8"/>
  <c r="D46" i="8"/>
  <c r="K45" i="8"/>
  <c r="D45" i="8"/>
  <c r="F45" i="8" s="1"/>
  <c r="K44" i="8"/>
  <c r="D44" i="8"/>
  <c r="F44" i="8" s="1"/>
  <c r="D43" i="8"/>
  <c r="F43" i="8" s="1"/>
  <c r="K42" i="8"/>
  <c r="D42" i="8"/>
  <c r="F42" i="8" s="1"/>
  <c r="K41" i="8"/>
  <c r="D41" i="8"/>
  <c r="F41" i="8" s="1"/>
  <c r="K40" i="8"/>
  <c r="D40" i="8"/>
  <c r="F40" i="8" s="1"/>
  <c r="K39" i="8"/>
  <c r="D39" i="8"/>
  <c r="F39" i="8" s="1"/>
  <c r="K38" i="8"/>
  <c r="D38" i="8"/>
  <c r="F38" i="8" s="1"/>
  <c r="K37" i="8"/>
  <c r="F37" i="8"/>
  <c r="D37" i="8"/>
  <c r="K36" i="8"/>
  <c r="D36" i="8"/>
  <c r="F36" i="8" s="1"/>
  <c r="D35" i="8"/>
  <c r="F35" i="8" s="1"/>
  <c r="K34" i="8"/>
  <c r="D34" i="8"/>
  <c r="F34" i="8" s="1"/>
  <c r="K33" i="8"/>
  <c r="F33" i="8"/>
  <c r="D33" i="8"/>
  <c r="D32" i="8"/>
  <c r="F32" i="8" s="1"/>
  <c r="K31" i="8"/>
  <c r="D31" i="8"/>
  <c r="F31" i="8" s="1"/>
  <c r="K30" i="8"/>
  <c r="D30" i="8"/>
  <c r="F30" i="8" s="1"/>
  <c r="D29" i="8"/>
  <c r="F29" i="8" s="1"/>
  <c r="D28" i="8"/>
  <c r="F28" i="8" s="1"/>
  <c r="F27" i="8"/>
  <c r="D27" i="8"/>
  <c r="K26" i="8"/>
  <c r="D26" i="8"/>
  <c r="F26" i="8" s="1"/>
  <c r="K25" i="8"/>
  <c r="D25" i="8"/>
  <c r="F25" i="8" s="1"/>
  <c r="K24" i="8"/>
  <c r="D24" i="8"/>
  <c r="F24" i="8" s="1"/>
  <c r="D23" i="8"/>
  <c r="F23" i="8" s="1"/>
  <c r="K22" i="8"/>
  <c r="D22" i="8"/>
  <c r="F22" i="8" s="1"/>
  <c r="K21" i="8"/>
  <c r="D21" i="8"/>
  <c r="F21" i="8" s="1"/>
  <c r="D20" i="8"/>
  <c r="F20" i="8" s="1"/>
  <c r="D19" i="8"/>
  <c r="F19" i="8" s="1"/>
  <c r="K18" i="8"/>
  <c r="D18" i="8"/>
  <c r="F18" i="8" s="1"/>
  <c r="D17" i="8"/>
  <c r="F17" i="8" s="1"/>
  <c r="K16" i="8"/>
  <c r="D16" i="8"/>
  <c r="F16" i="8" s="1"/>
  <c r="K15" i="8"/>
  <c r="D15" i="8"/>
  <c r="F14" i="8"/>
  <c r="D14" i="8"/>
  <c r="D13" i="8"/>
  <c r="F13" i="8" s="1"/>
  <c r="K12" i="8"/>
  <c r="D12" i="8"/>
  <c r="F12" i="8" s="1"/>
  <c r="D11" i="8"/>
  <c r="F11" i="8" s="1"/>
  <c r="K10" i="8"/>
  <c r="D10" i="8"/>
  <c r="F10" i="8" s="1"/>
  <c r="F9" i="8"/>
  <c r="D9" i="8"/>
  <c r="K8" i="8"/>
  <c r="D8" i="8"/>
  <c r="F8" i="8" s="1"/>
  <c r="K7" i="8"/>
  <c r="D7" i="8"/>
  <c r="F7" i="8" s="1"/>
  <c r="K6" i="8"/>
  <c r="D6" i="8"/>
  <c r="F6" i="8" s="1"/>
  <c r="K5" i="8"/>
  <c r="F5" i="8"/>
  <c r="D5" i="8"/>
  <c r="J3" i="8"/>
  <c r="D46" i="7"/>
  <c r="F46" i="7" s="1"/>
  <c r="D45" i="7"/>
  <c r="F45" i="7" s="1"/>
  <c r="F44" i="7"/>
  <c r="D44" i="7"/>
  <c r="D43" i="7"/>
  <c r="F43" i="7" s="1"/>
  <c r="D42" i="7"/>
  <c r="F42" i="7" s="1"/>
  <c r="F41" i="7"/>
  <c r="D41" i="7"/>
  <c r="D40" i="7"/>
  <c r="F40" i="7" s="1"/>
  <c r="D39" i="7"/>
  <c r="F39" i="7" s="1"/>
  <c r="D38" i="7"/>
  <c r="F38" i="7" s="1"/>
  <c r="D37" i="7"/>
  <c r="F37" i="7" s="1"/>
  <c r="D36" i="7"/>
  <c r="F36" i="7" s="1"/>
  <c r="D35" i="7"/>
  <c r="F35" i="7" s="1"/>
  <c r="D34" i="7"/>
  <c r="F34" i="7" s="1"/>
  <c r="F33" i="7"/>
  <c r="D33" i="7"/>
  <c r="D32" i="7"/>
  <c r="F32" i="7" s="1"/>
  <c r="D31" i="7"/>
  <c r="F31" i="7" s="1"/>
  <c r="F30" i="7"/>
  <c r="D30" i="7"/>
  <c r="D29" i="7"/>
  <c r="F29" i="7" s="1"/>
  <c r="F28" i="7"/>
  <c r="D28" i="7"/>
  <c r="D27" i="7"/>
  <c r="F27" i="7" s="1"/>
  <c r="F26" i="7"/>
  <c r="D26" i="7"/>
  <c r="D25" i="7"/>
  <c r="F25" i="7" s="1"/>
  <c r="D24" i="7"/>
  <c r="F24" i="7" s="1"/>
  <c r="F23" i="7"/>
  <c r="D23" i="7"/>
  <c r="F22" i="7"/>
  <c r="D22" i="7"/>
  <c r="D21" i="7"/>
  <c r="F21" i="7" s="1"/>
  <c r="D20" i="7"/>
  <c r="F20" i="7" s="1"/>
  <c r="F19" i="7"/>
  <c r="D19" i="7"/>
  <c r="D18" i="7"/>
  <c r="F18" i="7" s="1"/>
  <c r="D17" i="7"/>
  <c r="F17" i="7" s="1"/>
  <c r="D16" i="7"/>
  <c r="F16" i="7" s="1"/>
  <c r="D15" i="7"/>
  <c r="F15" i="7" s="1"/>
  <c r="D14" i="7"/>
  <c r="F14" i="7" s="1"/>
  <c r="D13" i="7"/>
  <c r="F13" i="7" s="1"/>
  <c r="D12" i="7"/>
  <c r="F12" i="7" s="1"/>
  <c r="F10" i="7"/>
  <c r="F9" i="7"/>
  <c r="F8" i="7"/>
  <c r="F7" i="7"/>
  <c r="F6" i="7"/>
  <c r="F5" i="7"/>
  <c r="F4" i="7"/>
  <c r="E23" i="6"/>
  <c r="E20" i="6"/>
  <c r="E19" i="6"/>
  <c r="E18" i="6"/>
  <c r="C17" i="6"/>
  <c r="E17" i="6" s="1"/>
  <c r="C16" i="6"/>
  <c r="E16" i="6" s="1"/>
  <c r="E15" i="6"/>
  <c r="E14" i="6"/>
  <c r="E13" i="6"/>
  <c r="E12" i="6"/>
  <c r="E11" i="6"/>
  <c r="E10" i="6"/>
  <c r="E9" i="6"/>
  <c r="E8" i="6"/>
  <c r="E7" i="6"/>
  <c r="E6" i="6"/>
  <c r="E5" i="6"/>
  <c r="E4" i="6"/>
  <c r="E15" i="5"/>
  <c r="E13" i="5"/>
  <c r="E12" i="5"/>
  <c r="E11" i="5"/>
  <c r="E10" i="5"/>
  <c r="E9" i="5"/>
  <c r="E8" i="5"/>
  <c r="E7" i="5"/>
  <c r="E6" i="5"/>
  <c r="E5" i="5"/>
  <c r="E4" i="5"/>
  <c r="E3" i="5"/>
  <c r="E2" i="5"/>
  <c r="E30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27" i="4" s="1"/>
  <c r="E4" i="4"/>
  <c r="E3" i="4"/>
  <c r="E2" i="4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I10" i="3"/>
  <c r="D10" i="3"/>
  <c r="D9" i="3"/>
  <c r="D8" i="3"/>
  <c r="D7" i="3"/>
  <c r="D6" i="3"/>
  <c r="D5" i="3"/>
  <c r="D17" i="2"/>
  <c r="D16" i="2"/>
  <c r="D15" i="2"/>
  <c r="D14" i="2"/>
  <c r="D13" i="2"/>
  <c r="D12" i="2"/>
  <c r="D18" i="2" s="1"/>
  <c r="D19" i="2" s="1"/>
  <c r="D11" i="2"/>
  <c r="D10" i="2"/>
  <c r="D9" i="2"/>
  <c r="D8" i="2"/>
  <c r="D7" i="2"/>
  <c r="D6" i="2"/>
  <c r="D5" i="2"/>
  <c r="D4" i="2"/>
  <c r="D3" i="2"/>
  <c r="B1" i="2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H12" i="24" l="1"/>
  <c r="H87" i="19"/>
  <c r="G77" i="13"/>
  <c r="H77" i="13"/>
  <c r="H104" i="19"/>
  <c r="H46" i="22"/>
  <c r="H52" i="30"/>
  <c r="G53" i="80"/>
  <c r="H53" i="80" s="1"/>
  <c r="H40" i="33"/>
  <c r="H92" i="18"/>
  <c r="H105" i="19"/>
  <c r="H29" i="33"/>
  <c r="H73" i="21"/>
  <c r="H88" i="20"/>
  <c r="H77" i="20"/>
  <c r="H26" i="19"/>
  <c r="G26" i="19"/>
  <c r="H109" i="20"/>
  <c r="G51" i="35"/>
  <c r="H51" i="35"/>
  <c r="G83" i="61"/>
  <c r="H83" i="61" s="1"/>
  <c r="H69" i="67"/>
  <c r="G55" i="13"/>
  <c r="G72" i="14"/>
  <c r="H28" i="16"/>
  <c r="G73" i="18"/>
  <c r="H73" i="18" s="1"/>
  <c r="G49" i="19"/>
  <c r="H35" i="20"/>
  <c r="G35" i="20"/>
  <c r="G109" i="20"/>
  <c r="G90" i="22"/>
  <c r="H90" i="22"/>
  <c r="H6" i="26"/>
  <c r="G29" i="26"/>
  <c r="H29" i="26" s="1"/>
  <c r="G44" i="34"/>
  <c r="H44" i="34" s="1"/>
  <c r="H42" i="58"/>
  <c r="G65" i="65"/>
  <c r="H65" i="65"/>
  <c r="G69" i="67"/>
  <c r="G63" i="11"/>
  <c r="H51" i="12"/>
  <c r="G51" i="12"/>
  <c r="G86" i="13"/>
  <c r="G28" i="16"/>
  <c r="G39" i="16"/>
  <c r="G88" i="17"/>
  <c r="H88" i="17" s="1"/>
  <c r="G87" i="19"/>
  <c r="G33" i="30"/>
  <c r="H33" i="30" s="1"/>
  <c r="H74" i="31"/>
  <c r="H17" i="39"/>
  <c r="H25" i="56"/>
  <c r="G25" i="56"/>
  <c r="G50" i="65"/>
  <c r="H50" i="65" s="1"/>
  <c r="G63" i="14"/>
  <c r="H29" i="16"/>
  <c r="H45" i="17"/>
  <c r="H14" i="18"/>
  <c r="G14" i="18"/>
  <c r="G59" i="18"/>
  <c r="H59" i="18"/>
  <c r="H39" i="19"/>
  <c r="G86" i="20"/>
  <c r="H86" i="20" s="1"/>
  <c r="L7" i="21"/>
  <c r="L8" i="21"/>
  <c r="H44" i="21"/>
  <c r="H54" i="22"/>
  <c r="G30" i="26"/>
  <c r="H30" i="26" s="1"/>
  <c r="G74" i="31"/>
  <c r="H27" i="35"/>
  <c r="G27" i="35"/>
  <c r="G18" i="45"/>
  <c r="H18" i="45" s="1"/>
  <c r="G5" i="53"/>
  <c r="H5" i="53"/>
  <c r="G26" i="56"/>
  <c r="H26" i="56" s="1"/>
  <c r="G134" i="60"/>
  <c r="H134" i="60" s="1"/>
  <c r="H21" i="65"/>
  <c r="G21" i="65"/>
  <c r="H17" i="16"/>
  <c r="G35" i="17"/>
  <c r="H54" i="17"/>
  <c r="L9" i="21"/>
  <c r="I8" i="39"/>
  <c r="H8" i="39"/>
  <c r="G19" i="61"/>
  <c r="H19" i="61" s="1"/>
  <c r="G37" i="65"/>
  <c r="H37" i="65"/>
  <c r="G64" i="11"/>
  <c r="G78" i="13"/>
  <c r="H78" i="13"/>
  <c r="H53" i="14"/>
  <c r="F43" i="39"/>
  <c r="H43" i="39"/>
  <c r="I43" i="39"/>
  <c r="G99" i="45"/>
  <c r="H99" i="45"/>
  <c r="G85" i="53"/>
  <c r="H85" i="53"/>
  <c r="H64" i="14"/>
  <c r="G34" i="15"/>
  <c r="H46" i="17"/>
  <c r="H78" i="17"/>
  <c r="H30" i="19"/>
  <c r="H87" i="20"/>
  <c r="G25" i="27"/>
  <c r="H25" i="27"/>
  <c r="H22" i="30"/>
  <c r="H90" i="30"/>
  <c r="G90" i="30"/>
  <c r="H34" i="34"/>
  <c r="G13" i="13"/>
  <c r="G68" i="17"/>
  <c r="H68" i="17" s="1"/>
  <c r="H71" i="22"/>
  <c r="G34" i="24"/>
  <c r="H71" i="29"/>
  <c r="H34" i="39"/>
  <c r="F34" i="39"/>
  <c r="I34" i="39"/>
  <c r="H60" i="42"/>
  <c r="H25" i="43"/>
  <c r="G25" i="43"/>
  <c r="H92" i="51"/>
  <c r="G65" i="11"/>
  <c r="G71" i="22"/>
  <c r="G39" i="27"/>
  <c r="H39" i="27" s="1"/>
  <c r="H38" i="33"/>
  <c r="H10" i="39"/>
  <c r="I10" i="39" s="1"/>
  <c r="F10" i="39"/>
  <c r="H43" i="44"/>
  <c r="G73" i="61"/>
  <c r="H73" i="61" s="1"/>
  <c r="G22" i="13"/>
  <c r="H81" i="15"/>
  <c r="G92" i="16"/>
  <c r="H92" i="16" s="1"/>
  <c r="G9" i="35"/>
  <c r="H9" i="35"/>
  <c r="H87" i="42"/>
  <c r="G87" i="42"/>
  <c r="G80" i="51"/>
  <c r="H80" i="51" s="1"/>
  <c r="G56" i="11"/>
  <c r="H56" i="15"/>
  <c r="G56" i="15"/>
  <c r="G81" i="15"/>
  <c r="H79" i="30"/>
  <c r="G79" i="30"/>
  <c r="H96" i="37"/>
  <c r="H70" i="41"/>
  <c r="I70" i="41"/>
  <c r="H99" i="49"/>
  <c r="G50" i="80"/>
  <c r="H50" i="80"/>
  <c r="H87" i="84"/>
  <c r="G87" i="84"/>
  <c r="G36" i="15"/>
  <c r="H14" i="17"/>
  <c r="G14" i="17"/>
  <c r="G48" i="17"/>
  <c r="G77" i="20"/>
  <c r="H82" i="40"/>
  <c r="I82" i="40"/>
  <c r="H115" i="42"/>
  <c r="G115" i="42"/>
  <c r="H15" i="44"/>
  <c r="G15" i="44"/>
  <c r="G10" i="49"/>
  <c r="H10" i="49"/>
  <c r="H117" i="50"/>
  <c r="G116" i="59"/>
  <c r="H116" i="59"/>
  <c r="G49" i="71"/>
  <c r="H49" i="71" s="1"/>
  <c r="H45" i="11"/>
  <c r="H67" i="12"/>
  <c r="H55" i="16"/>
  <c r="H9" i="19"/>
  <c r="G9" i="19"/>
  <c r="G60" i="22"/>
  <c r="H60" i="22"/>
  <c r="H54" i="30"/>
  <c r="G54" i="30"/>
  <c r="H46" i="37"/>
  <c r="H99" i="41"/>
  <c r="I99" i="41" s="1"/>
  <c r="F99" i="41"/>
  <c r="G4" i="48"/>
  <c r="H4" i="48" s="1"/>
  <c r="E1" i="48"/>
  <c r="G88" i="84"/>
  <c r="H14" i="11"/>
  <c r="G57" i="11"/>
  <c r="G83" i="16"/>
  <c r="H83" i="16" s="1"/>
  <c r="G38" i="17"/>
  <c r="H66" i="18"/>
  <c r="G66" i="18"/>
  <c r="H42" i="20"/>
  <c r="G12" i="24"/>
  <c r="H123" i="39"/>
  <c r="I123" i="39" s="1"/>
  <c r="G97" i="46"/>
  <c r="H97" i="46" s="1"/>
  <c r="G75" i="49"/>
  <c r="H75" i="49" s="1"/>
  <c r="H106" i="81"/>
  <c r="G106" i="81"/>
  <c r="G36" i="11"/>
  <c r="H37" i="12"/>
  <c r="G37" i="12"/>
  <c r="H14" i="15"/>
  <c r="H59" i="15"/>
  <c r="G59" i="15"/>
  <c r="H56" i="16"/>
  <c r="G56" i="16"/>
  <c r="G82" i="18"/>
  <c r="H82" i="18" s="1"/>
  <c r="H67" i="20"/>
  <c r="G83" i="21"/>
  <c r="G7" i="27"/>
  <c r="H49" i="29"/>
  <c r="G41" i="30"/>
  <c r="H41" i="30" s="1"/>
  <c r="G29" i="33"/>
  <c r="H111" i="46"/>
  <c r="H54" i="48"/>
  <c r="G34" i="77"/>
  <c r="H34" i="77" s="1"/>
  <c r="G103" i="13"/>
  <c r="G36" i="14"/>
  <c r="H36" i="14"/>
  <c r="H71" i="15"/>
  <c r="G39" i="21"/>
  <c r="H39" i="21" s="1"/>
  <c r="H26" i="22"/>
  <c r="H26" i="24"/>
  <c r="G50" i="29"/>
  <c r="H50" i="29" s="1"/>
  <c r="H5" i="30"/>
  <c r="H31" i="36"/>
  <c r="H22" i="40"/>
  <c r="I22" i="40"/>
  <c r="G111" i="46"/>
  <c r="H47" i="49"/>
  <c r="G47" i="49"/>
  <c r="H127" i="49"/>
  <c r="G4" i="11"/>
  <c r="G24" i="14"/>
  <c r="H37" i="14"/>
  <c r="G37" i="14"/>
  <c r="G80" i="14"/>
  <c r="H80" i="14"/>
  <c r="G24" i="16"/>
  <c r="G1" i="16" s="1"/>
  <c r="H35" i="16"/>
  <c r="G16" i="17"/>
  <c r="H30" i="18"/>
  <c r="H83" i="18"/>
  <c r="G95" i="18"/>
  <c r="H95" i="18" s="1"/>
  <c r="G104" i="19"/>
  <c r="G79" i="20"/>
  <c r="G95" i="21"/>
  <c r="H55" i="23"/>
  <c r="G55" i="23"/>
  <c r="G13" i="24"/>
  <c r="H13" i="24" s="1"/>
  <c r="G26" i="24"/>
  <c r="G35" i="25"/>
  <c r="H35" i="25" s="1"/>
  <c r="H5" i="29"/>
  <c r="G5" i="29"/>
  <c r="I4" i="32"/>
  <c r="H54" i="36"/>
  <c r="H25" i="37"/>
  <c r="K22" i="40"/>
  <c r="H119" i="45"/>
  <c r="G83" i="48"/>
  <c r="H83" i="48"/>
  <c r="H128" i="49"/>
  <c r="G33" i="52"/>
  <c r="H33" i="52" s="1"/>
  <c r="G43" i="75"/>
  <c r="H43" i="75"/>
  <c r="H94" i="14"/>
  <c r="G94" i="14"/>
  <c r="G48" i="16"/>
  <c r="H48" i="16" s="1"/>
  <c r="H58" i="20"/>
  <c r="H15" i="26"/>
  <c r="G15" i="26"/>
  <c r="H44" i="71"/>
  <c r="H82" i="11"/>
  <c r="G76" i="13"/>
  <c r="G96" i="20"/>
  <c r="H96" i="20" s="1"/>
  <c r="G55" i="21"/>
  <c r="G78" i="22"/>
  <c r="G20" i="23"/>
  <c r="H20" i="23" s="1"/>
  <c r="H42" i="28"/>
  <c r="G42" i="28"/>
  <c r="J20" i="31"/>
  <c r="H85" i="31"/>
  <c r="G95" i="33"/>
  <c r="H95" i="33" s="1"/>
  <c r="J22" i="34"/>
  <c r="J23" i="34" s="1"/>
  <c r="H32" i="34"/>
  <c r="G32" i="34"/>
  <c r="I65" i="41"/>
  <c r="H65" i="41"/>
  <c r="H89" i="46"/>
  <c r="G89" i="46"/>
  <c r="H29" i="64"/>
  <c r="H119" i="71"/>
  <c r="G119" i="71"/>
  <c r="G73" i="11"/>
  <c r="H15" i="14"/>
  <c r="G15" i="14"/>
  <c r="G8" i="16"/>
  <c r="G50" i="16"/>
  <c r="H50" i="16" s="1"/>
  <c r="G4" i="18"/>
  <c r="G4" i="19"/>
  <c r="H36" i="20"/>
  <c r="G36" i="20"/>
  <c r="G20" i="21"/>
  <c r="G66" i="21"/>
  <c r="H66" i="21"/>
  <c r="H32" i="22"/>
  <c r="G6" i="26"/>
  <c r="H88" i="30"/>
  <c r="H33" i="31"/>
  <c r="G85" i="31"/>
  <c r="H79" i="38"/>
  <c r="G79" i="38"/>
  <c r="I18" i="41"/>
  <c r="H18" i="41"/>
  <c r="G48" i="43"/>
  <c r="H48" i="43" s="1"/>
  <c r="H110" i="45"/>
  <c r="H83" i="54"/>
  <c r="G83" i="54"/>
  <c r="G48" i="56"/>
  <c r="H48" i="56" s="1"/>
  <c r="H108" i="14"/>
  <c r="G108" i="14"/>
  <c r="H77" i="15"/>
  <c r="G77" i="15"/>
  <c r="H77" i="17"/>
  <c r="G43" i="28"/>
  <c r="H43" i="28" s="1"/>
  <c r="H11" i="36"/>
  <c r="I19" i="41"/>
  <c r="H67" i="44"/>
  <c r="G123" i="56"/>
  <c r="H123" i="56" s="1"/>
  <c r="H51" i="65"/>
  <c r="G51" i="65"/>
  <c r="H31" i="12"/>
  <c r="G56" i="13"/>
  <c r="G30" i="14"/>
  <c r="H30" i="14" s="1"/>
  <c r="G42" i="15"/>
  <c r="G88" i="19"/>
  <c r="H88" i="19"/>
  <c r="H11" i="34"/>
  <c r="G24" i="36"/>
  <c r="H24" i="36" s="1"/>
  <c r="I95" i="39"/>
  <c r="H95" i="39"/>
  <c r="G111" i="42"/>
  <c r="H111" i="42" s="1"/>
  <c r="G136" i="55"/>
  <c r="H136" i="55" s="1"/>
  <c r="H135" i="60"/>
  <c r="G135" i="60"/>
  <c r="G32" i="12"/>
  <c r="H32" i="12"/>
  <c r="H31" i="13"/>
  <c r="G31" i="13"/>
  <c r="H67" i="17"/>
  <c r="H62" i="30"/>
  <c r="H48" i="33"/>
  <c r="G48" i="33"/>
  <c r="H73" i="33"/>
  <c r="I33" i="39"/>
  <c r="H72" i="42"/>
  <c r="G57" i="13"/>
  <c r="H57" i="13"/>
  <c r="G55" i="17"/>
  <c r="G10" i="23"/>
  <c r="H10" i="23" s="1"/>
  <c r="H12" i="34"/>
  <c r="G54" i="35"/>
  <c r="H54" i="35"/>
  <c r="H33" i="39"/>
  <c r="G69" i="44"/>
  <c r="H69" i="44" s="1"/>
  <c r="H17" i="83"/>
  <c r="H33" i="11"/>
  <c r="G33" i="11"/>
  <c r="G75" i="11"/>
  <c r="H11" i="21"/>
  <c r="H80" i="22"/>
  <c r="G74" i="33"/>
  <c r="H47" i="34"/>
  <c r="G47" i="34"/>
  <c r="G42" i="35"/>
  <c r="H42" i="35" s="1"/>
  <c r="H68" i="38"/>
  <c r="H122" i="44"/>
  <c r="G122" i="44"/>
  <c r="G102" i="50"/>
  <c r="H102" i="50" s="1"/>
  <c r="G66" i="66"/>
  <c r="H66" i="66"/>
  <c r="H74" i="84"/>
  <c r="G74" i="84"/>
  <c r="H54" i="14"/>
  <c r="H12" i="15"/>
  <c r="G104" i="18"/>
  <c r="H104" i="18" s="1"/>
  <c r="G9" i="22"/>
  <c r="H9" i="22" s="1"/>
  <c r="G32" i="28"/>
  <c r="H13" i="34"/>
  <c r="G13" i="34"/>
  <c r="H8" i="35"/>
  <c r="G60" i="42"/>
  <c r="H73" i="50"/>
  <c r="G73" i="50"/>
  <c r="H41" i="51"/>
  <c r="G92" i="51"/>
  <c r="H52" i="55"/>
  <c r="H122" i="60"/>
  <c r="G64" i="81"/>
  <c r="H64" i="81" s="1"/>
  <c r="H20" i="14"/>
  <c r="H45" i="14"/>
  <c r="G92" i="18"/>
  <c r="H79" i="19"/>
  <c r="H76" i="20"/>
  <c r="G22" i="24"/>
  <c r="G59" i="38"/>
  <c r="H59" i="38" s="1"/>
  <c r="G24" i="48"/>
  <c r="H24" i="48"/>
  <c r="G37" i="50"/>
  <c r="H37" i="50" s="1"/>
  <c r="G1" i="63"/>
  <c r="J1" i="63" s="1"/>
  <c r="H3" i="63"/>
  <c r="H1" i="63" s="1"/>
  <c r="G14" i="13"/>
  <c r="G33" i="14"/>
  <c r="G13" i="17"/>
  <c r="H13" i="17"/>
  <c r="G37" i="17"/>
  <c r="H89" i="20"/>
  <c r="G89" i="20"/>
  <c r="G54" i="43"/>
  <c r="H54" i="43" s="1"/>
  <c r="H14" i="44"/>
  <c r="G86" i="49"/>
  <c r="H86" i="49" s="1"/>
  <c r="H71" i="52"/>
  <c r="G4" i="73"/>
  <c r="H4" i="73" s="1"/>
  <c r="G78" i="80"/>
  <c r="H78" i="80"/>
  <c r="G46" i="14"/>
  <c r="H46" i="14" s="1"/>
  <c r="G105" i="18"/>
  <c r="H105" i="18" s="1"/>
  <c r="G43" i="19"/>
  <c r="H53" i="32"/>
  <c r="I53" i="32" s="1"/>
  <c r="G40" i="33"/>
  <c r="H98" i="41"/>
  <c r="I98" i="41" s="1"/>
  <c r="H87" i="49"/>
  <c r="G11" i="50"/>
  <c r="H11" i="50"/>
  <c r="G20" i="51"/>
  <c r="H9" i="78"/>
  <c r="G9" i="78"/>
  <c r="H83" i="82"/>
  <c r="G83" i="82"/>
  <c r="H45" i="15"/>
  <c r="H26" i="17"/>
  <c r="G19" i="19"/>
  <c r="H19" i="19" s="1"/>
  <c r="H48" i="29"/>
  <c r="H41" i="32"/>
  <c r="I41" i="32" s="1"/>
  <c r="H59" i="37"/>
  <c r="H60" i="38"/>
  <c r="G102" i="42"/>
  <c r="H102" i="42" s="1"/>
  <c r="G90" i="59"/>
  <c r="H90" i="59" s="1"/>
  <c r="J6" i="84"/>
  <c r="K6" i="84" s="1"/>
  <c r="H6" i="13"/>
  <c r="H49" i="22"/>
  <c r="G49" i="22"/>
  <c r="G48" i="38"/>
  <c r="H48" i="38"/>
  <c r="H104" i="40"/>
  <c r="I104" i="40" s="1"/>
  <c r="F104" i="40"/>
  <c r="I60" i="41"/>
  <c r="H60" i="41"/>
  <c r="F60" i="41"/>
  <c r="G18" i="56"/>
  <c r="H18" i="56" s="1"/>
  <c r="G58" i="12"/>
  <c r="H9" i="14"/>
  <c r="G37" i="15"/>
  <c r="H27" i="17"/>
  <c r="G40" i="18"/>
  <c r="G73" i="21"/>
  <c r="H25" i="22"/>
  <c r="H4" i="23"/>
  <c r="H53" i="23"/>
  <c r="H48" i="26"/>
  <c r="G4" i="30"/>
  <c r="H28" i="32"/>
  <c r="I28" i="32" s="1"/>
  <c r="G71" i="37"/>
  <c r="H71" i="37" s="1"/>
  <c r="G10" i="51"/>
  <c r="H10" i="51"/>
  <c r="H50" i="77"/>
  <c r="G54" i="81"/>
  <c r="H54" i="81"/>
  <c r="G68" i="83"/>
  <c r="E25" i="6"/>
  <c r="F7" i="85" s="1"/>
  <c r="H69" i="16"/>
  <c r="G67" i="20"/>
  <c r="H54" i="23"/>
  <c r="G54" i="23"/>
  <c r="G4" i="24"/>
  <c r="H4" i="24" s="1"/>
  <c r="G4" i="29"/>
  <c r="H4" i="29" s="1"/>
  <c r="H65" i="36"/>
  <c r="H24" i="37"/>
  <c r="G63" i="47"/>
  <c r="H63" i="47" s="1"/>
  <c r="H62" i="49"/>
  <c r="G62" i="49"/>
  <c r="H35" i="77"/>
  <c r="G35" i="77"/>
  <c r="H101" i="79"/>
  <c r="G101" i="79"/>
  <c r="G37" i="11"/>
  <c r="H26" i="12"/>
  <c r="G26" i="12"/>
  <c r="H27" i="15"/>
  <c r="G27" i="15"/>
  <c r="H58" i="16"/>
  <c r="H71" i="16"/>
  <c r="G9" i="20"/>
  <c r="H39" i="29"/>
  <c r="G39" i="29"/>
  <c r="I97" i="32"/>
  <c r="G54" i="36"/>
  <c r="G25" i="37"/>
  <c r="H101" i="41"/>
  <c r="I101" i="41"/>
  <c r="G128" i="49"/>
  <c r="G10" i="70"/>
  <c r="G14" i="74"/>
  <c r="H14" i="74" s="1"/>
  <c r="F5" i="85"/>
  <c r="E29" i="4"/>
  <c r="E34" i="4" s="1"/>
  <c r="H66" i="17"/>
  <c r="G18" i="12"/>
  <c r="G77" i="19"/>
  <c r="H49" i="84"/>
  <c r="G49" i="84"/>
  <c r="G27" i="12"/>
  <c r="G25" i="14"/>
  <c r="G61" i="14"/>
  <c r="G82" i="14"/>
  <c r="G86" i="16"/>
  <c r="G85" i="19"/>
  <c r="H85" i="19"/>
  <c r="G105" i="19"/>
  <c r="G32" i="20"/>
  <c r="H32" i="20"/>
  <c r="G41" i="21"/>
  <c r="H41" i="21" s="1"/>
  <c r="H53" i="24"/>
  <c r="H98" i="32"/>
  <c r="I98" i="32"/>
  <c r="G78" i="34"/>
  <c r="H78" i="34"/>
  <c r="H24" i="40"/>
  <c r="I24" i="40"/>
  <c r="G34" i="46"/>
  <c r="H34" i="46" s="1"/>
  <c r="H15" i="49"/>
  <c r="G15" i="49"/>
  <c r="G118" i="49"/>
  <c r="H118" i="49" s="1"/>
  <c r="G83" i="11"/>
  <c r="H31" i="82"/>
  <c r="G31" i="82"/>
  <c r="G7" i="12"/>
  <c r="G23" i="18"/>
  <c r="G75" i="21"/>
  <c r="H40" i="26"/>
  <c r="G76" i="28"/>
  <c r="G19" i="31"/>
  <c r="H19" i="31" s="1"/>
  <c r="G67" i="34"/>
  <c r="H67" i="34" s="1"/>
  <c r="H33" i="36"/>
  <c r="H56" i="36"/>
  <c r="G56" i="36"/>
  <c r="F65" i="39"/>
  <c r="H65" i="39"/>
  <c r="I65" i="39"/>
  <c r="G100" i="46"/>
  <c r="H100" i="46" s="1"/>
  <c r="G16" i="49"/>
  <c r="H16" i="49"/>
  <c r="G38" i="66"/>
  <c r="H38" i="66"/>
  <c r="H69" i="61"/>
  <c r="G69" i="61"/>
  <c r="G29" i="64"/>
  <c r="H33" i="15"/>
  <c r="H64" i="15"/>
  <c r="G46" i="18"/>
  <c r="H46" i="18"/>
  <c r="G97" i="19"/>
  <c r="G88" i="30"/>
  <c r="H23" i="36"/>
  <c r="H93" i="38"/>
  <c r="H94" i="39"/>
  <c r="I94" i="39"/>
  <c r="G58" i="42"/>
  <c r="H58" i="42" s="1"/>
  <c r="G84" i="42"/>
  <c r="H84" i="42" s="1"/>
  <c r="G87" i="43"/>
  <c r="H87" i="43"/>
  <c r="G13" i="56"/>
  <c r="H13" i="56"/>
  <c r="H65" i="15"/>
  <c r="G65" i="15"/>
  <c r="G29" i="16"/>
  <c r="H63" i="19"/>
  <c r="H97" i="20"/>
  <c r="H55" i="22"/>
  <c r="G55" i="22"/>
  <c r="G92" i="22"/>
  <c r="G41" i="25"/>
  <c r="H41" i="25"/>
  <c r="H62" i="33"/>
  <c r="G85" i="33"/>
  <c r="G57" i="34"/>
  <c r="H57" i="34"/>
  <c r="H12" i="36"/>
  <c r="H94" i="38"/>
  <c r="G94" i="38"/>
  <c r="F8" i="41"/>
  <c r="H8" i="41"/>
  <c r="I8" i="41" s="1"/>
  <c r="G97" i="42"/>
  <c r="H97" i="42" s="1"/>
  <c r="H68" i="44"/>
  <c r="G42" i="60"/>
  <c r="H42" i="60" s="1"/>
  <c r="H22" i="84"/>
  <c r="G22" i="84"/>
  <c r="G74" i="11"/>
  <c r="G21" i="13"/>
  <c r="G70" i="22"/>
  <c r="H70" i="22" s="1"/>
  <c r="H44" i="24"/>
  <c r="G62" i="33"/>
  <c r="G12" i="36"/>
  <c r="I20" i="39"/>
  <c r="H20" i="39"/>
  <c r="F20" i="39"/>
  <c r="G126" i="45"/>
  <c r="H126" i="45"/>
  <c r="G72" i="53"/>
  <c r="H72" i="53" s="1"/>
  <c r="G38" i="65"/>
  <c r="H38" i="65" s="1"/>
  <c r="G30" i="83"/>
  <c r="G2" i="9"/>
  <c r="G10" i="21"/>
  <c r="H10" i="21" s="1"/>
  <c r="G46" i="22"/>
  <c r="G44" i="24"/>
  <c r="G62" i="30"/>
  <c r="H73" i="42"/>
  <c r="G73" i="42"/>
  <c r="H69" i="13"/>
  <c r="G69" i="13"/>
  <c r="G58" i="29"/>
  <c r="H58" i="29" s="1"/>
  <c r="H23" i="30"/>
  <c r="G29" i="35"/>
  <c r="H29" i="35"/>
  <c r="G36" i="42"/>
  <c r="H36" i="42" s="1"/>
  <c r="H74" i="42"/>
  <c r="H124" i="42"/>
  <c r="G9" i="59"/>
  <c r="H9" i="59" s="1"/>
  <c r="E1" i="59"/>
  <c r="G78" i="81"/>
  <c r="H78" i="81" s="1"/>
  <c r="G22" i="15"/>
  <c r="G16" i="19"/>
  <c r="G88" i="20"/>
  <c r="H36" i="22"/>
  <c r="G52" i="30"/>
  <c r="G64" i="33"/>
  <c r="H64" i="33" s="1"/>
  <c r="I113" i="40"/>
  <c r="H113" i="40"/>
  <c r="H113" i="42"/>
  <c r="G84" i="52"/>
  <c r="H84" i="52" s="1"/>
  <c r="H3" i="84"/>
  <c r="G3" i="84"/>
  <c r="E1" i="84"/>
  <c r="G86" i="84"/>
  <c r="G44" i="15"/>
  <c r="G56" i="17"/>
  <c r="H31" i="25"/>
  <c r="G59" i="29"/>
  <c r="H59" i="29" s="1"/>
  <c r="H39" i="33"/>
  <c r="G39" i="33"/>
  <c r="I92" i="40"/>
  <c r="H75" i="42"/>
  <c r="G43" i="44"/>
  <c r="G9" i="49"/>
  <c r="H9" i="49"/>
  <c r="H11" i="81"/>
  <c r="H47" i="84"/>
  <c r="G47" i="84"/>
  <c r="G20" i="14"/>
  <c r="H65" i="20"/>
  <c r="G25" i="34"/>
  <c r="H25" i="34"/>
  <c r="F121" i="41"/>
  <c r="G139" i="49"/>
  <c r="H139" i="49"/>
  <c r="G31" i="51"/>
  <c r="H31" i="51"/>
  <c r="H36" i="84"/>
  <c r="G36" i="84"/>
  <c r="G8" i="19"/>
  <c r="H8" i="19"/>
  <c r="H53" i="30"/>
  <c r="G28" i="33"/>
  <c r="H28" i="33" s="1"/>
  <c r="G4" i="34"/>
  <c r="H4" i="34"/>
  <c r="I121" i="41"/>
  <c r="H77" i="42"/>
  <c r="G77" i="42"/>
  <c r="G71" i="52"/>
  <c r="J6" i="79"/>
  <c r="K6" i="79" s="1"/>
  <c r="H21" i="83"/>
  <c r="G21" i="83"/>
  <c r="H57" i="12"/>
  <c r="G82" i="16"/>
  <c r="G58" i="17"/>
  <c r="H58" i="17" s="1"/>
  <c r="H65" i="18"/>
  <c r="G93" i="21"/>
  <c r="H93" i="21"/>
  <c r="G14" i="23"/>
  <c r="H14" i="23"/>
  <c r="H52" i="23"/>
  <c r="G52" i="23"/>
  <c r="H61" i="29"/>
  <c r="G77" i="33"/>
  <c r="H77" i="33"/>
  <c r="J20" i="33"/>
  <c r="G23" i="37"/>
  <c r="H23" i="37"/>
  <c r="G70" i="37"/>
  <c r="H70" i="37" s="1"/>
  <c r="H122" i="41"/>
  <c r="I122" i="41" s="1"/>
  <c r="H49" i="42"/>
  <c r="G12" i="50"/>
  <c r="H12" i="50" s="1"/>
  <c r="G92" i="50"/>
  <c r="H92" i="50" s="1"/>
  <c r="G62" i="71"/>
  <c r="H62" i="71" s="1"/>
  <c r="H123" i="72"/>
  <c r="G123" i="72"/>
  <c r="G21" i="77"/>
  <c r="H21" i="77" s="1"/>
  <c r="G68" i="12"/>
  <c r="H68" i="12"/>
  <c r="G46" i="15"/>
  <c r="H46" i="15"/>
  <c r="G55" i="16"/>
  <c r="G68" i="16"/>
  <c r="H106" i="18"/>
  <c r="G28" i="20"/>
  <c r="H3" i="24"/>
  <c r="H42" i="32"/>
  <c r="I42" i="32"/>
  <c r="G50" i="42"/>
  <c r="H50" i="42"/>
  <c r="G57" i="46"/>
  <c r="H57" i="46"/>
  <c r="H39" i="50"/>
  <c r="H51" i="53"/>
  <c r="G51" i="53"/>
  <c r="G20" i="78"/>
  <c r="H20" i="78"/>
  <c r="H80" i="80"/>
  <c r="G80" i="80"/>
  <c r="H78" i="83"/>
  <c r="G78" i="83"/>
  <c r="G25" i="16"/>
  <c r="H25" i="16" s="1"/>
  <c r="G85" i="21"/>
  <c r="H85" i="21"/>
  <c r="H30" i="23"/>
  <c r="G30" i="23"/>
  <c r="H64" i="28"/>
  <c r="H15" i="29"/>
  <c r="G40" i="29"/>
  <c r="H40" i="29" s="1"/>
  <c r="H110" i="32"/>
  <c r="I110" i="32" s="1"/>
  <c r="H20" i="33"/>
  <c r="G20" i="33"/>
  <c r="I75" i="41"/>
  <c r="F75" i="41"/>
  <c r="H75" i="41"/>
  <c r="G125" i="46"/>
  <c r="H125" i="46" s="1"/>
  <c r="G14" i="49"/>
  <c r="H14" i="49" s="1"/>
  <c r="G129" i="49"/>
  <c r="H129" i="49"/>
  <c r="G77" i="74"/>
  <c r="H77" i="74" s="1"/>
  <c r="G5" i="11"/>
  <c r="H53" i="13"/>
  <c r="G53" i="13"/>
  <c r="G81" i="11"/>
  <c r="G75" i="13"/>
  <c r="G7" i="15"/>
  <c r="G15" i="16"/>
  <c r="H37" i="16"/>
  <c r="G37" i="16"/>
  <c r="G47" i="16"/>
  <c r="G59" i="16"/>
  <c r="G55" i="18"/>
  <c r="H55" i="18" s="1"/>
  <c r="G85" i="18"/>
  <c r="H85" i="18" s="1"/>
  <c r="H73" i="19"/>
  <c r="G73" i="19"/>
  <c r="G95" i="19"/>
  <c r="G6" i="11"/>
  <c r="H6" i="11"/>
  <c r="G28" i="12"/>
  <c r="H72" i="12"/>
  <c r="G72" i="12"/>
  <c r="H27" i="16"/>
  <c r="H60" i="16"/>
  <c r="G106" i="19"/>
  <c r="H106" i="19"/>
  <c r="G10" i="20"/>
  <c r="G108" i="20"/>
  <c r="H108" i="20" s="1"/>
  <c r="H14" i="26"/>
  <c r="G41" i="26"/>
  <c r="H41" i="26" s="1"/>
  <c r="G52" i="26"/>
  <c r="H52" i="26" s="1"/>
  <c r="G65" i="28"/>
  <c r="H65" i="28" s="1"/>
  <c r="H20" i="31"/>
  <c r="H56" i="31"/>
  <c r="G56" i="31"/>
  <c r="H13" i="35"/>
  <c r="H76" i="35"/>
  <c r="I64" i="41"/>
  <c r="F64" i="41"/>
  <c r="G73" i="66"/>
  <c r="H73" i="66" s="1"/>
  <c r="G94" i="67"/>
  <c r="H94" i="67" s="1"/>
  <c r="H106" i="67"/>
  <c r="G77" i="72"/>
  <c r="H77" i="72"/>
  <c r="G87" i="16"/>
  <c r="H87" i="16" s="1"/>
  <c r="G13" i="28"/>
  <c r="H58" i="11"/>
  <c r="H34" i="12"/>
  <c r="G18" i="13"/>
  <c r="G38" i="13"/>
  <c r="G16" i="14"/>
  <c r="G38" i="14"/>
  <c r="H47" i="14"/>
  <c r="G88" i="14"/>
  <c r="H88" i="14"/>
  <c r="G109" i="14"/>
  <c r="H109" i="14" s="1"/>
  <c r="G71" i="15"/>
  <c r="H82" i="15"/>
  <c r="H10" i="16"/>
  <c r="H7" i="17"/>
  <c r="H94" i="17"/>
  <c r="H74" i="18"/>
  <c r="H96" i="18"/>
  <c r="H57" i="19"/>
  <c r="G67" i="19"/>
  <c r="G79" i="19"/>
  <c r="H11" i="23"/>
  <c r="H21" i="23"/>
  <c r="H44" i="23"/>
  <c r="G44" i="23"/>
  <c r="G53" i="24"/>
  <c r="G20" i="26"/>
  <c r="G13" i="27"/>
  <c r="H5" i="28"/>
  <c r="G5" i="28"/>
  <c r="G34" i="28"/>
  <c r="H34" i="28" s="1"/>
  <c r="H56" i="28"/>
  <c r="H68" i="28"/>
  <c r="H78" i="28"/>
  <c r="G78" i="28"/>
  <c r="H17" i="30"/>
  <c r="H1" i="30" s="1"/>
  <c r="H11" i="32"/>
  <c r="I11" i="32"/>
  <c r="H57" i="35"/>
  <c r="G57" i="35"/>
  <c r="G50" i="38"/>
  <c r="H50" i="38" s="1"/>
  <c r="I91" i="41"/>
  <c r="G6" i="44"/>
  <c r="H6" i="44" s="1"/>
  <c r="H32" i="44"/>
  <c r="G32" i="44"/>
  <c r="G88" i="45"/>
  <c r="H88" i="45"/>
  <c r="G4" i="47"/>
  <c r="H4" i="47" s="1"/>
  <c r="G16" i="47"/>
  <c r="H16" i="47" s="1"/>
  <c r="H102" i="51"/>
  <c r="H113" i="51"/>
  <c r="G7" i="52"/>
  <c r="H7" i="52" s="1"/>
  <c r="E1" i="52"/>
  <c r="H120" i="55"/>
  <c r="G120" i="55"/>
  <c r="H87" i="57"/>
  <c r="G87" i="57"/>
  <c r="G80" i="59"/>
  <c r="H80" i="59"/>
  <c r="G34" i="75"/>
  <c r="H34" i="75"/>
  <c r="H39" i="17"/>
  <c r="G39" i="17"/>
  <c r="G45" i="27"/>
  <c r="H45" i="27" s="1"/>
  <c r="G93" i="30"/>
  <c r="H93" i="30" s="1"/>
  <c r="G97" i="38"/>
  <c r="H97" i="38"/>
  <c r="G40" i="42"/>
  <c r="H40" i="42"/>
  <c r="H77" i="46"/>
  <c r="G77" i="46"/>
  <c r="G15" i="57"/>
  <c r="H15" i="57" s="1"/>
  <c r="G35" i="58"/>
  <c r="H35" i="58" s="1"/>
  <c r="H91" i="59"/>
  <c r="G17" i="15"/>
  <c r="H63" i="16"/>
  <c r="H35" i="18"/>
  <c r="H66" i="19"/>
  <c r="G58" i="20"/>
  <c r="G11" i="21"/>
  <c r="G15" i="22"/>
  <c r="G32" i="23"/>
  <c r="G31" i="25"/>
  <c r="H45" i="28"/>
  <c r="G77" i="28"/>
  <c r="H77" i="28" s="1"/>
  <c r="H56" i="35"/>
  <c r="F48" i="39"/>
  <c r="H48" i="39"/>
  <c r="G56" i="44"/>
  <c r="H56" i="44"/>
  <c r="G91" i="59"/>
  <c r="H112" i="70"/>
  <c r="G112" i="70"/>
  <c r="H79" i="72"/>
  <c r="G79" i="72"/>
  <c r="G103" i="77"/>
  <c r="H103" i="77" s="1"/>
  <c r="G59" i="78"/>
  <c r="H59" i="78" s="1"/>
  <c r="G11" i="11"/>
  <c r="H19" i="11"/>
  <c r="H48" i="11"/>
  <c r="G100" i="13"/>
  <c r="H55" i="14"/>
  <c r="G98" i="14"/>
  <c r="G8" i="15"/>
  <c r="H29" i="17"/>
  <c r="H103" i="17"/>
  <c r="G86" i="18"/>
  <c r="H86" i="18" s="1"/>
  <c r="G3" i="27"/>
  <c r="H3" i="27"/>
  <c r="H23" i="28"/>
  <c r="G45" i="28"/>
  <c r="G56" i="35"/>
  <c r="H3" i="36"/>
  <c r="G3" i="36"/>
  <c r="H27" i="38"/>
  <c r="G38" i="38"/>
  <c r="H85" i="38"/>
  <c r="I48" i="39"/>
  <c r="H102" i="41"/>
  <c r="I102" i="41" s="1"/>
  <c r="H120" i="47"/>
  <c r="H44" i="56"/>
  <c r="G44" i="56"/>
  <c r="G69" i="56"/>
  <c r="H69" i="56" s="1"/>
  <c r="G150" i="70"/>
  <c r="H150" i="70" s="1"/>
  <c r="H84" i="71"/>
  <c r="G84" i="71"/>
  <c r="G3" i="77"/>
  <c r="E1" i="77"/>
  <c r="H59" i="11"/>
  <c r="G59" i="11"/>
  <c r="G57" i="14"/>
  <c r="H57" i="14"/>
  <c r="G20" i="16"/>
  <c r="H20" i="16"/>
  <c r="G97" i="18"/>
  <c r="H97" i="18" s="1"/>
  <c r="H39" i="20"/>
  <c r="G39" i="20"/>
  <c r="H105" i="20"/>
  <c r="H24" i="21"/>
  <c r="G40" i="22"/>
  <c r="H40" i="22" s="1"/>
  <c r="G65" i="22"/>
  <c r="H65" i="22" s="1"/>
  <c r="H22" i="23"/>
  <c r="H34" i="23"/>
  <c r="H59" i="23"/>
  <c r="H45" i="25"/>
  <c r="G45" i="25"/>
  <c r="G24" i="28"/>
  <c r="H57" i="28"/>
  <c r="G68" i="28"/>
  <c r="H82" i="30"/>
  <c r="H39" i="38"/>
  <c r="G51" i="38"/>
  <c r="H51" i="38"/>
  <c r="G75" i="38"/>
  <c r="H75" i="38" s="1"/>
  <c r="H75" i="40"/>
  <c r="I75" i="40" s="1"/>
  <c r="I86" i="40"/>
  <c r="G18" i="44"/>
  <c r="H18" i="44"/>
  <c r="G56" i="47"/>
  <c r="H56" i="47" s="1"/>
  <c r="G88" i="57"/>
  <c r="H88" i="57"/>
  <c r="G64" i="70"/>
  <c r="H64" i="70" s="1"/>
  <c r="G102" i="70"/>
  <c r="H102" i="70" s="1"/>
  <c r="H72" i="73"/>
  <c r="B1" i="76"/>
  <c r="D1" i="76" s="1"/>
  <c r="E1" i="76" s="1"/>
  <c r="H4" i="77"/>
  <c r="G4" i="77"/>
  <c r="G119" i="77"/>
  <c r="H119" i="77" s="1"/>
  <c r="F2" i="7"/>
  <c r="F8" i="85" s="1"/>
  <c r="G68" i="37"/>
  <c r="H68" i="37" s="1"/>
  <c r="G92" i="37"/>
  <c r="H92" i="37" s="1"/>
  <c r="I50" i="39"/>
  <c r="F50" i="39"/>
  <c r="I98" i="39"/>
  <c r="H98" i="39"/>
  <c r="I31" i="40"/>
  <c r="H31" i="40"/>
  <c r="I48" i="41"/>
  <c r="G106" i="43"/>
  <c r="H106" i="43" s="1"/>
  <c r="G5" i="51"/>
  <c r="E1" i="51"/>
  <c r="G66" i="51"/>
  <c r="H66" i="51" s="1"/>
  <c r="H103" i="51"/>
  <c r="G92" i="52"/>
  <c r="H92" i="52"/>
  <c r="G46" i="55"/>
  <c r="H46" i="55" s="1"/>
  <c r="G75" i="57"/>
  <c r="H75" i="57" s="1"/>
  <c r="G11" i="68"/>
  <c r="H11" i="68" s="1"/>
  <c r="G72" i="68"/>
  <c r="H72" i="68" s="1"/>
  <c r="G97" i="68"/>
  <c r="H97" i="68" s="1"/>
  <c r="G68" i="72"/>
  <c r="H68" i="72" s="1"/>
  <c r="G72" i="73"/>
  <c r="G61" i="22"/>
  <c r="H61" i="22" s="1"/>
  <c r="I45" i="41"/>
  <c r="H45" i="41"/>
  <c r="H117" i="59"/>
  <c r="G117" i="59"/>
  <c r="G94" i="73"/>
  <c r="H94" i="73" s="1"/>
  <c r="G55" i="81"/>
  <c r="H55" i="81" s="1"/>
  <c r="G72" i="82"/>
  <c r="H72" i="82"/>
  <c r="G52" i="12"/>
  <c r="G48" i="13"/>
  <c r="H40" i="16"/>
  <c r="H89" i="19"/>
  <c r="G89" i="19"/>
  <c r="G108" i="22"/>
  <c r="H108" i="22" s="1"/>
  <c r="H57" i="23"/>
  <c r="G67" i="28"/>
  <c r="H67" i="28" s="1"/>
  <c r="I62" i="32"/>
  <c r="G30" i="33"/>
  <c r="G13" i="36"/>
  <c r="H13" i="36"/>
  <c r="H60" i="39"/>
  <c r="I60" i="39" s="1"/>
  <c r="F60" i="39"/>
  <c r="H90" i="41"/>
  <c r="I90" i="41" s="1"/>
  <c r="H16" i="44"/>
  <c r="G65" i="46"/>
  <c r="H65" i="46" s="1"/>
  <c r="H69" i="47"/>
  <c r="H46" i="52"/>
  <c r="G46" i="52"/>
  <c r="G89" i="60"/>
  <c r="H89" i="60" s="1"/>
  <c r="G125" i="70"/>
  <c r="H125" i="70" s="1"/>
  <c r="G149" i="70"/>
  <c r="H149" i="70" s="1"/>
  <c r="H31" i="71"/>
  <c r="G120" i="73"/>
  <c r="G97" i="78"/>
  <c r="H97" i="78"/>
  <c r="G67" i="11"/>
  <c r="H67" i="11"/>
  <c r="G59" i="13"/>
  <c r="H28" i="15"/>
  <c r="G28" i="15"/>
  <c r="H60" i="15"/>
  <c r="G60" i="15"/>
  <c r="H76" i="16"/>
  <c r="H34" i="21"/>
  <c r="H101" i="21"/>
  <c r="H33" i="27"/>
  <c r="H33" i="28"/>
  <c r="I88" i="32"/>
  <c r="H88" i="32"/>
  <c r="G67" i="35"/>
  <c r="H67" i="35"/>
  <c r="G90" i="37"/>
  <c r="H90" i="37"/>
  <c r="H28" i="14"/>
  <c r="G28" i="14"/>
  <c r="H110" i="14"/>
  <c r="G19" i="15"/>
  <c r="G1" i="15" s="1"/>
  <c r="H19" i="15"/>
  <c r="H71" i="20"/>
  <c r="H30" i="11"/>
  <c r="G30" i="11"/>
  <c r="H50" i="11"/>
  <c r="G50" i="11"/>
  <c r="G23" i="12"/>
  <c r="G45" i="12"/>
  <c r="G39" i="14"/>
  <c r="G110" i="14"/>
  <c r="H10" i="15"/>
  <c r="H78" i="16"/>
  <c r="G69" i="19"/>
  <c r="G5" i="20"/>
  <c r="H72" i="20"/>
  <c r="G106" i="20"/>
  <c r="H106" i="20"/>
  <c r="H17" i="22"/>
  <c r="H46" i="25"/>
  <c r="G44" i="30"/>
  <c r="H44" i="30" s="1"/>
  <c r="G66" i="31"/>
  <c r="H66" i="31" s="1"/>
  <c r="H64" i="32"/>
  <c r="I64" i="32" s="1"/>
  <c r="H35" i="37"/>
  <c r="H56" i="37"/>
  <c r="H50" i="39"/>
  <c r="H32" i="40"/>
  <c r="I32" i="40" s="1"/>
  <c r="H48" i="41"/>
  <c r="H107" i="43"/>
  <c r="H135" i="49"/>
  <c r="H62" i="65"/>
  <c r="H42" i="70"/>
  <c r="G100" i="75"/>
  <c r="H100" i="75" s="1"/>
  <c r="H79" i="33"/>
  <c r="F59" i="39"/>
  <c r="H59" i="39"/>
  <c r="I59" i="39" s="1"/>
  <c r="H55" i="44"/>
  <c r="G55" i="44"/>
  <c r="G100" i="45"/>
  <c r="H100" i="45" s="1"/>
  <c r="G30" i="16"/>
  <c r="H30" i="16"/>
  <c r="G17" i="17"/>
  <c r="H5" i="22"/>
  <c r="H24" i="12"/>
  <c r="G24" i="12"/>
  <c r="G6" i="20"/>
  <c r="H6" i="20"/>
  <c r="H85" i="20"/>
  <c r="G98" i="22"/>
  <c r="H98" i="22"/>
  <c r="G36" i="26"/>
  <c r="H36" i="26" s="1"/>
  <c r="G67" i="31"/>
  <c r="H67" i="31" s="1"/>
  <c r="I27" i="32"/>
  <c r="H22" i="35"/>
  <c r="G50" i="36"/>
  <c r="H50" i="36" s="1"/>
  <c r="G19" i="38"/>
  <c r="H19" i="38"/>
  <c r="I51" i="39"/>
  <c r="H51" i="39"/>
  <c r="F51" i="39"/>
  <c r="H99" i="39"/>
  <c r="I99" i="39" s="1"/>
  <c r="F99" i="39"/>
  <c r="H6" i="41"/>
  <c r="I6" i="41" s="1"/>
  <c r="E1" i="41"/>
  <c r="F18" i="41" s="1"/>
  <c r="F49" i="41"/>
  <c r="H49" i="41"/>
  <c r="I49" i="41" s="1"/>
  <c r="F68" i="41"/>
  <c r="H68" i="41"/>
  <c r="I68" i="41" s="1"/>
  <c r="F81" i="41"/>
  <c r="H81" i="41"/>
  <c r="I81" i="41"/>
  <c r="H96" i="49"/>
  <c r="G96" i="49"/>
  <c r="G107" i="61"/>
  <c r="H107" i="61" s="1"/>
  <c r="H79" i="65"/>
  <c r="G79" i="65"/>
  <c r="G117" i="67"/>
  <c r="H117" i="67" s="1"/>
  <c r="H13" i="73"/>
  <c r="G13" i="73"/>
  <c r="H48" i="73"/>
  <c r="G48" i="73"/>
  <c r="D29" i="3"/>
  <c r="H40" i="13"/>
  <c r="G79" i="16"/>
  <c r="H79" i="16" s="1"/>
  <c r="G96" i="17"/>
  <c r="H96" i="17" s="1"/>
  <c r="H9" i="18"/>
  <c r="G9" i="18"/>
  <c r="G64" i="18"/>
  <c r="H64" i="18" s="1"/>
  <c r="G77" i="18"/>
  <c r="H77" i="18" s="1"/>
  <c r="G85" i="20"/>
  <c r="H95" i="20"/>
  <c r="H15" i="21"/>
  <c r="G15" i="21"/>
  <c r="H61" i="21"/>
  <c r="G61" i="21"/>
  <c r="G31" i="22"/>
  <c r="H31" i="22" s="1"/>
  <c r="G47" i="23"/>
  <c r="H24" i="27"/>
  <c r="G68" i="31"/>
  <c r="H68" i="31"/>
  <c r="H27" i="32"/>
  <c r="I52" i="32"/>
  <c r="G22" i="35"/>
  <c r="G40" i="36"/>
  <c r="H40" i="36" s="1"/>
  <c r="G45" i="37"/>
  <c r="I16" i="39"/>
  <c r="I122" i="39"/>
  <c r="G68" i="42"/>
  <c r="H68" i="42"/>
  <c r="H62" i="43"/>
  <c r="G62" i="43"/>
  <c r="H75" i="43"/>
  <c r="E1" i="45"/>
  <c r="H3" i="45"/>
  <c r="H118" i="45"/>
  <c r="H59" i="50"/>
  <c r="G71" i="50"/>
  <c r="H71" i="50" s="1"/>
  <c r="G91" i="51"/>
  <c r="H91" i="51"/>
  <c r="G97" i="53"/>
  <c r="H97" i="53" s="1"/>
  <c r="H57" i="54"/>
  <c r="G57" i="54"/>
  <c r="H41" i="61"/>
  <c r="G41" i="61"/>
  <c r="H82" i="61"/>
  <c r="G16" i="62"/>
  <c r="H16" i="62" s="1"/>
  <c r="G63" i="65"/>
  <c r="H63" i="65"/>
  <c r="G25" i="68"/>
  <c r="H25" i="68" s="1"/>
  <c r="G67" i="70"/>
  <c r="H67" i="70"/>
  <c r="H99" i="19"/>
  <c r="G23" i="20"/>
  <c r="G80" i="20"/>
  <c r="G67" i="21"/>
  <c r="H62" i="22"/>
  <c r="H81" i="22"/>
  <c r="H48" i="23"/>
  <c r="H16" i="24"/>
  <c r="G16" i="24"/>
  <c r="H31" i="26"/>
  <c r="H18" i="29"/>
  <c r="G18" i="29"/>
  <c r="H52" i="29"/>
  <c r="G52" i="29"/>
  <c r="G5" i="30"/>
  <c r="G23" i="30"/>
  <c r="H26" i="31"/>
  <c r="H49" i="31"/>
  <c r="H61" i="31"/>
  <c r="H18" i="32"/>
  <c r="I18" i="32" s="1"/>
  <c r="I31" i="32"/>
  <c r="H31" i="32"/>
  <c r="I55" i="32"/>
  <c r="H62" i="34"/>
  <c r="H23" i="35"/>
  <c r="G51" i="37"/>
  <c r="H51" i="37" s="1"/>
  <c r="H85" i="37"/>
  <c r="H24" i="39"/>
  <c r="I24" i="39" s="1"/>
  <c r="F24" i="39"/>
  <c r="F78" i="39"/>
  <c r="H78" i="39"/>
  <c r="I78" i="39" s="1"/>
  <c r="I89" i="39"/>
  <c r="H89" i="39"/>
  <c r="H12" i="41"/>
  <c r="I12" i="41" s="1"/>
  <c r="H94" i="41"/>
  <c r="I94" i="41"/>
  <c r="H6" i="42"/>
  <c r="G16" i="42"/>
  <c r="H16" i="42"/>
  <c r="G129" i="42"/>
  <c r="H129" i="42"/>
  <c r="H76" i="44"/>
  <c r="H89" i="44"/>
  <c r="G100" i="44"/>
  <c r="H100" i="44" s="1"/>
  <c r="H111" i="44"/>
  <c r="G31" i="45"/>
  <c r="H31" i="45" s="1"/>
  <c r="G143" i="45"/>
  <c r="H143" i="45" s="1"/>
  <c r="H78" i="46"/>
  <c r="H90" i="46"/>
  <c r="H79" i="48"/>
  <c r="G79" i="48"/>
  <c r="H124" i="48"/>
  <c r="H52" i="49"/>
  <c r="G52" i="49"/>
  <c r="G30" i="50"/>
  <c r="H30" i="50" s="1"/>
  <c r="G98" i="51"/>
  <c r="H98" i="51" s="1"/>
  <c r="H54" i="52"/>
  <c r="G19" i="55"/>
  <c r="H19" i="55" s="1"/>
  <c r="H42" i="55"/>
  <c r="H115" i="55"/>
  <c r="G42" i="58"/>
  <c r="H62" i="60"/>
  <c r="H101" i="60"/>
  <c r="H58" i="65"/>
  <c r="G58" i="65"/>
  <c r="H8" i="69"/>
  <c r="G8" i="69"/>
  <c r="H113" i="75"/>
  <c r="G81" i="77"/>
  <c r="H81" i="77" s="1"/>
  <c r="G91" i="79"/>
  <c r="H91" i="79" s="1"/>
  <c r="G10" i="80"/>
  <c r="H10" i="80"/>
  <c r="G59" i="17"/>
  <c r="H59" i="17"/>
  <c r="H37" i="25"/>
  <c r="J20" i="30"/>
  <c r="G60" i="31"/>
  <c r="H60" i="31" s="1"/>
  <c r="H17" i="32"/>
  <c r="I17" i="32"/>
  <c r="H15" i="37"/>
  <c r="G15" i="37"/>
  <c r="H97" i="37"/>
  <c r="G97" i="37"/>
  <c r="F66" i="39"/>
  <c r="K23" i="41"/>
  <c r="K22" i="41" s="1"/>
  <c r="H50" i="47"/>
  <c r="G38" i="53"/>
  <c r="H38" i="53"/>
  <c r="H113" i="60"/>
  <c r="G113" i="60"/>
  <c r="H86" i="73"/>
  <c r="H54" i="12"/>
  <c r="G54" i="12"/>
  <c r="H9" i="17"/>
  <c r="G60" i="17"/>
  <c r="H60" i="17" s="1"/>
  <c r="H98" i="19"/>
  <c r="G98" i="19"/>
  <c r="G51" i="20"/>
  <c r="G35" i="21"/>
  <c r="H35" i="21"/>
  <c r="H41" i="22"/>
  <c r="G102" i="22"/>
  <c r="G37" i="25"/>
  <c r="H40" i="27"/>
  <c r="H51" i="27"/>
  <c r="G8" i="28"/>
  <c r="G26" i="28"/>
  <c r="G8" i="29"/>
  <c r="G22" i="33"/>
  <c r="H22" i="33"/>
  <c r="G6" i="34"/>
  <c r="H6" i="34"/>
  <c r="H72" i="34"/>
  <c r="H70" i="35"/>
  <c r="G70" i="35"/>
  <c r="H14" i="36"/>
  <c r="G14" i="36"/>
  <c r="H6" i="37"/>
  <c r="H73" i="37"/>
  <c r="G84" i="37"/>
  <c r="J20" i="37"/>
  <c r="H84" i="37"/>
  <c r="J20" i="38"/>
  <c r="H10" i="38"/>
  <c r="G10" i="38"/>
  <c r="G87" i="38"/>
  <c r="H87" i="38" s="1"/>
  <c r="H66" i="39"/>
  <c r="I66" i="39" s="1"/>
  <c r="F111" i="39"/>
  <c r="I6" i="40"/>
  <c r="H6" i="40"/>
  <c r="H86" i="40"/>
  <c r="F71" i="41"/>
  <c r="I71" i="41"/>
  <c r="H27" i="42"/>
  <c r="H56" i="43"/>
  <c r="G56" i="43"/>
  <c r="H123" i="44"/>
  <c r="H82" i="45"/>
  <c r="H41" i="46"/>
  <c r="H101" i="46"/>
  <c r="G50" i="47"/>
  <c r="H100" i="48"/>
  <c r="H119" i="49"/>
  <c r="G119" i="49"/>
  <c r="H80" i="52"/>
  <c r="H93" i="52"/>
  <c r="G78" i="53"/>
  <c r="H78" i="53"/>
  <c r="H65" i="54"/>
  <c r="G92" i="54"/>
  <c r="H92" i="54" s="1"/>
  <c r="G7" i="55"/>
  <c r="H7" i="55" s="1"/>
  <c r="G90" i="55"/>
  <c r="H90" i="55"/>
  <c r="G42" i="59"/>
  <c r="H42" i="59" s="1"/>
  <c r="H139" i="60"/>
  <c r="G139" i="60"/>
  <c r="H13" i="70"/>
  <c r="G13" i="70"/>
  <c r="H35" i="70"/>
  <c r="H58" i="70"/>
  <c r="G58" i="70"/>
  <c r="H6" i="73"/>
  <c r="G86" i="73"/>
  <c r="G100" i="78"/>
  <c r="H100" i="78" s="1"/>
  <c r="H87" i="82"/>
  <c r="H24" i="11"/>
  <c r="G41" i="13"/>
  <c r="G87" i="13"/>
  <c r="H21" i="14"/>
  <c r="G67" i="14"/>
  <c r="G85" i="14"/>
  <c r="G3" i="15"/>
  <c r="G11" i="15"/>
  <c r="G74" i="15"/>
  <c r="G3" i="16"/>
  <c r="G62" i="16"/>
  <c r="H30" i="17"/>
  <c r="H40" i="17"/>
  <c r="H1" i="17" s="1"/>
  <c r="G91" i="17"/>
  <c r="G18" i="18"/>
  <c r="G1" i="18" s="1"/>
  <c r="G47" i="18"/>
  <c r="H67" i="18"/>
  <c r="G67" i="18"/>
  <c r="G78" i="18"/>
  <c r="H78" i="18" s="1"/>
  <c r="G50" i="19"/>
  <c r="H80" i="19"/>
  <c r="G109" i="19"/>
  <c r="H109" i="19" s="1"/>
  <c r="H43" i="20"/>
  <c r="G71" i="20"/>
  <c r="G16" i="21"/>
  <c r="H16" i="21" s="1"/>
  <c r="H77" i="21"/>
  <c r="G77" i="21"/>
  <c r="G22" i="22"/>
  <c r="G32" i="22"/>
  <c r="G41" i="22"/>
  <c r="H103" i="22"/>
  <c r="G103" i="22"/>
  <c r="G38" i="24"/>
  <c r="G49" i="24"/>
  <c r="H49" i="24" s="1"/>
  <c r="G29" i="29"/>
  <c r="H29" i="29"/>
  <c r="F3" i="8"/>
  <c r="F2" i="8" s="1"/>
  <c r="H42" i="11"/>
  <c r="G42" i="11"/>
  <c r="G23" i="13"/>
  <c r="G21" i="16"/>
  <c r="G81" i="17"/>
  <c r="H81" i="17" s="1"/>
  <c r="H109" i="17"/>
  <c r="G20" i="19"/>
  <c r="H20" i="19" s="1"/>
  <c r="G32" i="19"/>
  <c r="H100" i="19"/>
  <c r="H62" i="20"/>
  <c r="G62" i="22"/>
  <c r="H7" i="24"/>
  <c r="G50" i="24"/>
  <c r="H50" i="24" s="1"/>
  <c r="H12" i="26"/>
  <c r="G10" i="27"/>
  <c r="H10" i="27"/>
  <c r="H41" i="27"/>
  <c r="H52" i="27"/>
  <c r="H17" i="28"/>
  <c r="G38" i="28"/>
  <c r="H38" i="28"/>
  <c r="G9" i="29"/>
  <c r="G4" i="31"/>
  <c r="G49" i="31"/>
  <c r="H101" i="31"/>
  <c r="H44" i="32"/>
  <c r="I44" i="32" s="1"/>
  <c r="G57" i="33"/>
  <c r="H7" i="34"/>
  <c r="G7" i="34"/>
  <c r="H63" i="34"/>
  <c r="G63" i="34"/>
  <c r="G23" i="35"/>
  <c r="G5" i="36"/>
  <c r="H37" i="36"/>
  <c r="H72" i="36"/>
  <c r="G27" i="37"/>
  <c r="H27" i="37" s="1"/>
  <c r="G62" i="37"/>
  <c r="H62" i="37" s="1"/>
  <c r="H30" i="38"/>
  <c r="I56" i="39"/>
  <c r="F56" i="39"/>
  <c r="H56" i="39"/>
  <c r="I111" i="39"/>
  <c r="H120" i="39"/>
  <c r="I120" i="39" s="1"/>
  <c r="H26" i="40"/>
  <c r="I26" i="40" s="1"/>
  <c r="H39" i="40"/>
  <c r="I39" i="40" s="1"/>
  <c r="H87" i="40"/>
  <c r="I87" i="40" s="1"/>
  <c r="G25" i="44"/>
  <c r="H25" i="44" s="1"/>
  <c r="H77" i="44"/>
  <c r="G89" i="44"/>
  <c r="H124" i="44"/>
  <c r="G124" i="44"/>
  <c r="H56" i="45"/>
  <c r="G29" i="46"/>
  <c r="H12" i="47"/>
  <c r="G38" i="47"/>
  <c r="H38" i="47"/>
  <c r="G53" i="48"/>
  <c r="H53" i="48" s="1"/>
  <c r="G67" i="48"/>
  <c r="H67" i="48" s="1"/>
  <c r="G67" i="49"/>
  <c r="H67" i="49"/>
  <c r="G54" i="52"/>
  <c r="G106" i="52"/>
  <c r="H93" i="53"/>
  <c r="G93" i="53"/>
  <c r="H42" i="54"/>
  <c r="H53" i="54"/>
  <c r="G53" i="54"/>
  <c r="G54" i="55"/>
  <c r="H54" i="55" s="1"/>
  <c r="G79" i="55"/>
  <c r="H79" i="55" s="1"/>
  <c r="H18" i="59"/>
  <c r="G102" i="60"/>
  <c r="H102" i="60" s="1"/>
  <c r="G84" i="70"/>
  <c r="G1" i="70" s="1"/>
  <c r="J1" i="70" s="1"/>
  <c r="H84" i="70"/>
  <c r="H96" i="70"/>
  <c r="G96" i="70"/>
  <c r="H87" i="72"/>
  <c r="K6" i="73"/>
  <c r="G57" i="74"/>
  <c r="H57" i="74" s="1"/>
  <c r="G113" i="75"/>
  <c r="G70" i="77"/>
  <c r="H70" i="77" s="1"/>
  <c r="H65" i="79"/>
  <c r="G65" i="79"/>
  <c r="G63" i="16"/>
  <c r="G48" i="18"/>
  <c r="H69" i="18"/>
  <c r="G33" i="19"/>
  <c r="H33" i="19" s="1"/>
  <c r="G72" i="20"/>
  <c r="G8" i="21"/>
  <c r="H8" i="21" s="1"/>
  <c r="G37" i="21"/>
  <c r="H37" i="21"/>
  <c r="G48" i="21"/>
  <c r="H23" i="22"/>
  <c r="G52" i="22"/>
  <c r="H52" i="22" s="1"/>
  <c r="G63" i="22"/>
  <c r="G28" i="23"/>
  <c r="H28" i="23" s="1"/>
  <c r="G62" i="28"/>
  <c r="H62" i="28"/>
  <c r="H10" i="29"/>
  <c r="G10" i="29"/>
  <c r="H67" i="29"/>
  <c r="G67" i="29"/>
  <c r="G37" i="31"/>
  <c r="H37" i="31" s="1"/>
  <c r="I20" i="32"/>
  <c r="H20" i="32"/>
  <c r="H82" i="32"/>
  <c r="I82" i="32" s="1"/>
  <c r="H94" i="32"/>
  <c r="I94" i="32" s="1"/>
  <c r="H35" i="33"/>
  <c r="G35" i="33"/>
  <c r="H40" i="34"/>
  <c r="G16" i="36"/>
  <c r="H16" i="36" s="1"/>
  <c r="H73" i="36"/>
  <c r="F121" i="39"/>
  <c r="F40" i="40"/>
  <c r="H40" i="40"/>
  <c r="I49" i="40"/>
  <c r="H49" i="40"/>
  <c r="H30" i="42"/>
  <c r="G30" i="42"/>
  <c r="G78" i="44"/>
  <c r="H78" i="44" s="1"/>
  <c r="H125" i="44"/>
  <c r="G6" i="46"/>
  <c r="H6" i="46" s="1"/>
  <c r="H17" i="46"/>
  <c r="G54" i="48"/>
  <c r="H68" i="48"/>
  <c r="G115" i="48"/>
  <c r="H115" i="48" s="1"/>
  <c r="G109" i="49"/>
  <c r="H109" i="49" s="1"/>
  <c r="G18" i="52"/>
  <c r="H82" i="52"/>
  <c r="G9" i="55"/>
  <c r="H9" i="55"/>
  <c r="H126" i="56"/>
  <c r="E1" i="70"/>
  <c r="G4" i="70"/>
  <c r="G61" i="72"/>
  <c r="H61" i="72"/>
  <c r="H112" i="72"/>
  <c r="G112" i="72"/>
  <c r="H27" i="24"/>
  <c r="H54" i="32"/>
  <c r="I54" i="32"/>
  <c r="H46" i="35"/>
  <c r="G46" i="36"/>
  <c r="H46" i="36"/>
  <c r="H5" i="37"/>
  <c r="G5" i="37"/>
  <c r="H64" i="38"/>
  <c r="H66" i="45"/>
  <c r="H15" i="52"/>
  <c r="G15" i="52"/>
  <c r="G45" i="30"/>
  <c r="H45" i="30" s="1"/>
  <c r="H88" i="13"/>
  <c r="G88" i="13"/>
  <c r="H22" i="16"/>
  <c r="G22" i="16"/>
  <c r="H51" i="19"/>
  <c r="H3" i="22"/>
  <c r="G42" i="29"/>
  <c r="H42" i="29" s="1"/>
  <c r="H6" i="30"/>
  <c r="G6" i="30"/>
  <c r="G7" i="37"/>
  <c r="H7" i="37"/>
  <c r="H28" i="37"/>
  <c r="H68" i="39"/>
  <c r="F68" i="39"/>
  <c r="I68" i="39"/>
  <c r="H43" i="41"/>
  <c r="H29" i="42"/>
  <c r="G29" i="42"/>
  <c r="H17" i="43"/>
  <c r="G17" i="43"/>
  <c r="H22" i="45"/>
  <c r="H102" i="48"/>
  <c r="G102" i="48"/>
  <c r="H52" i="56"/>
  <c r="G52" i="56"/>
  <c r="G41" i="14"/>
  <c r="G12" i="15"/>
  <c r="H38" i="18"/>
  <c r="H1" i="18" s="1"/>
  <c r="G17" i="11"/>
  <c r="G71" i="11"/>
  <c r="G5" i="12"/>
  <c r="H20" i="12"/>
  <c r="G74" i="12"/>
  <c r="G33" i="13"/>
  <c r="G32" i="14"/>
  <c r="G77" i="14"/>
  <c r="G58" i="15"/>
  <c r="H43" i="16"/>
  <c r="G85" i="16"/>
  <c r="H85" i="16" s="1"/>
  <c r="G94" i="16"/>
  <c r="H94" i="16" s="1"/>
  <c r="G22" i="17"/>
  <c r="H62" i="17"/>
  <c r="H83" i="17"/>
  <c r="G69" i="18"/>
  <c r="H101" i="18"/>
  <c r="H22" i="19"/>
  <c r="G42" i="19"/>
  <c r="G34" i="20"/>
  <c r="G54" i="20"/>
  <c r="H54" i="20" s="1"/>
  <c r="G63" i="20"/>
  <c r="H63" i="20" s="1"/>
  <c r="G102" i="20"/>
  <c r="H102" i="20" s="1"/>
  <c r="G27" i="21"/>
  <c r="H27" i="21" s="1"/>
  <c r="G74" i="22"/>
  <c r="H74" i="22"/>
  <c r="H84" i="22"/>
  <c r="G84" i="22"/>
  <c r="H30" i="24"/>
  <c r="H11" i="27"/>
  <c r="G20" i="29"/>
  <c r="H15" i="30"/>
  <c r="H48" i="30"/>
  <c r="J27" i="31"/>
  <c r="J28" i="31" s="1"/>
  <c r="H89" i="31"/>
  <c r="H21" i="32"/>
  <c r="I21" i="32"/>
  <c r="H70" i="32"/>
  <c r="I70" i="32"/>
  <c r="H13" i="33"/>
  <c r="G13" i="33"/>
  <c r="G1" i="33" s="1"/>
  <c r="J1" i="33" s="1"/>
  <c r="H36" i="33"/>
  <c r="H59" i="33"/>
  <c r="G30" i="34"/>
  <c r="H30" i="34" s="1"/>
  <c r="H75" i="34"/>
  <c r="G75" i="34"/>
  <c r="G8" i="35"/>
  <c r="H73" i="35"/>
  <c r="G28" i="36"/>
  <c r="H28" i="36"/>
  <c r="G73" i="36"/>
  <c r="H3" i="38"/>
  <c r="G3" i="38"/>
  <c r="G90" i="38"/>
  <c r="H90" i="38" s="1"/>
  <c r="H47" i="39"/>
  <c r="I47" i="39" s="1"/>
  <c r="F47" i="39"/>
  <c r="H16" i="40"/>
  <c r="F16" i="40"/>
  <c r="I16" i="40"/>
  <c r="I40" i="40"/>
  <c r="H108" i="40"/>
  <c r="I108" i="40" s="1"/>
  <c r="I4" i="41"/>
  <c r="H4" i="41"/>
  <c r="G7" i="42"/>
  <c r="G71" i="43"/>
  <c r="H71" i="43"/>
  <c r="H4" i="44"/>
  <c r="G4" i="44"/>
  <c r="G14" i="44"/>
  <c r="G67" i="44"/>
  <c r="H34" i="45"/>
  <c r="G34" i="45"/>
  <c r="G110" i="45"/>
  <c r="G69" i="48"/>
  <c r="H69" i="48" s="1"/>
  <c r="G91" i="48"/>
  <c r="H55" i="49"/>
  <c r="G69" i="49"/>
  <c r="H69" i="49" s="1"/>
  <c r="G68" i="50"/>
  <c r="H68" i="50"/>
  <c r="H84" i="50"/>
  <c r="G37" i="51"/>
  <c r="H37" i="51" s="1"/>
  <c r="H101" i="51"/>
  <c r="G43" i="52"/>
  <c r="H56" i="52"/>
  <c r="G56" i="52"/>
  <c r="G82" i="52"/>
  <c r="G106" i="54"/>
  <c r="H106" i="54" s="1"/>
  <c r="G20" i="59"/>
  <c r="H20" i="59" s="1"/>
  <c r="H10" i="69"/>
  <c r="G10" i="69"/>
  <c r="G73" i="69"/>
  <c r="H73" i="69" s="1"/>
  <c r="H4" i="70"/>
  <c r="H110" i="20"/>
  <c r="G59" i="28"/>
  <c r="H59" i="28" s="1"/>
  <c r="G83" i="30"/>
  <c r="H83" i="30" s="1"/>
  <c r="G47" i="31"/>
  <c r="H47" i="31"/>
  <c r="G86" i="38"/>
  <c r="H86" i="38" s="1"/>
  <c r="G87" i="44"/>
  <c r="H87" i="44"/>
  <c r="G19" i="45"/>
  <c r="H19" i="45" s="1"/>
  <c r="H114" i="47"/>
  <c r="G114" i="47"/>
  <c r="H91" i="54"/>
  <c r="G91" i="54"/>
  <c r="H69" i="59"/>
  <c r="G75" i="60"/>
  <c r="H75" i="60" s="1"/>
  <c r="G20" i="17"/>
  <c r="H27" i="18"/>
  <c r="H76" i="21"/>
  <c r="G76" i="21"/>
  <c r="G1" i="10"/>
  <c r="G61" i="11"/>
  <c r="H61" i="11"/>
  <c r="G79" i="18"/>
  <c r="H79" i="18"/>
  <c r="H81" i="20"/>
  <c r="H18" i="23"/>
  <c r="H8" i="24"/>
  <c r="G8" i="24"/>
  <c r="H54" i="26"/>
  <c r="G35" i="30"/>
  <c r="H35" i="30" s="1"/>
  <c r="H17" i="37"/>
  <c r="H112" i="39"/>
  <c r="G3" i="44"/>
  <c r="H3" i="44" s="1"/>
  <c r="E1" i="44"/>
  <c r="G90" i="44"/>
  <c r="H90" i="44" s="1"/>
  <c r="G5" i="46"/>
  <c r="H5" i="46"/>
  <c r="E1" i="46"/>
  <c r="H30" i="46"/>
  <c r="G30" i="46"/>
  <c r="H92" i="46"/>
  <c r="G92" i="46"/>
  <c r="H108" i="49"/>
  <c r="G108" i="49"/>
  <c r="H31" i="55"/>
  <c r="G31" i="55"/>
  <c r="G25" i="60"/>
  <c r="H25" i="60" s="1"/>
  <c r="G50" i="60"/>
  <c r="H50" i="60" s="1"/>
  <c r="G103" i="60"/>
  <c r="H103" i="60" s="1"/>
  <c r="G73" i="70"/>
  <c r="H73" i="70"/>
  <c r="G43" i="11"/>
  <c r="G12" i="12"/>
  <c r="G65" i="12"/>
  <c r="G24" i="13"/>
  <c r="G43" i="13"/>
  <c r="G75" i="15"/>
  <c r="H53" i="16"/>
  <c r="G74" i="16"/>
  <c r="H74" i="16"/>
  <c r="G19" i="18"/>
  <c r="G57" i="18"/>
  <c r="H57" i="18" s="1"/>
  <c r="G52" i="11"/>
  <c r="G30" i="12"/>
  <c r="H47" i="12"/>
  <c r="G47" i="12"/>
  <c r="G52" i="13"/>
  <c r="G98" i="13"/>
  <c r="G23" i="14"/>
  <c r="G106" i="14"/>
  <c r="G5" i="15"/>
  <c r="H5" i="15" s="1"/>
  <c r="H9" i="11"/>
  <c r="G34" i="13"/>
  <c r="H34" i="13"/>
  <c r="H62" i="13"/>
  <c r="G62" i="13"/>
  <c r="H107" i="14"/>
  <c r="H30" i="15"/>
  <c r="G76" i="15"/>
  <c r="H64" i="16"/>
  <c r="G64" i="16"/>
  <c r="H75" i="16"/>
  <c r="H23" i="17"/>
  <c r="G23" i="17"/>
  <c r="G43" i="17"/>
  <c r="H70" i="18"/>
  <c r="H91" i="18"/>
  <c r="H72" i="19"/>
  <c r="H59" i="21"/>
  <c r="G59" i="21"/>
  <c r="H100" i="21"/>
  <c r="H34" i="22"/>
  <c r="G44" i="22"/>
  <c r="H44" i="22" s="1"/>
  <c r="G64" i="22"/>
  <c r="H64" i="22" s="1"/>
  <c r="G106" i="22"/>
  <c r="H106" i="22" s="1"/>
  <c r="H19" i="24"/>
  <c r="H52" i="24"/>
  <c r="G18" i="25"/>
  <c r="H18" i="25" s="1"/>
  <c r="H4" i="26"/>
  <c r="H35" i="26"/>
  <c r="G35" i="26"/>
  <c r="H8" i="30"/>
  <c r="G8" i="30"/>
  <c r="G78" i="31"/>
  <c r="H78" i="31" s="1"/>
  <c r="G89" i="31"/>
  <c r="I34" i="32"/>
  <c r="I84" i="32"/>
  <c r="H84" i="32"/>
  <c r="I107" i="32"/>
  <c r="G36" i="33"/>
  <c r="G41" i="34"/>
  <c r="H41" i="34" s="1"/>
  <c r="H50" i="35"/>
  <c r="H9" i="37"/>
  <c r="I105" i="39"/>
  <c r="F113" i="39"/>
  <c r="H17" i="40"/>
  <c r="I17" i="40" s="1"/>
  <c r="H5" i="41"/>
  <c r="I5" i="41"/>
  <c r="H8" i="42"/>
  <c r="G8" i="42"/>
  <c r="H19" i="42"/>
  <c r="G108" i="42"/>
  <c r="H108" i="42" s="1"/>
  <c r="G19" i="43"/>
  <c r="H19" i="43" s="1"/>
  <c r="G19" i="46"/>
  <c r="H19" i="46" s="1"/>
  <c r="H3" i="47"/>
  <c r="G16" i="48"/>
  <c r="H16" i="48" s="1"/>
  <c r="G56" i="49"/>
  <c r="H56" i="49"/>
  <c r="H112" i="50"/>
  <c r="G14" i="51"/>
  <c r="H14" i="51" s="1"/>
  <c r="G101" i="51"/>
  <c r="H122" i="51"/>
  <c r="H83" i="52"/>
  <c r="G41" i="53"/>
  <c r="H41" i="53" s="1"/>
  <c r="H90" i="65"/>
  <c r="G90" i="65"/>
  <c r="H74" i="69"/>
  <c r="H89" i="72"/>
  <c r="G89" i="72"/>
  <c r="H114" i="72"/>
  <c r="G114" i="72"/>
  <c r="G62" i="45"/>
  <c r="H62" i="45" s="1"/>
  <c r="G12" i="48"/>
  <c r="H23" i="48"/>
  <c r="G35" i="48"/>
  <c r="H35" i="48"/>
  <c r="H47" i="48"/>
  <c r="G130" i="49"/>
  <c r="H130" i="49"/>
  <c r="H106" i="50"/>
  <c r="G10" i="52"/>
  <c r="H10" i="52" s="1"/>
  <c r="G35" i="54"/>
  <c r="H35" i="54" s="1"/>
  <c r="H84" i="54"/>
  <c r="G84" i="54"/>
  <c r="H34" i="56"/>
  <c r="G34" i="56"/>
  <c r="G72" i="58"/>
  <c r="H72" i="58" s="1"/>
  <c r="H22" i="64"/>
  <c r="G22" i="64"/>
  <c r="G55" i="66"/>
  <c r="H55" i="66"/>
  <c r="G48" i="67"/>
  <c r="H48" i="67"/>
  <c r="G29" i="68"/>
  <c r="H29" i="68"/>
  <c r="G64" i="72"/>
  <c r="H64" i="72" s="1"/>
  <c r="G14" i="75"/>
  <c r="H14" i="75" s="1"/>
  <c r="E1" i="75"/>
  <c r="H31" i="81"/>
  <c r="G31" i="81"/>
  <c r="H6" i="23"/>
  <c r="G24" i="23"/>
  <c r="H24" i="23" s="1"/>
  <c r="H35" i="24"/>
  <c r="H32" i="25"/>
  <c r="H24" i="26"/>
  <c r="G24" i="26"/>
  <c r="H20" i="27"/>
  <c r="G20" i="27"/>
  <c r="G42" i="27"/>
  <c r="H42" i="27" s="1"/>
  <c r="H28" i="29"/>
  <c r="H80" i="31"/>
  <c r="H31" i="33"/>
  <c r="G31" i="33"/>
  <c r="F115" i="39"/>
  <c r="I20" i="40"/>
  <c r="G76" i="42"/>
  <c r="H76" i="42" s="1"/>
  <c r="H35" i="43"/>
  <c r="G35" i="43"/>
  <c r="H50" i="43"/>
  <c r="G50" i="43"/>
  <c r="H110" i="43"/>
  <c r="G110" i="43"/>
  <c r="G33" i="44"/>
  <c r="H33" i="44" s="1"/>
  <c r="H95" i="44"/>
  <c r="G95" i="44"/>
  <c r="G74" i="45"/>
  <c r="H74" i="45" s="1"/>
  <c r="H128" i="45"/>
  <c r="H109" i="46"/>
  <c r="G120" i="46"/>
  <c r="H120" i="46"/>
  <c r="G13" i="47"/>
  <c r="H13" i="47"/>
  <c r="G23" i="48"/>
  <c r="G132" i="48"/>
  <c r="G106" i="50"/>
  <c r="H21" i="51"/>
  <c r="G43" i="51"/>
  <c r="H43" i="51" s="1"/>
  <c r="H91" i="56"/>
  <c r="G91" i="56"/>
  <c r="H116" i="56"/>
  <c r="G116" i="56"/>
  <c r="G25" i="62"/>
  <c r="H25" i="62"/>
  <c r="H34" i="66"/>
  <c r="H33" i="70"/>
  <c r="G80" i="70"/>
  <c r="H80" i="70" s="1"/>
  <c r="G115" i="70"/>
  <c r="H115" i="70" s="1"/>
  <c r="H113" i="72"/>
  <c r="G90" i="75"/>
  <c r="H90" i="75" s="1"/>
  <c r="G116" i="45"/>
  <c r="H116" i="45"/>
  <c r="H62" i="48"/>
  <c r="G44" i="49"/>
  <c r="H44" i="49"/>
  <c r="H97" i="49"/>
  <c r="H23" i="56"/>
  <c r="G23" i="56"/>
  <c r="H119" i="57"/>
  <c r="G119" i="57"/>
  <c r="H117" i="61"/>
  <c r="G117" i="61"/>
  <c r="G81" i="66"/>
  <c r="H81" i="66"/>
  <c r="G11" i="70"/>
  <c r="H11" i="70"/>
  <c r="H29" i="72"/>
  <c r="H35" i="19"/>
  <c r="H64" i="20"/>
  <c r="H58" i="21"/>
  <c r="H37" i="23"/>
  <c r="H7" i="26"/>
  <c r="H62" i="29"/>
  <c r="H92" i="30"/>
  <c r="G93" i="31"/>
  <c r="H93" i="31"/>
  <c r="K19" i="32"/>
  <c r="H78" i="35"/>
  <c r="I6" i="39"/>
  <c r="H6" i="39"/>
  <c r="F26" i="39"/>
  <c r="I26" i="39"/>
  <c r="H26" i="39"/>
  <c r="H57" i="39"/>
  <c r="I57" i="39"/>
  <c r="H81" i="40"/>
  <c r="I81" i="40"/>
  <c r="H92" i="45"/>
  <c r="H86" i="46"/>
  <c r="G110" i="46"/>
  <c r="H110" i="46" s="1"/>
  <c r="G5" i="47"/>
  <c r="H5" i="47" s="1"/>
  <c r="H40" i="47"/>
  <c r="H79" i="47"/>
  <c r="G25" i="48"/>
  <c r="H25" i="48" s="1"/>
  <c r="G122" i="48"/>
  <c r="G97" i="49"/>
  <c r="G49" i="53"/>
  <c r="H49" i="53"/>
  <c r="G76" i="53"/>
  <c r="H76" i="53" s="1"/>
  <c r="H25" i="54"/>
  <c r="E1" i="54"/>
  <c r="H82" i="56"/>
  <c r="G82" i="56"/>
  <c r="G60" i="57"/>
  <c r="H60" i="57" s="1"/>
  <c r="G130" i="57"/>
  <c r="H130" i="57" s="1"/>
  <c r="G74" i="59"/>
  <c r="H74" i="59" s="1"/>
  <c r="G53" i="60"/>
  <c r="H53" i="60" s="1"/>
  <c r="H14" i="62"/>
  <c r="G14" i="62"/>
  <c r="G57" i="66"/>
  <c r="H57" i="66"/>
  <c r="G12" i="70"/>
  <c r="H12" i="70" s="1"/>
  <c r="G29" i="72"/>
  <c r="G104" i="73"/>
  <c r="H104" i="73" s="1"/>
  <c r="H30" i="29"/>
  <c r="H43" i="31"/>
  <c r="G43" i="31"/>
  <c r="G55" i="31"/>
  <c r="H55" i="31"/>
  <c r="G94" i="31"/>
  <c r="H94" i="31" s="1"/>
  <c r="H61" i="32"/>
  <c r="I61" i="32" s="1"/>
  <c r="H72" i="32"/>
  <c r="I72" i="32" s="1"/>
  <c r="G32" i="35"/>
  <c r="H32" i="35" s="1"/>
  <c r="H13" i="38"/>
  <c r="H92" i="38"/>
  <c r="I27" i="39"/>
  <c r="H27" i="39"/>
  <c r="H67" i="39"/>
  <c r="I67" i="39" s="1"/>
  <c r="F67" i="39"/>
  <c r="F12" i="40"/>
  <c r="H12" i="40"/>
  <c r="I12" i="40" s="1"/>
  <c r="H35" i="41"/>
  <c r="I35" i="41" s="1"/>
  <c r="F73" i="41"/>
  <c r="I73" i="41"/>
  <c r="I84" i="41"/>
  <c r="F84" i="41"/>
  <c r="H51" i="42"/>
  <c r="G67" i="43"/>
  <c r="H67" i="43" s="1"/>
  <c r="G28" i="45"/>
  <c r="H28" i="45" s="1"/>
  <c r="H78" i="45"/>
  <c r="G78" i="45"/>
  <c r="H105" i="45"/>
  <c r="G105" i="45"/>
  <c r="G41" i="47"/>
  <c r="H41" i="47"/>
  <c r="G59" i="49"/>
  <c r="H59" i="49" s="1"/>
  <c r="H72" i="49"/>
  <c r="G72" i="49"/>
  <c r="G85" i="49"/>
  <c r="H85" i="49" s="1"/>
  <c r="H96" i="50"/>
  <c r="H37" i="53"/>
  <c r="H89" i="54"/>
  <c r="G89" i="54"/>
  <c r="H112" i="55"/>
  <c r="H61" i="57"/>
  <c r="H76" i="65"/>
  <c r="G76" i="65"/>
  <c r="G101" i="65"/>
  <c r="H101" i="65"/>
  <c r="H95" i="68"/>
  <c r="H58" i="69"/>
  <c r="G58" i="69"/>
  <c r="G36" i="71"/>
  <c r="H36" i="71"/>
  <c r="G67" i="72"/>
  <c r="H67" i="72" s="1"/>
  <c r="G7" i="30"/>
  <c r="H7" i="30" s="1"/>
  <c r="H81" i="31"/>
  <c r="G92" i="31"/>
  <c r="H92" i="31"/>
  <c r="H76" i="32"/>
  <c r="I76" i="32"/>
  <c r="G58" i="33"/>
  <c r="H58" i="33" s="1"/>
  <c r="H82" i="33"/>
  <c r="H65" i="37"/>
  <c r="G65" i="37"/>
  <c r="H77" i="37"/>
  <c r="G11" i="38"/>
  <c r="H11" i="38" s="1"/>
  <c r="H76" i="38"/>
  <c r="H79" i="39"/>
  <c r="I79" i="39" s="1"/>
  <c r="F79" i="39"/>
  <c r="I11" i="41"/>
  <c r="H11" i="41"/>
  <c r="H9" i="42"/>
  <c r="G9" i="42"/>
  <c r="H42" i="42"/>
  <c r="H52" i="42"/>
  <c r="H88" i="43"/>
  <c r="G18" i="46"/>
  <c r="H18" i="46" s="1"/>
  <c r="H96" i="47"/>
  <c r="G55" i="48"/>
  <c r="H55" i="48" s="1"/>
  <c r="H33" i="53"/>
  <c r="G64" i="59"/>
  <c r="H64" i="59" s="1"/>
  <c r="G67" i="60"/>
  <c r="H67" i="60"/>
  <c r="G11" i="62"/>
  <c r="H11" i="62" s="1"/>
  <c r="H82" i="67"/>
  <c r="G82" i="67"/>
  <c r="G61" i="69"/>
  <c r="H61" i="69" s="1"/>
  <c r="G87" i="69"/>
  <c r="H87" i="69" s="1"/>
  <c r="H79" i="75"/>
  <c r="G96" i="77"/>
  <c r="H96" i="77" s="1"/>
  <c r="G53" i="79"/>
  <c r="H53" i="79" s="1"/>
  <c r="G107" i="51"/>
  <c r="H107" i="51" s="1"/>
  <c r="G94" i="55"/>
  <c r="H94" i="55" s="1"/>
  <c r="H100" i="56"/>
  <c r="G100" i="56"/>
  <c r="G10" i="57"/>
  <c r="H10" i="57" s="1"/>
  <c r="G68" i="60"/>
  <c r="H68" i="60" s="1"/>
  <c r="G51" i="61"/>
  <c r="H51" i="61"/>
  <c r="H114" i="71"/>
  <c r="G114" i="71"/>
  <c r="G129" i="73"/>
  <c r="H129" i="73" s="1"/>
  <c r="H3" i="75"/>
  <c r="G91" i="75"/>
  <c r="H91" i="75" s="1"/>
  <c r="G7" i="77"/>
  <c r="H7" i="77" s="1"/>
  <c r="G29" i="77"/>
  <c r="H29" i="77" s="1"/>
  <c r="G3" i="80"/>
  <c r="E1" i="80"/>
  <c r="H96" i="80"/>
  <c r="G96" i="80"/>
  <c r="H31" i="24"/>
  <c r="H18" i="28"/>
  <c r="H80" i="28"/>
  <c r="H37" i="29"/>
  <c r="H16" i="30"/>
  <c r="H33" i="32"/>
  <c r="I33" i="32" s="1"/>
  <c r="H58" i="34"/>
  <c r="G58" i="34"/>
  <c r="G25" i="36"/>
  <c r="H25" i="36" s="1"/>
  <c r="H70" i="39"/>
  <c r="I70" i="39" s="1"/>
  <c r="H90" i="39"/>
  <c r="I90" i="39" s="1"/>
  <c r="F90" i="39"/>
  <c r="H61" i="40"/>
  <c r="I61" i="40"/>
  <c r="H21" i="41"/>
  <c r="I21" i="41"/>
  <c r="H50" i="41"/>
  <c r="I50" i="41" s="1"/>
  <c r="F50" i="41"/>
  <c r="I79" i="41"/>
  <c r="H79" i="41"/>
  <c r="H78" i="43"/>
  <c r="H34" i="44"/>
  <c r="G34" i="44"/>
  <c r="H73" i="45"/>
  <c r="G7" i="46"/>
  <c r="H7" i="46"/>
  <c r="H110" i="47"/>
  <c r="H43" i="48"/>
  <c r="G45" i="51"/>
  <c r="H45" i="51" s="1"/>
  <c r="G102" i="52"/>
  <c r="H102" i="52" s="1"/>
  <c r="H34" i="53"/>
  <c r="H34" i="54"/>
  <c r="G54" i="56"/>
  <c r="H54" i="56"/>
  <c r="G125" i="56"/>
  <c r="H125" i="56" s="1"/>
  <c r="H136" i="56"/>
  <c r="G52" i="58"/>
  <c r="H52" i="58"/>
  <c r="H101" i="59"/>
  <c r="G113" i="59"/>
  <c r="H113" i="59" s="1"/>
  <c r="H91" i="61"/>
  <c r="G91" i="61"/>
  <c r="H104" i="61"/>
  <c r="G81" i="64"/>
  <c r="H81" i="64" s="1"/>
  <c r="H59" i="67"/>
  <c r="G108" i="72"/>
  <c r="H108" i="72"/>
  <c r="H81" i="73"/>
  <c r="G81" i="73"/>
  <c r="G85" i="77"/>
  <c r="H85" i="77" s="1"/>
  <c r="G14" i="79"/>
  <c r="H14" i="79" s="1"/>
  <c r="H39" i="79"/>
  <c r="G39" i="79"/>
  <c r="H72" i="67"/>
  <c r="H3" i="73"/>
  <c r="E1" i="73"/>
  <c r="G3" i="73"/>
  <c r="G1" i="73" s="1"/>
  <c r="J1" i="73" s="1"/>
  <c r="H91" i="78"/>
  <c r="G91" i="78"/>
  <c r="H56" i="32"/>
  <c r="I56" i="32" s="1"/>
  <c r="H27" i="34"/>
  <c r="G27" i="34"/>
  <c r="J23" i="35"/>
  <c r="H40" i="41"/>
  <c r="I40" i="41"/>
  <c r="G81" i="42"/>
  <c r="H81" i="42"/>
  <c r="H93" i="42"/>
  <c r="H120" i="42"/>
  <c r="G120" i="42"/>
  <c r="G16" i="43"/>
  <c r="H16" i="43" s="1"/>
  <c r="E1" i="43"/>
  <c r="H112" i="43"/>
  <c r="H114" i="45"/>
  <c r="H111" i="47"/>
  <c r="G111" i="47"/>
  <c r="G72" i="48"/>
  <c r="H72" i="48"/>
  <c r="G14" i="52"/>
  <c r="H14" i="52" s="1"/>
  <c r="G52" i="52"/>
  <c r="H52" i="52" s="1"/>
  <c r="H67" i="59"/>
  <c r="H80" i="71"/>
  <c r="G59" i="72"/>
  <c r="H59" i="72"/>
  <c r="H12" i="73"/>
  <c r="H82" i="73"/>
  <c r="H131" i="73"/>
  <c r="G131" i="73"/>
  <c r="G81" i="75"/>
  <c r="H81" i="75" s="1"/>
  <c r="H112" i="77"/>
  <c r="H125" i="77"/>
  <c r="G125" i="77"/>
  <c r="G92" i="78"/>
  <c r="H92" i="78" s="1"/>
  <c r="G104" i="78"/>
  <c r="H104" i="78" s="1"/>
  <c r="G41" i="79"/>
  <c r="H41" i="79" s="1"/>
  <c r="H114" i="42"/>
  <c r="H10" i="43"/>
  <c r="G10" i="43"/>
  <c r="H79" i="43"/>
  <c r="G20" i="44"/>
  <c r="H20" i="44" s="1"/>
  <c r="G33" i="45"/>
  <c r="H33" i="45" s="1"/>
  <c r="H91" i="46"/>
  <c r="G91" i="46"/>
  <c r="H115" i="46"/>
  <c r="G115" i="46"/>
  <c r="G13" i="48"/>
  <c r="H13" i="48"/>
  <c r="G82" i="48"/>
  <c r="H82" i="48" s="1"/>
  <c r="G133" i="49"/>
  <c r="H133" i="49"/>
  <c r="H33" i="51"/>
  <c r="G55" i="59"/>
  <c r="H55" i="59"/>
  <c r="G125" i="60"/>
  <c r="H125" i="60" s="1"/>
  <c r="H110" i="61"/>
  <c r="G49" i="65"/>
  <c r="H49" i="65" s="1"/>
  <c r="H71" i="67"/>
  <c r="H96" i="67"/>
  <c r="G96" i="67"/>
  <c r="J6" i="68"/>
  <c r="K6" i="68" s="1"/>
  <c r="G61" i="68"/>
  <c r="H61" i="68" s="1"/>
  <c r="G13" i="69"/>
  <c r="H13" i="69"/>
  <c r="H48" i="71"/>
  <c r="G48" i="71"/>
  <c r="G91" i="72"/>
  <c r="H91" i="72"/>
  <c r="G71" i="80"/>
  <c r="H71" i="80" s="1"/>
  <c r="G59" i="82"/>
  <c r="H59" i="82"/>
  <c r="H51" i="84"/>
  <c r="G51" i="84"/>
  <c r="H64" i="84"/>
  <c r="G64" i="84"/>
  <c r="F4" i="85"/>
  <c r="F10" i="85" s="1"/>
  <c r="G10" i="85" s="1"/>
  <c r="G36" i="19"/>
  <c r="H36" i="19"/>
  <c r="H100" i="20"/>
  <c r="H8" i="26"/>
  <c r="G8" i="26"/>
  <c r="H49" i="28"/>
  <c r="H64" i="29"/>
  <c r="G64" i="29"/>
  <c r="H86" i="31"/>
  <c r="G86" i="31"/>
  <c r="I78" i="32"/>
  <c r="H86" i="33"/>
  <c r="G86" i="33"/>
  <c r="G37" i="35"/>
  <c r="H37" i="35" s="1"/>
  <c r="H19" i="36"/>
  <c r="G19" i="36"/>
  <c r="G30" i="37"/>
  <c r="H30" i="37" s="1"/>
  <c r="F28" i="39"/>
  <c r="H36" i="39"/>
  <c r="I36" i="39"/>
  <c r="H44" i="39"/>
  <c r="I44" i="39"/>
  <c r="H81" i="39"/>
  <c r="I81" i="39" s="1"/>
  <c r="F81" i="39"/>
  <c r="H41" i="41"/>
  <c r="I41" i="41" s="1"/>
  <c r="E1" i="42"/>
  <c r="H13" i="42"/>
  <c r="G13" i="42"/>
  <c r="G92" i="42"/>
  <c r="H92" i="42"/>
  <c r="H104" i="42"/>
  <c r="G44" i="43"/>
  <c r="H44" i="43"/>
  <c r="G106" i="44"/>
  <c r="H106" i="44"/>
  <c r="G24" i="45"/>
  <c r="H24" i="45" s="1"/>
  <c r="G47" i="45"/>
  <c r="H47" i="45"/>
  <c r="G107" i="45"/>
  <c r="H107" i="45"/>
  <c r="G35" i="46"/>
  <c r="H35" i="46" s="1"/>
  <c r="H58" i="48"/>
  <c r="G58" i="48"/>
  <c r="H49" i="49"/>
  <c r="G49" i="49"/>
  <c r="G80" i="50"/>
  <c r="H80" i="50" s="1"/>
  <c r="G59" i="51"/>
  <c r="H59" i="51" s="1"/>
  <c r="G29" i="53"/>
  <c r="H29" i="53" s="1"/>
  <c r="H80" i="53"/>
  <c r="G80" i="53"/>
  <c r="G5" i="57"/>
  <c r="H5" i="57"/>
  <c r="G44" i="59"/>
  <c r="H44" i="59"/>
  <c r="H57" i="59"/>
  <c r="H44" i="60"/>
  <c r="H94" i="60"/>
  <c r="H61" i="67"/>
  <c r="H88" i="68"/>
  <c r="H16" i="70"/>
  <c r="G16" i="70"/>
  <c r="G6" i="71"/>
  <c r="E1" i="71"/>
  <c r="G63" i="71"/>
  <c r="H63" i="71"/>
  <c r="G54" i="74"/>
  <c r="H54" i="74" s="1"/>
  <c r="H10" i="75"/>
  <c r="G18" i="77"/>
  <c r="H18" i="77"/>
  <c r="G82" i="78"/>
  <c r="H82" i="78" s="1"/>
  <c r="G121" i="78"/>
  <c r="H121" i="78" s="1"/>
  <c r="H56" i="79"/>
  <c r="G98" i="18"/>
  <c r="H98" i="18"/>
  <c r="G17" i="19"/>
  <c r="H17" i="19"/>
  <c r="G17" i="24"/>
  <c r="H17" i="24" s="1"/>
  <c r="H50" i="30"/>
  <c r="H52" i="31"/>
  <c r="G52" i="31"/>
  <c r="H10" i="40"/>
  <c r="H14" i="41"/>
  <c r="I14" i="41"/>
  <c r="F41" i="41"/>
  <c r="H76" i="41"/>
  <c r="F86" i="41"/>
  <c r="H106" i="41"/>
  <c r="I106" i="41"/>
  <c r="G4" i="42"/>
  <c r="G104" i="42"/>
  <c r="H126" i="42"/>
  <c r="G126" i="42"/>
  <c r="G73" i="44"/>
  <c r="H73" i="44" s="1"/>
  <c r="H84" i="44"/>
  <c r="G118" i="44"/>
  <c r="H118" i="44" s="1"/>
  <c r="H137" i="45"/>
  <c r="G32" i="47"/>
  <c r="H32" i="47" s="1"/>
  <c r="H57" i="47"/>
  <c r="G57" i="47"/>
  <c r="G128" i="48"/>
  <c r="H128" i="48" s="1"/>
  <c r="G139" i="48"/>
  <c r="H139" i="48" s="1"/>
  <c r="G18" i="50"/>
  <c r="G60" i="51"/>
  <c r="H60" i="51" s="1"/>
  <c r="G30" i="53"/>
  <c r="H30" i="53"/>
  <c r="G120" i="54"/>
  <c r="H120" i="54" s="1"/>
  <c r="H126" i="57"/>
  <c r="G126" i="57"/>
  <c r="H38" i="58"/>
  <c r="G49" i="58"/>
  <c r="H49" i="58" s="1"/>
  <c r="G45" i="59"/>
  <c r="H45" i="59" s="1"/>
  <c r="H129" i="59"/>
  <c r="G13" i="61"/>
  <c r="H13" i="61"/>
  <c r="G61" i="61"/>
  <c r="H61" i="61" s="1"/>
  <c r="G98" i="61"/>
  <c r="H98" i="61" s="1"/>
  <c r="H32" i="62"/>
  <c r="J6" i="70"/>
  <c r="K6" i="70" s="1"/>
  <c r="G43" i="74"/>
  <c r="H43" i="74"/>
  <c r="H74" i="75"/>
  <c r="G74" i="75"/>
  <c r="G22" i="78"/>
  <c r="H22" i="78" s="1"/>
  <c r="G57" i="78"/>
  <c r="H57" i="78" s="1"/>
  <c r="H108" i="78"/>
  <c r="G108" i="78"/>
  <c r="G104" i="50"/>
  <c r="H104" i="50" s="1"/>
  <c r="H114" i="50"/>
  <c r="H61" i="51"/>
  <c r="H89" i="52"/>
  <c r="H110" i="54"/>
  <c r="G110" i="54"/>
  <c r="H12" i="58"/>
  <c r="G38" i="58"/>
  <c r="G46" i="59"/>
  <c r="H46" i="59"/>
  <c r="G58" i="59"/>
  <c r="H58" i="59" s="1"/>
  <c r="G129" i="59"/>
  <c r="G74" i="61"/>
  <c r="H74" i="61" s="1"/>
  <c r="G32" i="62"/>
  <c r="H3" i="64"/>
  <c r="H38" i="64"/>
  <c r="G49" i="64"/>
  <c r="H49" i="64"/>
  <c r="G39" i="65"/>
  <c r="G15" i="66"/>
  <c r="G26" i="66"/>
  <c r="G48" i="66"/>
  <c r="H65" i="68"/>
  <c r="J6" i="69"/>
  <c r="K6" i="69" s="1"/>
  <c r="H19" i="77"/>
  <c r="H31" i="77"/>
  <c r="G31" i="77"/>
  <c r="G107" i="77"/>
  <c r="H107" i="77" s="1"/>
  <c r="H23" i="78"/>
  <c r="H17" i="79"/>
  <c r="G17" i="79"/>
  <c r="G29" i="79"/>
  <c r="H29" i="79" s="1"/>
  <c r="G74" i="80"/>
  <c r="H74" i="80" s="1"/>
  <c r="H18" i="81"/>
  <c r="G18" i="81"/>
  <c r="H86" i="81"/>
  <c r="G108" i="18"/>
  <c r="H108" i="18" s="1"/>
  <c r="H82" i="20"/>
  <c r="H91" i="20"/>
  <c r="H3" i="25"/>
  <c r="H29" i="25"/>
  <c r="H9" i="26"/>
  <c r="H23" i="29"/>
  <c r="G23" i="29"/>
  <c r="G23" i="33"/>
  <c r="H23" i="33"/>
  <c r="G69" i="34"/>
  <c r="H69" i="34" s="1"/>
  <c r="H33" i="38"/>
  <c r="H18" i="39"/>
  <c r="K51" i="8"/>
  <c r="K29" i="8"/>
  <c r="K14" i="8"/>
  <c r="K70" i="8"/>
  <c r="K55" i="8"/>
  <c r="K17" i="8"/>
  <c r="K9" i="8"/>
  <c r="K59" i="8"/>
  <c r="K28" i="8"/>
  <c r="K20" i="8"/>
  <c r="K43" i="8"/>
  <c r="K66" i="8"/>
  <c r="K35" i="8"/>
  <c r="K11" i="8"/>
  <c r="K58" i="8"/>
  <c r="K50" i="8"/>
  <c r="K27" i="8"/>
  <c r="K19" i="8"/>
  <c r="K13" i="8"/>
  <c r="G12" i="14"/>
  <c r="H12" i="14"/>
  <c r="G25" i="15"/>
  <c r="H25" i="15"/>
  <c r="H41" i="17"/>
  <c r="G41" i="17"/>
  <c r="G89" i="17"/>
  <c r="H89" i="17" s="1"/>
  <c r="H51" i="18"/>
  <c r="G51" i="18"/>
  <c r="G61" i="18"/>
  <c r="H61" i="18" s="1"/>
  <c r="G71" i="18"/>
  <c r="H71" i="18" s="1"/>
  <c r="H80" i="18"/>
  <c r="G27" i="19"/>
  <c r="H55" i="19"/>
  <c r="G74" i="19"/>
  <c r="G3" i="20"/>
  <c r="G11" i="20"/>
  <c r="G20" i="20"/>
  <c r="G40" i="20"/>
  <c r="G65" i="20"/>
  <c r="G82" i="20"/>
  <c r="G110" i="20"/>
  <c r="G4" i="21"/>
  <c r="G13" i="21"/>
  <c r="H13" i="21"/>
  <c r="H32" i="21"/>
  <c r="G32" i="21"/>
  <c r="H98" i="21"/>
  <c r="G98" i="21"/>
  <c r="H29" i="22"/>
  <c r="H85" i="22"/>
  <c r="G104" i="22"/>
  <c r="H26" i="23"/>
  <c r="G65" i="23"/>
  <c r="H65" i="23" s="1"/>
  <c r="G27" i="24"/>
  <c r="G29" i="25"/>
  <c r="G9" i="26"/>
  <c r="G55" i="26"/>
  <c r="H55" i="26" s="1"/>
  <c r="G9" i="27"/>
  <c r="G37" i="27"/>
  <c r="H37" i="27" s="1"/>
  <c r="H3" i="28"/>
  <c r="H11" i="28"/>
  <c r="H60" i="28"/>
  <c r="G80" i="28"/>
  <c r="G65" i="29"/>
  <c r="H65" i="29" s="1"/>
  <c r="G3" i="30"/>
  <c r="G50" i="30"/>
  <c r="G60" i="30"/>
  <c r="H60" i="30" s="1"/>
  <c r="G21" i="31"/>
  <c r="H21" i="31" s="1"/>
  <c r="I6" i="32"/>
  <c r="H6" i="32"/>
  <c r="H25" i="32"/>
  <c r="I25" i="32" s="1"/>
  <c r="H18" i="34"/>
  <c r="G28" i="34"/>
  <c r="H28" i="34"/>
  <c r="G48" i="35"/>
  <c r="H48" i="35" s="1"/>
  <c r="G47" i="36"/>
  <c r="G57" i="36"/>
  <c r="H66" i="36"/>
  <c r="G53" i="37"/>
  <c r="H53" i="37" s="1"/>
  <c r="G33" i="38"/>
  <c r="H3" i="39"/>
  <c r="I18" i="39"/>
  <c r="I28" i="39"/>
  <c r="I37" i="39"/>
  <c r="H82" i="39"/>
  <c r="I82" i="39" s="1"/>
  <c r="I3" i="40"/>
  <c r="E1" i="40"/>
  <c r="F106" i="40" s="1"/>
  <c r="I10" i="40"/>
  <c r="H37" i="40"/>
  <c r="I37" i="40" s="1"/>
  <c r="I106" i="40"/>
  <c r="F33" i="41"/>
  <c r="I76" i="41"/>
  <c r="I116" i="41"/>
  <c r="F116" i="41"/>
  <c r="G69" i="42"/>
  <c r="H69" i="42" s="1"/>
  <c r="G93" i="42"/>
  <c r="H61" i="44"/>
  <c r="G61" i="44"/>
  <c r="H4" i="45"/>
  <c r="G4" i="45"/>
  <c r="G119" i="45"/>
  <c r="G129" i="45"/>
  <c r="H129" i="45" s="1"/>
  <c r="G23" i="46"/>
  <c r="H23" i="46" s="1"/>
  <c r="H47" i="46"/>
  <c r="G33" i="47"/>
  <c r="H33" i="47"/>
  <c r="H118" i="47"/>
  <c r="G26" i="48"/>
  <c r="G47" i="48"/>
  <c r="H95" i="48"/>
  <c r="G95" i="48"/>
  <c r="G107" i="48"/>
  <c r="H107" i="48" s="1"/>
  <c r="K23" i="8"/>
  <c r="K32" i="8"/>
  <c r="K49" i="8"/>
  <c r="G3" i="13"/>
  <c r="H13" i="14"/>
  <c r="H56" i="14"/>
  <c r="G69" i="15"/>
  <c r="H69" i="15" s="1"/>
  <c r="H6" i="16"/>
  <c r="H5" i="17"/>
  <c r="H32" i="17"/>
  <c r="H42" i="18"/>
  <c r="G42" i="18"/>
  <c r="H62" i="18"/>
  <c r="H100" i="18"/>
  <c r="H46" i="19"/>
  <c r="H56" i="22"/>
  <c r="H86" i="22"/>
  <c r="G86" i="22"/>
  <c r="G26" i="23"/>
  <c r="H20" i="25"/>
  <c r="G27" i="27"/>
  <c r="G11" i="28"/>
  <c r="G30" i="28"/>
  <c r="H30" i="28"/>
  <c r="H34" i="29"/>
  <c r="G34" i="29"/>
  <c r="G55" i="29"/>
  <c r="H55" i="29" s="1"/>
  <c r="H19" i="30"/>
  <c r="G85" i="30"/>
  <c r="H85" i="30"/>
  <c r="G41" i="31"/>
  <c r="H76" i="31"/>
  <c r="H99" i="31"/>
  <c r="I7" i="32"/>
  <c r="I79" i="32"/>
  <c r="I91" i="32"/>
  <c r="H44" i="33"/>
  <c r="G54" i="33"/>
  <c r="G10" i="34"/>
  <c r="H80" i="35"/>
  <c r="G77" i="36"/>
  <c r="H77" i="36" s="1"/>
  <c r="H32" i="37"/>
  <c r="G94" i="37"/>
  <c r="H94" i="37"/>
  <c r="G24" i="38"/>
  <c r="F3" i="39"/>
  <c r="I19" i="39"/>
  <c r="H19" i="39"/>
  <c r="F37" i="39"/>
  <c r="F82" i="39"/>
  <c r="H72" i="40"/>
  <c r="I72" i="40" s="1"/>
  <c r="H98" i="40"/>
  <c r="I98" i="40" s="1"/>
  <c r="H24" i="41"/>
  <c r="I24" i="41"/>
  <c r="H33" i="41"/>
  <c r="I33" i="41" s="1"/>
  <c r="F42" i="41"/>
  <c r="H116" i="41"/>
  <c r="H38" i="42"/>
  <c r="G38" i="42"/>
  <c r="G105" i="42"/>
  <c r="H105" i="42" s="1"/>
  <c r="G81" i="43"/>
  <c r="G114" i="43"/>
  <c r="H114" i="43" s="1"/>
  <c r="H62" i="44"/>
  <c r="G62" i="44"/>
  <c r="H5" i="45"/>
  <c r="G60" i="45"/>
  <c r="H60" i="45" s="1"/>
  <c r="G97" i="45"/>
  <c r="H97" i="45" s="1"/>
  <c r="H130" i="45"/>
  <c r="G47" i="46"/>
  <c r="G71" i="46"/>
  <c r="H71" i="46" s="1"/>
  <c r="G82" i="46"/>
  <c r="H82" i="46" s="1"/>
  <c r="G118" i="46"/>
  <c r="G46" i="47"/>
  <c r="H46" i="47"/>
  <c r="H125" i="49"/>
  <c r="H94" i="50"/>
  <c r="H115" i="50"/>
  <c r="G115" i="50"/>
  <c r="G61" i="51"/>
  <c r="G7" i="53"/>
  <c r="H7" i="53" s="1"/>
  <c r="H68" i="53"/>
  <c r="H75" i="54"/>
  <c r="G86" i="54"/>
  <c r="H86" i="54" s="1"/>
  <c r="H141" i="55"/>
  <c r="H24" i="57"/>
  <c r="H94" i="57"/>
  <c r="H39" i="58"/>
  <c r="G39" i="58"/>
  <c r="G23" i="59"/>
  <c r="H23" i="59" s="1"/>
  <c r="G34" i="59"/>
  <c r="H34" i="59" s="1"/>
  <c r="H130" i="59"/>
  <c r="G130" i="59"/>
  <c r="G21" i="60"/>
  <c r="H21" i="60" s="1"/>
  <c r="H58" i="60"/>
  <c r="G58" i="60"/>
  <c r="H84" i="60"/>
  <c r="G84" i="60"/>
  <c r="G100" i="61"/>
  <c r="H100" i="61" s="1"/>
  <c r="G8" i="62"/>
  <c r="H8" i="62" s="1"/>
  <c r="H59" i="66"/>
  <c r="G65" i="68"/>
  <c r="H79" i="73"/>
  <c r="G90" i="73"/>
  <c r="H90" i="73"/>
  <c r="H20" i="74"/>
  <c r="H56" i="74"/>
  <c r="H20" i="77"/>
  <c r="H58" i="77"/>
  <c r="H94" i="77"/>
  <c r="G94" i="77"/>
  <c r="G108" i="77"/>
  <c r="H108" i="77" s="1"/>
  <c r="G23" i="78"/>
  <c r="H61" i="80"/>
  <c r="G9" i="81"/>
  <c r="G19" i="81"/>
  <c r="H19" i="81" s="1"/>
  <c r="G86" i="81"/>
  <c r="G28" i="19"/>
  <c r="H28" i="19"/>
  <c r="H38" i="19"/>
  <c r="H47" i="19"/>
  <c r="G31" i="20"/>
  <c r="H31" i="20"/>
  <c r="G8" i="23"/>
  <c r="H46" i="23"/>
  <c r="G46" i="23"/>
  <c r="H28" i="24"/>
  <c r="G28" i="24"/>
  <c r="G35" i="29"/>
  <c r="H35" i="29"/>
  <c r="H66" i="29"/>
  <c r="G66" i="29"/>
  <c r="H23" i="31"/>
  <c r="I37" i="32"/>
  <c r="G14" i="33"/>
  <c r="H14" i="33" s="1"/>
  <c r="G69" i="35"/>
  <c r="H69" i="35"/>
  <c r="J22" i="36"/>
  <c r="J23" i="36"/>
  <c r="H35" i="38"/>
  <c r="F4" i="39"/>
  <c r="E1" i="39"/>
  <c r="H12" i="39"/>
  <c r="I12" i="39" s="1"/>
  <c r="F55" i="39"/>
  <c r="H83" i="39"/>
  <c r="I83" i="39" s="1"/>
  <c r="F83" i="39"/>
  <c r="F28" i="40"/>
  <c r="I28" i="40"/>
  <c r="H28" i="40"/>
  <c r="I108" i="41"/>
  <c r="H108" i="41"/>
  <c r="I117" i="41"/>
  <c r="H117" i="41"/>
  <c r="H26" i="42"/>
  <c r="H71" i="42"/>
  <c r="G71" i="42"/>
  <c r="H83" i="42"/>
  <c r="H34" i="43"/>
  <c r="G82" i="43"/>
  <c r="H82" i="43" s="1"/>
  <c r="H38" i="45"/>
  <c r="G47" i="47"/>
  <c r="H47" i="47" s="1"/>
  <c r="H84" i="47"/>
  <c r="G84" i="47"/>
  <c r="H8" i="48"/>
  <c r="G138" i="49"/>
  <c r="H138" i="49" s="1"/>
  <c r="G34" i="50"/>
  <c r="G1" i="50" s="1"/>
  <c r="J1" i="50" s="1"/>
  <c r="H105" i="50"/>
  <c r="H116" i="50"/>
  <c r="H36" i="51"/>
  <c r="G97" i="51"/>
  <c r="H97" i="51"/>
  <c r="H109" i="51"/>
  <c r="G109" i="51"/>
  <c r="H44" i="53"/>
  <c r="G44" i="53"/>
  <c r="G96" i="53"/>
  <c r="H96" i="53"/>
  <c r="H41" i="54"/>
  <c r="G41" i="54"/>
  <c r="G72" i="55"/>
  <c r="H72" i="55" s="1"/>
  <c r="H97" i="55"/>
  <c r="G63" i="56"/>
  <c r="H63" i="56" s="1"/>
  <c r="H120" i="59"/>
  <c r="H131" i="59"/>
  <c r="G50" i="61"/>
  <c r="H50" i="61" s="1"/>
  <c r="H40" i="68"/>
  <c r="G40" i="68"/>
  <c r="H20" i="72"/>
  <c r="G20" i="72"/>
  <c r="H66" i="73"/>
  <c r="G66" i="73"/>
  <c r="G103" i="73"/>
  <c r="H103" i="73" s="1"/>
  <c r="H45" i="74"/>
  <c r="G45" i="74"/>
  <c r="H62" i="75"/>
  <c r="G45" i="77"/>
  <c r="H45" i="77" s="1"/>
  <c r="H73" i="77"/>
  <c r="H85" i="78"/>
  <c r="H123" i="78"/>
  <c r="G123" i="78"/>
  <c r="G43" i="79"/>
  <c r="H43" i="79" s="1"/>
  <c r="G62" i="80"/>
  <c r="H62" i="80"/>
  <c r="G99" i="80"/>
  <c r="H99" i="80" s="1"/>
  <c r="H4" i="58"/>
  <c r="G4" i="58"/>
  <c r="E1" i="58"/>
  <c r="H14" i="58"/>
  <c r="G14" i="58"/>
  <c r="H121" i="59"/>
  <c r="H14" i="64"/>
  <c r="G146" i="70"/>
  <c r="H146" i="70" s="1"/>
  <c r="G8" i="71"/>
  <c r="H8" i="71"/>
  <c r="G126" i="71"/>
  <c r="H126" i="71"/>
  <c r="H43" i="73"/>
  <c r="G43" i="73"/>
  <c r="G25" i="75"/>
  <c r="H25" i="75"/>
  <c r="G63" i="75"/>
  <c r="H63" i="75" s="1"/>
  <c r="H110" i="77"/>
  <c r="G110" i="77"/>
  <c r="H14" i="80"/>
  <c r="H64" i="80"/>
  <c r="G64" i="80"/>
  <c r="G88" i="80"/>
  <c r="H88" i="80" s="1"/>
  <c r="H21" i="53"/>
  <c r="G46" i="53"/>
  <c r="H46" i="53"/>
  <c r="H54" i="54"/>
  <c r="H113" i="54"/>
  <c r="G113" i="54"/>
  <c r="H27" i="55"/>
  <c r="H19" i="56"/>
  <c r="G65" i="56"/>
  <c r="H65" i="56"/>
  <c r="H134" i="56"/>
  <c r="H16" i="57"/>
  <c r="G47" i="57"/>
  <c r="H47" i="57"/>
  <c r="G71" i="57"/>
  <c r="H71" i="57" s="1"/>
  <c r="G97" i="57"/>
  <c r="H97" i="57" s="1"/>
  <c r="G53" i="58"/>
  <c r="H53" i="58" s="1"/>
  <c r="G121" i="59"/>
  <c r="H87" i="60"/>
  <c r="G87" i="60"/>
  <c r="G5" i="61"/>
  <c r="G16" i="61"/>
  <c r="G27" i="61"/>
  <c r="H27" i="61" s="1"/>
  <c r="H35" i="62"/>
  <c r="G14" i="64"/>
  <c r="G28" i="64"/>
  <c r="H28" i="64"/>
  <c r="G28" i="66"/>
  <c r="G85" i="66"/>
  <c r="H85" i="66" s="1"/>
  <c r="G54" i="69"/>
  <c r="H54" i="69" s="1"/>
  <c r="G124" i="70"/>
  <c r="H124" i="70" s="1"/>
  <c r="H147" i="70"/>
  <c r="G147" i="70"/>
  <c r="H9" i="71"/>
  <c r="G9" i="71"/>
  <c r="G68" i="71"/>
  <c r="H68" i="71" s="1"/>
  <c r="G68" i="73"/>
  <c r="H68" i="73"/>
  <c r="H35" i="74"/>
  <c r="H65" i="80"/>
  <c r="G65" i="80"/>
  <c r="H88" i="42"/>
  <c r="G88" i="42"/>
  <c r="H26" i="43"/>
  <c r="G26" i="43"/>
  <c r="G20" i="45"/>
  <c r="H20" i="45" s="1"/>
  <c r="G75" i="45"/>
  <c r="H75" i="45" s="1"/>
  <c r="G111" i="45"/>
  <c r="H111" i="45"/>
  <c r="G13" i="46"/>
  <c r="H13" i="46" s="1"/>
  <c r="G37" i="46"/>
  <c r="H37" i="46"/>
  <c r="H88" i="47"/>
  <c r="H63" i="48"/>
  <c r="H109" i="48"/>
  <c r="G109" i="48"/>
  <c r="G123" i="49"/>
  <c r="H123" i="49" s="1"/>
  <c r="H145" i="49"/>
  <c r="H6" i="50"/>
  <c r="H13" i="53"/>
  <c r="G13" i="53"/>
  <c r="H12" i="54"/>
  <c r="G22" i="54"/>
  <c r="H22" i="54" s="1"/>
  <c r="G106" i="55"/>
  <c r="H106" i="55"/>
  <c r="G109" i="59"/>
  <c r="H109" i="59" s="1"/>
  <c r="G17" i="64"/>
  <c r="H17" i="64" s="1"/>
  <c r="G31" i="65"/>
  <c r="H31" i="65"/>
  <c r="H52" i="66"/>
  <c r="G28" i="69"/>
  <c r="H28" i="69"/>
  <c r="H6" i="70"/>
  <c r="G6" i="70"/>
  <c r="H93" i="74"/>
  <c r="H79" i="84"/>
  <c r="G79" i="84"/>
  <c r="I109" i="39"/>
  <c r="H109" i="39"/>
  <c r="F109" i="39"/>
  <c r="H59" i="40"/>
  <c r="I59" i="40"/>
  <c r="I3" i="41"/>
  <c r="H59" i="41"/>
  <c r="I59" i="41" s="1"/>
  <c r="H88" i="41"/>
  <c r="I88" i="41" s="1"/>
  <c r="I107" i="41"/>
  <c r="F115" i="41"/>
  <c r="H61" i="43"/>
  <c r="G104" i="43"/>
  <c r="H104" i="43" s="1"/>
  <c r="H57" i="44"/>
  <c r="G42" i="45"/>
  <c r="H42" i="45" s="1"/>
  <c r="G25" i="46"/>
  <c r="H25" i="46" s="1"/>
  <c r="H38" i="46"/>
  <c r="H93" i="46"/>
  <c r="G93" i="46"/>
  <c r="H127" i="46"/>
  <c r="H18" i="47"/>
  <c r="G18" i="47"/>
  <c r="G29" i="47"/>
  <c r="H29" i="47" s="1"/>
  <c r="G88" i="47"/>
  <c r="H100" i="47"/>
  <c r="G63" i="48"/>
  <c r="H64" i="49"/>
  <c r="G64" i="49"/>
  <c r="G135" i="49"/>
  <c r="G145" i="49"/>
  <c r="G6" i="50"/>
  <c r="G15" i="50"/>
  <c r="H15" i="50" s="1"/>
  <c r="G40" i="50"/>
  <c r="H40" i="50" s="1"/>
  <c r="G49" i="50"/>
  <c r="H49" i="50" s="1"/>
  <c r="H97" i="50"/>
  <c r="H64" i="51"/>
  <c r="G64" i="51"/>
  <c r="G99" i="51"/>
  <c r="G131" i="51"/>
  <c r="H131" i="51" s="1"/>
  <c r="G11" i="52"/>
  <c r="H47" i="52"/>
  <c r="H53" i="53"/>
  <c r="G12" i="54"/>
  <c r="H44" i="54"/>
  <c r="H55" i="54"/>
  <c r="G77" i="54"/>
  <c r="H77" i="54" s="1"/>
  <c r="G100" i="54"/>
  <c r="H100" i="54" s="1"/>
  <c r="H13" i="55"/>
  <c r="H15" i="56"/>
  <c r="H83" i="56"/>
  <c r="G83" i="56"/>
  <c r="H93" i="56"/>
  <c r="H105" i="56"/>
  <c r="G105" i="56"/>
  <c r="G117" i="56"/>
  <c r="H42" i="57"/>
  <c r="G52" i="57"/>
  <c r="H52" i="57" s="1"/>
  <c r="G64" i="57"/>
  <c r="H64" i="57" s="1"/>
  <c r="H19" i="58"/>
  <c r="G46" i="60"/>
  <c r="H46" i="60"/>
  <c r="H85" i="60"/>
  <c r="H131" i="60"/>
  <c r="G131" i="60"/>
  <c r="H36" i="61"/>
  <c r="H71" i="61"/>
  <c r="G31" i="64"/>
  <c r="H31" i="64" s="1"/>
  <c r="H52" i="69"/>
  <c r="G52" i="69"/>
  <c r="G64" i="69"/>
  <c r="H64" i="69" s="1"/>
  <c r="H124" i="71"/>
  <c r="G124" i="71"/>
  <c r="H7" i="74"/>
  <c r="E1" i="74"/>
  <c r="H13" i="82"/>
  <c r="G13" i="82"/>
  <c r="H80" i="84"/>
  <c r="G80" i="84"/>
  <c r="H77" i="45"/>
  <c r="H14" i="46"/>
  <c r="H26" i="46"/>
  <c r="G26" i="46"/>
  <c r="G105" i="46"/>
  <c r="H105" i="46" s="1"/>
  <c r="H43" i="47"/>
  <c r="G43" i="47"/>
  <c r="G64" i="48"/>
  <c r="H64" i="48"/>
  <c r="G120" i="48"/>
  <c r="H120" i="48" s="1"/>
  <c r="H90" i="49"/>
  <c r="G90" i="49"/>
  <c r="H101" i="49"/>
  <c r="G86" i="50"/>
  <c r="H86" i="50"/>
  <c r="H48" i="52"/>
  <c r="G48" i="52"/>
  <c r="H26" i="53"/>
  <c r="H129" i="55"/>
  <c r="G129" i="55"/>
  <c r="H8" i="56"/>
  <c r="G118" i="56"/>
  <c r="H118" i="56"/>
  <c r="H123" i="57"/>
  <c r="G123" i="57"/>
  <c r="G10" i="58"/>
  <c r="H10" i="58" s="1"/>
  <c r="G88" i="59"/>
  <c r="H88" i="59" s="1"/>
  <c r="G37" i="61"/>
  <c r="H37" i="61" s="1"/>
  <c r="H60" i="61"/>
  <c r="G17" i="65"/>
  <c r="H17" i="65" s="1"/>
  <c r="G33" i="65"/>
  <c r="H33" i="65"/>
  <c r="H67" i="67"/>
  <c r="H122" i="70"/>
  <c r="G122" i="70"/>
  <c r="G101" i="71"/>
  <c r="H101" i="71"/>
  <c r="G7" i="74"/>
  <c r="H30" i="74"/>
  <c r="G30" i="74"/>
  <c r="G7" i="75"/>
  <c r="H7" i="75"/>
  <c r="H82" i="75"/>
  <c r="G82" i="75"/>
  <c r="H17" i="80"/>
  <c r="G76" i="81"/>
  <c r="H76" i="81"/>
  <c r="H60" i="83"/>
  <c r="G60" i="83"/>
  <c r="G18" i="84"/>
  <c r="H18" i="84"/>
  <c r="G18" i="17"/>
  <c r="H18" i="17"/>
  <c r="G73" i="17"/>
  <c r="H73" i="17" s="1"/>
  <c r="H53" i="18"/>
  <c r="H90" i="18"/>
  <c r="H104" i="20"/>
  <c r="H21" i="22"/>
  <c r="G66" i="22"/>
  <c r="H66" i="22" s="1"/>
  <c r="H14" i="25"/>
  <c r="G14" i="25"/>
  <c r="G24" i="25"/>
  <c r="H24" i="25"/>
  <c r="H49" i="27"/>
  <c r="G49" i="27"/>
  <c r="H21" i="28"/>
  <c r="G21" i="28"/>
  <c r="G73" i="29"/>
  <c r="H73" i="29" s="1"/>
  <c r="H57" i="31"/>
  <c r="I19" i="32"/>
  <c r="H19" i="32"/>
  <c r="I83" i="32"/>
  <c r="H83" i="32"/>
  <c r="I103" i="32"/>
  <c r="G56" i="33"/>
  <c r="H56" i="33"/>
  <c r="H59" i="34"/>
  <c r="H70" i="34"/>
  <c r="H16" i="37"/>
  <c r="H89" i="37"/>
  <c r="H83" i="38"/>
  <c r="H92" i="39"/>
  <c r="I92" i="39" s="1"/>
  <c r="F92" i="39"/>
  <c r="I34" i="40"/>
  <c r="H34" i="40"/>
  <c r="I60" i="40"/>
  <c r="H60" i="40"/>
  <c r="I44" i="41"/>
  <c r="H107" i="41"/>
  <c r="H79" i="42"/>
  <c r="H112" i="42"/>
  <c r="G77" i="45"/>
  <c r="G90" i="45"/>
  <c r="H90" i="45"/>
  <c r="G124" i="45"/>
  <c r="H124" i="45" s="1"/>
  <c r="G14" i="46"/>
  <c r="H59" i="46"/>
  <c r="H70" i="46"/>
  <c r="H81" i="46"/>
  <c r="G81" i="46"/>
  <c r="G19" i="47"/>
  <c r="H101" i="47"/>
  <c r="H98" i="48"/>
  <c r="G98" i="48"/>
  <c r="H111" i="48"/>
  <c r="H131" i="48"/>
  <c r="H91" i="49"/>
  <c r="H158" i="49"/>
  <c r="G158" i="49"/>
  <c r="H29" i="50"/>
  <c r="H88" i="51"/>
  <c r="H120" i="51"/>
  <c r="H12" i="52"/>
  <c r="H61" i="52"/>
  <c r="G15" i="53"/>
  <c r="H15" i="53" s="1"/>
  <c r="G26" i="53"/>
  <c r="G68" i="54"/>
  <c r="H68" i="54" s="1"/>
  <c r="H71" i="55"/>
  <c r="H85" i="55"/>
  <c r="G8" i="56"/>
  <c r="H61" i="56"/>
  <c r="G61" i="56"/>
  <c r="H74" i="56"/>
  <c r="H54" i="57"/>
  <c r="G20" i="58"/>
  <c r="H20" i="58" s="1"/>
  <c r="G71" i="58"/>
  <c r="H71" i="58" s="1"/>
  <c r="H30" i="59"/>
  <c r="G40" i="59"/>
  <c r="H40" i="59" s="1"/>
  <c r="H111" i="59"/>
  <c r="G111" i="59"/>
  <c r="H86" i="60"/>
  <c r="H4" i="61"/>
  <c r="H25" i="61"/>
  <c r="H38" i="61"/>
  <c r="G60" i="61"/>
  <c r="G19" i="64"/>
  <c r="H19" i="64" s="1"/>
  <c r="G18" i="65"/>
  <c r="H18" i="65"/>
  <c r="H9" i="66"/>
  <c r="G9" i="66"/>
  <c r="G67" i="67"/>
  <c r="G30" i="69"/>
  <c r="H30" i="69" s="1"/>
  <c r="H88" i="70"/>
  <c r="G88" i="70"/>
  <c r="G113" i="71"/>
  <c r="H8" i="72"/>
  <c r="H19" i="72"/>
  <c r="G114" i="73"/>
  <c r="H114" i="73" s="1"/>
  <c r="G66" i="74"/>
  <c r="H66" i="74"/>
  <c r="G79" i="74"/>
  <c r="H79" i="74" s="1"/>
  <c r="H20" i="75"/>
  <c r="H71" i="75"/>
  <c r="H24" i="79"/>
  <c r="H50" i="79"/>
  <c r="G50" i="79"/>
  <c r="H30" i="80"/>
  <c r="G79" i="80"/>
  <c r="H79" i="80" s="1"/>
  <c r="H27" i="83"/>
  <c r="G27" i="83"/>
  <c r="H37" i="30"/>
  <c r="G37" i="30"/>
  <c r="I12" i="32"/>
  <c r="H12" i="32"/>
  <c r="H58" i="32"/>
  <c r="I58" i="32"/>
  <c r="H32" i="33"/>
  <c r="G32" i="33"/>
  <c r="H72" i="38"/>
  <c r="H14" i="39"/>
  <c r="I14" i="39"/>
  <c r="F14" i="39"/>
  <c r="G1" i="43"/>
  <c r="J1" i="43" s="1"/>
  <c r="H3" i="43"/>
  <c r="E16" i="5"/>
  <c r="F6" i="85" s="1"/>
  <c r="G89" i="13"/>
  <c r="G3" i="14"/>
  <c r="G10" i="14"/>
  <c r="G18" i="14"/>
  <c r="G26" i="14"/>
  <c r="H26" i="14" s="1"/>
  <c r="G65" i="14"/>
  <c r="G23" i="15"/>
  <c r="G54" i="15"/>
  <c r="G72" i="16"/>
  <c r="G6" i="19"/>
  <c r="G52" i="19"/>
  <c r="G83" i="19"/>
  <c r="G91" i="19"/>
  <c r="G13" i="20"/>
  <c r="G21" i="20"/>
  <c r="H52" i="20"/>
  <c r="G21" i="21"/>
  <c r="G29" i="21"/>
  <c r="H29" i="21" s="1"/>
  <c r="G45" i="21"/>
  <c r="H45" i="21" s="1"/>
  <c r="G53" i="21"/>
  <c r="G3" i="22"/>
  <c r="G26" i="22"/>
  <c r="G34" i="22"/>
  <c r="G42" i="22"/>
  <c r="H42" i="22" s="1"/>
  <c r="G58" i="22"/>
  <c r="G82" i="22"/>
  <c r="G49" i="23"/>
  <c r="G31" i="24"/>
  <c r="G39" i="24"/>
  <c r="G47" i="24"/>
  <c r="H57" i="24"/>
  <c r="G16" i="25"/>
  <c r="H16" i="25" s="1"/>
  <c r="H33" i="25"/>
  <c r="G43" i="27"/>
  <c r="H43" i="27" s="1"/>
  <c r="G54" i="28"/>
  <c r="H54" i="28" s="1"/>
  <c r="G3" i="29"/>
  <c r="H26" i="29"/>
  <c r="G26" i="29"/>
  <c r="G44" i="29"/>
  <c r="G62" i="29"/>
  <c r="G71" i="29"/>
  <c r="G39" i="31"/>
  <c r="H39" i="31"/>
  <c r="G81" i="31"/>
  <c r="G99" i="31"/>
  <c r="H5" i="32"/>
  <c r="H39" i="32"/>
  <c r="H68" i="32"/>
  <c r="I68" i="32" s="1"/>
  <c r="H86" i="32"/>
  <c r="I86" i="32" s="1"/>
  <c r="G8" i="33"/>
  <c r="H15" i="33"/>
  <c r="H80" i="33"/>
  <c r="G89" i="33"/>
  <c r="G98" i="33"/>
  <c r="H98" i="33" s="1"/>
  <c r="G42" i="34"/>
  <c r="G51" i="34"/>
  <c r="H9" i="36"/>
  <c r="G47" i="37"/>
  <c r="H57" i="37"/>
  <c r="G57" i="37"/>
  <c r="H52" i="38"/>
  <c r="G52" i="38"/>
  <c r="G72" i="38"/>
  <c r="F38" i="39"/>
  <c r="H76" i="39"/>
  <c r="I76" i="39" s="1"/>
  <c r="F100" i="39"/>
  <c r="G6" i="42"/>
  <c r="G33" i="42"/>
  <c r="H33" i="42" s="1"/>
  <c r="G106" i="42"/>
  <c r="H106" i="42" s="1"/>
  <c r="G112" i="43"/>
  <c r="G8" i="44"/>
  <c r="G127" i="44"/>
  <c r="H127" i="44" s="1"/>
  <c r="G16" i="45"/>
  <c r="H16" i="45" s="1"/>
  <c r="G38" i="45"/>
  <c r="H48" i="45"/>
  <c r="H80" i="45"/>
  <c r="H10" i="46"/>
  <c r="G53" i="46"/>
  <c r="H53" i="46" s="1"/>
  <c r="H6" i="47"/>
  <c r="H36" i="47"/>
  <c r="G70" i="47"/>
  <c r="G91" i="47"/>
  <c r="H91" i="47" s="1"/>
  <c r="G122" i="47"/>
  <c r="H122" i="47" s="1"/>
  <c r="G29" i="48"/>
  <c r="H29" i="48" s="1"/>
  <c r="G73" i="48"/>
  <c r="H73" i="48" s="1"/>
  <c r="G88" i="49"/>
  <c r="H88" i="49" s="1"/>
  <c r="G99" i="49"/>
  <c r="G162" i="49"/>
  <c r="H162" i="49" s="1"/>
  <c r="H10" i="50"/>
  <c r="G76" i="50"/>
  <c r="H76" i="50" s="1"/>
  <c r="H72" i="51"/>
  <c r="H126" i="51"/>
  <c r="G126" i="51"/>
  <c r="G27" i="52"/>
  <c r="H27" i="52" s="1"/>
  <c r="H73" i="52"/>
  <c r="G7" i="54"/>
  <c r="G25" i="55"/>
  <c r="H25" i="55" s="1"/>
  <c r="H35" i="55"/>
  <c r="G47" i="55"/>
  <c r="H47" i="55" s="1"/>
  <c r="H80" i="55"/>
  <c r="G134" i="55"/>
  <c r="H128" i="56"/>
  <c r="H31" i="57"/>
  <c r="G61" i="57"/>
  <c r="H95" i="57"/>
  <c r="H31" i="58"/>
  <c r="H72" i="59"/>
  <c r="G72" i="59"/>
  <c r="H64" i="60"/>
  <c r="G64" i="60"/>
  <c r="G105" i="60"/>
  <c r="H105" i="60" s="1"/>
  <c r="H128" i="60"/>
  <c r="H10" i="61"/>
  <c r="G43" i="61"/>
  <c r="H43" i="61" s="1"/>
  <c r="H66" i="61"/>
  <c r="H5" i="65"/>
  <c r="H91" i="65"/>
  <c r="H6" i="67"/>
  <c r="G29" i="67"/>
  <c r="H29" i="67" s="1"/>
  <c r="H53" i="67"/>
  <c r="G87" i="67"/>
  <c r="G75" i="68"/>
  <c r="H75" i="68"/>
  <c r="G51" i="70"/>
  <c r="H51" i="70" s="1"/>
  <c r="G132" i="70"/>
  <c r="H132" i="70" s="1"/>
  <c r="H71" i="71"/>
  <c r="H81" i="71"/>
  <c r="G10" i="72"/>
  <c r="H10" i="72"/>
  <c r="G13" i="74"/>
  <c r="H13" i="74" s="1"/>
  <c r="H83" i="75"/>
  <c r="G93" i="75"/>
  <c r="H93" i="75" s="1"/>
  <c r="G88" i="79"/>
  <c r="H88" i="79"/>
  <c r="H27" i="81"/>
  <c r="G7" i="82"/>
  <c r="G28" i="82"/>
  <c r="H28" i="82"/>
  <c r="G69" i="11"/>
  <c r="G42" i="14"/>
  <c r="H42" i="14" s="1"/>
  <c r="G96" i="14"/>
  <c r="G31" i="15"/>
  <c r="G4" i="16"/>
  <c r="H10" i="17"/>
  <c r="H62" i="12"/>
  <c r="G39" i="15"/>
  <c r="G70" i="15"/>
  <c r="H18" i="16"/>
  <c r="H80" i="16"/>
  <c r="G26" i="17"/>
  <c r="H44" i="18"/>
  <c r="G91" i="18"/>
  <c r="G21" i="19"/>
  <c r="G60" i="19"/>
  <c r="G91" i="20"/>
  <c r="G114" i="20"/>
  <c r="H114" i="20" s="1"/>
  <c r="G7" i="21"/>
  <c r="H7" i="21" s="1"/>
  <c r="G70" i="21"/>
  <c r="G78" i="21"/>
  <c r="H78" i="21" s="1"/>
  <c r="G102" i="21"/>
  <c r="H102" i="21" s="1"/>
  <c r="G10" i="22"/>
  <c r="G18" i="22"/>
  <c r="H18" i="22" s="1"/>
  <c r="G33" i="23"/>
  <c r="H33" i="23" s="1"/>
  <c r="G41" i="23"/>
  <c r="G58" i="23"/>
  <c r="H58" i="23" s="1"/>
  <c r="G23" i="24"/>
  <c r="G57" i="24"/>
  <c r="G3" i="25"/>
  <c r="G33" i="25"/>
  <c r="G25" i="26"/>
  <c r="G34" i="26"/>
  <c r="H34" i="26" s="1"/>
  <c r="G51" i="26"/>
  <c r="H51" i="26" s="1"/>
  <c r="G4" i="27"/>
  <c r="G17" i="27"/>
  <c r="G34" i="27"/>
  <c r="H34" i="27" s="1"/>
  <c r="G52" i="27"/>
  <c r="G28" i="28"/>
  <c r="G37" i="28"/>
  <c r="H37" i="28" s="1"/>
  <c r="G46" i="28"/>
  <c r="H46" i="28" s="1"/>
  <c r="G79" i="28"/>
  <c r="G17" i="29"/>
  <c r="H17" i="29" s="1"/>
  <c r="G38" i="30"/>
  <c r="H38" i="30" s="1"/>
  <c r="H47" i="30"/>
  <c r="H57" i="30"/>
  <c r="G57" i="30"/>
  <c r="H66" i="30"/>
  <c r="G66" i="30"/>
  <c r="H80" i="30"/>
  <c r="G59" i="31"/>
  <c r="H71" i="31"/>
  <c r="G90" i="31"/>
  <c r="H90" i="31" s="1"/>
  <c r="H59" i="32"/>
  <c r="I59" i="32" s="1"/>
  <c r="G15" i="33"/>
  <c r="H42" i="33"/>
  <c r="H51" i="33"/>
  <c r="G61" i="33"/>
  <c r="G16" i="34"/>
  <c r="G24" i="34"/>
  <c r="G25" i="35"/>
  <c r="H25" i="35" s="1"/>
  <c r="H62" i="35"/>
  <c r="G17" i="36"/>
  <c r="H17" i="36" s="1"/>
  <c r="G53" i="36"/>
  <c r="H53" i="36" s="1"/>
  <c r="H62" i="36"/>
  <c r="G19" i="37"/>
  <c r="H19" i="37" s="1"/>
  <c r="G28" i="37"/>
  <c r="G75" i="37"/>
  <c r="H75" i="37" s="1"/>
  <c r="G85" i="37"/>
  <c r="H38" i="39"/>
  <c r="I38" i="39" s="1"/>
  <c r="F45" i="39"/>
  <c r="F76" i="39"/>
  <c r="F116" i="39"/>
  <c r="I116" i="39"/>
  <c r="H116" i="39"/>
  <c r="I7" i="40"/>
  <c r="H20" i="40"/>
  <c r="H35" i="40"/>
  <c r="I35" i="40" s="1"/>
  <c r="F44" i="40"/>
  <c r="F51" i="40"/>
  <c r="H66" i="40"/>
  <c r="I66" i="40" s="1"/>
  <c r="F80" i="40"/>
  <c r="F88" i="40"/>
  <c r="F103" i="41"/>
  <c r="H103" i="41"/>
  <c r="I103" i="41" s="1"/>
  <c r="G75" i="42"/>
  <c r="G41" i="43"/>
  <c r="H41" i="43" s="1"/>
  <c r="H52" i="43"/>
  <c r="G16" i="44"/>
  <c r="H82" i="44"/>
  <c r="H104" i="44"/>
  <c r="H114" i="44"/>
  <c r="G48" i="45"/>
  <c r="G68" i="45"/>
  <c r="H68" i="45" s="1"/>
  <c r="G43" i="46"/>
  <c r="H43" i="46"/>
  <c r="G107" i="46"/>
  <c r="H107" i="46" s="1"/>
  <c r="G6" i="47"/>
  <c r="G36" i="47"/>
  <c r="G60" i="47"/>
  <c r="H60" i="47" s="1"/>
  <c r="H61" i="48"/>
  <c r="H53" i="49"/>
  <c r="G110" i="49"/>
  <c r="H110" i="49" s="1"/>
  <c r="G20" i="50"/>
  <c r="H20" i="50" s="1"/>
  <c r="G77" i="50"/>
  <c r="H77" i="50" s="1"/>
  <c r="H127" i="51"/>
  <c r="G12" i="53"/>
  <c r="H12" i="53" s="1"/>
  <c r="G59" i="53"/>
  <c r="H59" i="53" s="1"/>
  <c r="H95" i="53"/>
  <c r="H37" i="54"/>
  <c r="H6" i="55"/>
  <c r="G81" i="55"/>
  <c r="H81" i="55" s="1"/>
  <c r="G3" i="56"/>
  <c r="H3" i="56"/>
  <c r="E1" i="56"/>
  <c r="H85" i="56"/>
  <c r="G107" i="56"/>
  <c r="H107" i="56"/>
  <c r="G31" i="57"/>
  <c r="H50" i="57"/>
  <c r="G21" i="58"/>
  <c r="G32" i="58"/>
  <c r="H32" i="58"/>
  <c r="G60" i="59"/>
  <c r="H60" i="59"/>
  <c r="G29" i="60"/>
  <c r="H29" i="60" s="1"/>
  <c r="G76" i="60"/>
  <c r="H76" i="60" s="1"/>
  <c r="G86" i="60"/>
  <c r="G95" i="60"/>
  <c r="H95" i="60" s="1"/>
  <c r="G128" i="60"/>
  <c r="H31" i="61"/>
  <c r="G31" i="61"/>
  <c r="H44" i="61"/>
  <c r="G44" i="61"/>
  <c r="G66" i="61"/>
  <c r="J6" i="65"/>
  <c r="K6" i="65" s="1"/>
  <c r="H28" i="65"/>
  <c r="G104" i="65"/>
  <c r="H104" i="65"/>
  <c r="G6" i="67"/>
  <c r="H17" i="67"/>
  <c r="G17" i="67"/>
  <c r="H76" i="67"/>
  <c r="G17" i="68"/>
  <c r="H17" i="68" s="1"/>
  <c r="G99" i="68"/>
  <c r="G29" i="70"/>
  <c r="G24" i="71"/>
  <c r="H24" i="71" s="1"/>
  <c r="G22" i="72"/>
  <c r="H22" i="72"/>
  <c r="H57" i="72"/>
  <c r="G57" i="72"/>
  <c r="G88" i="74"/>
  <c r="H88" i="74" s="1"/>
  <c r="G101" i="74"/>
  <c r="G22" i="79"/>
  <c r="H22" i="79"/>
  <c r="G61" i="80"/>
  <c r="H72" i="80"/>
  <c r="G27" i="81"/>
  <c r="G103" i="81"/>
  <c r="H103" i="81"/>
  <c r="H40" i="83"/>
  <c r="G40" i="83"/>
  <c r="H56" i="84"/>
  <c r="H68" i="84"/>
  <c r="H66" i="65"/>
  <c r="G102" i="65"/>
  <c r="H102" i="65" s="1"/>
  <c r="H52" i="67"/>
  <c r="H66" i="69"/>
  <c r="G79" i="69"/>
  <c r="H79" i="69" s="1"/>
  <c r="G74" i="70"/>
  <c r="H74" i="70" s="1"/>
  <c r="H85" i="70"/>
  <c r="G85" i="70"/>
  <c r="G127" i="71"/>
  <c r="H127" i="71" s="1"/>
  <c r="G47" i="74"/>
  <c r="H47" i="74"/>
  <c r="H86" i="74"/>
  <c r="G86" i="74"/>
  <c r="G113" i="77"/>
  <c r="H113" i="77" s="1"/>
  <c r="G93" i="80"/>
  <c r="H93" i="80" s="1"/>
  <c r="H39" i="81"/>
  <c r="H65" i="81"/>
  <c r="E1" i="83"/>
  <c r="H4" i="83"/>
  <c r="H56" i="24"/>
  <c r="G56" i="24"/>
  <c r="H16" i="26"/>
  <c r="G33" i="26"/>
  <c r="H33" i="26" s="1"/>
  <c r="H27" i="30"/>
  <c r="H56" i="30"/>
  <c r="H48" i="32"/>
  <c r="I48" i="32" s="1"/>
  <c r="I105" i="32"/>
  <c r="G50" i="33"/>
  <c r="H50" i="33"/>
  <c r="H70" i="33"/>
  <c r="G70" i="33"/>
  <c r="H15" i="35"/>
  <c r="G52" i="36"/>
  <c r="H52" i="36" s="1"/>
  <c r="H81" i="38"/>
  <c r="I100" i="39"/>
  <c r="F43" i="40"/>
  <c r="H86" i="41"/>
  <c r="I86" i="41" s="1"/>
  <c r="H116" i="42"/>
  <c r="G116" i="42"/>
  <c r="G103" i="44"/>
  <c r="H103" i="44" s="1"/>
  <c r="H58" i="45"/>
  <c r="G52" i="46"/>
  <c r="H52" i="46"/>
  <c r="H102" i="47"/>
  <c r="H28" i="48"/>
  <c r="G28" i="48"/>
  <c r="G38" i="48"/>
  <c r="H38" i="48" s="1"/>
  <c r="G105" i="48"/>
  <c r="H105" i="48" s="1"/>
  <c r="H41" i="49"/>
  <c r="H88" i="50"/>
  <c r="H82" i="51"/>
  <c r="G3" i="53"/>
  <c r="E1" i="53"/>
  <c r="G69" i="53"/>
  <c r="H69" i="53" s="1"/>
  <c r="G57" i="55"/>
  <c r="H57" i="55" s="1"/>
  <c r="G72" i="57"/>
  <c r="H72" i="57" s="1"/>
  <c r="H25" i="59"/>
  <c r="H48" i="59"/>
  <c r="H27" i="65"/>
  <c r="G40" i="65"/>
  <c r="H40" i="65" s="1"/>
  <c r="G66" i="65"/>
  <c r="H16" i="67"/>
  <c r="H28" i="67"/>
  <c r="G28" i="67"/>
  <c r="G52" i="67"/>
  <c r="H74" i="68"/>
  <c r="G74" i="68"/>
  <c r="G66" i="69"/>
  <c r="H86" i="70"/>
  <c r="G86" i="70"/>
  <c r="H120" i="70"/>
  <c r="G131" i="70"/>
  <c r="H131" i="70" s="1"/>
  <c r="G141" i="70"/>
  <c r="H141" i="70" s="1"/>
  <c r="G33" i="71"/>
  <c r="H62" i="73"/>
  <c r="K6" i="74"/>
  <c r="H11" i="75"/>
  <c r="G11" i="75"/>
  <c r="H23" i="75"/>
  <c r="H115" i="75"/>
  <c r="G115" i="75"/>
  <c r="H62" i="79"/>
  <c r="G62" i="79"/>
  <c r="G87" i="79"/>
  <c r="H87" i="79"/>
  <c r="G37" i="80"/>
  <c r="H37" i="80" s="1"/>
  <c r="G60" i="80"/>
  <c r="H60" i="80" s="1"/>
  <c r="G39" i="81"/>
  <c r="G65" i="81"/>
  <c r="G4" i="83"/>
  <c r="H67" i="84"/>
  <c r="G67" i="84"/>
  <c r="G7" i="11"/>
  <c r="G46" i="11"/>
  <c r="G70" i="12"/>
  <c r="H104" i="14"/>
  <c r="G33" i="16"/>
  <c r="H33" i="16" s="1"/>
  <c r="G41" i="16"/>
  <c r="G49" i="17"/>
  <c r="H105" i="17"/>
  <c r="G20" i="18"/>
  <c r="G36" i="18"/>
  <c r="G75" i="18"/>
  <c r="H75" i="18" s="1"/>
  <c r="G83" i="18"/>
  <c r="G106" i="18"/>
  <c r="G13" i="19"/>
  <c r="G31" i="11"/>
  <c r="G54" i="11"/>
  <c r="G4" i="13"/>
  <c r="G42" i="13"/>
  <c r="G74" i="13"/>
  <c r="H34" i="14"/>
  <c r="G73" i="14"/>
  <c r="G9" i="15"/>
  <c r="G78" i="15"/>
  <c r="H78" i="15" s="1"/>
  <c r="G88" i="16"/>
  <c r="H88" i="16" s="1"/>
  <c r="G3" i="17"/>
  <c r="G34" i="17"/>
  <c r="G57" i="17"/>
  <c r="G65" i="17"/>
  <c r="H65" i="17" s="1"/>
  <c r="H44" i="19"/>
  <c r="G68" i="19"/>
  <c r="G76" i="19"/>
  <c r="G99" i="19"/>
  <c r="G29" i="20"/>
  <c r="H37" i="20"/>
  <c r="G76" i="20"/>
  <c r="I19" i="13"/>
  <c r="G81" i="14"/>
  <c r="H89" i="14"/>
  <c r="H47" i="15"/>
  <c r="H81" i="16"/>
  <c r="G74" i="17"/>
  <c r="H82" i="17"/>
  <c r="G29" i="19"/>
  <c r="H53" i="20"/>
  <c r="H54" i="21"/>
  <c r="G54" i="21"/>
  <c r="G91" i="22"/>
  <c r="G48" i="24"/>
  <c r="H48" i="24" s="1"/>
  <c r="H17" i="25"/>
  <c r="G25" i="25"/>
  <c r="H25" i="25" s="1"/>
  <c r="G45" i="29"/>
  <c r="H45" i="29" s="1"/>
  <c r="G29" i="30"/>
  <c r="H29" i="30" s="1"/>
  <c r="G47" i="30"/>
  <c r="G6" i="31"/>
  <c r="H6" i="31" s="1"/>
  <c r="G14" i="31"/>
  <c r="H100" i="31"/>
  <c r="I22" i="32"/>
  <c r="I30" i="32"/>
  <c r="I50" i="32"/>
  <c r="I87" i="32"/>
  <c r="H16" i="33"/>
  <c r="G16" i="33"/>
  <c r="H61" i="34"/>
  <c r="G62" i="35"/>
  <c r="H72" i="35"/>
  <c r="G62" i="36"/>
  <c r="G11" i="37"/>
  <c r="H11" i="37" s="1"/>
  <c r="H38" i="37"/>
  <c r="G95" i="37"/>
  <c r="H95" i="37" s="1"/>
  <c r="H42" i="38"/>
  <c r="H91" i="38"/>
  <c r="I9" i="39"/>
  <c r="H9" i="39"/>
  <c r="K20" i="39"/>
  <c r="I54" i="39"/>
  <c r="I93" i="39"/>
  <c r="H101" i="39"/>
  <c r="I101" i="39" s="1"/>
  <c r="F101" i="39"/>
  <c r="H44" i="40"/>
  <c r="I44" i="40" s="1"/>
  <c r="I51" i="40"/>
  <c r="I88" i="40"/>
  <c r="F95" i="40"/>
  <c r="I16" i="41"/>
  <c r="H31" i="41"/>
  <c r="I31" i="41"/>
  <c r="F31" i="41"/>
  <c r="I39" i="41"/>
  <c r="H78" i="41"/>
  <c r="I78" i="41" s="1"/>
  <c r="H120" i="41"/>
  <c r="I120" i="41" s="1"/>
  <c r="H54" i="42"/>
  <c r="G64" i="42"/>
  <c r="H64" i="42" s="1"/>
  <c r="G63" i="43"/>
  <c r="H27" i="44"/>
  <c r="G48" i="44"/>
  <c r="H48" i="44" s="1"/>
  <c r="H60" i="44"/>
  <c r="H49" i="45"/>
  <c r="H91" i="45"/>
  <c r="G32" i="46"/>
  <c r="H32" i="46" s="1"/>
  <c r="G63" i="46"/>
  <c r="H63" i="46"/>
  <c r="H108" i="46"/>
  <c r="G71" i="47"/>
  <c r="H71" i="47" s="1"/>
  <c r="H81" i="47"/>
  <c r="G113" i="47"/>
  <c r="H113" i="47"/>
  <c r="H40" i="48"/>
  <c r="G61" i="48"/>
  <c r="H24" i="49"/>
  <c r="G42" i="49"/>
  <c r="G89" i="49"/>
  <c r="H89" i="49" s="1"/>
  <c r="G163" i="49"/>
  <c r="H163" i="49" s="1"/>
  <c r="H44" i="50"/>
  <c r="G44" i="50"/>
  <c r="H54" i="50"/>
  <c r="G65" i="50"/>
  <c r="H65" i="50" s="1"/>
  <c r="H83" i="51"/>
  <c r="G127" i="51"/>
  <c r="G6" i="52"/>
  <c r="G63" i="52"/>
  <c r="H63" i="52" s="1"/>
  <c r="H99" i="52"/>
  <c r="G36" i="53"/>
  <c r="H36" i="53" s="1"/>
  <c r="H60" i="53"/>
  <c r="G95" i="53"/>
  <c r="H38" i="54"/>
  <c r="G38" i="54"/>
  <c r="G6" i="55"/>
  <c r="G16" i="55"/>
  <c r="H36" i="55"/>
  <c r="G69" i="55"/>
  <c r="H69" i="55" s="1"/>
  <c r="H114" i="55"/>
  <c r="H76" i="56"/>
  <c r="G96" i="56"/>
  <c r="H96" i="56"/>
  <c r="G85" i="57"/>
  <c r="H85" i="57" s="1"/>
  <c r="H96" i="57"/>
  <c r="H70" i="58"/>
  <c r="G84" i="59"/>
  <c r="H84" i="59" s="1"/>
  <c r="G21" i="61"/>
  <c r="H21" i="61" s="1"/>
  <c r="H7" i="62"/>
  <c r="G78" i="64"/>
  <c r="H78" i="64" s="1"/>
  <c r="G54" i="65"/>
  <c r="H54" i="65" s="1"/>
  <c r="H76" i="66"/>
  <c r="G76" i="67"/>
  <c r="H124" i="67"/>
  <c r="G124" i="67"/>
  <c r="H51" i="68"/>
  <c r="G63" i="68"/>
  <c r="H63" i="68" s="1"/>
  <c r="H69" i="69"/>
  <c r="G69" i="69"/>
  <c r="H30" i="70"/>
  <c r="G30" i="70"/>
  <c r="G35" i="71"/>
  <c r="H35" i="71" s="1"/>
  <c r="G35" i="72"/>
  <c r="H35" i="72" s="1"/>
  <c r="H83" i="72"/>
  <c r="G40" i="73"/>
  <c r="H40" i="73" s="1"/>
  <c r="G112" i="73"/>
  <c r="H112" i="73"/>
  <c r="H89" i="74"/>
  <c r="H36" i="75"/>
  <c r="H3" i="79"/>
  <c r="E1" i="79"/>
  <c r="H37" i="79"/>
  <c r="G49" i="79"/>
  <c r="H49" i="79" s="1"/>
  <c r="H16" i="80"/>
  <c r="G16" i="80"/>
  <c r="G39" i="80"/>
  <c r="H39" i="80" s="1"/>
  <c r="G72" i="80"/>
  <c r="H68" i="81"/>
  <c r="G68" i="81"/>
  <c r="H30" i="82"/>
  <c r="H69" i="84"/>
  <c r="G69" i="84"/>
  <c r="G20" i="22"/>
  <c r="H20" i="22" s="1"/>
  <c r="H11" i="26"/>
  <c r="G11" i="26"/>
  <c r="H8" i="31"/>
  <c r="G8" i="31"/>
  <c r="G16" i="31"/>
  <c r="H16" i="31" s="1"/>
  <c r="H62" i="31"/>
  <c r="G62" i="31"/>
  <c r="H45" i="34"/>
  <c r="H29" i="36"/>
  <c r="H4" i="37"/>
  <c r="I71" i="39"/>
  <c r="H105" i="40"/>
  <c r="I105" i="40"/>
  <c r="F105" i="40"/>
  <c r="I97" i="41"/>
  <c r="I114" i="41"/>
  <c r="H25" i="42"/>
  <c r="G46" i="42"/>
  <c r="H46" i="42"/>
  <c r="G66" i="42"/>
  <c r="H66" i="42"/>
  <c r="G98" i="42"/>
  <c r="H98" i="42" s="1"/>
  <c r="H23" i="43"/>
  <c r="G23" i="43"/>
  <c r="H51" i="44"/>
  <c r="G51" i="44"/>
  <c r="H85" i="44"/>
  <c r="G8" i="47"/>
  <c r="H8" i="47"/>
  <c r="G83" i="47"/>
  <c r="H83" i="47"/>
  <c r="G105" i="47"/>
  <c r="H105" i="47" s="1"/>
  <c r="G108" i="48"/>
  <c r="H108" i="48" s="1"/>
  <c r="G68" i="49"/>
  <c r="H68" i="49" s="1"/>
  <c r="G134" i="49"/>
  <c r="H134" i="49" s="1"/>
  <c r="H57" i="50"/>
  <c r="H30" i="51"/>
  <c r="H52" i="51"/>
  <c r="G86" i="51"/>
  <c r="H86" i="51" s="1"/>
  <c r="H117" i="51"/>
  <c r="H19" i="52"/>
  <c r="G19" i="52"/>
  <c r="H98" i="53"/>
  <c r="G98" i="53"/>
  <c r="H63" i="54"/>
  <c r="H18" i="55"/>
  <c r="H78" i="56"/>
  <c r="H110" i="56"/>
  <c r="G110" i="56"/>
  <c r="G60" i="58"/>
  <c r="H60" i="58" s="1"/>
  <c r="H78" i="60"/>
  <c r="G78" i="60"/>
  <c r="H47" i="61"/>
  <c r="H33" i="62"/>
  <c r="G33" i="62"/>
  <c r="G11" i="64"/>
  <c r="H11" i="64"/>
  <c r="H24" i="64"/>
  <c r="G9" i="67"/>
  <c r="H9" i="67" s="1"/>
  <c r="H78" i="67"/>
  <c r="H127" i="67"/>
  <c r="G127" i="67"/>
  <c r="G53" i="68"/>
  <c r="H53" i="68"/>
  <c r="G32" i="70"/>
  <c r="H32" i="70" s="1"/>
  <c r="H101" i="70"/>
  <c r="H48" i="72"/>
  <c r="G107" i="72"/>
  <c r="H107" i="72"/>
  <c r="H56" i="73"/>
  <c r="G39" i="75"/>
  <c r="H39" i="75" s="1"/>
  <c r="G131" i="77"/>
  <c r="H131" i="77" s="1"/>
  <c r="G31" i="78"/>
  <c r="H31" i="78"/>
  <c r="H55" i="78"/>
  <c r="G9" i="80"/>
  <c r="H9" i="80" s="1"/>
  <c r="G51" i="80"/>
  <c r="H51" i="80"/>
  <c r="G19" i="82"/>
  <c r="H19" i="82" s="1"/>
  <c r="H82" i="82"/>
  <c r="G82" i="82"/>
  <c r="G7" i="83"/>
  <c r="H7" i="83"/>
  <c r="H48" i="49"/>
  <c r="H81" i="49"/>
  <c r="G32" i="50"/>
  <c r="H32" i="50"/>
  <c r="H75" i="50"/>
  <c r="H54" i="51"/>
  <c r="G17" i="52"/>
  <c r="H17" i="52"/>
  <c r="H28" i="53"/>
  <c r="G63" i="53"/>
  <c r="H63" i="53"/>
  <c r="G26" i="54"/>
  <c r="H26" i="54" s="1"/>
  <c r="G70" i="54"/>
  <c r="H70" i="54" s="1"/>
  <c r="H12" i="55"/>
  <c r="H43" i="55"/>
  <c r="H5" i="56"/>
  <c r="G5" i="56"/>
  <c r="G21" i="56"/>
  <c r="H21" i="56" s="1"/>
  <c r="G26" i="57"/>
  <c r="H26" i="57" s="1"/>
  <c r="G67" i="57"/>
  <c r="H67" i="57" s="1"/>
  <c r="G5" i="59"/>
  <c r="H5" i="59"/>
  <c r="H100" i="59"/>
  <c r="G122" i="59"/>
  <c r="H122" i="59" s="1"/>
  <c r="G10" i="60"/>
  <c r="H10" i="60" s="1"/>
  <c r="H26" i="62"/>
  <c r="G43" i="65"/>
  <c r="H43" i="65"/>
  <c r="H69" i="65"/>
  <c r="G69" i="65"/>
  <c r="K6" i="67"/>
  <c r="G15" i="67"/>
  <c r="H15" i="67"/>
  <c r="H27" i="67"/>
  <c r="H39" i="67"/>
  <c r="H31" i="68"/>
  <c r="G31" i="69"/>
  <c r="H31" i="69" s="1"/>
  <c r="H114" i="70"/>
  <c r="G9" i="73"/>
  <c r="H9" i="73" s="1"/>
  <c r="H119" i="73"/>
  <c r="G61" i="75"/>
  <c r="H61" i="75"/>
  <c r="G48" i="77"/>
  <c r="H48" i="77"/>
  <c r="H49" i="78"/>
  <c r="G49" i="78"/>
  <c r="G110" i="78"/>
  <c r="H110" i="78" s="1"/>
  <c r="H42" i="25"/>
  <c r="H42" i="26"/>
  <c r="H26" i="32"/>
  <c r="I26" i="32" s="1"/>
  <c r="H36" i="34"/>
  <c r="G36" i="34"/>
  <c r="H17" i="35"/>
  <c r="H58" i="36"/>
  <c r="H14" i="37"/>
  <c r="G14" i="37"/>
  <c r="H14" i="38"/>
  <c r="G69" i="38"/>
  <c r="H69" i="38"/>
  <c r="F49" i="39"/>
  <c r="F117" i="39"/>
  <c r="H69" i="40"/>
  <c r="I69" i="40" s="1"/>
  <c r="F46" i="41"/>
  <c r="H10" i="42"/>
  <c r="G10" i="42"/>
  <c r="G49" i="43"/>
  <c r="H49" i="43"/>
  <c r="G30" i="44"/>
  <c r="H30" i="44" s="1"/>
  <c r="E1" i="49"/>
  <c r="H3" i="49"/>
  <c r="G21" i="49"/>
  <c r="H21" i="49" s="1"/>
  <c r="G55" i="50"/>
  <c r="H55" i="50" s="1"/>
  <c r="H26" i="51"/>
  <c r="H56" i="51"/>
  <c r="G56" i="51"/>
  <c r="G8" i="52"/>
  <c r="H8" i="52" s="1"/>
  <c r="H118" i="52"/>
  <c r="G118" i="52"/>
  <c r="G54" i="53"/>
  <c r="H54" i="53"/>
  <c r="G76" i="55"/>
  <c r="H76" i="55" s="1"/>
  <c r="G134" i="57"/>
  <c r="H134" i="57" s="1"/>
  <c r="H8" i="58"/>
  <c r="G73" i="58"/>
  <c r="H73" i="58"/>
  <c r="G12" i="60"/>
  <c r="H12" i="60"/>
  <c r="H56" i="60"/>
  <c r="H69" i="60"/>
  <c r="G32" i="61"/>
  <c r="H32" i="61" s="1"/>
  <c r="H6" i="62"/>
  <c r="G6" i="62"/>
  <c r="H41" i="67"/>
  <c r="H63" i="67"/>
  <c r="G119" i="67"/>
  <c r="H119" i="67"/>
  <c r="H89" i="68"/>
  <c r="G89" i="68"/>
  <c r="G44" i="69"/>
  <c r="H44" i="69"/>
  <c r="G47" i="70"/>
  <c r="H47" i="70" s="1"/>
  <c r="H49" i="72"/>
  <c r="G49" i="72"/>
  <c r="H80" i="74"/>
  <c r="J6" i="75"/>
  <c r="K6" i="75" s="1"/>
  <c r="G63" i="78"/>
  <c r="H63" i="78"/>
  <c r="G75" i="78"/>
  <c r="H75" i="78"/>
  <c r="G112" i="78"/>
  <c r="H112" i="78" s="1"/>
  <c r="G59" i="79"/>
  <c r="H59" i="79"/>
  <c r="H89" i="80"/>
  <c r="G89" i="80"/>
  <c r="H81" i="84"/>
  <c r="G81" i="84"/>
  <c r="H53" i="47"/>
  <c r="H74" i="47"/>
  <c r="H3" i="48"/>
  <c r="H20" i="48"/>
  <c r="G20" i="48"/>
  <c r="H51" i="48"/>
  <c r="G62" i="48"/>
  <c r="H74" i="48"/>
  <c r="G3" i="49"/>
  <c r="G22" i="49"/>
  <c r="H22" i="49" s="1"/>
  <c r="H51" i="49"/>
  <c r="H106" i="49"/>
  <c r="G136" i="49"/>
  <c r="H136" i="49" s="1"/>
  <c r="H146" i="49"/>
  <c r="H3" i="50"/>
  <c r="G23" i="50"/>
  <c r="H23" i="50" s="1"/>
  <c r="H35" i="50"/>
  <c r="H66" i="50"/>
  <c r="G26" i="51"/>
  <c r="G36" i="51"/>
  <c r="H9" i="52"/>
  <c r="G9" i="52"/>
  <c r="G31" i="52"/>
  <c r="H31" i="52" s="1"/>
  <c r="H74" i="52"/>
  <c r="H20" i="53"/>
  <c r="G31" i="53"/>
  <c r="H31" i="53" s="1"/>
  <c r="G42" i="53"/>
  <c r="H42" i="53" s="1"/>
  <c r="G87" i="53"/>
  <c r="H87" i="53" s="1"/>
  <c r="H18" i="54"/>
  <c r="H94" i="54"/>
  <c r="G5" i="55"/>
  <c r="E1" i="55"/>
  <c r="H24" i="55"/>
  <c r="H77" i="55"/>
  <c r="H109" i="55"/>
  <c r="G109" i="55"/>
  <c r="H103" i="57"/>
  <c r="G103" i="57"/>
  <c r="G135" i="57"/>
  <c r="H135" i="57" s="1"/>
  <c r="G8" i="58"/>
  <c r="G50" i="58"/>
  <c r="H50" i="58" s="1"/>
  <c r="G62" i="58"/>
  <c r="H62" i="58" s="1"/>
  <c r="H39" i="59"/>
  <c r="G62" i="59"/>
  <c r="H62" i="59" s="1"/>
  <c r="H82" i="59"/>
  <c r="G92" i="59"/>
  <c r="H92" i="59" s="1"/>
  <c r="E1" i="60"/>
  <c r="H23" i="60"/>
  <c r="G56" i="60"/>
  <c r="G69" i="60"/>
  <c r="H3" i="61"/>
  <c r="G12" i="61"/>
  <c r="H12" i="61" s="1"/>
  <c r="H79" i="61"/>
  <c r="H89" i="61"/>
  <c r="H41" i="64"/>
  <c r="H71" i="64"/>
  <c r="H10" i="65"/>
  <c r="G84" i="65"/>
  <c r="H84" i="65" s="1"/>
  <c r="H7" i="67"/>
  <c r="G41" i="67"/>
  <c r="G53" i="67"/>
  <c r="H97" i="67"/>
  <c r="H23" i="68"/>
  <c r="G55" i="68"/>
  <c r="G55" i="71"/>
  <c r="H55" i="71" s="1"/>
  <c r="H99" i="71"/>
  <c r="G99" i="71"/>
  <c r="K6" i="72"/>
  <c r="G28" i="72"/>
  <c r="H28" i="72" s="1"/>
  <c r="G60" i="72"/>
  <c r="H60" i="72" s="1"/>
  <c r="H42" i="73"/>
  <c r="H64" i="73"/>
  <c r="G76" i="73"/>
  <c r="H76" i="73" s="1"/>
  <c r="G110" i="73"/>
  <c r="H110" i="73" s="1"/>
  <c r="H121" i="73"/>
  <c r="G121" i="73"/>
  <c r="G80" i="74"/>
  <c r="H95" i="74"/>
  <c r="G95" i="74"/>
  <c r="G65" i="77"/>
  <c r="H65" i="77" s="1"/>
  <c r="G127" i="77"/>
  <c r="H127" i="77" s="1"/>
  <c r="G9" i="79"/>
  <c r="G99" i="79"/>
  <c r="H99" i="79" s="1"/>
  <c r="G45" i="80"/>
  <c r="H45" i="80" s="1"/>
  <c r="G90" i="80"/>
  <c r="H90" i="80" s="1"/>
  <c r="H45" i="81"/>
  <c r="G45" i="81"/>
  <c r="G46" i="82"/>
  <c r="H46" i="82" s="1"/>
  <c r="I108" i="32"/>
  <c r="H17" i="33"/>
  <c r="G17" i="33"/>
  <c r="H73" i="34"/>
  <c r="G73" i="34"/>
  <c r="G18" i="35"/>
  <c r="H18" i="35" s="1"/>
  <c r="H52" i="35"/>
  <c r="H61" i="35"/>
  <c r="H76" i="36"/>
  <c r="G8" i="37"/>
  <c r="H8" i="37" s="1"/>
  <c r="H7" i="38"/>
  <c r="G7" i="38"/>
  <c r="G61" i="38"/>
  <c r="H61" i="38" s="1"/>
  <c r="H102" i="39"/>
  <c r="I102" i="39"/>
  <c r="F102" i="39"/>
  <c r="I33" i="40"/>
  <c r="F41" i="40"/>
  <c r="I55" i="40"/>
  <c r="F91" i="40"/>
  <c r="H93" i="41"/>
  <c r="I93" i="41" s="1"/>
  <c r="H57" i="42"/>
  <c r="H96" i="42"/>
  <c r="G63" i="44"/>
  <c r="H63" i="44" s="1"/>
  <c r="E1" i="47"/>
  <c r="H116" i="48"/>
  <c r="G73" i="49"/>
  <c r="H73" i="49" s="1"/>
  <c r="H107" i="49"/>
  <c r="G4" i="50"/>
  <c r="H4" i="50" s="1"/>
  <c r="H21" i="52"/>
  <c r="G32" i="52"/>
  <c r="H32" i="52" s="1"/>
  <c r="H64" i="52"/>
  <c r="G75" i="52"/>
  <c r="H75" i="52" s="1"/>
  <c r="G14" i="55"/>
  <c r="H14" i="55"/>
  <c r="G119" i="55"/>
  <c r="H119" i="55" s="1"/>
  <c r="H7" i="56"/>
  <c r="H67" i="56"/>
  <c r="G136" i="57"/>
  <c r="H136" i="57" s="1"/>
  <c r="H29" i="59"/>
  <c r="H51" i="59"/>
  <c r="H73" i="59"/>
  <c r="G57" i="60"/>
  <c r="H57" i="60" s="1"/>
  <c r="G133" i="60"/>
  <c r="H133" i="60" s="1"/>
  <c r="H57" i="61"/>
  <c r="H72" i="64"/>
  <c r="G72" i="64"/>
  <c r="H78" i="66"/>
  <c r="G86" i="67"/>
  <c r="H86" i="67"/>
  <c r="H108" i="67"/>
  <c r="G67" i="68"/>
  <c r="H102" i="68"/>
  <c r="H4" i="69"/>
  <c r="G4" i="69"/>
  <c r="H34" i="69"/>
  <c r="G34" i="69"/>
  <c r="H68" i="69"/>
  <c r="G66" i="71"/>
  <c r="H66" i="71" s="1"/>
  <c r="H89" i="71"/>
  <c r="G89" i="71"/>
  <c r="G17" i="72"/>
  <c r="H17" i="72" s="1"/>
  <c r="H73" i="72"/>
  <c r="H121" i="72"/>
  <c r="G42" i="73"/>
  <c r="H122" i="73"/>
  <c r="G122" i="73"/>
  <c r="G6" i="75"/>
  <c r="H6" i="75" s="1"/>
  <c r="H51" i="75"/>
  <c r="G46" i="80"/>
  <c r="H46" i="80" s="1"/>
  <c r="G22" i="82"/>
  <c r="H22" i="82"/>
  <c r="H35" i="82"/>
  <c r="G35" i="82"/>
  <c r="H59" i="84"/>
  <c r="G59" i="84"/>
  <c r="H102" i="40"/>
  <c r="I102" i="40" s="1"/>
  <c r="I96" i="41"/>
  <c r="H97" i="44"/>
  <c r="H103" i="45"/>
  <c r="G112" i="45"/>
  <c r="H112" i="45"/>
  <c r="G26" i="47"/>
  <c r="H26" i="47" s="1"/>
  <c r="G12" i="49"/>
  <c r="H12" i="49" s="1"/>
  <c r="H89" i="50"/>
  <c r="H124" i="51"/>
  <c r="H86" i="52"/>
  <c r="G86" i="52"/>
  <c r="H49" i="54"/>
  <c r="G10" i="55"/>
  <c r="H10" i="55"/>
  <c r="H103" i="55"/>
  <c r="G120" i="56"/>
  <c r="H120" i="56"/>
  <c r="H69" i="57"/>
  <c r="G58" i="58"/>
  <c r="H58" i="58" s="1"/>
  <c r="H11" i="59"/>
  <c r="G11" i="59"/>
  <c r="H37" i="60"/>
  <c r="H110" i="60"/>
  <c r="G20" i="64"/>
  <c r="H20" i="64" s="1"/>
  <c r="H32" i="64"/>
  <c r="G93" i="65"/>
  <c r="H93" i="65" s="1"/>
  <c r="G19" i="66"/>
  <c r="H19" i="66" s="1"/>
  <c r="H42" i="66"/>
  <c r="H25" i="67"/>
  <c r="G14" i="68"/>
  <c r="H14" i="68" s="1"/>
  <c r="H80" i="69"/>
  <c r="H82" i="70"/>
  <c r="G82" i="70"/>
  <c r="H115" i="72"/>
  <c r="G115" i="72"/>
  <c r="G149" i="73"/>
  <c r="H149" i="73"/>
  <c r="G16" i="77"/>
  <c r="H16" i="77"/>
  <c r="H29" i="78"/>
  <c r="H40" i="78"/>
  <c r="G44" i="79"/>
  <c r="H44" i="79"/>
  <c r="G83" i="79"/>
  <c r="H83" i="79"/>
  <c r="H76" i="80"/>
  <c r="G76" i="80"/>
  <c r="G15" i="81"/>
  <c r="H15" i="81" s="1"/>
  <c r="G52" i="81"/>
  <c r="H52" i="81"/>
  <c r="H15" i="34"/>
  <c r="G15" i="34"/>
  <c r="H40" i="35"/>
  <c r="F39" i="39"/>
  <c r="F88" i="39"/>
  <c r="I103" i="39"/>
  <c r="F63" i="40"/>
  <c r="I53" i="41"/>
  <c r="H53" i="41"/>
  <c r="I74" i="41"/>
  <c r="G17" i="42"/>
  <c r="H17" i="42" s="1"/>
  <c r="G25" i="42"/>
  <c r="G34" i="42"/>
  <c r="H34" i="42" s="1"/>
  <c r="G52" i="42"/>
  <c r="G61" i="42"/>
  <c r="H61" i="42" s="1"/>
  <c r="G70" i="42"/>
  <c r="H70" i="42" s="1"/>
  <c r="G99" i="42"/>
  <c r="H99" i="42" s="1"/>
  <c r="H55" i="43"/>
  <c r="G73" i="43"/>
  <c r="H73" i="43" s="1"/>
  <c r="H93" i="43"/>
  <c r="H12" i="44"/>
  <c r="G49" i="44"/>
  <c r="H49" i="44" s="1"/>
  <c r="H79" i="44"/>
  <c r="G97" i="44"/>
  <c r="H107" i="44"/>
  <c r="H116" i="44"/>
  <c r="G116" i="44"/>
  <c r="H35" i="45"/>
  <c r="G35" i="45"/>
  <c r="H45" i="45"/>
  <c r="H54" i="45"/>
  <c r="G73" i="45"/>
  <c r="H83" i="45"/>
  <c r="G103" i="45"/>
  <c r="H64" i="46"/>
  <c r="G73" i="46"/>
  <c r="H83" i="46"/>
  <c r="G102" i="46"/>
  <c r="H102" i="46" s="1"/>
  <c r="G9" i="47"/>
  <c r="H9" i="47" s="1"/>
  <c r="H37" i="47"/>
  <c r="G58" i="47"/>
  <c r="H58" i="47" s="1"/>
  <c r="H77" i="47"/>
  <c r="G18" i="48"/>
  <c r="H18" i="48" s="1"/>
  <c r="G59" i="48"/>
  <c r="H13" i="49"/>
  <c r="H30" i="49"/>
  <c r="G80" i="49"/>
  <c r="H80" i="49" s="1"/>
  <c r="G101" i="49"/>
  <c r="G111" i="49"/>
  <c r="H111" i="49" s="1"/>
  <c r="H151" i="49"/>
  <c r="H7" i="50"/>
  <c r="H79" i="50"/>
  <c r="G89" i="50"/>
  <c r="H7" i="51"/>
  <c r="H15" i="51"/>
  <c r="G74" i="51"/>
  <c r="H74" i="51" s="1"/>
  <c r="G124" i="51"/>
  <c r="H13" i="52"/>
  <c r="G24" i="52"/>
  <c r="H24" i="52"/>
  <c r="H35" i="52"/>
  <c r="H65" i="52"/>
  <c r="H76" i="52"/>
  <c r="G76" i="52"/>
  <c r="H109" i="52"/>
  <c r="G60" i="53"/>
  <c r="G90" i="53"/>
  <c r="H90" i="53" s="1"/>
  <c r="G49" i="54"/>
  <c r="H60" i="54"/>
  <c r="H81" i="54"/>
  <c r="G29" i="56"/>
  <c r="H29" i="56" s="1"/>
  <c r="G70" i="56"/>
  <c r="H70" i="56"/>
  <c r="H81" i="57"/>
  <c r="G21" i="59"/>
  <c r="H21" i="59" s="1"/>
  <c r="G65" i="59"/>
  <c r="H65" i="59" s="1"/>
  <c r="G106" i="59"/>
  <c r="H106" i="59"/>
  <c r="H48" i="60"/>
  <c r="H59" i="60"/>
  <c r="H75" i="61"/>
  <c r="E1" i="65"/>
  <c r="G3" i="65"/>
  <c r="G35" i="65"/>
  <c r="H35" i="65" s="1"/>
  <c r="G37" i="67"/>
  <c r="H37" i="67"/>
  <c r="G94" i="70"/>
  <c r="H94" i="70" s="1"/>
  <c r="G40" i="71"/>
  <c r="H40" i="71"/>
  <c r="H14" i="72"/>
  <c r="G14" i="72"/>
  <c r="G95" i="73"/>
  <c r="H95" i="73" s="1"/>
  <c r="H8" i="74"/>
  <c r="G84" i="74"/>
  <c r="H84" i="74" s="1"/>
  <c r="G108" i="75"/>
  <c r="H108" i="75" s="1"/>
  <c r="H98" i="80"/>
  <c r="H67" i="81"/>
  <c r="G76" i="82"/>
  <c r="H76" i="82" s="1"/>
  <c r="H37" i="84"/>
  <c r="G37" i="84"/>
  <c r="H15" i="23"/>
  <c r="H8" i="25"/>
  <c r="G8" i="25"/>
  <c r="H60" i="20"/>
  <c r="G15" i="23"/>
  <c r="H58" i="28"/>
  <c r="G58" i="28"/>
  <c r="H75" i="30"/>
  <c r="H96" i="31"/>
  <c r="H23" i="32"/>
  <c r="I23" i="32" s="1"/>
  <c r="H66" i="32"/>
  <c r="I66" i="32" s="1"/>
  <c r="I109" i="32"/>
  <c r="G9" i="34"/>
  <c r="H9" i="34"/>
  <c r="H56" i="34"/>
  <c r="G40" i="35"/>
  <c r="G75" i="35"/>
  <c r="H22" i="37"/>
  <c r="G31" i="37"/>
  <c r="H31" i="37" s="1"/>
  <c r="H17" i="38"/>
  <c r="G71" i="38"/>
  <c r="H71" i="38" s="1"/>
  <c r="H98" i="38"/>
  <c r="I32" i="39"/>
  <c r="H32" i="39"/>
  <c r="H46" i="39"/>
  <c r="I46" i="39" s="1"/>
  <c r="F46" i="39"/>
  <c r="H88" i="39"/>
  <c r="I88" i="39" s="1"/>
  <c r="F103" i="39"/>
  <c r="I36" i="40"/>
  <c r="H36" i="40"/>
  <c r="I103" i="40"/>
  <c r="H110" i="40"/>
  <c r="I110" i="40" s="1"/>
  <c r="F110" i="40"/>
  <c r="H38" i="41"/>
  <c r="F74" i="41"/>
  <c r="F82" i="41"/>
  <c r="H96" i="41"/>
  <c r="H119" i="42"/>
  <c r="G45" i="43"/>
  <c r="H45" i="43" s="1"/>
  <c r="G55" i="43"/>
  <c r="G74" i="43"/>
  <c r="H74" i="43" s="1"/>
  <c r="H84" i="43"/>
  <c r="G93" i="43"/>
  <c r="H5" i="44"/>
  <c r="G79" i="44"/>
  <c r="G88" i="44"/>
  <c r="H88" i="44" s="1"/>
  <c r="G107" i="44"/>
  <c r="H8" i="45"/>
  <c r="H15" i="45"/>
  <c r="G45" i="45"/>
  <c r="H84" i="45"/>
  <c r="H141" i="45"/>
  <c r="H8" i="46"/>
  <c r="G46" i="46"/>
  <c r="H46" i="46"/>
  <c r="G64" i="46"/>
  <c r="G37" i="47"/>
  <c r="H68" i="47"/>
  <c r="H97" i="47"/>
  <c r="G49" i="48"/>
  <c r="H49" i="48" s="1"/>
  <c r="G13" i="49"/>
  <c r="H31" i="49"/>
  <c r="G31" i="49"/>
  <c r="G61" i="49"/>
  <c r="H61" i="49" s="1"/>
  <c r="G151" i="49"/>
  <c r="G58" i="50"/>
  <c r="H58" i="50" s="1"/>
  <c r="G79" i="50"/>
  <c r="H16" i="51"/>
  <c r="G16" i="51"/>
  <c r="H53" i="51"/>
  <c r="G85" i="51"/>
  <c r="H85" i="51" s="1"/>
  <c r="G125" i="51"/>
  <c r="H125" i="51" s="1"/>
  <c r="G13" i="52"/>
  <c r="H36" i="52"/>
  <c r="H45" i="52"/>
  <c r="G109" i="52"/>
  <c r="H9" i="53"/>
  <c r="G70" i="53"/>
  <c r="H70" i="53"/>
  <c r="H3" i="54"/>
  <c r="H61" i="54"/>
  <c r="G61" i="54"/>
  <c r="H112" i="54"/>
  <c r="H30" i="55"/>
  <c r="H41" i="55"/>
  <c r="G41" i="55"/>
  <c r="G93" i="55"/>
  <c r="H93" i="55" s="1"/>
  <c r="G144" i="55"/>
  <c r="H144" i="55" s="1"/>
  <c r="G30" i="56"/>
  <c r="H30" i="56" s="1"/>
  <c r="H19" i="57"/>
  <c r="H30" i="57"/>
  <c r="G81" i="57"/>
  <c r="G111" i="57"/>
  <c r="H133" i="57"/>
  <c r="H26" i="58"/>
  <c r="G26" i="58"/>
  <c r="G37" i="58"/>
  <c r="H37" i="58"/>
  <c r="G59" i="58"/>
  <c r="H59" i="58" s="1"/>
  <c r="H3" i="59"/>
  <c r="G22" i="59"/>
  <c r="H22" i="59" s="1"/>
  <c r="H15" i="60"/>
  <c r="H27" i="60"/>
  <c r="G48" i="60"/>
  <c r="G59" i="60"/>
  <c r="H100" i="60"/>
  <c r="H97" i="61"/>
  <c r="H3" i="62"/>
  <c r="E1" i="62"/>
  <c r="H10" i="64"/>
  <c r="H11" i="65"/>
  <c r="G23" i="65"/>
  <c r="H23" i="65" s="1"/>
  <c r="G72" i="65"/>
  <c r="H72" i="65" s="1"/>
  <c r="H83" i="65"/>
  <c r="G10" i="66"/>
  <c r="H10" i="66" s="1"/>
  <c r="H14" i="67"/>
  <c r="G125" i="67"/>
  <c r="H26" i="69"/>
  <c r="H37" i="69"/>
  <c r="G48" i="69"/>
  <c r="H48" i="69"/>
  <c r="H61" i="70"/>
  <c r="H72" i="70"/>
  <c r="H10" i="71"/>
  <c r="G10" i="71"/>
  <c r="H70" i="72"/>
  <c r="G81" i="72"/>
  <c r="H81" i="72"/>
  <c r="H17" i="73"/>
  <c r="G17" i="73"/>
  <c r="H85" i="73"/>
  <c r="H117" i="73"/>
  <c r="G8" i="74"/>
  <c r="G26" i="74"/>
  <c r="H26" i="74"/>
  <c r="G37" i="74"/>
  <c r="H48" i="74"/>
  <c r="H102" i="78"/>
  <c r="H22" i="80"/>
  <c r="G98" i="80"/>
  <c r="H16" i="81"/>
  <c r="H53" i="81"/>
  <c r="G67" i="81"/>
  <c r="G80" i="83"/>
  <c r="G27" i="84"/>
  <c r="H48" i="84"/>
  <c r="G60" i="84"/>
  <c r="H93" i="49"/>
  <c r="H21" i="50"/>
  <c r="H99" i="50"/>
  <c r="G108" i="50"/>
  <c r="H108" i="50" s="1"/>
  <c r="G81" i="53"/>
  <c r="H81" i="53" s="1"/>
  <c r="H87" i="55"/>
  <c r="G131" i="57"/>
  <c r="H131" i="57" s="1"/>
  <c r="H19" i="60"/>
  <c r="H30" i="60"/>
  <c r="H85" i="61"/>
  <c r="G85" i="61"/>
  <c r="G11" i="66"/>
  <c r="H11" i="66" s="1"/>
  <c r="G22" i="66"/>
  <c r="H22" i="66"/>
  <c r="G32" i="66"/>
  <c r="H32" i="66"/>
  <c r="H64" i="66"/>
  <c r="H43" i="67"/>
  <c r="G7" i="68"/>
  <c r="H7" i="68"/>
  <c r="G68" i="68"/>
  <c r="H68" i="68"/>
  <c r="G39" i="69"/>
  <c r="H39" i="69"/>
  <c r="H8" i="70"/>
  <c r="G8" i="70"/>
  <c r="G91" i="70"/>
  <c r="H91" i="70" s="1"/>
  <c r="G19" i="71"/>
  <c r="H19" i="71"/>
  <c r="H42" i="71"/>
  <c r="H53" i="71"/>
  <c r="G53" i="71"/>
  <c r="H75" i="71"/>
  <c r="G75" i="71"/>
  <c r="H119" i="72"/>
  <c r="H29" i="75"/>
  <c r="G29" i="75"/>
  <c r="G41" i="75"/>
  <c r="H41" i="75" s="1"/>
  <c r="G105" i="75"/>
  <c r="H105" i="75"/>
  <c r="J6" i="77"/>
  <c r="K6" i="77"/>
  <c r="G62" i="77"/>
  <c r="H62" i="77"/>
  <c r="H96" i="79"/>
  <c r="G96" i="79"/>
  <c r="G20" i="80"/>
  <c r="H20" i="80" s="1"/>
  <c r="G31" i="80"/>
  <c r="H31" i="80" s="1"/>
  <c r="G63" i="80"/>
  <c r="H63" i="80" s="1"/>
  <c r="G94" i="80"/>
  <c r="H94" i="80"/>
  <c r="G67" i="82"/>
  <c r="H67" i="82" s="1"/>
  <c r="G80" i="82"/>
  <c r="H80" i="82"/>
  <c r="G28" i="83"/>
  <c r="H28" i="83"/>
  <c r="H16" i="35"/>
  <c r="I85" i="41"/>
  <c r="G30" i="43"/>
  <c r="H30" i="43"/>
  <c r="H109" i="43"/>
  <c r="H86" i="45"/>
  <c r="G129" i="46"/>
  <c r="H129" i="46"/>
  <c r="H27" i="48"/>
  <c r="H46" i="48"/>
  <c r="H93" i="48"/>
  <c r="G93" i="48"/>
  <c r="G103" i="48"/>
  <c r="H103" i="48"/>
  <c r="G19" i="49"/>
  <c r="H19" i="49"/>
  <c r="G55" i="49"/>
  <c r="G93" i="49"/>
  <c r="H102" i="49"/>
  <c r="G21" i="50"/>
  <c r="G50" i="50"/>
  <c r="H50" i="50" s="1"/>
  <c r="G99" i="50"/>
  <c r="G21" i="51"/>
  <c r="G29" i="51"/>
  <c r="H29" i="51" s="1"/>
  <c r="G38" i="51"/>
  <c r="H38" i="51" s="1"/>
  <c r="G67" i="51"/>
  <c r="H67" i="51" s="1"/>
  <c r="G123" i="51"/>
  <c r="H123" i="51" s="1"/>
  <c r="G47" i="52"/>
  <c r="H97" i="52"/>
  <c r="H107" i="52"/>
  <c r="G33" i="53"/>
  <c r="G17" i="54"/>
  <c r="H17" i="54" s="1"/>
  <c r="G66" i="54"/>
  <c r="H66" i="54" s="1"/>
  <c r="H95" i="54"/>
  <c r="G114" i="54"/>
  <c r="H114" i="54" s="1"/>
  <c r="H49" i="55"/>
  <c r="H58" i="55"/>
  <c r="G87" i="55"/>
  <c r="G97" i="55"/>
  <c r="G107" i="55"/>
  <c r="G126" i="55"/>
  <c r="H126" i="55" s="1"/>
  <c r="G56" i="56"/>
  <c r="H76" i="57"/>
  <c r="G95" i="57"/>
  <c r="H112" i="57"/>
  <c r="G122" i="57"/>
  <c r="H122" i="57" s="1"/>
  <c r="H5" i="58"/>
  <c r="H22" i="58"/>
  <c r="G33" i="58"/>
  <c r="H33" i="58" s="1"/>
  <c r="H55" i="58"/>
  <c r="G26" i="59"/>
  <c r="H26" i="59" s="1"/>
  <c r="G36" i="59"/>
  <c r="H36" i="59"/>
  <c r="H47" i="59"/>
  <c r="G94" i="59"/>
  <c r="H94" i="59"/>
  <c r="G104" i="59"/>
  <c r="H104" i="59"/>
  <c r="G19" i="60"/>
  <c r="G30" i="60"/>
  <c r="G70" i="60"/>
  <c r="H70" i="60" s="1"/>
  <c r="G96" i="60"/>
  <c r="H96" i="60"/>
  <c r="G106" i="60"/>
  <c r="H106" i="60" s="1"/>
  <c r="H55" i="61"/>
  <c r="G65" i="61"/>
  <c r="G75" i="61"/>
  <c r="H9" i="62"/>
  <c r="G39" i="62"/>
  <c r="H39" i="62" s="1"/>
  <c r="G19" i="65"/>
  <c r="H19" i="65" s="1"/>
  <c r="G41" i="65"/>
  <c r="G75" i="65"/>
  <c r="H75" i="65" s="1"/>
  <c r="G23" i="66"/>
  <c r="H23" i="66" s="1"/>
  <c r="G64" i="66"/>
  <c r="G33" i="67"/>
  <c r="H33" i="67" s="1"/>
  <c r="G43" i="67"/>
  <c r="H55" i="67"/>
  <c r="G55" i="67"/>
  <c r="G115" i="67"/>
  <c r="G46" i="68"/>
  <c r="H46" i="68" s="1"/>
  <c r="G57" i="68"/>
  <c r="H57" i="68" s="1"/>
  <c r="G19" i="69"/>
  <c r="H50" i="69"/>
  <c r="G9" i="70"/>
  <c r="H9" i="70" s="1"/>
  <c r="H70" i="70"/>
  <c r="H142" i="70"/>
  <c r="G42" i="71"/>
  <c r="H54" i="71"/>
  <c r="G31" i="72"/>
  <c r="H31" i="72" s="1"/>
  <c r="G52" i="72"/>
  <c r="H52" i="72" s="1"/>
  <c r="G97" i="72"/>
  <c r="G119" i="72"/>
  <c r="G129" i="72"/>
  <c r="H129" i="72"/>
  <c r="G102" i="73"/>
  <c r="G28" i="74"/>
  <c r="H28" i="74"/>
  <c r="G8" i="75"/>
  <c r="H8" i="75"/>
  <c r="G18" i="75"/>
  <c r="H18" i="75"/>
  <c r="H64" i="75"/>
  <c r="G119" i="78"/>
  <c r="H119" i="78" s="1"/>
  <c r="G83" i="80"/>
  <c r="H83" i="80" s="1"/>
  <c r="H48" i="81"/>
  <c r="G8" i="84"/>
  <c r="H8" i="84"/>
  <c r="H82" i="84"/>
  <c r="G82" i="84"/>
  <c r="H49" i="30"/>
  <c r="H69" i="31"/>
  <c r="I65" i="32"/>
  <c r="I80" i="32"/>
  <c r="H78" i="33"/>
  <c r="G16" i="35"/>
  <c r="G31" i="35"/>
  <c r="H31" i="35" s="1"/>
  <c r="G43" i="36"/>
  <c r="H43" i="36" s="1"/>
  <c r="G67" i="36"/>
  <c r="H74" i="37"/>
  <c r="H82" i="37"/>
  <c r="H70" i="38"/>
  <c r="I77" i="39"/>
  <c r="I8" i="40"/>
  <c r="F30" i="40"/>
  <c r="H10" i="41"/>
  <c r="I10" i="41" s="1"/>
  <c r="H15" i="41"/>
  <c r="I15" i="41" s="1"/>
  <c r="H34" i="41"/>
  <c r="I34" i="41" s="1"/>
  <c r="H47" i="41"/>
  <c r="I47" i="41" s="1"/>
  <c r="F85" i="41"/>
  <c r="F92" i="41"/>
  <c r="F105" i="41"/>
  <c r="H22" i="42"/>
  <c r="G7" i="43"/>
  <c r="H13" i="43"/>
  <c r="H21" i="43"/>
  <c r="H57" i="43"/>
  <c r="H100" i="43"/>
  <c r="G109" i="43"/>
  <c r="H26" i="44"/>
  <c r="H128" i="44"/>
  <c r="H59" i="45"/>
  <c r="G76" i="45"/>
  <c r="H76" i="45" s="1"/>
  <c r="G86" i="45"/>
  <c r="H113" i="45"/>
  <c r="G122" i="45"/>
  <c r="H122" i="45" s="1"/>
  <c r="H22" i="46"/>
  <c r="G49" i="46"/>
  <c r="H49" i="46" s="1"/>
  <c r="G67" i="46"/>
  <c r="H67" i="46" s="1"/>
  <c r="G112" i="46"/>
  <c r="H112" i="46" s="1"/>
  <c r="G130" i="46"/>
  <c r="H130" i="46" s="1"/>
  <c r="H15" i="47"/>
  <c r="H52" i="47"/>
  <c r="G27" i="48"/>
  <c r="G46" i="48"/>
  <c r="H56" i="48"/>
  <c r="H65" i="48"/>
  <c r="H104" i="48"/>
  <c r="G83" i="49"/>
  <c r="H83" i="49"/>
  <c r="G113" i="49"/>
  <c r="H113" i="49"/>
  <c r="H61" i="50"/>
  <c r="H70" i="50"/>
  <c r="G81" i="50"/>
  <c r="H81" i="50" s="1"/>
  <c r="G47" i="51"/>
  <c r="H47" i="51"/>
  <c r="H20" i="52"/>
  <c r="H57" i="52"/>
  <c r="G67" i="52"/>
  <c r="H67" i="52" s="1"/>
  <c r="H52" i="53"/>
  <c r="H27" i="54"/>
  <c r="G46" i="54"/>
  <c r="G104" i="54"/>
  <c r="H104" i="54" s="1"/>
  <c r="H39" i="55"/>
  <c r="G49" i="55"/>
  <c r="G59" i="55"/>
  <c r="H59" i="55" s="1"/>
  <c r="H68" i="55"/>
  <c r="H17" i="56"/>
  <c r="H28" i="56"/>
  <c r="H37" i="56"/>
  <c r="H47" i="56"/>
  <c r="H122" i="56"/>
  <c r="G122" i="56"/>
  <c r="H132" i="56"/>
  <c r="G37" i="57"/>
  <c r="H37" i="57" s="1"/>
  <c r="G113" i="57"/>
  <c r="H113" i="57" s="1"/>
  <c r="H6" i="58"/>
  <c r="H44" i="58"/>
  <c r="G44" i="58"/>
  <c r="G55" i="58"/>
  <c r="G66" i="58"/>
  <c r="H66" i="58"/>
  <c r="G47" i="59"/>
  <c r="G95" i="59"/>
  <c r="H95" i="59" s="1"/>
  <c r="G20" i="60"/>
  <c r="H20" i="60" s="1"/>
  <c r="G31" i="60"/>
  <c r="H31" i="60" s="1"/>
  <c r="G41" i="60"/>
  <c r="H41" i="60" s="1"/>
  <c r="H88" i="60"/>
  <c r="G88" i="60"/>
  <c r="H97" i="60"/>
  <c r="H117" i="60"/>
  <c r="G126" i="60"/>
  <c r="H126" i="60" s="1"/>
  <c r="H56" i="61"/>
  <c r="G106" i="61"/>
  <c r="H106" i="61" s="1"/>
  <c r="G116" i="61"/>
  <c r="H116" i="61" s="1"/>
  <c r="G19" i="62"/>
  <c r="H19" i="62" s="1"/>
  <c r="H40" i="62"/>
  <c r="G33" i="64"/>
  <c r="H54" i="64"/>
  <c r="G54" i="64"/>
  <c r="H20" i="65"/>
  <c r="H30" i="65"/>
  <c r="G4" i="66"/>
  <c r="H12" i="66"/>
  <c r="H33" i="66"/>
  <c r="H44" i="66"/>
  <c r="H86" i="66"/>
  <c r="G86" i="66"/>
  <c r="H44" i="67"/>
  <c r="G15" i="68"/>
  <c r="H15" i="68" s="1"/>
  <c r="G58" i="68"/>
  <c r="H58" i="68" s="1"/>
  <c r="E1" i="69"/>
  <c r="G3" i="69"/>
  <c r="H72" i="69"/>
  <c r="G38" i="70"/>
  <c r="G71" i="70"/>
  <c r="H71" i="70" s="1"/>
  <c r="H123" i="70"/>
  <c r="H21" i="71"/>
  <c r="G54" i="71"/>
  <c r="H87" i="71"/>
  <c r="G87" i="71"/>
  <c r="G109" i="71"/>
  <c r="H32" i="72"/>
  <c r="G42" i="72"/>
  <c r="H42" i="72" s="1"/>
  <c r="H123" i="73"/>
  <c r="H40" i="74"/>
  <c r="H99" i="74"/>
  <c r="H53" i="75"/>
  <c r="G53" i="75"/>
  <c r="G52" i="77"/>
  <c r="H52" i="77" s="1"/>
  <c r="G63" i="77"/>
  <c r="H63" i="77" s="1"/>
  <c r="G5" i="78"/>
  <c r="H5" i="78" s="1"/>
  <c r="G13" i="79"/>
  <c r="H13" i="79" s="1"/>
  <c r="H72" i="79"/>
  <c r="H52" i="80"/>
  <c r="H49" i="81"/>
  <c r="G49" i="81"/>
  <c r="G110" i="81"/>
  <c r="H110" i="81" s="1"/>
  <c r="H68" i="82"/>
  <c r="G6" i="83"/>
  <c r="H6" i="83"/>
  <c r="H29" i="84"/>
  <c r="G29" i="84"/>
  <c r="G71" i="84"/>
  <c r="I43" i="32"/>
  <c r="H7" i="36"/>
  <c r="I5" i="39"/>
  <c r="F5" i="39"/>
  <c r="F72" i="39"/>
  <c r="H118" i="42"/>
  <c r="H15" i="43"/>
  <c r="G19" i="44"/>
  <c r="H19" i="44" s="1"/>
  <c r="G37" i="44"/>
  <c r="H37" i="44"/>
  <c r="H92" i="44"/>
  <c r="H69" i="45"/>
  <c r="H57" i="49"/>
  <c r="H14" i="50"/>
  <c r="H111" i="50"/>
  <c r="H121" i="50"/>
  <c r="H108" i="51"/>
  <c r="H90" i="52"/>
  <c r="H8" i="53"/>
  <c r="H16" i="53"/>
  <c r="G74" i="53"/>
  <c r="H74" i="53"/>
  <c r="G19" i="54"/>
  <c r="H19" i="54" s="1"/>
  <c r="H88" i="54"/>
  <c r="G88" i="54"/>
  <c r="H116" i="54"/>
  <c r="G128" i="55"/>
  <c r="H128" i="55" s="1"/>
  <c r="H94" i="56"/>
  <c r="H115" i="57"/>
  <c r="G115" i="57"/>
  <c r="H119" i="60"/>
  <c r="G129" i="60"/>
  <c r="H129" i="60"/>
  <c r="G8" i="61"/>
  <c r="H8" i="61"/>
  <c r="H67" i="61"/>
  <c r="J6" i="64"/>
  <c r="K6" i="64" s="1"/>
  <c r="H56" i="64"/>
  <c r="G56" i="64"/>
  <c r="H66" i="64"/>
  <c r="G55" i="65"/>
  <c r="H55" i="65"/>
  <c r="G99" i="65"/>
  <c r="H99" i="65" s="1"/>
  <c r="G14" i="66"/>
  <c r="H14" i="66" s="1"/>
  <c r="H67" i="66"/>
  <c r="G67" i="66"/>
  <c r="G37" i="68"/>
  <c r="H37" i="68"/>
  <c r="G92" i="68"/>
  <c r="H92" i="68"/>
  <c r="G84" i="69"/>
  <c r="H84" i="69" s="1"/>
  <c r="G67" i="71"/>
  <c r="H67" i="71" s="1"/>
  <c r="H88" i="72"/>
  <c r="H109" i="72"/>
  <c r="G109" i="72"/>
  <c r="G30" i="73"/>
  <c r="H30" i="73"/>
  <c r="G63" i="73"/>
  <c r="H63" i="73" s="1"/>
  <c r="G11" i="74"/>
  <c r="H11" i="74" s="1"/>
  <c r="G21" i="75"/>
  <c r="H21" i="75" s="1"/>
  <c r="G41" i="77"/>
  <c r="H41" i="77" s="1"/>
  <c r="H38" i="78"/>
  <c r="G38" i="78"/>
  <c r="G34" i="80"/>
  <c r="H34" i="80"/>
  <c r="G28" i="81"/>
  <c r="H28" i="81" s="1"/>
  <c r="H99" i="81"/>
  <c r="E1" i="82"/>
  <c r="H12" i="82"/>
  <c r="G45" i="65"/>
  <c r="H45" i="65"/>
  <c r="H3" i="66"/>
  <c r="E1" i="66"/>
  <c r="E1" i="68"/>
  <c r="G3" i="68"/>
  <c r="H107" i="68"/>
  <c r="G107" i="68"/>
  <c r="H18" i="70"/>
  <c r="G18" i="70"/>
  <c r="H106" i="70"/>
  <c r="H4" i="71"/>
  <c r="G4" i="71"/>
  <c r="E1" i="72"/>
  <c r="H75" i="72"/>
  <c r="H35" i="73"/>
  <c r="H106" i="73"/>
  <c r="G106" i="73"/>
  <c r="H65" i="75"/>
  <c r="H7" i="78"/>
  <c r="G23" i="80"/>
  <c r="H23" i="80" s="1"/>
  <c r="H42" i="83"/>
  <c r="G42" i="83"/>
  <c r="H49" i="51"/>
  <c r="G76" i="51"/>
  <c r="H76" i="51" s="1"/>
  <c r="H104" i="51"/>
  <c r="H40" i="52"/>
  <c r="H100" i="53"/>
  <c r="H37" i="55"/>
  <c r="G37" i="55"/>
  <c r="H64" i="55"/>
  <c r="G64" i="55"/>
  <c r="E1" i="57"/>
  <c r="H23" i="58"/>
  <c r="G23" i="58"/>
  <c r="H115" i="59"/>
  <c r="H63" i="60"/>
  <c r="G52" i="61"/>
  <c r="H52" i="61" s="1"/>
  <c r="G118" i="61"/>
  <c r="H118" i="61" s="1"/>
  <c r="G9" i="62"/>
  <c r="G17" i="62"/>
  <c r="H17" i="62" s="1"/>
  <c r="G36" i="64"/>
  <c r="H36" i="64" s="1"/>
  <c r="G63" i="64"/>
  <c r="G15" i="65"/>
  <c r="H15" i="65" s="1"/>
  <c r="H57" i="65"/>
  <c r="G67" i="65"/>
  <c r="H77" i="65"/>
  <c r="H97" i="65"/>
  <c r="G3" i="66"/>
  <c r="H20" i="66"/>
  <c r="G20" i="66"/>
  <c r="H40" i="66"/>
  <c r="H50" i="66"/>
  <c r="G80" i="66"/>
  <c r="H80" i="66" s="1"/>
  <c r="H90" i="66"/>
  <c r="G23" i="67"/>
  <c r="H23" i="67" s="1"/>
  <c r="G44" i="67"/>
  <c r="G54" i="67"/>
  <c r="H54" i="67" s="1"/>
  <c r="G63" i="67"/>
  <c r="G72" i="67"/>
  <c r="G110" i="67"/>
  <c r="H110" i="67" s="1"/>
  <c r="H3" i="68"/>
  <c r="G79" i="68"/>
  <c r="G88" i="68"/>
  <c r="G45" i="69"/>
  <c r="H45" i="69"/>
  <c r="G85" i="69"/>
  <c r="H85" i="69" s="1"/>
  <c r="G27" i="70"/>
  <c r="G46" i="70"/>
  <c r="H55" i="70"/>
  <c r="G106" i="70"/>
  <c r="G21" i="71"/>
  <c r="G82" i="71"/>
  <c r="H82" i="71" s="1"/>
  <c r="G115" i="71"/>
  <c r="G5" i="72"/>
  <c r="G75" i="72"/>
  <c r="H85" i="72"/>
  <c r="H104" i="72"/>
  <c r="H117" i="72"/>
  <c r="G117" i="72"/>
  <c r="G35" i="73"/>
  <c r="G77" i="73"/>
  <c r="H77" i="73" s="1"/>
  <c r="H39" i="74"/>
  <c r="G93" i="74"/>
  <c r="G32" i="75"/>
  <c r="H32" i="75" s="1"/>
  <c r="G65" i="75"/>
  <c r="G118" i="75"/>
  <c r="H118" i="75" s="1"/>
  <c r="G50" i="77"/>
  <c r="G82" i="77"/>
  <c r="H82" i="77" s="1"/>
  <c r="G7" i="78"/>
  <c r="G105" i="78"/>
  <c r="H105" i="78" s="1"/>
  <c r="G115" i="78"/>
  <c r="H115" i="78" s="1"/>
  <c r="H31" i="79"/>
  <c r="G77" i="79"/>
  <c r="H77" i="79" s="1"/>
  <c r="H89" i="79"/>
  <c r="G14" i="80"/>
  <c r="G44" i="80"/>
  <c r="H44" i="80" s="1"/>
  <c r="G35" i="81"/>
  <c r="H35" i="81"/>
  <c r="G59" i="81"/>
  <c r="H59" i="81" s="1"/>
  <c r="H104" i="81"/>
  <c r="G19" i="83"/>
  <c r="G85" i="83"/>
  <c r="H85" i="83"/>
  <c r="H30" i="35"/>
  <c r="F29" i="40"/>
  <c r="I63" i="41"/>
  <c r="H72" i="43"/>
  <c r="H44" i="45"/>
  <c r="H9" i="50"/>
  <c r="H26" i="50"/>
  <c r="H36" i="50"/>
  <c r="G53" i="50"/>
  <c r="H53" i="50" s="1"/>
  <c r="H98" i="50"/>
  <c r="G49" i="51"/>
  <c r="H58" i="51"/>
  <c r="H94" i="51"/>
  <c r="G104" i="51"/>
  <c r="G40" i="52"/>
  <c r="H68" i="52"/>
  <c r="H77" i="52"/>
  <c r="H105" i="52"/>
  <c r="H55" i="53"/>
  <c r="G100" i="53"/>
  <c r="H8" i="54"/>
  <c r="H59" i="54"/>
  <c r="H78" i="54"/>
  <c r="G78" i="54"/>
  <c r="H11" i="55"/>
  <c r="H55" i="55"/>
  <c r="H65" i="55"/>
  <c r="G74" i="55"/>
  <c r="H74" i="55"/>
  <c r="H102" i="55"/>
  <c r="H43" i="56"/>
  <c r="G3" i="57"/>
  <c r="H64" i="58"/>
  <c r="H6" i="59"/>
  <c r="H68" i="59"/>
  <c r="H77" i="59"/>
  <c r="G115" i="59"/>
  <c r="G63" i="60"/>
  <c r="G127" i="60"/>
  <c r="H127" i="60"/>
  <c r="G99" i="61"/>
  <c r="H99" i="61"/>
  <c r="H82" i="64"/>
  <c r="G46" i="65"/>
  <c r="H46" i="65" s="1"/>
  <c r="G57" i="65"/>
  <c r="H87" i="65"/>
  <c r="G90" i="66"/>
  <c r="H24" i="67"/>
  <c r="G80" i="67"/>
  <c r="H80" i="67" s="1"/>
  <c r="G90" i="67"/>
  <c r="H90" i="67"/>
  <c r="H121" i="67"/>
  <c r="G19" i="68"/>
  <c r="H19" i="68" s="1"/>
  <c r="G38" i="68"/>
  <c r="G56" i="70"/>
  <c r="H56" i="70" s="1"/>
  <c r="G66" i="70"/>
  <c r="H97" i="70"/>
  <c r="G136" i="70"/>
  <c r="H136" i="70" s="1"/>
  <c r="H41" i="71"/>
  <c r="G13" i="72"/>
  <c r="H96" i="72"/>
  <c r="H46" i="73"/>
  <c r="H19" i="74"/>
  <c r="G39" i="74"/>
  <c r="H81" i="74"/>
  <c r="H12" i="75"/>
  <c r="G44" i="75"/>
  <c r="H44" i="75" s="1"/>
  <c r="H26" i="77"/>
  <c r="G26" i="77"/>
  <c r="H37" i="77"/>
  <c r="G37" i="77"/>
  <c r="H60" i="77"/>
  <c r="H117" i="77"/>
  <c r="G117" i="77"/>
  <c r="H61" i="78"/>
  <c r="G61" i="78"/>
  <c r="H72" i="78"/>
  <c r="G106" i="78"/>
  <c r="H106" i="78"/>
  <c r="G31" i="79"/>
  <c r="G55" i="79"/>
  <c r="H55" i="79" s="1"/>
  <c r="G54" i="80"/>
  <c r="H54" i="80" s="1"/>
  <c r="G104" i="81"/>
  <c r="H86" i="82"/>
  <c r="G86" i="82"/>
  <c r="G20" i="83"/>
  <c r="H20" i="83"/>
  <c r="G32" i="83"/>
  <c r="G86" i="83"/>
  <c r="H86" i="83"/>
  <c r="I52" i="41"/>
  <c r="F58" i="41"/>
  <c r="I113" i="41"/>
  <c r="F119" i="41"/>
  <c r="H3" i="42"/>
  <c r="H115" i="43"/>
  <c r="G7" i="44"/>
  <c r="H7" i="44"/>
  <c r="G126" i="44"/>
  <c r="H126" i="44"/>
  <c r="H139" i="45"/>
  <c r="H20" i="46"/>
  <c r="H104" i="47"/>
  <c r="H121" i="47"/>
  <c r="E1" i="50"/>
  <c r="H83" i="50"/>
  <c r="H42" i="51"/>
  <c r="H98" i="52"/>
  <c r="G47" i="53"/>
  <c r="H47" i="53" s="1"/>
  <c r="H21" i="55"/>
  <c r="G74" i="57"/>
  <c r="H74" i="57"/>
  <c r="H76" i="58"/>
  <c r="H14" i="59"/>
  <c r="G74" i="60"/>
  <c r="H74" i="60"/>
  <c r="G34" i="61"/>
  <c r="H34" i="61" s="1"/>
  <c r="H9" i="64"/>
  <c r="H47" i="64"/>
  <c r="G85" i="64"/>
  <c r="H85" i="64" s="1"/>
  <c r="G59" i="65"/>
  <c r="H59" i="65" s="1"/>
  <c r="H63" i="66"/>
  <c r="G21" i="68"/>
  <c r="H21" i="68" s="1"/>
  <c r="H90" i="68"/>
  <c r="G100" i="68"/>
  <c r="H100" i="68"/>
  <c r="G67" i="69"/>
  <c r="H67" i="69"/>
  <c r="H78" i="69"/>
  <c r="H99" i="70"/>
  <c r="H23" i="71"/>
  <c r="H32" i="71"/>
  <c r="H106" i="71"/>
  <c r="G117" i="71"/>
  <c r="H117" i="71"/>
  <c r="H27" i="73"/>
  <c r="H38" i="73"/>
  <c r="G40" i="77"/>
  <c r="H40" i="77"/>
  <c r="G84" i="77"/>
  <c r="H84" i="77"/>
  <c r="G120" i="77"/>
  <c r="H120" i="77" s="1"/>
  <c r="H68" i="79"/>
  <c r="G68" i="79"/>
  <c r="H47" i="80"/>
  <c r="G56" i="80"/>
  <c r="H56" i="80"/>
  <c r="G86" i="80"/>
  <c r="H86" i="80" s="1"/>
  <c r="G38" i="81"/>
  <c r="H38" i="81" s="1"/>
  <c r="H75" i="82"/>
  <c r="H125" i="55"/>
  <c r="H80" i="57"/>
  <c r="G5" i="60"/>
  <c r="H59" i="61"/>
  <c r="H10" i="62"/>
  <c r="G44" i="68"/>
  <c r="H44" i="68"/>
  <c r="G15" i="69"/>
  <c r="H15" i="69"/>
  <c r="H22" i="70"/>
  <c r="G22" i="70"/>
  <c r="G40" i="70"/>
  <c r="H40" i="70"/>
  <c r="H69" i="70"/>
  <c r="H116" i="70"/>
  <c r="G3" i="78"/>
  <c r="H3" i="78"/>
  <c r="E1" i="78"/>
  <c r="H96" i="78"/>
  <c r="G51" i="79"/>
  <c r="H51" i="79" s="1"/>
  <c r="G97" i="79"/>
  <c r="H97" i="79" s="1"/>
  <c r="H22" i="81"/>
  <c r="G22" i="81"/>
  <c r="G57" i="81"/>
  <c r="H57" i="81" s="1"/>
  <c r="H106" i="46"/>
  <c r="H7" i="48"/>
  <c r="H22" i="48"/>
  <c r="H48" i="48"/>
  <c r="H112" i="49"/>
  <c r="H33" i="50"/>
  <c r="G58" i="52"/>
  <c r="H58" i="52" s="1"/>
  <c r="H28" i="54"/>
  <c r="H62" i="54"/>
  <c r="H87" i="54"/>
  <c r="H15" i="55"/>
  <c r="H91" i="55"/>
  <c r="G99" i="55"/>
  <c r="H99" i="55" s="1"/>
  <c r="G125" i="55"/>
  <c r="H27" i="56"/>
  <c r="H112" i="56"/>
  <c r="H138" i="56"/>
  <c r="H53" i="57"/>
  <c r="G80" i="57"/>
  <c r="H89" i="57"/>
  <c r="H132" i="57"/>
  <c r="H17" i="58"/>
  <c r="G10" i="59"/>
  <c r="H10" i="59" s="1"/>
  <c r="G61" i="59"/>
  <c r="H61" i="59" s="1"/>
  <c r="G38" i="60"/>
  <c r="H38" i="60" s="1"/>
  <c r="G81" i="60"/>
  <c r="H81" i="60" s="1"/>
  <c r="H9" i="61"/>
  <c r="H15" i="61"/>
  <c r="G59" i="61"/>
  <c r="H68" i="61"/>
  <c r="G77" i="61"/>
  <c r="H77" i="61"/>
  <c r="H94" i="61"/>
  <c r="G10" i="62"/>
  <c r="G36" i="62"/>
  <c r="G45" i="62"/>
  <c r="H45" i="62" s="1"/>
  <c r="G74" i="64"/>
  <c r="H74" i="64" s="1"/>
  <c r="G83" i="64"/>
  <c r="H83" i="64" s="1"/>
  <c r="G14" i="65"/>
  <c r="H14" i="65" s="1"/>
  <c r="H25" i="65"/>
  <c r="H53" i="65"/>
  <c r="H58" i="66"/>
  <c r="G46" i="67"/>
  <c r="H46" i="67" s="1"/>
  <c r="H16" i="68"/>
  <c r="H45" i="68"/>
  <c r="G82" i="68"/>
  <c r="H82" i="68" s="1"/>
  <c r="H25" i="69"/>
  <c r="H90" i="69"/>
  <c r="H41" i="70"/>
  <c r="G50" i="70"/>
  <c r="H50" i="70"/>
  <c r="G69" i="70"/>
  <c r="G79" i="70"/>
  <c r="H79" i="70" s="1"/>
  <c r="H98" i="70"/>
  <c r="G116" i="70"/>
  <c r="H107" i="71"/>
  <c r="H118" i="71"/>
  <c r="G118" i="71"/>
  <c r="H6" i="72"/>
  <c r="G23" i="72"/>
  <c r="H23" i="72" s="1"/>
  <c r="H44" i="72"/>
  <c r="H97" i="73"/>
  <c r="H107" i="73"/>
  <c r="G136" i="73"/>
  <c r="H145" i="73"/>
  <c r="G23" i="77"/>
  <c r="H23" i="77" s="1"/>
  <c r="H79" i="77"/>
  <c r="H89" i="77"/>
  <c r="G42" i="78"/>
  <c r="H42" i="78" s="1"/>
  <c r="H64" i="78"/>
  <c r="G96" i="78"/>
  <c r="H116" i="78"/>
  <c r="H10" i="79"/>
  <c r="H85" i="79"/>
  <c r="H19" i="80"/>
  <c r="G92" i="81"/>
  <c r="H92" i="81"/>
  <c r="H101" i="81"/>
  <c r="H3" i="82"/>
  <c r="H20" i="82"/>
  <c r="H32" i="82"/>
  <c r="H66" i="82"/>
  <c r="G77" i="82"/>
  <c r="H77" i="82" s="1"/>
  <c r="H10" i="83"/>
  <c r="H94" i="44"/>
  <c r="H101" i="45"/>
  <c r="H31" i="47"/>
  <c r="G65" i="47"/>
  <c r="H65" i="47"/>
  <c r="H76" i="48"/>
  <c r="H101" i="48"/>
  <c r="H37" i="49"/>
  <c r="H114" i="49"/>
  <c r="H131" i="49"/>
  <c r="H60" i="50"/>
  <c r="H6" i="51"/>
  <c r="H75" i="53"/>
  <c r="H72" i="54"/>
  <c r="G72" i="54"/>
  <c r="H38" i="56"/>
  <c r="G91" i="57"/>
  <c r="H91" i="57" s="1"/>
  <c r="H19" i="59"/>
  <c r="H89" i="59"/>
  <c r="H49" i="60"/>
  <c r="H67" i="64"/>
  <c r="H70" i="66"/>
  <c r="H79" i="66"/>
  <c r="G3" i="67"/>
  <c r="E1" i="67"/>
  <c r="H122" i="67"/>
  <c r="H10" i="68"/>
  <c r="G63" i="69"/>
  <c r="H63" i="69"/>
  <c r="G20" i="71"/>
  <c r="H20" i="71" s="1"/>
  <c r="G79" i="71"/>
  <c r="H79" i="71"/>
  <c r="H76" i="72"/>
  <c r="H70" i="73"/>
  <c r="H99" i="73"/>
  <c r="G138" i="73"/>
  <c r="H138" i="73" s="1"/>
  <c r="H26" i="75"/>
  <c r="H25" i="77"/>
  <c r="G49" i="77"/>
  <c r="H49" i="77"/>
  <c r="H91" i="77"/>
  <c r="G114" i="77"/>
  <c r="H114" i="77" s="1"/>
  <c r="H126" i="77"/>
  <c r="G44" i="78"/>
  <c r="H44" i="78"/>
  <c r="H66" i="78"/>
  <c r="H4" i="79"/>
  <c r="G57" i="80"/>
  <c r="H57" i="80"/>
  <c r="H97" i="80"/>
  <c r="H37" i="81"/>
  <c r="G79" i="82"/>
  <c r="H79" i="82"/>
  <c r="H12" i="83"/>
  <c r="G12" i="83"/>
  <c r="G28" i="62"/>
  <c r="H28" i="62"/>
  <c r="K6" i="66"/>
  <c r="H91" i="67"/>
  <c r="G92" i="69"/>
  <c r="H92" i="69"/>
  <c r="H128" i="70"/>
  <c r="H32" i="73"/>
  <c r="H59" i="73"/>
  <c r="G59" i="73"/>
  <c r="H87" i="73"/>
  <c r="H134" i="73"/>
  <c r="G134" i="73"/>
  <c r="G48" i="75"/>
  <c r="H48" i="75" s="1"/>
  <c r="G58" i="75"/>
  <c r="H58" i="75"/>
  <c r="G76" i="77"/>
  <c r="H76" i="77" s="1"/>
  <c r="H26" i="78"/>
  <c r="H77" i="78"/>
  <c r="H60" i="79"/>
  <c r="G48" i="80"/>
  <c r="H48" i="80" s="1"/>
  <c r="H21" i="81"/>
  <c r="H77" i="81"/>
  <c r="H49" i="82"/>
  <c r="G56" i="83"/>
  <c r="H56" i="83"/>
  <c r="H52" i="84"/>
  <c r="G52" i="84"/>
  <c r="H123" i="45"/>
  <c r="H49" i="47"/>
  <c r="H90" i="47"/>
  <c r="H52" i="48"/>
  <c r="H50" i="49"/>
  <c r="H55" i="51"/>
  <c r="H86" i="53"/>
  <c r="H138" i="55"/>
  <c r="H75" i="58"/>
  <c r="H47" i="60"/>
  <c r="H80" i="60"/>
  <c r="H18" i="61"/>
  <c r="H101" i="61"/>
  <c r="H29" i="62"/>
  <c r="E1" i="64"/>
  <c r="G16" i="64"/>
  <c r="H16" i="64" s="1"/>
  <c r="H25" i="64"/>
  <c r="H34" i="64"/>
  <c r="H32" i="65"/>
  <c r="H47" i="66"/>
  <c r="H82" i="66"/>
  <c r="H5" i="67"/>
  <c r="H20" i="67"/>
  <c r="H38" i="67"/>
  <c r="G91" i="67"/>
  <c r="H100" i="67"/>
  <c r="H48" i="68"/>
  <c r="H40" i="69"/>
  <c r="G40" i="69"/>
  <c r="H57" i="69"/>
  <c r="H93" i="69"/>
  <c r="H57" i="70"/>
  <c r="H110" i="70"/>
  <c r="H119" i="70"/>
  <c r="G128" i="70"/>
  <c r="H3" i="71"/>
  <c r="G3" i="71"/>
  <c r="G83" i="71"/>
  <c r="H83" i="71" s="1"/>
  <c r="G93" i="71"/>
  <c r="H93" i="71" s="1"/>
  <c r="H15" i="72"/>
  <c r="H53" i="72"/>
  <c r="G63" i="72"/>
  <c r="H63" i="72"/>
  <c r="H72" i="72"/>
  <c r="G82" i="72"/>
  <c r="H82" i="72" s="1"/>
  <c r="G92" i="72"/>
  <c r="H92" i="72" s="1"/>
  <c r="H120" i="72"/>
  <c r="G32" i="73"/>
  <c r="G87" i="73"/>
  <c r="H125" i="73"/>
  <c r="G125" i="73"/>
  <c r="H3" i="74"/>
  <c r="G3" i="74"/>
  <c r="H25" i="74"/>
  <c r="G34" i="74"/>
  <c r="H34" i="74" s="1"/>
  <c r="H62" i="74"/>
  <c r="H82" i="74"/>
  <c r="G92" i="74"/>
  <c r="H92" i="74" s="1"/>
  <c r="H9" i="75"/>
  <c r="G9" i="75"/>
  <c r="G1" i="75" s="1"/>
  <c r="J1" i="75" s="1"/>
  <c r="H38" i="75"/>
  <c r="H117" i="75"/>
  <c r="G66" i="77"/>
  <c r="H66" i="77" s="1"/>
  <c r="H8" i="78"/>
  <c r="G26" i="78"/>
  <c r="H46" i="78"/>
  <c r="H56" i="78"/>
  <c r="G67" i="78"/>
  <c r="H67" i="78" s="1"/>
  <c r="G77" i="78"/>
  <c r="G60" i="79"/>
  <c r="G40" i="80"/>
  <c r="H40" i="80"/>
  <c r="G21" i="81"/>
  <c r="G77" i="81"/>
  <c r="G88" i="81"/>
  <c r="H88" i="81" s="1"/>
  <c r="G109" i="81"/>
  <c r="H109" i="81" s="1"/>
  <c r="H27" i="82"/>
  <c r="G49" i="82"/>
  <c r="G60" i="82"/>
  <c r="H60" i="82" s="1"/>
  <c r="G71" i="82"/>
  <c r="H71" i="82"/>
  <c r="H24" i="83"/>
  <c r="H46" i="83"/>
  <c r="G46" i="83"/>
  <c r="H20" i="84"/>
  <c r="H79" i="45"/>
  <c r="H59" i="47"/>
  <c r="H75" i="47"/>
  <c r="H110" i="48"/>
  <c r="H126" i="48"/>
  <c r="H142" i="48"/>
  <c r="H140" i="49"/>
  <c r="H156" i="49"/>
  <c r="H110" i="50"/>
  <c r="H42" i="52"/>
  <c r="G18" i="57"/>
  <c r="H18" i="57"/>
  <c r="H35" i="57"/>
  <c r="H3" i="58"/>
  <c r="H34" i="58"/>
  <c r="H78" i="59"/>
  <c r="H78" i="61"/>
  <c r="H61" i="65"/>
  <c r="H93" i="67"/>
  <c r="H41" i="68"/>
  <c r="G9" i="72"/>
  <c r="H9" i="72"/>
  <c r="H146" i="73"/>
  <c r="G146" i="73"/>
  <c r="G28" i="78"/>
  <c r="H28" i="78"/>
  <c r="G11" i="79"/>
  <c r="H11" i="79" s="1"/>
  <c r="G40" i="79"/>
  <c r="H40" i="79" s="1"/>
  <c r="G24" i="80"/>
  <c r="H24" i="80" s="1"/>
  <c r="H70" i="80"/>
  <c r="H23" i="84"/>
  <c r="G23" i="84"/>
  <c r="G68" i="74"/>
  <c r="H68" i="74" s="1"/>
  <c r="G66" i="75"/>
  <c r="H66" i="75" s="1"/>
  <c r="H48" i="78"/>
  <c r="H6" i="57"/>
  <c r="H112" i="60"/>
  <c r="H84" i="61"/>
  <c r="H78" i="65"/>
  <c r="H56" i="67"/>
  <c r="G64" i="67"/>
  <c r="H64" i="67"/>
  <c r="H69" i="68"/>
  <c r="H85" i="68"/>
  <c r="H70" i="71"/>
  <c r="G70" i="71"/>
  <c r="H98" i="72"/>
  <c r="G125" i="72"/>
  <c r="H125" i="72"/>
  <c r="G71" i="73"/>
  <c r="H71" i="73" s="1"/>
  <c r="H22" i="74"/>
  <c r="H69" i="74"/>
  <c r="H19" i="75"/>
  <c r="H56" i="75"/>
  <c r="H10" i="77"/>
  <c r="H86" i="77"/>
  <c r="G95" i="77"/>
  <c r="H95" i="77" s="1"/>
  <c r="G48" i="78"/>
  <c r="H67" i="80"/>
  <c r="H57" i="82"/>
  <c r="G50" i="83"/>
  <c r="H50" i="83"/>
  <c r="H32" i="84"/>
  <c r="G42" i="84"/>
  <c r="H98" i="47"/>
  <c r="H88" i="48"/>
  <c r="H74" i="49"/>
  <c r="H32" i="51"/>
  <c r="H108" i="52"/>
  <c r="H131" i="55"/>
  <c r="H4" i="59"/>
  <c r="H90" i="60"/>
  <c r="E1" i="61"/>
  <c r="H62" i="61"/>
  <c r="H18" i="64"/>
  <c r="H44" i="64"/>
  <c r="G71" i="65"/>
  <c r="H71" i="65"/>
  <c r="H32" i="67"/>
  <c r="H49" i="67"/>
  <c r="G78" i="68"/>
  <c r="H78" i="68"/>
  <c r="H54" i="72"/>
  <c r="G90" i="72"/>
  <c r="H90" i="72" s="1"/>
  <c r="G37" i="73"/>
  <c r="H37" i="73" s="1"/>
  <c r="H55" i="73"/>
  <c r="G55" i="73"/>
  <c r="H87" i="75"/>
  <c r="H106" i="75"/>
  <c r="G98" i="77"/>
  <c r="H98" i="77"/>
  <c r="G80" i="78"/>
  <c r="H80" i="78" s="1"/>
  <c r="H79" i="79"/>
  <c r="G4" i="80"/>
  <c r="H4" i="80"/>
  <c r="H69" i="80"/>
  <c r="H81" i="82"/>
  <c r="G75" i="75"/>
  <c r="H75" i="75" s="1"/>
  <c r="G70" i="79"/>
  <c r="H70" i="79" s="1"/>
  <c r="G44" i="83"/>
  <c r="H44" i="83"/>
  <c r="H62" i="84"/>
  <c r="G62" i="84"/>
  <c r="G72" i="84"/>
  <c r="H72" i="84"/>
  <c r="H35" i="64"/>
  <c r="H56" i="65"/>
  <c r="H84" i="68"/>
  <c r="G26" i="71"/>
  <c r="H26" i="71" s="1"/>
  <c r="G108" i="71"/>
  <c r="H108" i="71" s="1"/>
  <c r="G22" i="73"/>
  <c r="H22" i="73" s="1"/>
  <c r="H31" i="73"/>
  <c r="H130" i="73"/>
  <c r="H33" i="74"/>
  <c r="H50" i="74"/>
  <c r="G67" i="74"/>
  <c r="H121" i="75"/>
  <c r="G69" i="77"/>
  <c r="H69" i="77" s="1"/>
  <c r="G16" i="78"/>
  <c r="H16" i="78" s="1"/>
  <c r="H99" i="78"/>
  <c r="G118" i="78"/>
  <c r="H118" i="78" s="1"/>
  <c r="G32" i="79"/>
  <c r="H32" i="79" s="1"/>
  <c r="G100" i="79"/>
  <c r="H100" i="79" s="1"/>
  <c r="G61" i="81"/>
  <c r="H61" i="81" s="1"/>
  <c r="H70" i="81"/>
  <c r="H65" i="82"/>
  <c r="H34" i="83"/>
  <c r="G34" i="83"/>
  <c r="H6" i="84"/>
  <c r="H53" i="84"/>
  <c r="G53" i="84"/>
  <c r="H34" i="65"/>
  <c r="H58" i="67"/>
  <c r="H100" i="70"/>
  <c r="H26" i="72"/>
  <c r="H98" i="73"/>
  <c r="H140" i="73"/>
  <c r="G140" i="73"/>
  <c r="G60" i="74"/>
  <c r="H60" i="74"/>
  <c r="H59" i="75"/>
  <c r="H61" i="77"/>
  <c r="H120" i="78"/>
  <c r="G34" i="79"/>
  <c r="H34" i="79" s="1"/>
  <c r="H73" i="79"/>
  <c r="G43" i="81"/>
  <c r="H43" i="81" s="1"/>
  <c r="G72" i="81"/>
  <c r="H72" i="81" s="1"/>
  <c r="H109" i="70"/>
  <c r="H86" i="71"/>
  <c r="H75" i="73"/>
  <c r="H147" i="73"/>
  <c r="H24" i="74"/>
  <c r="H98" i="74"/>
  <c r="G98" i="74"/>
  <c r="H46" i="77"/>
  <c r="H90" i="77"/>
  <c r="H10" i="78"/>
  <c r="H34" i="78"/>
  <c r="H52" i="78"/>
  <c r="H79" i="78"/>
  <c r="H36" i="79"/>
  <c r="H14" i="81"/>
  <c r="H33" i="81"/>
  <c r="H42" i="82"/>
  <c r="H26" i="83"/>
  <c r="G26" i="83"/>
  <c r="H45" i="66"/>
  <c r="H53" i="73"/>
  <c r="H132" i="73"/>
  <c r="G83" i="74"/>
  <c r="H83" i="74" s="1"/>
  <c r="G77" i="75"/>
  <c r="H77" i="75" s="1"/>
  <c r="H112" i="75"/>
  <c r="G38" i="77"/>
  <c r="H38" i="77" s="1"/>
  <c r="H75" i="77"/>
  <c r="G128" i="77"/>
  <c r="H128" i="77"/>
  <c r="H18" i="78"/>
  <c r="H36" i="78"/>
  <c r="G125" i="78"/>
  <c r="H125" i="78" s="1"/>
  <c r="G19" i="79"/>
  <c r="H19" i="79"/>
  <c r="H47" i="79"/>
  <c r="G93" i="79"/>
  <c r="H93" i="79"/>
  <c r="H83" i="81"/>
  <c r="G24" i="82"/>
  <c r="H24" i="82"/>
  <c r="H75" i="80"/>
  <c r="H3" i="81"/>
  <c r="E1" i="81"/>
  <c r="H87" i="81"/>
  <c r="H16" i="84"/>
  <c r="G16" i="84"/>
  <c r="H23" i="74"/>
  <c r="G68" i="75"/>
  <c r="H68" i="75" s="1"/>
  <c r="G84" i="75"/>
  <c r="H84" i="75" s="1"/>
  <c r="H22" i="77"/>
  <c r="H30" i="77"/>
  <c r="G47" i="77"/>
  <c r="H47" i="77" s="1"/>
  <c r="H72" i="77"/>
  <c r="G105" i="77"/>
  <c r="H105" i="77" s="1"/>
  <c r="H122" i="77"/>
  <c r="H76" i="78"/>
  <c r="H84" i="78"/>
  <c r="H101" i="78"/>
  <c r="H26" i="79"/>
  <c r="H95" i="79"/>
  <c r="G75" i="80"/>
  <c r="G3" i="81"/>
  <c r="H32" i="81"/>
  <c r="G87" i="81"/>
  <c r="H105" i="81"/>
  <c r="H25" i="82"/>
  <c r="H34" i="82"/>
  <c r="G43" i="82"/>
  <c r="H43" i="82" s="1"/>
  <c r="H61" i="82"/>
  <c r="G61" i="82"/>
  <c r="G52" i="83"/>
  <c r="G61" i="83"/>
  <c r="G88" i="83"/>
  <c r="H73" i="84"/>
  <c r="G73" i="84"/>
  <c r="G9" i="77"/>
  <c r="H9" i="77" s="1"/>
  <c r="H45" i="79"/>
  <c r="H89" i="81"/>
  <c r="G45" i="82"/>
  <c r="H45" i="82" s="1"/>
  <c r="H10" i="84"/>
  <c r="G10" i="84"/>
  <c r="G38" i="80"/>
  <c r="H38" i="80" s="1"/>
  <c r="G31" i="83"/>
  <c r="H66" i="83"/>
  <c r="H5" i="84"/>
  <c r="G78" i="79"/>
  <c r="H78" i="79" s="1"/>
  <c r="H114" i="81"/>
  <c r="H11" i="83"/>
  <c r="G83" i="83"/>
  <c r="H55" i="82"/>
  <c r="J3" i="33" l="1"/>
  <c r="J2" i="33"/>
  <c r="K1" i="33"/>
  <c r="K2" i="33" s="1"/>
  <c r="J12" i="33" s="1"/>
  <c r="K12" i="33" s="1"/>
  <c r="J3" i="50"/>
  <c r="J2" i="50"/>
  <c r="J3" i="70"/>
  <c r="J2" i="70"/>
  <c r="H1" i="35"/>
  <c r="J22" i="31"/>
  <c r="K22" i="31" s="1"/>
  <c r="K20" i="31"/>
  <c r="G1" i="65"/>
  <c r="J1" i="65" s="1"/>
  <c r="H3" i="65"/>
  <c r="H1" i="65" s="1"/>
  <c r="H5" i="61"/>
  <c r="H1" i="61" s="1"/>
  <c r="G1" i="61"/>
  <c r="J1" i="61" s="1"/>
  <c r="G1" i="19"/>
  <c r="I1" i="32"/>
  <c r="H1" i="33"/>
  <c r="G1" i="22"/>
  <c r="H10" i="22"/>
  <c r="H1" i="22" s="1"/>
  <c r="H1" i="45"/>
  <c r="G1" i="67"/>
  <c r="J1" i="67" s="1"/>
  <c r="H3" i="67"/>
  <c r="H1" i="67" s="1"/>
  <c r="H1" i="15"/>
  <c r="H1" i="47"/>
  <c r="G1" i="11"/>
  <c r="H1" i="11" s="1"/>
  <c r="H1" i="25"/>
  <c r="G1" i="57"/>
  <c r="J1" i="57" s="1"/>
  <c r="G1" i="69"/>
  <c r="J1" i="69" s="1"/>
  <c r="H1" i="19"/>
  <c r="H1" i="34"/>
  <c r="H1" i="14"/>
  <c r="G1" i="60"/>
  <c r="J1" i="60" s="1"/>
  <c r="G1" i="80"/>
  <c r="J1" i="80" s="1"/>
  <c r="H3" i="80"/>
  <c r="H1" i="80" s="1"/>
  <c r="G1" i="35"/>
  <c r="J1" i="35" s="1"/>
  <c r="J2" i="73"/>
  <c r="J3" i="73"/>
  <c r="H1" i="16"/>
  <c r="H34" i="50"/>
  <c r="G1" i="59"/>
  <c r="J1" i="59" s="1"/>
  <c r="G1" i="47"/>
  <c r="J1" i="47" s="1"/>
  <c r="G1" i="82"/>
  <c r="J1" i="82" s="1"/>
  <c r="H7" i="82"/>
  <c r="H1" i="82" s="1"/>
  <c r="H1" i="32"/>
  <c r="K1" i="32" s="1"/>
  <c r="H1" i="37"/>
  <c r="J3" i="43"/>
  <c r="J2" i="43"/>
  <c r="G1" i="23"/>
  <c r="H8" i="23"/>
  <c r="H1" i="23" s="1"/>
  <c r="H1" i="58"/>
  <c r="G1" i="72"/>
  <c r="J1" i="72" s="1"/>
  <c r="H5" i="72"/>
  <c r="H1" i="72" s="1"/>
  <c r="G1" i="48"/>
  <c r="J1" i="48" s="1"/>
  <c r="H12" i="48"/>
  <c r="G1" i="34"/>
  <c r="J1" i="34" s="1"/>
  <c r="H1" i="44"/>
  <c r="H7" i="54"/>
  <c r="H1" i="54" s="1"/>
  <c r="G1" i="54"/>
  <c r="J1" i="54" s="1"/>
  <c r="H5" i="55"/>
  <c r="H1" i="55" s="1"/>
  <c r="G1" i="55"/>
  <c r="J1" i="55" s="1"/>
  <c r="G1" i="24"/>
  <c r="G1" i="64"/>
  <c r="J1" i="64" s="1"/>
  <c r="G1" i="12"/>
  <c r="H1" i="83"/>
  <c r="J2" i="75"/>
  <c r="J3" i="75"/>
  <c r="J22" i="30"/>
  <c r="J23" i="30" s="1"/>
  <c r="M28" i="31" s="1"/>
  <c r="G1" i="29"/>
  <c r="J1" i="29" s="1"/>
  <c r="H1" i="69"/>
  <c r="H1" i="66"/>
  <c r="G1" i="17"/>
  <c r="H1" i="57"/>
  <c r="H1" i="38"/>
  <c r="H1" i="27"/>
  <c r="G1" i="74"/>
  <c r="J1" i="74" s="1"/>
  <c r="F16" i="41"/>
  <c r="G1" i="53"/>
  <c r="J1" i="53" s="1"/>
  <c r="F27" i="40"/>
  <c r="F76" i="41"/>
  <c r="G1" i="37"/>
  <c r="J1" i="37" s="1"/>
  <c r="H1" i="40"/>
  <c r="K1" i="40" s="1"/>
  <c r="F12" i="41"/>
  <c r="H1" i="20"/>
  <c r="G1" i="27"/>
  <c r="J1" i="27" s="1"/>
  <c r="H1" i="71"/>
  <c r="G1" i="79"/>
  <c r="J1" i="79" s="1"/>
  <c r="G1" i="83"/>
  <c r="J1" i="83" s="1"/>
  <c r="F39" i="40"/>
  <c r="H1" i="68"/>
  <c r="H1" i="26"/>
  <c r="M22" i="31"/>
  <c r="H1" i="74"/>
  <c r="H1" i="64"/>
  <c r="H1" i="70"/>
  <c r="K1" i="70" s="1"/>
  <c r="H1" i="75"/>
  <c r="K1" i="75" s="1"/>
  <c r="G1" i="84"/>
  <c r="J1" i="84" s="1"/>
  <c r="G1" i="71"/>
  <c r="J1" i="71" s="1"/>
  <c r="H9" i="79"/>
  <c r="F113" i="41"/>
  <c r="F118" i="41"/>
  <c r="F112" i="41"/>
  <c r="F67" i="41"/>
  <c r="F30" i="41"/>
  <c r="F63" i="41"/>
  <c r="F62" i="41"/>
  <c r="F23" i="41"/>
  <c r="F54" i="41"/>
  <c r="F77" i="41"/>
  <c r="F78" i="41"/>
  <c r="F52" i="41"/>
  <c r="F27" i="41"/>
  <c r="F51" i="41"/>
  <c r="F107" i="41"/>
  <c r="F97" i="41"/>
  <c r="F7" i="41"/>
  <c r="F66" i="41"/>
  <c r="F39" i="41"/>
  <c r="F88" i="41"/>
  <c r="F29" i="41"/>
  <c r="F44" i="41"/>
  <c r="F109" i="41"/>
  <c r="F32" i="41"/>
  <c r="F61" i="41"/>
  <c r="F108" i="41"/>
  <c r="F22" i="41"/>
  <c r="F117" i="41"/>
  <c r="F55" i="41"/>
  <c r="F13" i="41"/>
  <c r="F83" i="41"/>
  <c r="F21" i="41"/>
  <c r="F56" i="41"/>
  <c r="F104" i="41"/>
  <c r="F36" i="41"/>
  <c r="F25" i="41"/>
  <c r="F114" i="41"/>
  <c r="F57" i="41"/>
  <c r="F79" i="41"/>
  <c r="F17" i="41"/>
  <c r="F9" i="41"/>
  <c r="F37" i="41"/>
  <c r="F100" i="41"/>
  <c r="F28" i="41"/>
  <c r="F110" i="41"/>
  <c r="F20" i="41"/>
  <c r="F43" i="41"/>
  <c r="F80" i="41"/>
  <c r="F93" i="41"/>
  <c r="F89" i="41"/>
  <c r="F98" i="41"/>
  <c r="F106" i="41"/>
  <c r="F120" i="41"/>
  <c r="F87" i="41"/>
  <c r="F111" i="41"/>
  <c r="F47" i="41"/>
  <c r="F26" i="41"/>
  <c r="F72" i="41"/>
  <c r="F5" i="41"/>
  <c r="F69" i="41"/>
  <c r="F65" i="41"/>
  <c r="F48" i="41"/>
  <c r="F3" i="41"/>
  <c r="F19" i="41"/>
  <c r="F59" i="41"/>
  <c r="F102" i="41"/>
  <c r="F90" i="41"/>
  <c r="F6" i="41"/>
  <c r="F94" i="41"/>
  <c r="F35" i="41"/>
  <c r="F11" i="41"/>
  <c r="F95" i="41"/>
  <c r="F109" i="40"/>
  <c r="F34" i="41"/>
  <c r="F14" i="41"/>
  <c r="F36" i="40"/>
  <c r="G1" i="56"/>
  <c r="J1" i="56" s="1"/>
  <c r="H3" i="53"/>
  <c r="H1" i="53" s="1"/>
  <c r="F40" i="41"/>
  <c r="F45" i="41"/>
  <c r="H1" i="13"/>
  <c r="K1" i="63"/>
  <c r="K2" i="63" s="1"/>
  <c r="J12" i="63" s="1"/>
  <c r="K12" i="63" s="1"/>
  <c r="J3" i="63"/>
  <c r="J2" i="63"/>
  <c r="G1" i="38"/>
  <c r="J1" i="38" s="1"/>
  <c r="G1" i="28"/>
  <c r="J1" i="28" s="1"/>
  <c r="F19" i="40"/>
  <c r="F23" i="40"/>
  <c r="F18" i="40"/>
  <c r="F68" i="40"/>
  <c r="F9" i="40"/>
  <c r="F67" i="40"/>
  <c r="F116" i="40"/>
  <c r="F76" i="40"/>
  <c r="F56" i="40"/>
  <c r="F62" i="40"/>
  <c r="F83" i="40"/>
  <c r="F54" i="40"/>
  <c r="F47" i="40"/>
  <c r="F25" i="40"/>
  <c r="F38" i="40"/>
  <c r="F103" i="40"/>
  <c r="F94" i="40"/>
  <c r="F111" i="40"/>
  <c r="F73" i="40"/>
  <c r="F69" i="40"/>
  <c r="F33" i="40"/>
  <c r="F114" i="40"/>
  <c r="F107" i="40"/>
  <c r="F90" i="40"/>
  <c r="F72" i="40"/>
  <c r="F46" i="40"/>
  <c r="F79" i="40"/>
  <c r="F89" i="40"/>
  <c r="F71" i="40"/>
  <c r="F53" i="40"/>
  <c r="F45" i="40"/>
  <c r="F5" i="40"/>
  <c r="F42" i="40"/>
  <c r="F81" i="40"/>
  <c r="F100" i="40"/>
  <c r="F21" i="40"/>
  <c r="F78" i="40"/>
  <c r="F70" i="40"/>
  <c r="F59" i="40"/>
  <c r="F50" i="40"/>
  <c r="F8" i="40"/>
  <c r="F87" i="40"/>
  <c r="F77" i="40"/>
  <c r="F48" i="40"/>
  <c r="F15" i="40"/>
  <c r="F57" i="40"/>
  <c r="F55" i="40"/>
  <c r="F84" i="40"/>
  <c r="F52" i="40"/>
  <c r="F64" i="40"/>
  <c r="F61" i="40"/>
  <c r="F1" i="40"/>
  <c r="F115" i="40"/>
  <c r="F34" i="40"/>
  <c r="F93" i="40"/>
  <c r="F99" i="40"/>
  <c r="F14" i="40"/>
  <c r="F4" i="40"/>
  <c r="F60" i="40"/>
  <c r="F11" i="40"/>
  <c r="F101" i="40"/>
  <c r="F112" i="40"/>
  <c r="F17" i="40"/>
  <c r="F22" i="40"/>
  <c r="F31" i="40"/>
  <c r="F13" i="40"/>
  <c r="F92" i="40"/>
  <c r="F49" i="40"/>
  <c r="F10" i="40"/>
  <c r="F85" i="40"/>
  <c r="F75" i="40"/>
  <c r="F32" i="40"/>
  <c r="F108" i="40"/>
  <c r="F82" i="40"/>
  <c r="F24" i="40"/>
  <c r="F97" i="40"/>
  <c r="F86" i="40"/>
  <c r="F20" i="40"/>
  <c r="F35" i="40"/>
  <c r="F96" i="41"/>
  <c r="I1" i="41"/>
  <c r="G1" i="30"/>
  <c r="J1" i="30" s="1"/>
  <c r="F58" i="40"/>
  <c r="H1" i="78"/>
  <c r="F15" i="41"/>
  <c r="G1" i="52"/>
  <c r="J1" i="52" s="1"/>
  <c r="H6" i="52"/>
  <c r="H1" i="52" s="1"/>
  <c r="F98" i="40"/>
  <c r="F37" i="40"/>
  <c r="G1" i="26"/>
  <c r="J1" i="26" s="1"/>
  <c r="H1" i="12"/>
  <c r="G1" i="31"/>
  <c r="J1" i="31" s="1"/>
  <c r="F6" i="40"/>
  <c r="F113" i="40"/>
  <c r="F65" i="40"/>
  <c r="G1" i="46"/>
  <c r="J1" i="46" s="1"/>
  <c r="F26" i="40"/>
  <c r="G1" i="51"/>
  <c r="J1" i="51" s="1"/>
  <c r="H5" i="51"/>
  <c r="H1" i="51" s="1"/>
  <c r="F122" i="41"/>
  <c r="H1" i="81"/>
  <c r="G1" i="68"/>
  <c r="J1" i="68" s="1"/>
  <c r="G1" i="78"/>
  <c r="J1" i="78" s="1"/>
  <c r="H5" i="60"/>
  <c r="H1" i="60" s="1"/>
  <c r="F10" i="41"/>
  <c r="F38" i="41"/>
  <c r="F7" i="40"/>
  <c r="G1" i="44"/>
  <c r="J1" i="44" s="1"/>
  <c r="H4" i="31"/>
  <c r="H1" i="31" s="1"/>
  <c r="F101" i="41"/>
  <c r="H1" i="79"/>
  <c r="F74" i="40"/>
  <c r="F53" i="41"/>
  <c r="F66" i="40"/>
  <c r="F102" i="40"/>
  <c r="H1" i="50"/>
  <c r="K1" i="50" s="1"/>
  <c r="H1" i="39"/>
  <c r="K1" i="39" s="1"/>
  <c r="F4" i="41"/>
  <c r="F91" i="41"/>
  <c r="J22" i="33"/>
  <c r="J23" i="33" s="1"/>
  <c r="F24" i="41"/>
  <c r="I1" i="40"/>
  <c r="H1" i="46"/>
  <c r="H1" i="84"/>
  <c r="F70" i="41"/>
  <c r="H1" i="56"/>
  <c r="H1" i="42"/>
  <c r="F96" i="40"/>
  <c r="G1" i="62"/>
  <c r="J1" i="62" s="1"/>
  <c r="F3" i="40"/>
  <c r="G1" i="45"/>
  <c r="J1" i="45" s="1"/>
  <c r="I3" i="39"/>
  <c r="I1" i="39" s="1"/>
  <c r="H1" i="41"/>
  <c r="K1" i="41" s="1"/>
  <c r="J22" i="37"/>
  <c r="J23" i="37"/>
  <c r="H1" i="29"/>
  <c r="H1" i="62"/>
  <c r="G1" i="49"/>
  <c r="J1" i="49" s="1"/>
  <c r="F118" i="39"/>
  <c r="F42" i="39"/>
  <c r="F97" i="39"/>
  <c r="F96" i="39"/>
  <c r="F64" i="39"/>
  <c r="F74" i="39"/>
  <c r="F53" i="39"/>
  <c r="F21" i="39"/>
  <c r="F32" i="39"/>
  <c r="F61" i="39"/>
  <c r="F15" i="39"/>
  <c r="F124" i="39"/>
  <c r="F108" i="39"/>
  <c r="F85" i="39"/>
  <c r="F30" i="39"/>
  <c r="F110" i="39"/>
  <c r="F22" i="39"/>
  <c r="F91" i="39"/>
  <c r="F119" i="39"/>
  <c r="F73" i="39"/>
  <c r="F29" i="39"/>
  <c r="F19" i="39"/>
  <c r="F63" i="39"/>
  <c r="F54" i="39"/>
  <c r="F44" i="39"/>
  <c r="F36" i="39"/>
  <c r="F11" i="39"/>
  <c r="F23" i="39"/>
  <c r="F13" i="39"/>
  <c r="F31" i="39"/>
  <c r="F12" i="39"/>
  <c r="F77" i="39"/>
  <c r="F57" i="39"/>
  <c r="F6" i="39"/>
  <c r="F87" i="39"/>
  <c r="F107" i="39"/>
  <c r="F75" i="39"/>
  <c r="F35" i="39"/>
  <c r="F80" i="39"/>
  <c r="F58" i="39"/>
  <c r="F104" i="39"/>
  <c r="F25" i="39"/>
  <c r="F27" i="39"/>
  <c r="F86" i="39"/>
  <c r="F62" i="39"/>
  <c r="F84" i="39"/>
  <c r="F41" i="39"/>
  <c r="F9" i="39"/>
  <c r="F70" i="39"/>
  <c r="F16" i="39"/>
  <c r="F105" i="39"/>
  <c r="F52" i="39"/>
  <c r="F93" i="39"/>
  <c r="F7" i="39"/>
  <c r="F106" i="39"/>
  <c r="F18" i="39"/>
  <c r="F112" i="39"/>
  <c r="J22" i="38"/>
  <c r="J23" i="38" s="1"/>
  <c r="F94" i="39"/>
  <c r="G1" i="13"/>
  <c r="H1" i="28"/>
  <c r="H1" i="73"/>
  <c r="K1" i="73" s="1"/>
  <c r="H1" i="48"/>
  <c r="F71" i="39"/>
  <c r="F69" i="39"/>
  <c r="G1" i="14"/>
  <c r="F120" i="39"/>
  <c r="G1" i="36"/>
  <c r="J1" i="36" s="1"/>
  <c r="G1" i="81"/>
  <c r="J1" i="81" s="1"/>
  <c r="F40" i="39"/>
  <c r="G1" i="25"/>
  <c r="J1" i="25" s="1"/>
  <c r="H1" i="36"/>
  <c r="K23" i="39"/>
  <c r="K22" i="39"/>
  <c r="G1" i="20"/>
  <c r="G1" i="42"/>
  <c r="J1" i="42" s="1"/>
  <c r="K21" i="32"/>
  <c r="K22" i="32"/>
  <c r="F98" i="39"/>
  <c r="G1" i="77"/>
  <c r="J1" i="77" s="1"/>
  <c r="F95" i="39"/>
  <c r="F17" i="39"/>
  <c r="F123" i="39"/>
  <c r="G1" i="21"/>
  <c r="G1" i="66"/>
  <c r="J1" i="66" s="1"/>
  <c r="H1" i="59"/>
  <c r="H1" i="49"/>
  <c r="H1" i="43"/>
  <c r="K1" i="43" s="1"/>
  <c r="G1" i="58"/>
  <c r="J1" i="58" s="1"/>
  <c r="H4" i="42"/>
  <c r="F89" i="39"/>
  <c r="H3" i="77"/>
  <c r="H1" i="77" s="1"/>
  <c r="F8" i="39"/>
  <c r="H1" i="21"/>
  <c r="F114" i="39"/>
  <c r="F122" i="39"/>
  <c r="F33" i="39"/>
  <c r="K2" i="73" l="1"/>
  <c r="J12" i="73" s="1"/>
  <c r="K12" i="73" s="1"/>
  <c r="L1" i="73"/>
  <c r="K2" i="75"/>
  <c r="J12" i="75" s="1"/>
  <c r="K12" i="75" s="1"/>
  <c r="L1" i="75"/>
  <c r="K2" i="50"/>
  <c r="J12" i="50" s="1"/>
  <c r="K12" i="50" s="1"/>
  <c r="L1" i="50"/>
  <c r="K2" i="43"/>
  <c r="J12" i="43" s="1"/>
  <c r="K12" i="43" s="1"/>
  <c r="L1" i="43"/>
  <c r="K2" i="70"/>
  <c r="J12" i="70" s="1"/>
  <c r="K12" i="70" s="1"/>
  <c r="L1" i="70"/>
  <c r="L1" i="63"/>
  <c r="J2" i="25"/>
  <c r="K1" i="25"/>
  <c r="K2" i="25" s="1"/>
  <c r="J12" i="25" s="1"/>
  <c r="K12" i="25" s="1"/>
  <c r="J3" i="25"/>
  <c r="L1" i="25"/>
  <c r="J3" i="29"/>
  <c r="K1" i="29"/>
  <c r="K2" i="29" s="1"/>
  <c r="J12" i="29" s="1"/>
  <c r="K12" i="29" s="1"/>
  <c r="J2" i="29"/>
  <c r="L1" i="29"/>
  <c r="K1" i="65"/>
  <c r="K2" i="65" s="1"/>
  <c r="J12" i="65" s="1"/>
  <c r="K12" i="65" s="1"/>
  <c r="L1" i="65"/>
  <c r="J3" i="65"/>
  <c r="J2" i="65"/>
  <c r="J2" i="81"/>
  <c r="K1" i="81"/>
  <c r="K2" i="81" s="1"/>
  <c r="J12" i="81" s="1"/>
  <c r="K12" i="81" s="1"/>
  <c r="J3" i="81"/>
  <c r="J17" i="81" s="1"/>
  <c r="K1" i="56"/>
  <c r="K2" i="56" s="1"/>
  <c r="J12" i="56" s="1"/>
  <c r="K12" i="56" s="1"/>
  <c r="L1" i="56"/>
  <c r="J3" i="56"/>
  <c r="J2" i="56"/>
  <c r="K1" i="69"/>
  <c r="K2" i="69" s="1"/>
  <c r="J12" i="69" s="1"/>
  <c r="K12" i="69" s="1"/>
  <c r="J2" i="69"/>
  <c r="L1" i="69"/>
  <c r="J3" i="69"/>
  <c r="K1" i="58"/>
  <c r="K2" i="58" s="1"/>
  <c r="J12" i="58" s="1"/>
  <c r="K12" i="58" s="1"/>
  <c r="J2" i="58"/>
  <c r="J3" i="58"/>
  <c r="J3" i="57"/>
  <c r="J2" i="57"/>
  <c r="K1" i="57"/>
  <c r="K2" i="57" s="1"/>
  <c r="J12" i="57" s="1"/>
  <c r="K12" i="57" s="1"/>
  <c r="L2" i="75"/>
  <c r="J13" i="75"/>
  <c r="K13" i="75" s="1"/>
  <c r="J2" i="27"/>
  <c r="K1" i="27"/>
  <c r="K2" i="27" s="1"/>
  <c r="J12" i="27" s="1"/>
  <c r="K12" i="27" s="1"/>
  <c r="J3" i="27"/>
  <c r="J2" i="35"/>
  <c r="K1" i="35"/>
  <c r="K2" i="35" s="1"/>
  <c r="J12" i="35" s="1"/>
  <c r="K12" i="35" s="1"/>
  <c r="J3" i="35"/>
  <c r="J15" i="35" s="1"/>
  <c r="J2" i="72"/>
  <c r="J3" i="72"/>
  <c r="K1" i="72"/>
  <c r="K2" i="72" s="1"/>
  <c r="J12" i="72" s="1"/>
  <c r="K12" i="72" s="1"/>
  <c r="K1" i="68"/>
  <c r="K2" i="68" s="1"/>
  <c r="J12" i="68" s="1"/>
  <c r="K12" i="68" s="1"/>
  <c r="L1" i="68"/>
  <c r="J2" i="68"/>
  <c r="J3" i="68"/>
  <c r="L2" i="43"/>
  <c r="J13" i="43"/>
  <c r="K13" i="43" s="1"/>
  <c r="J2" i="83"/>
  <c r="J3" i="83"/>
  <c r="J17" i="83" s="1"/>
  <c r="L1" i="83"/>
  <c r="K1" i="83"/>
  <c r="K2" i="83" s="1"/>
  <c r="J12" i="83" s="1"/>
  <c r="K12" i="83" s="1"/>
  <c r="K1" i="36"/>
  <c r="K2" i="36" s="1"/>
  <c r="J12" i="36" s="1"/>
  <c r="K12" i="36" s="1"/>
  <c r="J3" i="36"/>
  <c r="J15" i="36" s="1"/>
  <c r="L1" i="36"/>
  <c r="J2" i="36"/>
  <c r="J2" i="79"/>
  <c r="J3" i="79"/>
  <c r="J17" i="79" s="1"/>
  <c r="K1" i="79"/>
  <c r="K2" i="79" s="1"/>
  <c r="J12" i="79" s="1"/>
  <c r="K12" i="79" s="1"/>
  <c r="L1" i="79"/>
  <c r="J23" i="31"/>
  <c r="J2" i="51"/>
  <c r="K1" i="51"/>
  <c r="K2" i="51" s="1"/>
  <c r="J12" i="51" s="1"/>
  <c r="K12" i="51" s="1"/>
  <c r="J3" i="51"/>
  <c r="J20" i="51" s="1"/>
  <c r="L1" i="51"/>
  <c r="J2" i="46"/>
  <c r="J3" i="46"/>
  <c r="K1" i="46"/>
  <c r="K2" i="46" s="1"/>
  <c r="J12" i="46" s="1"/>
  <c r="K12" i="46" s="1"/>
  <c r="K2" i="32"/>
  <c r="L1" i="32"/>
  <c r="L2" i="32" s="1"/>
  <c r="K11" i="32" s="1"/>
  <c r="L11" i="32" s="1"/>
  <c r="L2" i="70"/>
  <c r="J13" i="70"/>
  <c r="K13" i="70" s="1"/>
  <c r="L1" i="31"/>
  <c r="J2" i="31"/>
  <c r="J3" i="31"/>
  <c r="K1" i="31"/>
  <c r="K2" i="31" s="1"/>
  <c r="J12" i="31" s="1"/>
  <c r="K12" i="31" s="1"/>
  <c r="J2" i="55"/>
  <c r="K1" i="55"/>
  <c r="K2" i="55" s="1"/>
  <c r="J12" i="55" s="1"/>
  <c r="K12" i="55" s="1"/>
  <c r="J3" i="55"/>
  <c r="J2" i="59"/>
  <c r="K1" i="59"/>
  <c r="K2" i="59" s="1"/>
  <c r="J12" i="59" s="1"/>
  <c r="K12" i="59" s="1"/>
  <c r="J3" i="59"/>
  <c r="J2" i="67"/>
  <c r="K1" i="67"/>
  <c r="K2" i="67" s="1"/>
  <c r="J12" i="67" s="1"/>
  <c r="K12" i="67" s="1"/>
  <c r="J3" i="67"/>
  <c r="J3" i="48"/>
  <c r="J2" i="48"/>
  <c r="K1" i="48"/>
  <c r="K2" i="48" s="1"/>
  <c r="J12" i="48" s="1"/>
  <c r="K12" i="48" s="1"/>
  <c r="J3" i="80"/>
  <c r="J17" i="80" s="1"/>
  <c r="J2" i="80"/>
  <c r="K1" i="80"/>
  <c r="K2" i="80" s="1"/>
  <c r="J12" i="80" s="1"/>
  <c r="K12" i="80" s="1"/>
  <c r="J3" i="78"/>
  <c r="J2" i="78"/>
  <c r="K1" i="78"/>
  <c r="K2" i="78" s="1"/>
  <c r="J12" i="78" s="1"/>
  <c r="K12" i="78" s="1"/>
  <c r="L1" i="78"/>
  <c r="J3" i="66"/>
  <c r="K1" i="66"/>
  <c r="K2" i="66" s="1"/>
  <c r="J12" i="66" s="1"/>
  <c r="K12" i="66" s="1"/>
  <c r="L1" i="66"/>
  <c r="J2" i="66"/>
  <c r="K3" i="39"/>
  <c r="K15" i="39" s="1"/>
  <c r="L1" i="39"/>
  <c r="L2" i="39" s="1"/>
  <c r="K12" i="39" s="1"/>
  <c r="L12" i="39" s="1"/>
  <c r="K2" i="39"/>
  <c r="M1" i="39"/>
  <c r="K3" i="40"/>
  <c r="K15" i="40" s="1"/>
  <c r="K2" i="40"/>
  <c r="L1" i="40"/>
  <c r="L2" i="40" s="1"/>
  <c r="K12" i="40" s="1"/>
  <c r="L12" i="40" s="1"/>
  <c r="M1" i="40"/>
  <c r="J3" i="64"/>
  <c r="J2" i="64"/>
  <c r="L1" i="64"/>
  <c r="K1" i="64"/>
  <c r="K2" i="64" s="1"/>
  <c r="J12" i="64" s="1"/>
  <c r="K12" i="64" s="1"/>
  <c r="K1" i="82"/>
  <c r="K2" i="82" s="1"/>
  <c r="J12" i="82" s="1"/>
  <c r="K12" i="82" s="1"/>
  <c r="J3" i="82"/>
  <c r="J17" i="82" s="1"/>
  <c r="J2" i="82"/>
  <c r="J2" i="37"/>
  <c r="J3" i="37"/>
  <c r="J15" i="37" s="1"/>
  <c r="K1" i="37"/>
  <c r="K2" i="37" s="1"/>
  <c r="J12" i="37" s="1"/>
  <c r="K12" i="37" s="1"/>
  <c r="I1" i="24"/>
  <c r="H1" i="24"/>
  <c r="J1" i="24" s="1"/>
  <c r="K1" i="47"/>
  <c r="K2" i="47" s="1"/>
  <c r="J12" i="47" s="1"/>
  <c r="K12" i="47" s="1"/>
  <c r="J3" i="47"/>
  <c r="J2" i="47"/>
  <c r="L2" i="50"/>
  <c r="J13" i="50"/>
  <c r="K13" i="50" s="1"/>
  <c r="J2" i="77"/>
  <c r="K1" i="77"/>
  <c r="K2" i="77" s="1"/>
  <c r="J12" i="77" s="1"/>
  <c r="K12" i="77" s="1"/>
  <c r="L1" i="77"/>
  <c r="J3" i="77"/>
  <c r="K2" i="41"/>
  <c r="L1" i="41"/>
  <c r="L2" i="41" s="1"/>
  <c r="K12" i="41" s="1"/>
  <c r="L12" i="41" s="1"/>
  <c r="K3" i="41"/>
  <c r="J2" i="26"/>
  <c r="J3" i="26"/>
  <c r="K1" i="26"/>
  <c r="K2" i="26" s="1"/>
  <c r="J12" i="26" s="1"/>
  <c r="K12" i="26" s="1"/>
  <c r="J2" i="53"/>
  <c r="K1" i="53"/>
  <c r="K2" i="53" s="1"/>
  <c r="J12" i="53" s="1"/>
  <c r="K12" i="53" s="1"/>
  <c r="J3" i="53"/>
  <c r="J3" i="54"/>
  <c r="K1" i="54"/>
  <c r="K2" i="54" s="1"/>
  <c r="J12" i="54" s="1"/>
  <c r="K12" i="54" s="1"/>
  <c r="L1" i="54"/>
  <c r="J2" i="54"/>
  <c r="K1" i="61"/>
  <c r="K2" i="61" s="1"/>
  <c r="J12" i="61" s="1"/>
  <c r="K12" i="61" s="1"/>
  <c r="L1" i="61"/>
  <c r="J2" i="61"/>
  <c r="J3" i="61"/>
  <c r="K1" i="30"/>
  <c r="K2" i="30" s="1"/>
  <c r="J12" i="30" s="1"/>
  <c r="K12" i="30" s="1"/>
  <c r="L1" i="30"/>
  <c r="J3" i="30"/>
  <c r="J2" i="30"/>
  <c r="L1" i="60"/>
  <c r="J3" i="60"/>
  <c r="J2" i="60"/>
  <c r="K1" i="60"/>
  <c r="K2" i="60" s="1"/>
  <c r="J12" i="60" s="1"/>
  <c r="K12" i="60" s="1"/>
  <c r="J3" i="49"/>
  <c r="J2" i="49"/>
  <c r="K1" i="49"/>
  <c r="K2" i="49" s="1"/>
  <c r="J12" i="49" s="1"/>
  <c r="K12" i="49" s="1"/>
  <c r="J2" i="45"/>
  <c r="J3" i="45"/>
  <c r="K1" i="45"/>
  <c r="K2" i="45" s="1"/>
  <c r="J12" i="45" s="1"/>
  <c r="K12" i="45" s="1"/>
  <c r="J3" i="28"/>
  <c r="J2" i="28"/>
  <c r="K1" i="28"/>
  <c r="K2" i="28" s="1"/>
  <c r="J12" i="28" s="1"/>
  <c r="K12" i="28" s="1"/>
  <c r="J2" i="71"/>
  <c r="K1" i="71"/>
  <c r="K2" i="71" s="1"/>
  <c r="J12" i="71" s="1"/>
  <c r="K12" i="71" s="1"/>
  <c r="J3" i="71"/>
  <c r="J3" i="74"/>
  <c r="J2" i="74"/>
  <c r="K1" i="74"/>
  <c r="K2" i="74" s="1"/>
  <c r="J12" i="74" s="1"/>
  <c r="K12" i="74" s="1"/>
  <c r="L2" i="33"/>
  <c r="J13" i="33"/>
  <c r="K13" i="33" s="1"/>
  <c r="J3" i="38"/>
  <c r="J15" i="38" s="1"/>
  <c r="K1" i="38"/>
  <c r="K2" i="38" s="1"/>
  <c r="J12" i="38" s="1"/>
  <c r="K12" i="38" s="1"/>
  <c r="J2" i="38"/>
  <c r="K1" i="84"/>
  <c r="K2" i="84" s="1"/>
  <c r="J12" i="84" s="1"/>
  <c r="K12" i="84" s="1"/>
  <c r="J3" i="84"/>
  <c r="J17" i="84" s="1"/>
  <c r="L1" i="84"/>
  <c r="J2" i="84"/>
  <c r="J2" i="34"/>
  <c r="J3" i="34"/>
  <c r="J15" i="34" s="1"/>
  <c r="K1" i="34"/>
  <c r="K2" i="34" s="1"/>
  <c r="J12" i="34" s="1"/>
  <c r="K12" i="34" s="1"/>
  <c r="J13" i="73"/>
  <c r="K13" i="73" s="1"/>
  <c r="L2" i="73"/>
  <c r="J15" i="33"/>
  <c r="K1" i="42"/>
  <c r="K2" i="42" s="1"/>
  <c r="J12" i="42" s="1"/>
  <c r="K12" i="42" s="1"/>
  <c r="J3" i="42"/>
  <c r="J2" i="42"/>
  <c r="J3" i="62"/>
  <c r="J2" i="62"/>
  <c r="K1" i="62"/>
  <c r="K2" i="62" s="1"/>
  <c r="J12" i="62" s="1"/>
  <c r="K12" i="62" s="1"/>
  <c r="J3" i="44"/>
  <c r="J2" i="44"/>
  <c r="K1" i="44"/>
  <c r="K2" i="44" s="1"/>
  <c r="J12" i="44" s="1"/>
  <c r="K12" i="44" s="1"/>
  <c r="L1" i="44"/>
  <c r="J2" i="52"/>
  <c r="K1" i="52"/>
  <c r="K2" i="52" s="1"/>
  <c r="J12" i="52" s="1"/>
  <c r="K12" i="52" s="1"/>
  <c r="J3" i="52"/>
  <c r="L1" i="52"/>
  <c r="L2" i="63"/>
  <c r="J13" i="63"/>
  <c r="K13" i="63" s="1"/>
  <c r="L1" i="33"/>
  <c r="L1" i="80" l="1"/>
  <c r="L1" i="57"/>
  <c r="L1" i="71"/>
  <c r="L1" i="28"/>
  <c r="L2" i="58"/>
  <c r="J13" i="58"/>
  <c r="K13" i="58" s="1"/>
  <c r="L2" i="34"/>
  <c r="J13" i="34"/>
  <c r="K13" i="34" s="1"/>
  <c r="L2" i="84"/>
  <c r="J13" i="84"/>
  <c r="K13" i="84" s="1"/>
  <c r="L2" i="52"/>
  <c r="J13" i="52"/>
  <c r="K13" i="52" s="1"/>
  <c r="L2" i="69"/>
  <c r="J13" i="69"/>
  <c r="K13" i="69" s="1"/>
  <c r="L2" i="59"/>
  <c r="J13" i="59"/>
  <c r="K13" i="59" s="1"/>
  <c r="J13" i="53"/>
  <c r="K13" i="53" s="1"/>
  <c r="L2" i="53"/>
  <c r="L1" i="38"/>
  <c r="L1" i="37"/>
  <c r="L2" i="64"/>
  <c r="J13" i="64"/>
  <c r="K13" i="64" s="1"/>
  <c r="L1" i="48"/>
  <c r="K12" i="32"/>
  <c r="L12" i="32" s="1"/>
  <c r="M2" i="32"/>
  <c r="L2" i="48"/>
  <c r="J13" i="48"/>
  <c r="K13" i="48" s="1"/>
  <c r="L2" i="68"/>
  <c r="J13" i="68"/>
  <c r="K13" i="68" s="1"/>
  <c r="L2" i="28"/>
  <c r="J13" i="28"/>
  <c r="K13" i="28" s="1"/>
  <c r="L2" i="47"/>
  <c r="J13" i="47"/>
  <c r="K13" i="47" s="1"/>
  <c r="L1" i="67"/>
  <c r="L2" i="67"/>
  <c r="J13" i="67"/>
  <c r="K13" i="67" s="1"/>
  <c r="L1" i="58"/>
  <c r="L1" i="47"/>
  <c r="L1" i="72"/>
  <c r="L2" i="66"/>
  <c r="J13" i="66"/>
  <c r="K13" i="66" s="1"/>
  <c r="I2" i="24"/>
  <c r="K1" i="24"/>
  <c r="J13" i="72"/>
  <c r="K13" i="72" s="1"/>
  <c r="L2" i="72"/>
  <c r="L2" i="38"/>
  <c r="J13" i="38"/>
  <c r="K13" i="38" s="1"/>
  <c r="L1" i="49"/>
  <c r="L2" i="49"/>
  <c r="J13" i="49"/>
  <c r="K13" i="49" s="1"/>
  <c r="L2" i="55"/>
  <c r="J13" i="55"/>
  <c r="K13" i="55" s="1"/>
  <c r="L1" i="35"/>
  <c r="L2" i="37"/>
  <c r="J13" i="37"/>
  <c r="K13" i="37" s="1"/>
  <c r="L1" i="55"/>
  <c r="L2" i="79"/>
  <c r="J13" i="79"/>
  <c r="K13" i="79" s="1"/>
  <c r="L2" i="35"/>
  <c r="J13" i="35"/>
  <c r="K13" i="35" s="1"/>
  <c r="L1" i="62"/>
  <c r="L1" i="26"/>
  <c r="L1" i="82"/>
  <c r="L2" i="78"/>
  <c r="J13" i="78"/>
  <c r="K13" i="78" s="1"/>
  <c r="L2" i="36"/>
  <c r="J13" i="36"/>
  <c r="K13" i="36" s="1"/>
  <c r="M2" i="41"/>
  <c r="K13" i="41"/>
  <c r="L13" i="41" s="1"/>
  <c r="M1" i="32"/>
  <c r="L2" i="57"/>
  <c r="J13" i="57"/>
  <c r="K13" i="57" s="1"/>
  <c r="L2" i="61"/>
  <c r="J13" i="61"/>
  <c r="K13" i="61" s="1"/>
  <c r="K13" i="40"/>
  <c r="L13" i="40" s="1"/>
  <c r="M2" i="40"/>
  <c r="L1" i="34"/>
  <c r="M2" i="39"/>
  <c r="K13" i="39"/>
  <c r="L13" i="39" s="1"/>
  <c r="L2" i="25"/>
  <c r="J13" i="25"/>
  <c r="K13" i="25" s="1"/>
  <c r="L1" i="45"/>
  <c r="J13" i="51"/>
  <c r="K13" i="51" s="1"/>
  <c r="L2" i="51"/>
  <c r="L1" i="53"/>
  <c r="L2" i="44"/>
  <c r="J13" i="44"/>
  <c r="K13" i="44" s="1"/>
  <c r="L2" i="60"/>
  <c r="J13" i="60"/>
  <c r="K13" i="60" s="1"/>
  <c r="L2" i="82"/>
  <c r="J13" i="82"/>
  <c r="K13" i="82" s="1"/>
  <c r="J13" i="31"/>
  <c r="K13" i="31" s="1"/>
  <c r="L2" i="31"/>
  <c r="L1" i="27"/>
  <c r="L1" i="81"/>
  <c r="L1" i="42"/>
  <c r="L1" i="74"/>
  <c r="L2" i="80"/>
  <c r="J13" i="80"/>
  <c r="K13" i="80" s="1"/>
  <c r="L2" i="27"/>
  <c r="J13" i="27"/>
  <c r="K13" i="27" s="1"/>
  <c r="J13" i="81"/>
  <c r="K13" i="81" s="1"/>
  <c r="L2" i="81"/>
  <c r="L2" i="83"/>
  <c r="J13" i="83"/>
  <c r="K13" i="83" s="1"/>
  <c r="L2" i="71"/>
  <c r="J13" i="71"/>
  <c r="K13" i="71" s="1"/>
  <c r="L2" i="77"/>
  <c r="J13" i="77"/>
  <c r="K13" i="77" s="1"/>
  <c r="L2" i="29"/>
  <c r="J13" i="29"/>
  <c r="K13" i="29" s="1"/>
  <c r="L1" i="46"/>
  <c r="L2" i="54"/>
  <c r="J13" i="54"/>
  <c r="K13" i="54" s="1"/>
  <c r="L2" i="46"/>
  <c r="J13" i="46"/>
  <c r="K13" i="46" s="1"/>
  <c r="L1" i="59"/>
  <c r="L2" i="45"/>
  <c r="J13" i="45"/>
  <c r="K13" i="45" s="1"/>
  <c r="L2" i="56"/>
  <c r="J13" i="56"/>
  <c r="K13" i="56" s="1"/>
  <c r="J13" i="62"/>
  <c r="K13" i="62" s="1"/>
  <c r="L2" i="62"/>
  <c r="L2" i="26"/>
  <c r="J13" i="26"/>
  <c r="K13" i="26" s="1"/>
  <c r="L2" i="42"/>
  <c r="J13" i="42"/>
  <c r="K13" i="42" s="1"/>
  <c r="L2" i="74"/>
  <c r="J13" i="74"/>
  <c r="K13" i="74" s="1"/>
  <c r="L2" i="30"/>
  <c r="J13" i="30"/>
  <c r="K13" i="30" s="1"/>
  <c r="M1" i="41"/>
  <c r="L2" i="65"/>
  <c r="J13" i="65"/>
  <c r="K13" i="65" s="1"/>
  <c r="J2" i="24" l="1"/>
  <c r="K11" i="24" s="1"/>
  <c r="L11" i="24" s="1"/>
  <c r="K12" i="24"/>
  <c r="L12" i="24" s="1"/>
  <c r="K2" i="24"/>
</calcChain>
</file>

<file path=xl/sharedStrings.xml><?xml version="1.0" encoding="utf-8"?>
<sst xmlns="http://schemas.openxmlformats.org/spreadsheetml/2006/main" count="23570" uniqueCount="6212">
  <si>
    <t>Gab BAU spend</t>
  </si>
  <si>
    <t>MUTHU'S CURRY - SUNTEC SINGAPORE SG</t>
  </si>
  <si>
    <t>S$45.90</t>
  </si>
  <si>
    <t>FAIRPRICE FINEST-MARIN SINGAPORE SG</t>
  </si>
  <si>
    <t>S$44.67</t>
  </si>
  <si>
    <t>COLD STORAGE P'WAY PAR SINGAPORE SG</t>
  </si>
  <si>
    <t>S$43.38</t>
  </si>
  <si>
    <t>CATHAY CINEPLEXES PTE SINGAPORE SG</t>
  </si>
  <si>
    <t>S$40.50</t>
  </si>
  <si>
    <t>WATSON'S SINGAPORE SG</t>
  </si>
  <si>
    <t>S$38.15</t>
  </si>
  <si>
    <t>PARK BENCH DELI SINGAPORE SG</t>
  </si>
  <si>
    <t>S$36.40</t>
  </si>
  <si>
    <t>LAZADA SINGAPORE SG</t>
  </si>
  <si>
    <t>S$29.00</t>
  </si>
  <si>
    <t>S$26.60</t>
  </si>
  <si>
    <t>STRONG FLOUR SINGAPORE SG</t>
  </si>
  <si>
    <t>S$25.70</t>
  </si>
  <si>
    <t>KITH CAF? - MARINE SQU SINGAPORE SG</t>
  </si>
  <si>
    <t>S$20.36</t>
  </si>
  <si>
    <t>GV-KATONG SINGAPORE SG</t>
  </si>
  <si>
    <t>S$19.90</t>
  </si>
  <si>
    <t>FAIRPRICE XTRA-AMK SINGAPORE SG</t>
  </si>
  <si>
    <t>S$18.20</t>
  </si>
  <si>
    <t>PHO STOP PTE. LTD. SINGAPORE SG</t>
  </si>
  <si>
    <t>S$11.90</t>
  </si>
  <si>
    <t>SUBWAY - CHANGI BP SINGAPORE SG</t>
  </si>
  <si>
    <t>S$11.50</t>
  </si>
  <si>
    <t>OMOTESANDO KOFFEE SINGAPORE SG</t>
  </si>
  <si>
    <t>S$10.70</t>
  </si>
  <si>
    <t>63CELSIUS SINGAPORE SG</t>
  </si>
  <si>
    <t>S$9.90</t>
  </si>
  <si>
    <t>CATHAY CINEPLEXES -PWP SINGAPORE SG</t>
  </si>
  <si>
    <t>MCDONALD'S (PLSQ) SINGAPORE SG</t>
  </si>
  <si>
    <t>S$7.90</t>
  </si>
  <si>
    <t>GREEN CROFT SINGAPORE SG</t>
  </si>
  <si>
    <t>S$7.61</t>
  </si>
  <si>
    <t>BENGAWAN SOLO @ PP SINGAPORE SG</t>
  </si>
  <si>
    <t>S$7.20</t>
  </si>
  <si>
    <t>SUBWAY - ASIA SQUARE SINGAPORE SG</t>
  </si>
  <si>
    <t>S$7.10</t>
  </si>
  <si>
    <t>MCDONALD'S (MRC) SINGAPORE SG</t>
  </si>
  <si>
    <t>S$7.05</t>
  </si>
  <si>
    <t>OLD STREET BAK KUT TEH SINGAPORE SG</t>
  </si>
  <si>
    <t>S$6.90</t>
  </si>
  <si>
    <t>MCDONALD'S (AMK) SINGAPORE SG</t>
  </si>
  <si>
    <t>S$6.85</t>
  </si>
  <si>
    <t>ANG MO KIO POLYCLINIC SINGAPORE SG</t>
  </si>
  <si>
    <t>S$6.80</t>
  </si>
  <si>
    <t>AOY'S THAI NOODLE BAR SINGAPORE SG</t>
  </si>
  <si>
    <t>S$6.50</t>
  </si>
  <si>
    <t>SUBWAY - MARINA BAY LI SINGAPORE SG</t>
  </si>
  <si>
    <t>S$5.90</t>
  </si>
  <si>
    <t>KATONG MARKET PLACE SINGAPORE SG</t>
  </si>
  <si>
    <t>S$4.90</t>
  </si>
  <si>
    <t>YA KUN CAFE SINGAPORE SG</t>
  </si>
  <si>
    <t>S$4.80</t>
  </si>
  <si>
    <t>S$4.40</t>
  </si>
  <si>
    <t>KIDDY PALACE - MARINA SINGAPORE SG</t>
  </si>
  <si>
    <t>S$2.90</t>
  </si>
  <si>
    <t>TOAST BOX - MBLM SINGAPORE SG</t>
  </si>
  <si>
    <t>S$2.70</t>
  </si>
  <si>
    <t>S$2.30</t>
  </si>
  <si>
    <t>PARKING.SG BILL_203A69 SINGAPORE SG</t>
  </si>
  <si>
    <t>S$2.32</t>
  </si>
  <si>
    <t>FRUITS VENDING PTE LTD SINGAPORE SG</t>
  </si>
  <si>
    <t>S$2.00</t>
  </si>
  <si>
    <t>NTUC FOODFARE MBFC 14 SINGAPORE SG</t>
  </si>
  <si>
    <t>S$1.70</t>
  </si>
  <si>
    <t>S$1.50</t>
  </si>
  <si>
    <t>NTUC FP-AIRPORT T3 SINGAPORE SG</t>
  </si>
  <si>
    <t>S$1.30</t>
  </si>
  <si>
    <t>CHEERS - L1 AMK HUB SINGAPORE SG</t>
  </si>
  <si>
    <t>S$1.20</t>
  </si>
  <si>
    <t>PARKING.SG BILL_17EB46 SINGAPORE SG</t>
  </si>
  <si>
    <t>S$0.50</t>
  </si>
  <si>
    <t>S$87.33</t>
  </si>
  <si>
    <t>S$50.00</t>
  </si>
  <si>
    <t>KFIT SINGAPORE SINGAPORE SG</t>
  </si>
  <si>
    <t>S$126.00</t>
  </si>
  <si>
    <t>HAI DI LAO-BEDOK MALL SINGAPORE SG</t>
  </si>
  <si>
    <t>S$187.14</t>
  </si>
  <si>
    <t>M S COLOR SERVICE - AM SINGAPORE SG</t>
  </si>
  <si>
    <t>S$335.00</t>
  </si>
  <si>
    <t>AIRBNB * HM5YFWN84J 656-622-7306 GB</t>
  </si>
  <si>
    <t>S$168.69</t>
  </si>
  <si>
    <t>WHEELER'S ESTATE SINGAPORE SG</t>
  </si>
  <si>
    <t>S$101.69</t>
  </si>
  <si>
    <t>IPPUDO MBS SINGAPORE SG</t>
  </si>
  <si>
    <t>S$70.62</t>
  </si>
  <si>
    <t>HELLO!@ PARKWAY PARADE SINGAPORE SG</t>
  </si>
  <si>
    <t>S$498.00</t>
  </si>
  <si>
    <t>SHUFFLE BISTRO BAR-CLA SINGAPORE SG</t>
  </si>
  <si>
    <t>S$91.80</t>
  </si>
  <si>
    <t>ISETAN - KATONG SINGAPORE SG</t>
  </si>
  <si>
    <t>S$27.00</t>
  </si>
  <si>
    <t>TO BE CALM - I12 KATON SINGAPORE SG</t>
  </si>
  <si>
    <t>S$44.00</t>
  </si>
  <si>
    <t>HOTELS.COM149109548526 SINGAPORE SG</t>
  </si>
  <si>
    <t>S$140.36</t>
  </si>
  <si>
    <t>STAR CRUISE EMOTO-SGD KUALA LUMPUR MY</t>
  </si>
  <si>
    <t>S$212.10</t>
  </si>
  <si>
    <t>S$21.40</t>
  </si>
  <si>
    <t>MANDARIN ORCHARD S'POR</t>
  </si>
  <si>
    <t>S$555.55</t>
  </si>
  <si>
    <t>S$53.50</t>
  </si>
  <si>
    <t>SACOOR BROTHERS - JPO KULAIJAYA MY MYR520.00</t>
  </si>
  <si>
    <t>S$181.45</t>
  </si>
  <si>
    <t>WORLD OF OUTDOORS - JP KULAIJAYA MY MYR69.00</t>
  </si>
  <si>
    <t>S$24.07</t>
  </si>
  <si>
    <t>PARKSON GRAND-J.BHARU JOHOR BAHRU MY MYR93.45</t>
  </si>
  <si>
    <t>S$32.61</t>
  </si>
  <si>
    <t>TIMBERLAND-JOHOR PREMI KUALA LUMPUR MY</t>
  </si>
  <si>
    <t>S$30.46</t>
  </si>
  <si>
    <t>DECATHLON SINGAPORE PL SINGAPORE SG</t>
  </si>
  <si>
    <t>S$201.70</t>
  </si>
  <si>
    <t>Factor</t>
  </si>
  <si>
    <t>Pay</t>
  </si>
  <si>
    <t>Watsons</t>
  </si>
  <si>
    <t>Fairprice Finest</t>
  </si>
  <si>
    <t>Parking.sg</t>
  </si>
  <si>
    <t>Grab</t>
  </si>
  <si>
    <t>HDB sales</t>
  </si>
  <si>
    <t>Salmon Samurai</t>
  </si>
  <si>
    <t>Old town white coffee</t>
  </si>
  <si>
    <t>Color op</t>
  </si>
  <si>
    <t>Golden Village</t>
  </si>
  <si>
    <t>National Gallery</t>
  </si>
  <si>
    <t>Courtyard Café</t>
  </si>
  <si>
    <t>Tim Ho Wan</t>
  </si>
  <si>
    <t>Ramen Champion</t>
  </si>
  <si>
    <t>SPC</t>
  </si>
  <si>
    <t>May</t>
  </si>
  <si>
    <t>biccamera akiba</t>
  </si>
  <si>
    <t>Toritama</t>
  </si>
  <si>
    <t>shinyokohama ramen museum</t>
  </si>
  <si>
    <t>Itchiku kubota</t>
  </si>
  <si>
    <t>hana yaki</t>
  </si>
  <si>
    <t>JR east shopping</t>
  </si>
  <si>
    <t>Lush</t>
  </si>
  <si>
    <t>Naritasen</t>
  </si>
  <si>
    <t>Disneyland</t>
  </si>
  <si>
    <t>Hotels</t>
  </si>
  <si>
    <t>Souvenirs</t>
  </si>
  <si>
    <t>Ramen nagi sg</t>
  </si>
  <si>
    <t>H&amp;M</t>
  </si>
  <si>
    <t>Ocular company</t>
  </si>
  <si>
    <t>Kith</t>
  </si>
  <si>
    <t>4 fingers</t>
  </si>
  <si>
    <t>Hai di lao</t>
  </si>
  <si>
    <t>Cathay</t>
  </si>
  <si>
    <t>karaoke</t>
  </si>
  <si>
    <t>man man</t>
  </si>
  <si>
    <t>factor</t>
  </si>
  <si>
    <t>Actual</t>
  </si>
  <si>
    <t>HDL</t>
  </si>
  <si>
    <t>amk polyclinic</t>
  </si>
  <si>
    <t>Mel's phone</t>
  </si>
  <si>
    <t>shuffle bistro bar</t>
  </si>
  <si>
    <t>to be calm</t>
  </si>
  <si>
    <t>lombok</t>
  </si>
  <si>
    <t>kith</t>
  </si>
  <si>
    <t>wheelers</t>
  </si>
  <si>
    <t>ippudo mbs</t>
  </si>
  <si>
    <t>cold storage parkway</t>
  </si>
  <si>
    <t>cathay cineplex</t>
  </si>
  <si>
    <t>strong flour</t>
  </si>
  <si>
    <t>hotels.com</t>
  </si>
  <si>
    <t>watsons singapore</t>
  </si>
  <si>
    <t>star cruise</t>
  </si>
  <si>
    <t>GV katong</t>
  </si>
  <si>
    <t>Fairprice finest</t>
  </si>
  <si>
    <t>Mandarin Orchard</t>
  </si>
  <si>
    <t>lazada</t>
  </si>
  <si>
    <t>world of outdoors</t>
  </si>
  <si>
    <t>decathlon</t>
  </si>
  <si>
    <t>Fuel</t>
  </si>
  <si>
    <t>Golden village</t>
  </si>
  <si>
    <t>DTF</t>
  </si>
  <si>
    <t>mi</t>
  </si>
  <si>
    <t>decath</t>
  </si>
  <si>
    <t>Giant suntec</t>
  </si>
  <si>
    <t>tyres and battery</t>
  </si>
  <si>
    <t>deliveroo</t>
  </si>
  <si>
    <t>bengawan solo</t>
  </si>
  <si>
    <t>ya kun</t>
  </si>
  <si>
    <t>sushi goshin</t>
  </si>
  <si>
    <t>extreme fitness</t>
  </si>
  <si>
    <t>Spent in Aug, Billed in Sep</t>
  </si>
  <si>
    <t>Deliveroo</t>
  </si>
  <si>
    <t>Kissun</t>
  </si>
  <si>
    <t>Pepperoni pizza</t>
  </si>
  <si>
    <t>Aloha Poke</t>
  </si>
  <si>
    <t>HDB</t>
  </si>
  <si>
    <t>McD</t>
  </si>
  <si>
    <t>genki sushi</t>
  </si>
  <si>
    <t>yakiniku amk</t>
  </si>
  <si>
    <t>Banana leaf apollo</t>
  </si>
  <si>
    <t>Starbucks for Anthony</t>
  </si>
  <si>
    <t>PS café</t>
  </si>
  <si>
    <t>Ramen tori king</t>
  </si>
  <si>
    <t>Swatow temple</t>
  </si>
  <si>
    <t>Plain vanilla</t>
  </si>
  <si>
    <t>Spent in Sep, Billed in Oct</t>
  </si>
  <si>
    <t>NTUC</t>
  </si>
  <si>
    <t>LOR Duck</t>
  </si>
  <si>
    <t>Giant Parkway</t>
  </si>
  <si>
    <t>SYMMETRY</t>
  </si>
  <si>
    <t>NTUC  FP Siglap</t>
  </si>
  <si>
    <t>NTUC FP KTG Village</t>
  </si>
  <si>
    <t>Don Don Donki</t>
  </si>
  <si>
    <t>THE COASTAL SETTLEMENT SINGAPORE SG</t>
  </si>
  <si>
    <t>S$101.70</t>
  </si>
  <si>
    <t>SHOPEE - SINGAPORE SINGAPORE SG</t>
  </si>
  <si>
    <t>S$51.45</t>
  </si>
  <si>
    <t>SP * COLOURPOP COLOURPOPPRD. CA USD120.77</t>
  </si>
  <si>
    <t>S$171.15</t>
  </si>
  <si>
    <t>KISSUN CHIROPRACTIC</t>
  </si>
  <si>
    <t>S$1,085.00</t>
  </si>
  <si>
    <t>S$142.00</t>
  </si>
  <si>
    <t>LAVENDER CNFCT-PELANGI JOHOR BAHRU MY MYR194.75</t>
  </si>
  <si>
    <t>S$66.73</t>
  </si>
  <si>
    <t>MCDONALDS-HOLIDAY PLZ JOHOR BAHRU MY MYR37.00</t>
  </si>
  <si>
    <t>S$12.67</t>
  </si>
  <si>
    <t># NAILS DECO JOHOR BAHRU MY MYR110.00</t>
  </si>
  <si>
    <t>S$37.69</t>
  </si>
  <si>
    <t>PARKSON GRAND-J.BHARU JOHOR BAHRU MY MYR132.40</t>
  </si>
  <si>
    <t>S$45.36</t>
  </si>
  <si>
    <t>VORTEX HAIR STUDIO JOHOR BAHRU MY MYR295.00</t>
  </si>
  <si>
    <t>S$101.07</t>
  </si>
  <si>
    <t>FWD SINGAPORE PTE LTD</t>
  </si>
  <si>
    <t>S$30.80</t>
  </si>
  <si>
    <t>IHERB AMSTERDAM NL USD181.01</t>
  </si>
  <si>
    <t>S$256.79</t>
  </si>
  <si>
    <t>GRAB *17002838-4-006 SINGAPORE SG THB180.00</t>
  </si>
  <si>
    <t>S$7.73</t>
  </si>
  <si>
    <t>PARKING.SG BILL_1C052E SINGAPORE SG</t>
  </si>
  <si>
    <t>S$1.48</t>
  </si>
  <si>
    <t>CFM_0560 THANON RAT SH PHUKET TH THB108.00</t>
  </si>
  <si>
    <t>S$4.68</t>
  </si>
  <si>
    <t>GRAB *17002838-4-007 SINGAPORE SG THB570.00</t>
  </si>
  <si>
    <t>S$24.46</t>
  </si>
  <si>
    <t>SUAY PHUKET TH THB3122.00</t>
  </si>
  <si>
    <t>S$135.32</t>
  </si>
  <si>
    <t>GENTING DREAM SINGAPORE 088 SG</t>
  </si>
  <si>
    <t>S$358.00</t>
  </si>
  <si>
    <t>KRISSHOP SINGAPORE SG</t>
  </si>
  <si>
    <t>S$273.20</t>
  </si>
  <si>
    <t>GRAB *1537263443440077 SINGAPORE SG</t>
  </si>
  <si>
    <t>S$8.00</t>
  </si>
  <si>
    <t>Claim</t>
  </si>
  <si>
    <t>PARKING.SG BILL_CB1D38 SINGAPORE SG</t>
  </si>
  <si>
    <t>S$1.16</t>
  </si>
  <si>
    <t>PARKING.SG BILL_54068D SINGAPORE SG</t>
  </si>
  <si>
    <t>S$0.76</t>
  </si>
  <si>
    <t>GRAB *17002838-4-008 SINGAPORE SG</t>
  </si>
  <si>
    <t>S$11.00</t>
  </si>
  <si>
    <t>STEFAN &amp; KO PL SINGAPORE SG</t>
  </si>
  <si>
    <t>S$223.63</t>
  </si>
  <si>
    <t>ERWIN PL SINGAPORE SG</t>
  </si>
  <si>
    <t>S$52.97</t>
  </si>
  <si>
    <t>ANGLO INDIAN CAFE &amp; BA SINGAPORE SG</t>
  </si>
  <si>
    <t>S$31.78</t>
  </si>
  <si>
    <t>PARKING.SG BILL_150D91 SINGAPORE SG</t>
  </si>
  <si>
    <t>S$2.14</t>
  </si>
  <si>
    <t>YA KUN KAYA TOAST SINGAPORE SG</t>
  </si>
  <si>
    <t>DING TAI FUNG-MBLM SINGAPORE SG</t>
  </si>
  <si>
    <t>S$58.85</t>
  </si>
  <si>
    <t>MCDONALD'S (STC2) SINGAPORE SG</t>
  </si>
  <si>
    <t>CHILLIPADI SINGAPORE SG</t>
  </si>
  <si>
    <t>S$3.00</t>
  </si>
  <si>
    <t>SPIFFY DAPPER SINGAPORE 069 SG</t>
  </si>
  <si>
    <t>S$10.50</t>
  </si>
  <si>
    <t>PARKING.SG BILL_5CFE3D SINGAPORE SG</t>
  </si>
  <si>
    <t>PARKING.SG BILL_34C901 SINGAPORE SG</t>
  </si>
  <si>
    <t>Spent in Oct, Billed in Nov</t>
  </si>
  <si>
    <t>Date</t>
  </si>
  <si>
    <t>Bill</t>
  </si>
  <si>
    <t>Bill Text</t>
  </si>
  <si>
    <t>$</t>
  </si>
  <si>
    <t>$$</t>
  </si>
  <si>
    <t>JETSTAR A00000000DJQNH SINGAPORE SG</t>
  </si>
  <si>
    <t>S$358.80</t>
  </si>
  <si>
    <t>GEOX - PREMIUM OUTLETS KULAI JAYA MY MYR399.90</t>
  </si>
  <si>
    <t>S$136.69</t>
  </si>
  <si>
    <t>HOTELS.COM153005148406 HOTELS.COM SG</t>
  </si>
  <si>
    <t>THE BLUE GINGER RESTAU SINGAPORE SG</t>
  </si>
  <si>
    <t>S$102.05</t>
  </si>
  <si>
    <t>BENJAMIN BARKER- CINEL SINGAPORE 239 SG</t>
  </si>
  <si>
    <t>CHARLES &amp; KEITH-IMM BL SINGAPORE SG</t>
  </si>
  <si>
    <t>S$38.70</t>
  </si>
  <si>
    <t>SUKI-YA-PLZ SING SINGAPORE SG</t>
  </si>
  <si>
    <t>SPC 157 UPP EAST COAST</t>
  </si>
  <si>
    <t>S$66.44</t>
  </si>
  <si>
    <t>SEPHORA - ION B2 SINGAPORE SG</t>
  </si>
  <si>
    <t>S$63.38</t>
  </si>
  <si>
    <t>HOTELS.COM152816239207 SINGAPORE SG</t>
  </si>
  <si>
    <t>S$119.16</t>
  </si>
  <si>
    <t>SENSO RISTORANTE PTE L SINGAPORE SG</t>
  </si>
  <si>
    <t>S$176.70</t>
  </si>
  <si>
    <t>HOTELS.COM153004559092 HOTELS.COM SG</t>
  </si>
  <si>
    <t>S$48.45</t>
  </si>
  <si>
    <t>STEAMGAMES.COM 4259522 HAMBURG DE</t>
  </si>
  <si>
    <t>LONDON FAT DUCK - RAFF SINGAPORE SG</t>
  </si>
  <si>
    <t>S$68.27</t>
  </si>
  <si>
    <t>S$135.36</t>
  </si>
  <si>
    <t>SACOOR BROTHERS SINGAPORE SG</t>
  </si>
  <si>
    <t>A-ONE SIGNATURE - CHAN SINGAPORE SG</t>
  </si>
  <si>
    <t>S$39.66</t>
  </si>
  <si>
    <t>1872 CLIPPER TEA@ RC SINGAPORE SG</t>
  </si>
  <si>
    <t>SIA HUAT PTE LTD SINGAPORE SG</t>
  </si>
  <si>
    <t>S$34.00</t>
  </si>
  <si>
    <t>SINGTEL SINGAPORE SG</t>
  </si>
  <si>
    <t>NTUC FP-SIGLAP SINGAPORE SG</t>
  </si>
  <si>
    <t>S$29.11</t>
  </si>
  <si>
    <t>GOLDEN VILLAGE MULTIPL SINGAPORE SG</t>
  </si>
  <si>
    <t>S$25.50</t>
  </si>
  <si>
    <t>GIANT IMM SINGAPORE SG</t>
  </si>
  <si>
    <t>S$22.08</t>
  </si>
  <si>
    <t>ASTON FOOD &amp; BEVERAGE SINGAPORE SG</t>
  </si>
  <si>
    <t>S$20.90</t>
  </si>
  <si>
    <t>HOTELS.COM152868645079 SINGAPORE SG</t>
  </si>
  <si>
    <t>DUTCH COLONY COFFEE CO SINGAPORE SG</t>
  </si>
  <si>
    <t>S$13.50</t>
  </si>
  <si>
    <t>STRAITS ESTABLISHMENT SINGAPORE SG</t>
  </si>
  <si>
    <t>S$13.40</t>
  </si>
  <si>
    <t>MCDONALD'S (SG) SINGAPORE SG</t>
  </si>
  <si>
    <t>S$7.35</t>
  </si>
  <si>
    <t>NTUC INCOME ECC SINGAPORE SG</t>
  </si>
  <si>
    <t>S$2.80</t>
  </si>
  <si>
    <t>S$8.80</t>
  </si>
  <si>
    <t>PARKING.SG BILL_5FE3AA SINGAPORE SG</t>
  </si>
  <si>
    <t>S$100.00</t>
  </si>
  <si>
    <t>HOTELS.COM153005760638 SINGAPORE SG</t>
  </si>
  <si>
    <t>HAO MART PTE LTD SINGAPORE SG</t>
  </si>
  <si>
    <t>S$1.35</t>
  </si>
  <si>
    <t>COLD STORAGE-SIGLAP V SINGAPORE SG</t>
  </si>
  <si>
    <t>S$12.90</t>
  </si>
  <si>
    <t>S$1.80</t>
  </si>
  <si>
    <t>S$70.82</t>
  </si>
  <si>
    <t>PARKING.SG BILL_57B1AB SINGAPORE SG</t>
  </si>
  <si>
    <t>S$0.38</t>
  </si>
  <si>
    <t>BENJAMIN BARKER- WHEEL SINGAPORE 238 SG</t>
  </si>
  <si>
    <t>S$8.60</t>
  </si>
  <si>
    <t>RAMEN KEISUKE TORI KIN SINGAPORE SG</t>
  </si>
  <si>
    <t>HUGGS COFFEE - AXA SINGAPORE SG</t>
  </si>
  <si>
    <t>S$2.50</t>
  </si>
  <si>
    <t>WOLF SINGAPORE SG</t>
  </si>
  <si>
    <t>S$17.98</t>
  </si>
  <si>
    <t>TEPPEI SYOKUDO MILLENI SINGAPORE SG</t>
  </si>
  <si>
    <t>WHEAT BAUMKUCHEN NOODL SINGAPORE SG</t>
  </si>
  <si>
    <t>COFFEE CLUB - RAFFLES SINGAPORE SG</t>
  </si>
  <si>
    <t>WHEAT SINGAPORE SG</t>
  </si>
  <si>
    <t>S$9.00</t>
  </si>
  <si>
    <t>GUARDIAN-AMARA HTL SINGAPORE SG</t>
  </si>
  <si>
    <t>S$5.45</t>
  </si>
  <si>
    <t>S$74.00</t>
  </si>
  <si>
    <t>MCDONALD'S (GBTB) SINGAPORE SG</t>
  </si>
  <si>
    <t>S$10.00</t>
  </si>
  <si>
    <t>S$137.70</t>
  </si>
  <si>
    <t>MCDONALD'S (BQ) SINGAPORE SG</t>
  </si>
  <si>
    <t>PARKING.SG BILL_5D4BE2 SINGAPORE SG</t>
  </si>
  <si>
    <t>S$1.12</t>
  </si>
  <si>
    <t>S$16.00</t>
  </si>
  <si>
    <t>NTUC FOODFARE MBFC 07 SINGAPORE SG</t>
  </si>
  <si>
    <t>HAPPY TUMMY SALAD &amp; WR SINGAPORE SG</t>
  </si>
  <si>
    <t>DON DON DONKI - 100AM SINGAPORE SG</t>
  </si>
  <si>
    <t>7-ELEVEN-BAYFRONT MRT SINGAPORE SG</t>
  </si>
  <si>
    <t>S$2.60</t>
  </si>
  <si>
    <t>PARKING.SG BILL_D3E7FC SINGAPORE SG</t>
  </si>
  <si>
    <t>S$0.78</t>
  </si>
  <si>
    <t>PARKING.SG BILL_795C3E SINGAPORE SG</t>
  </si>
  <si>
    <t>S$9.30</t>
  </si>
  <si>
    <t>S$5.70</t>
  </si>
  <si>
    <t>S$118.17</t>
  </si>
  <si>
    <t>7-ELEVEN - 80 BOAT QUA SINGAPORE SG</t>
  </si>
  <si>
    <t>S$3.64</t>
  </si>
  <si>
    <t>PARKING.SG BILL_8C0E18 SINGAPORE SG</t>
  </si>
  <si>
    <t>S$0.60</t>
  </si>
  <si>
    <t>S$51.00</t>
  </si>
  <si>
    <t>S$59.39</t>
  </si>
  <si>
    <t>S$199.00</t>
  </si>
  <si>
    <t>PARKING.SG BILL_ED7CB0 SINGAPORE SG</t>
  </si>
  <si>
    <t>S$0.94</t>
  </si>
  <si>
    <t>7-ELEVEN-63 STH BRIDGE SINGAPORE SG</t>
  </si>
  <si>
    <t>S$0.80</t>
  </si>
  <si>
    <t>S$44.40</t>
  </si>
  <si>
    <t>S$1.00</t>
  </si>
  <si>
    <t>S$30.79</t>
  </si>
  <si>
    <t>S$307.04</t>
  </si>
  <si>
    <t>Spent in Nov, Billed in Dec</t>
  </si>
  <si>
    <t>Card</t>
  </si>
  <si>
    <t>Bills</t>
  </si>
  <si>
    <t>Text</t>
  </si>
  <si>
    <t>Charge</t>
  </si>
  <si>
    <t>Altitude Visa</t>
  </si>
  <si>
    <t>S$307.04 cr</t>
  </si>
  <si>
    <t>STYLE LEASE SINGAPORE SG</t>
  </si>
  <si>
    <t>S$439.80</t>
  </si>
  <si>
    <t>ASTONS SPECIALITIES SINGAPORE SG</t>
  </si>
  <si>
    <t>S$36.90</t>
  </si>
  <si>
    <t>S$3.74</t>
  </si>
  <si>
    <t>S$69.90</t>
  </si>
  <si>
    <t>S$67.39</t>
  </si>
  <si>
    <t>LIAO FAN @ TOA PAYOH SINGAPORE SG</t>
  </si>
  <si>
    <t>S$17.10</t>
  </si>
  <si>
    <t>SHELL TOA PAYOH SINGAPORE SG</t>
  </si>
  <si>
    <t>S$6.40</t>
  </si>
  <si>
    <t>PARKING.SG BILL_54D42C SINGAPORE SG</t>
  </si>
  <si>
    <t>S$5.72</t>
  </si>
  <si>
    <t>PARKING.SG BILL_15CA02 SINGAPORE SG</t>
  </si>
  <si>
    <t>S$0.34</t>
  </si>
  <si>
    <t>THE BANANA LEAF APOLO SINGAPORE SG</t>
  </si>
  <si>
    <t>S$95.30</t>
  </si>
  <si>
    <t>S$62.90</t>
  </si>
  <si>
    <t>S$58.41</t>
  </si>
  <si>
    <t>POSB Everyday Card</t>
  </si>
  <si>
    <t>S$71.59</t>
  </si>
  <si>
    <t>THAIPAN RESTAURANT SINGAPORE SG</t>
  </si>
  <si>
    <t>S$39.40</t>
  </si>
  <si>
    <t>ESSO-CHEERS BY FP SINGAPORE SG</t>
  </si>
  <si>
    <t>HOTELS.COM153334891824 SINGAPORE SG</t>
  </si>
  <si>
    <t>S$268.82</t>
  </si>
  <si>
    <t>HOTELS.COM153334176720 SINGAPORE SG</t>
  </si>
  <si>
    <t>S$180.12</t>
  </si>
  <si>
    <t>HOTELS.COM153005760638 Singapore SG</t>
  </si>
  <si>
    <t>S$30.79 cr</t>
  </si>
  <si>
    <t>S$27.50</t>
  </si>
  <si>
    <t>S$61.86</t>
  </si>
  <si>
    <t>WASHOKU GOEN - PWP SINGAPORE SG</t>
  </si>
  <si>
    <t>S$8.20</t>
  </si>
  <si>
    <t>THE SHIRT BAR- SUNTEC SINGAPORE 038 SG</t>
  </si>
  <si>
    <t>S$122.65</t>
  </si>
  <si>
    <t>RISIS @ SUNTEC SINGAPORE SG</t>
  </si>
  <si>
    <t>S$79.00</t>
  </si>
  <si>
    <t>BK EATING HOUSE SINGAPORE SG</t>
  </si>
  <si>
    <t>BRITISHINDIA-RAFFLES C SINGAPORE SG</t>
  </si>
  <si>
    <t>S$139.50</t>
  </si>
  <si>
    <t>S$139.00</t>
  </si>
  <si>
    <t>PSCAFE - RAFFLES CITY SINGAPORE SG</t>
  </si>
  <si>
    <t>S$36.49</t>
  </si>
  <si>
    <t>FISH MART SAKURAYA SINGAPORE SG</t>
  </si>
  <si>
    <t>S$32.70</t>
  </si>
  <si>
    <t>TORI-Q PARKWAY PARADE SINGAPORE SG</t>
  </si>
  <si>
    <t>S$1.45</t>
  </si>
  <si>
    <t>PARKING.SG BILL_007653 SINGAPORE SG</t>
  </si>
  <si>
    <t>S$12.65</t>
  </si>
  <si>
    <t>INSTALMENT PLAN REVERSAL</t>
  </si>
  <si>
    <t>S$100.00 cr</t>
  </si>
  <si>
    <t>BP DE SILVA JEWELLERS SINGAPORE SG</t>
  </si>
  <si>
    <t>S$3,735.00</t>
  </si>
  <si>
    <t>S$93.90</t>
  </si>
  <si>
    <t>S$64.52</t>
  </si>
  <si>
    <t>PARKING.SG BILL_513DEA SINGAPORE SG</t>
  </si>
  <si>
    <t>THE SUSHI BAR DINING SINGAPORE SG</t>
  </si>
  <si>
    <t>S$65.70</t>
  </si>
  <si>
    <t>LONDON FAT DUCK-AIRPOR SINGAPORE SG</t>
  </si>
  <si>
    <t>S$44.49</t>
  </si>
  <si>
    <t>TAKASHIMAYA (S) LTD SINGAPORE SG</t>
  </si>
  <si>
    <t>S$2.25</t>
  </si>
  <si>
    <t>PARKING.SG BILL_52271D SINGAPORE SG</t>
  </si>
  <si>
    <t>S$0.12</t>
  </si>
  <si>
    <t>WHEAT BAUMKUCHEN SINGAPORE SG</t>
  </si>
  <si>
    <t>BREADTALK-MBL SINGAPORE SG</t>
  </si>
  <si>
    <t>S$3.10</t>
  </si>
  <si>
    <t>FOOD FOR TOTS SINGAPORE SG</t>
  </si>
  <si>
    <t>S$37.00</t>
  </si>
  <si>
    <t>01MY PREFERRED PAYMENT PLAN03</t>
  </si>
  <si>
    <t>S$33.33</t>
  </si>
  <si>
    <t>Spent in Nov, Billed in Jan</t>
  </si>
  <si>
    <t>S$14.40</t>
  </si>
  <si>
    <t>S$20.00</t>
  </si>
  <si>
    <t>08 Jan 2019 </t>
  </si>
  <si>
    <t>CCC </t>
  </si>
  <si>
    <t xml:space="preserve">CCC -4119110002465802 : I-BANK </t>
  </si>
  <si>
    <t>S$1,000.00 </t>
  </si>
  <si>
    <t>22 Dec 2018 </t>
  </si>
  <si>
    <t xml:space="preserve">CCC -5520380050897111 : I-BANK </t>
  </si>
  <si>
    <t>S$197.97 </t>
  </si>
  <si>
    <t>SHOU YI FRIED FRITTERS SINGAPORE SG</t>
  </si>
  <si>
    <t>12 Dec 2018 </t>
  </si>
  <si>
    <t xml:space="preserve">CCC -4119110092571659 : I-BANK </t>
  </si>
  <si>
    <t>S$1,758.27</t>
  </si>
  <si>
    <t>PARKING.SG BILL_CE9A38 SINGAPORE SG</t>
  </si>
  <si>
    <t>S$0.46</t>
  </si>
  <si>
    <t>06 Dec 2018 </t>
  </si>
  <si>
    <t>S$3,735.00 </t>
  </si>
  <si>
    <t>S$439.80 cr</t>
  </si>
  <si>
    <t>20 Nov 2018 </t>
  </si>
  <si>
    <t>S$129.82 </t>
  </si>
  <si>
    <t>THE ENTERTAINER FZ LLC INTERNET CY</t>
  </si>
  <si>
    <t>S$90.90</t>
  </si>
  <si>
    <t>S$2,467.76 </t>
  </si>
  <si>
    <t>STBILL SINGAPORE SG</t>
  </si>
  <si>
    <t>GRAB *0281DC9372F04ACE SINGAPORE SG</t>
  </si>
  <si>
    <t>WHEAT BAUMKUCHEN PTE L SINGAPORE SG</t>
  </si>
  <si>
    <t>S$61.20</t>
  </si>
  <si>
    <t>YA KUN KAYA TOAST HLB SINGAPORE SG</t>
  </si>
  <si>
    <t>S$5.20</t>
  </si>
  <si>
    <t>S$26.50</t>
  </si>
  <si>
    <t>GOJEK SINGAPORE SG</t>
  </si>
  <si>
    <t>S$5.00</t>
  </si>
  <si>
    <t>GIANT-SUNTEC SINGAPORE SG</t>
  </si>
  <si>
    <t>S$1.79</t>
  </si>
  <si>
    <t>BRAWN AND BRAINS SINGAPORE SG</t>
  </si>
  <si>
    <t>S$5.50</t>
  </si>
  <si>
    <t>S$9.50</t>
  </si>
  <si>
    <t>PARKING.SG BILL_756BF7 SINGAPORE SG</t>
  </si>
  <si>
    <t>S$0.82</t>
  </si>
  <si>
    <t>S$164.78</t>
  </si>
  <si>
    <t>Everyday</t>
  </si>
  <si>
    <t>S$75.20</t>
  </si>
  <si>
    <t>GOODWOOD PARK HOTEL SINGAPORE SG</t>
  </si>
  <si>
    <t>S$24.00</t>
  </si>
  <si>
    <t>CONTEMPORARY MELTING P SINGAPORE SG</t>
  </si>
  <si>
    <t>S$94.20</t>
  </si>
  <si>
    <t>S$28.30</t>
  </si>
  <si>
    <t>S$14.00</t>
  </si>
  <si>
    <t>BURGER KING - MARINA B SINGAPORE SG</t>
  </si>
  <si>
    <t>S$2.95</t>
  </si>
  <si>
    <t>AH KHOO - MARINA SINGAPORE SG</t>
  </si>
  <si>
    <t>S$2.40</t>
  </si>
  <si>
    <t>BIGBOYLOOKSGOOD-HO JAKARTA SLT ID IDR1587024.00</t>
  </si>
  <si>
    <t>S$155.75</t>
  </si>
  <si>
    <t>SARONG BADUNG (KAB) ID IDR949548.00</t>
  </si>
  <si>
    <t>S$92.55</t>
  </si>
  <si>
    <t>MERAH PUTIH HO BADUNG ID IDR765050.00</t>
  </si>
  <si>
    <t>S$75.07</t>
  </si>
  <si>
    <t>PALMS FOOD INT'L P/L SINGAPORE SG</t>
  </si>
  <si>
    <t>S$11.20</t>
  </si>
  <si>
    <t>NUSANTARA GIANYAR (KAB) ID IDR821733.00</t>
  </si>
  <si>
    <t>S$80.09</t>
  </si>
  <si>
    <t>BAMBOO GALLERY GIANYAR ID IDR4205000.00</t>
  </si>
  <si>
    <t>S$412.65</t>
  </si>
  <si>
    <t>SENS HOTEL &amp; SPA GIANYAR (KAB) ID IDR1681630.00</t>
  </si>
  <si>
    <t>S$165.03</t>
  </si>
  <si>
    <t>RENAISSANCE HOTEL MBL BADUNG - BALI ID IDR849420.00</t>
  </si>
  <si>
    <t>S$82.66</t>
  </si>
  <si>
    <t>RENAISSANCE BALI U. HO BADUNG ID IDR847000.00</t>
  </si>
  <si>
    <t>S$83.13</t>
  </si>
  <si>
    <t>THE UNGASAN CLIFFTOP R BADUNG (KAB) ID IDR381150.00</t>
  </si>
  <si>
    <t>S$37.39</t>
  </si>
  <si>
    <t>DFS VENTURE S P/L - TE SINGAPORE SG</t>
  </si>
  <si>
    <t>RADISSON BLU BALI HO BADUNG ID IDR120698.00</t>
  </si>
  <si>
    <t>S$11.77</t>
  </si>
  <si>
    <t>SUSHI-TEI PTE LTD - VC SINGAPORE SG</t>
  </si>
  <si>
    <t>S$213.27</t>
  </si>
  <si>
    <t>S$64.00</t>
  </si>
  <si>
    <t>YA KUN CAFE</t>
  </si>
  <si>
    <t>FAIRPRICE FINEST-100AM SINGAPORE SG</t>
  </si>
  <si>
    <t>S$8.95</t>
  </si>
  <si>
    <t>BED BATH N TABLE SINGAPORE SG</t>
  </si>
  <si>
    <t>S$259.90</t>
  </si>
  <si>
    <t>CENTRAL THAI - EAST CO SINGAPORE SG</t>
  </si>
  <si>
    <t>S$212.21</t>
  </si>
  <si>
    <t>S$4.25</t>
  </si>
  <si>
    <t>HEALTHY SOBA IKI SINGAPORE SG</t>
  </si>
  <si>
    <t>S$18.00</t>
  </si>
  <si>
    <t>S$12.45</t>
  </si>
  <si>
    <t>YA KUN ONE RAFFLES PLA SINGAPORE SG</t>
  </si>
  <si>
    <t>S$4.20</t>
  </si>
  <si>
    <t>PARKING.SG BILL_980815 SINGAPORE SG</t>
  </si>
  <si>
    <t>S$2.88</t>
  </si>
  <si>
    <t>BUS/MRT 2763883 SINGAPORE SG</t>
  </si>
  <si>
    <t>S$1.41</t>
  </si>
  <si>
    <t>BUS/MRT 2770697 SINGAPORE SG</t>
  </si>
  <si>
    <t>S$131.80</t>
  </si>
  <si>
    <t>S$22.20</t>
  </si>
  <si>
    <t>S$15.70</t>
  </si>
  <si>
    <t>TB - NOVENA SQUARE SINGAPORE SG</t>
  </si>
  <si>
    <t>COMMON MAN COFFEE ROAS SINGAPORE SG</t>
  </si>
  <si>
    <t>S$78.85</t>
  </si>
  <si>
    <t>S$3.90</t>
  </si>
  <si>
    <t>S$31.85</t>
  </si>
  <si>
    <t>NTUC FP-DOWNTOWN EAST SINGAPORE SG</t>
  </si>
  <si>
    <t>S$9.65</t>
  </si>
  <si>
    <t>ERWIN PTE LTD</t>
  </si>
  <si>
    <t>S$100.63</t>
  </si>
  <si>
    <t>GRAB *17002838-8-009 SINGAPORE SG</t>
  </si>
  <si>
    <t>S$26.00</t>
  </si>
  <si>
    <t>PARKING.SG BILL_0D60B7 SINGAPORE SG</t>
  </si>
  <si>
    <t>Spent in Jan, Billed in Feb</t>
  </si>
  <si>
    <t>BUS/MRT 2784773 SINGAPORE SG</t>
  </si>
  <si>
    <t>S$1.47</t>
  </si>
  <si>
    <t>BUS/MRT 2793884 SINGAPORE SG</t>
  </si>
  <si>
    <t>DATACAMP INC. 4158419347 NY USD149.00</t>
  </si>
  <si>
    <t>S$209.99</t>
  </si>
  <si>
    <t>BUS/MRT 2805312 SINGAPORE SG</t>
  </si>
  <si>
    <t>BLACK TAP SINGAPORE SG</t>
  </si>
  <si>
    <t>S$82.39</t>
  </si>
  <si>
    <t>BUS/MRT 2821495 SINGAPORE SG</t>
  </si>
  <si>
    <t>S$7.70</t>
  </si>
  <si>
    <t>MCDONALD'S (PP) SINGAPORE SG</t>
  </si>
  <si>
    <t>S$10.15</t>
  </si>
  <si>
    <t>BUS/MRT 2826588 SINGAPORE SG</t>
  </si>
  <si>
    <t>S$3.13</t>
  </si>
  <si>
    <t>BUS/MRT 2831969 SINGAPORE SG</t>
  </si>
  <si>
    <t>BUS/MRT 2836816 SINGAPORE SG</t>
  </si>
  <si>
    <t>GRAB *17002838-8-010 SINGAPORE SG</t>
  </si>
  <si>
    <t>BUS/MRT 2846393 SINGAPORE SG</t>
  </si>
  <si>
    <t>TESCO @ KSL CITY JOHOR BAHRU MY MYR197.85</t>
  </si>
  <si>
    <t>S$67.47</t>
  </si>
  <si>
    <t>MUTIARA JOHOR BAHRU JOHOR BAHRU MY MYR248.03</t>
  </si>
  <si>
    <t>S$84.57</t>
  </si>
  <si>
    <t>WAA COW! AT MARINA ONE SINGAPORE SG</t>
  </si>
  <si>
    <t>S$16.90</t>
  </si>
  <si>
    <t>BUS/MRT 2861364 SINGAPORE SG</t>
  </si>
  <si>
    <t>BUS/MRT 2866926 SINGAPORE SG</t>
  </si>
  <si>
    <t>S$3.81</t>
  </si>
  <si>
    <t>S$2,800.00</t>
  </si>
  <si>
    <t>BOULEVARD ASIA SQUARE SINGAPORE SG</t>
  </si>
  <si>
    <t>MINISO - REX SINGAPORE SG</t>
  </si>
  <si>
    <t>BUS/MRT 2873133 SINGAPORE SG</t>
  </si>
  <si>
    <t>S$53.00</t>
  </si>
  <si>
    <t>BUS/MRT 2878506 SINGAPORE SG</t>
  </si>
  <si>
    <t>S$3.02</t>
  </si>
  <si>
    <t>NTUC FOODFARE MBFC 06 SINGAPORE SG</t>
  </si>
  <si>
    <t>S$4.30</t>
  </si>
  <si>
    <t>S$13.00</t>
  </si>
  <si>
    <t>S$75.33</t>
  </si>
  <si>
    <t>BUS/MRT 2887461 SINGAPORE SG</t>
  </si>
  <si>
    <t>S$3.96</t>
  </si>
  <si>
    <t>PARKING.SG BILL_0546D9 SINGAPORE SG</t>
  </si>
  <si>
    <t>S$0.88</t>
  </si>
  <si>
    <t>PLENTYFULL</t>
  </si>
  <si>
    <t>S$35.31</t>
  </si>
  <si>
    <t>VENUS BEAUTY (THE SELE SINGAPORE SG</t>
  </si>
  <si>
    <t>S$22.15</t>
  </si>
  <si>
    <t>UNIQLO THE SELETAR MAL SINGAPORE SG</t>
  </si>
  <si>
    <t>S$84.60</t>
  </si>
  <si>
    <t>BUS/MRT 2903190 SINGAPORE SG</t>
  </si>
  <si>
    <t>NTUC FP-BEDOK B SINGAPORE SG</t>
  </si>
  <si>
    <t>S$1.95</t>
  </si>
  <si>
    <t>GRAB *1700283820027024 SINGAPORE SG</t>
  </si>
  <si>
    <t>S$11.10</t>
  </si>
  <si>
    <t>PARKING.SG BILL_7CFA57 SINGAPORE SG</t>
  </si>
  <si>
    <t>S$0.86</t>
  </si>
  <si>
    <t>7-ELEVEN-213 EAST COAS SINGAPORE SG</t>
  </si>
  <si>
    <t>GRAB *1700283820027026 SINGAPORE SG</t>
  </si>
  <si>
    <t>BUS/MRT 2909201 SINGAPORE SG</t>
  </si>
  <si>
    <t>S$40.00</t>
  </si>
  <si>
    <t>BUS/MRT 2915202 SINGAPORE SG</t>
  </si>
  <si>
    <t>S$17.90</t>
  </si>
  <si>
    <t>BUS/MRT 2920556 SINGAPORE SG</t>
  </si>
  <si>
    <t>SUSHI GOSHIN-AIRPORT SINGAPORE SG</t>
  </si>
  <si>
    <t>S$61.44</t>
  </si>
  <si>
    <t>BUS/MRT 2929224 SINGAPORE SG</t>
  </si>
  <si>
    <t>S$10.90</t>
  </si>
  <si>
    <t>S$22.00</t>
  </si>
  <si>
    <t>HOLEY MOLEY SG-CLARKEQ</t>
  </si>
  <si>
    <t>BUS/MRT 2945457 SINGAPORE SG</t>
  </si>
  <si>
    <t>TOAST BOX - ASIA SQUAR SINGAPORE SG</t>
  </si>
  <si>
    <t>S$13.80</t>
  </si>
  <si>
    <t>BUS/MRT 2951551 SINGAPORE SG</t>
  </si>
  <si>
    <t>S$3.43</t>
  </si>
  <si>
    <t>WASHOK GEON - CITY SQ SINGAPORE SG</t>
  </si>
  <si>
    <t>S$8.30</t>
  </si>
  <si>
    <t>S$4.60</t>
  </si>
  <si>
    <t>S$13.20</t>
  </si>
  <si>
    <t>S$68.20</t>
  </si>
  <si>
    <t>CHIN LEE RESTAURANT SINGAPORE SG</t>
  </si>
  <si>
    <t>S$271.45</t>
  </si>
  <si>
    <t>S$16.40</t>
  </si>
  <si>
    <t>SP * EARNESTCOLLECTIVE SINGAPORE SG</t>
  </si>
  <si>
    <t>S$109.00</t>
  </si>
  <si>
    <t>S$1.25</t>
  </si>
  <si>
    <t>PARKING.SG BILL_DF9A3C SINGAPORE SG</t>
  </si>
  <si>
    <t>S$33.34</t>
  </si>
  <si>
    <t>S$54.69</t>
  </si>
  <si>
    <t>SPC 101 BEDOK NORTH RD</t>
  </si>
  <si>
    <t>S$58.79</t>
  </si>
  <si>
    <t>Spent in Feb, Billed in Mar</t>
  </si>
  <si>
    <t>BUS/MRT 2957394 SINGAPORE SG</t>
  </si>
  <si>
    <t>BUS/MRT 2972161 SINGAPORE SG</t>
  </si>
  <si>
    <t>LINKEDIN-2919699295 LNKD.IN/BILL SG</t>
  </si>
  <si>
    <t>S$39.99</t>
  </si>
  <si>
    <t>PARKING.SG BILL_920789 SINGAPORE SG</t>
  </si>
  <si>
    <t>S$1.44</t>
  </si>
  <si>
    <t>MYNEWS.COM-PLZ GURNEY# PULAU PINANG MY MYR2.80</t>
  </si>
  <si>
    <t>S$0.96</t>
  </si>
  <si>
    <t>GRAB *17002838-8-016 SINGAPORE SG MYR9.00</t>
  </si>
  <si>
    <t>S$3.04</t>
  </si>
  <si>
    <t>S$64.74</t>
  </si>
  <si>
    <t>CHUAN GRILL &amp; NOODLE B SINGAPORE 179 SG</t>
  </si>
  <si>
    <t>S$105.95</t>
  </si>
  <si>
    <t>S$500.96</t>
  </si>
  <si>
    <t>HEYTEA SINGAPORE 179 SG</t>
  </si>
  <si>
    <t>THEFATCOW SINGAPORE SG</t>
  </si>
  <si>
    <t>S$386.06</t>
  </si>
  <si>
    <t>XIANGTIANXIA SINGAPORE SG</t>
  </si>
  <si>
    <t>S$163.70</t>
  </si>
  <si>
    <t>BUS/MRT 3008441 SINGAPORE SG</t>
  </si>
  <si>
    <t>S$25.00</t>
  </si>
  <si>
    <t>7-ELEVEN - SUNTEC CITY SINGAPORE SG</t>
  </si>
  <si>
    <t>FORMOSA DELIGHTS - SUN SINGAPORE SG</t>
  </si>
  <si>
    <t>S$5.30</t>
  </si>
  <si>
    <t>AWFULLY CHOCOLATE SINGAPORE SG</t>
  </si>
  <si>
    <t>HARVEY NORMAN - PARKWA SINGAPORE SG</t>
  </si>
  <si>
    <t>PARKING.SG BILL_680376 SINGAPORE SG</t>
  </si>
  <si>
    <t>BUS/MRT 3022891 SINGAPORE SG</t>
  </si>
  <si>
    <t>THAI AFFAIR (RB) - MM SINGAPORE SG</t>
  </si>
  <si>
    <t>MARX B. SINGAPORE SG</t>
  </si>
  <si>
    <t>BUS/MRT 3028975 SINGAPORE SG</t>
  </si>
  <si>
    <t>S$4.56</t>
  </si>
  <si>
    <t>GENKI SUSHI @CTP SINGAPORE SG</t>
  </si>
  <si>
    <t>JOLLIBEAN - MBLM SINGAPORE SG</t>
  </si>
  <si>
    <t>BUS/MRT 3034182 SINGAPORE SG</t>
  </si>
  <si>
    <t>S$3.06</t>
  </si>
  <si>
    <t>BLOSSOM FLORAL DESIGN SINGAPORE SG</t>
  </si>
  <si>
    <t>S$30.00</t>
  </si>
  <si>
    <t>PERANAKAN INN AND LOUN SINGAPORE SG</t>
  </si>
  <si>
    <t>S$38.40</t>
  </si>
  <si>
    <t>BUS/MRT 3047004 SINGAPORE SG</t>
  </si>
  <si>
    <t>PARKING.SG BILL_2C7F7B SINGAPORE SG</t>
  </si>
  <si>
    <t>HOKKAIDO MARCHE SINGAP SINGAPORE SG</t>
  </si>
  <si>
    <t>LUSH FRESH HANDMADE CO SINGAPORE SG</t>
  </si>
  <si>
    <t>S$138.00</t>
  </si>
  <si>
    <t>GRAB *1700283820027021 SINGAPORE SG</t>
  </si>
  <si>
    <t>MCDONALD'S (PW) SINGAPORE SG</t>
  </si>
  <si>
    <t>S$25.10</t>
  </si>
  <si>
    <t>GRAB *86E783DFFC464FEF SINGAPORE SG</t>
  </si>
  <si>
    <t>S$90.00</t>
  </si>
  <si>
    <t>BUS/MRT 3064867 SINGAPORE SG</t>
  </si>
  <si>
    <t>S$2.94</t>
  </si>
  <si>
    <t>S$467.10</t>
  </si>
  <si>
    <t>BUS/MRT 3076382 SINGAPORE SG</t>
  </si>
  <si>
    <t>PARKING.SG BILL_9056B1 SINGAPORE SG</t>
  </si>
  <si>
    <t>FLYSCOOT.00000000F3RZQ SINGAPORE SG</t>
  </si>
  <si>
    <t>S$430.40</t>
  </si>
  <si>
    <t>BUS/MRT 3082145 SINGAPORE SG</t>
  </si>
  <si>
    <t>BAJA FRESH MEXICAN GRI SINGAPORE SG</t>
  </si>
  <si>
    <t>S$13.15</t>
  </si>
  <si>
    <t>HARRY'S@MBLM SINGAPORE SG</t>
  </si>
  <si>
    <t>S$44.73</t>
  </si>
  <si>
    <t>BUS/MRT 3092164 SINGAPORE SG</t>
  </si>
  <si>
    <t>7-ELEVEN-ONE RAFFLES Q SINGAPORE SG</t>
  </si>
  <si>
    <t>STAMFORD TYRES INT'L P SINGAPORE SG</t>
  </si>
  <si>
    <t>S$320.00</t>
  </si>
  <si>
    <t>JEKYLL &amp; HYDE SINGAPORE 078 SG</t>
  </si>
  <si>
    <t>S$97.35</t>
  </si>
  <si>
    <t>CRAFTSMEN SPECIALTY CO SINGAPORE 458 SG</t>
  </si>
  <si>
    <t>S$42.90</t>
  </si>
  <si>
    <t>S$3.80</t>
  </si>
  <si>
    <t>S$22.50</t>
  </si>
  <si>
    <t>S$32.01</t>
  </si>
  <si>
    <t>BUS/MRT 3107656 SINGAPORE SG</t>
  </si>
  <si>
    <t>S$3.66</t>
  </si>
  <si>
    <t>BUS/MRT 3114019 SINGAPORE SG</t>
  </si>
  <si>
    <t>MYICA PAYM 19022623000 SINGAPORE SG</t>
  </si>
  <si>
    <t>S$70.00</t>
  </si>
  <si>
    <t>PARKING.SG BILL_076757 SINGAPORE SG</t>
  </si>
  <si>
    <t>S$3.26</t>
  </si>
  <si>
    <t>ALOHA POKE @ MARINA BA SINGAPORE SG</t>
  </si>
  <si>
    <t>S$22.60</t>
  </si>
  <si>
    <t>DYNAMICS MECHANIC 2 PT</t>
  </si>
  <si>
    <t>S$630.00</t>
  </si>
  <si>
    <t>POSB Everyday</t>
  </si>
  <si>
    <t>S$84.32</t>
  </si>
  <si>
    <t>Spent in Mar, Billed in Apr</t>
  </si>
  <si>
    <t>BUS/MRT 3120498 SINGAPORE SG</t>
  </si>
  <si>
    <t>BUS/MRT 3125948 SINGAPORE SG</t>
  </si>
  <si>
    <t>S$5.31</t>
  </si>
  <si>
    <t>BUS/MRT 3134977 SINGAPORE SG</t>
  </si>
  <si>
    <t>OXWELL &amp; CO SINGAPORE SG</t>
  </si>
  <si>
    <t>S$77.70</t>
  </si>
  <si>
    <t>S$50.17</t>
  </si>
  <si>
    <t>NTUC FP-TAMPINES MALL SINGAPORE SG</t>
  </si>
  <si>
    <t>7-ELEVEN-RIVERSIDE VIE SINGAPORE SG</t>
  </si>
  <si>
    <t>S$12.00</t>
  </si>
  <si>
    <t>S$92.95</t>
  </si>
  <si>
    <t>S$3.40</t>
  </si>
  <si>
    <t>LINKEDIN-2946653505 LNKD.IN/BILL SG</t>
  </si>
  <si>
    <t>WATSON'S-CONCOURSE SAL SINGAPORE SG</t>
  </si>
  <si>
    <t>S$15.00</t>
  </si>
  <si>
    <t>SUSHI JIN-FARRER PK ST SINGAPORE SG</t>
  </si>
  <si>
    <t>S$306.02</t>
  </si>
  <si>
    <t>S$28.50</t>
  </si>
  <si>
    <t>HOTELS.COM156519455757 SINGAPORE SG</t>
  </si>
  <si>
    <t>S$117.24</t>
  </si>
  <si>
    <t>SPINELLI COFFEE SINGAPORE SG</t>
  </si>
  <si>
    <t>HOTELS.COM156519956109 SINGAPORE SG</t>
  </si>
  <si>
    <t>S$633.16</t>
  </si>
  <si>
    <t>HOTELS.COM156519100252 SINGAPORE SG</t>
  </si>
  <si>
    <t>S$224.17</t>
  </si>
  <si>
    <t>PARKING.SG BILL_2DC3AD SINGAPORE SG</t>
  </si>
  <si>
    <t>S$1.64</t>
  </si>
  <si>
    <t>BUS/MRT 3163503 SINGAPORE SG</t>
  </si>
  <si>
    <t>S$320.00 cr</t>
  </si>
  <si>
    <t>S$630.00 cr</t>
  </si>
  <si>
    <t>POKE DOKE SINGAPORE SG</t>
  </si>
  <si>
    <t>S$14.90</t>
  </si>
  <si>
    <t>LIBERTY WIRELESS PTE L SINGAPORE SG</t>
  </si>
  <si>
    <t>S$4.00</t>
  </si>
  <si>
    <t>SINGPOST SUNTEC CITY SG</t>
  </si>
  <si>
    <t>BUS/MRT 3168962 SINGAPORE SG</t>
  </si>
  <si>
    <t>SMU SINGAPORE SG</t>
  </si>
  <si>
    <t>BUS/MRT 3178255 SINGAPORE SG</t>
  </si>
  <si>
    <t>KFC BDM 670 SINGAPORE SG</t>
  </si>
  <si>
    <t>S$40.90</t>
  </si>
  <si>
    <t>COLD STORAGE-COMPASS O SINGAPORE SG</t>
  </si>
  <si>
    <t>S$104.40</t>
  </si>
  <si>
    <t>S$6.00</t>
  </si>
  <si>
    <t>SKECHERS - COMPASS ONE SINGAPORE SG</t>
  </si>
  <si>
    <t>S$39.00</t>
  </si>
  <si>
    <t>HUGGS COFFEE SINGAPORE SG</t>
  </si>
  <si>
    <t>BUS/MRT 3194573 SINGAPORE SG</t>
  </si>
  <si>
    <t>S$3.50</t>
  </si>
  <si>
    <t>HUGGS COFFEE-CECIL ST SINGAPORE SG</t>
  </si>
  <si>
    <t>SPOTIFY P09E38BC85 STOCKHOLM SE</t>
  </si>
  <si>
    <t>BUS/MRT 3200631 SINGAPORE SG</t>
  </si>
  <si>
    <t>S$67.90</t>
  </si>
  <si>
    <t>COTTON ON SINGAPORE SG</t>
  </si>
  <si>
    <t>S$101.98</t>
  </si>
  <si>
    <t>MCDONALD'S (CA3) SINGAPORE SG</t>
  </si>
  <si>
    <t>GIANT PARKWAY SINGAPORE SG</t>
  </si>
  <si>
    <t>S$17.45</t>
  </si>
  <si>
    <t>BUS/MRT 3212767 SINGAPORE SG</t>
  </si>
  <si>
    <t>S$1.40</t>
  </si>
  <si>
    <t>SUPER LOCO CUSTOM HOUS SINGAPORE SG</t>
  </si>
  <si>
    <t>S$170.70</t>
  </si>
  <si>
    <t>PARKING.SG BILL_459E77 SINGAPORE SG</t>
  </si>
  <si>
    <t>BUS/MRT 3222062 SINGAPORE SG</t>
  </si>
  <si>
    <t>S$327.20</t>
  </si>
  <si>
    <t>IKEA SINGAPORE SG</t>
  </si>
  <si>
    <t>S$22.40</t>
  </si>
  <si>
    <t>BUS/MRT 3238500 SINGAPORE SG</t>
  </si>
  <si>
    <t>WWW.PETITEFLEURSG.COM SINGAPORE SG</t>
  </si>
  <si>
    <t>7-ELEVEN -MARINA BAY L SINGAPORE SG</t>
  </si>
  <si>
    <t>BUS/MRT 3244736 SINGAPORE SG</t>
  </si>
  <si>
    <t>S$3.77</t>
  </si>
  <si>
    <t>S$104.40 cr</t>
  </si>
  <si>
    <t>S$170.70 cr</t>
  </si>
  <si>
    <t>PARKING.SG BILL_9A7DBB SINGAPORE SG</t>
  </si>
  <si>
    <t>S$306.02 cr</t>
  </si>
  <si>
    <t>S$386.06 cr</t>
  </si>
  <si>
    <t>BUS/MRT 3251149 SINGAPORE SG</t>
  </si>
  <si>
    <t>TENGAWA WHITE CURRY</t>
  </si>
  <si>
    <t>S$120.78</t>
  </si>
  <si>
    <t>IM IN SINGAPORE SG</t>
  </si>
  <si>
    <t>S$36.96</t>
  </si>
  <si>
    <t>UNIQLO ORCHARD CENTRAL SINGAPORE SG</t>
  </si>
  <si>
    <t>S$74.80</t>
  </si>
  <si>
    <t>DON DON DONKI SINGAPORE SG</t>
  </si>
  <si>
    <t>S$15.15</t>
  </si>
  <si>
    <t>BUS/MRT 3256745 SINGAPORE SG</t>
  </si>
  <si>
    <t>S$212.44</t>
  </si>
  <si>
    <t>BUS/MRT 3265897 SINGAPORE SG</t>
  </si>
  <si>
    <t>YA KUN KIOSK - TRANSIT SINGAPORE SG</t>
  </si>
  <si>
    <t>S$9.60</t>
  </si>
  <si>
    <t>MERAH PUTIH HO BADUNG ID IDR1688995.00</t>
  </si>
  <si>
    <t>S$166.13</t>
  </si>
  <si>
    <t>BALI BOAT SHED HO BADUNG ID IDR2591500.00</t>
  </si>
  <si>
    <t>S$254.90</t>
  </si>
  <si>
    <t>RENAISSANCE BALI U. HO BADUNG ID IDR6140450.00</t>
  </si>
  <si>
    <t>S$603.64</t>
  </si>
  <si>
    <t>S$137.90</t>
  </si>
  <si>
    <t>BUS/MRT 3301399 SINGAPORE SG</t>
  </si>
  <si>
    <t>WORKSPACE-MB8 SINGAPORE SG</t>
  </si>
  <si>
    <t>COOK MEE SINGAPORE SG</t>
  </si>
  <si>
    <t>BURGER KING-TERMINAL 1 SINGAPORE SG</t>
  </si>
  <si>
    <t>S$9.70</t>
  </si>
  <si>
    <t>BUS/MRT 3311180 SINGAPORE SG</t>
  </si>
  <si>
    <t>CLASSPASS.COM CLASSPAS CLASSPASS.COM NY</t>
  </si>
  <si>
    <t>S$59.59</t>
  </si>
  <si>
    <t>STARBUCKS COFFEE - I12 SINGAPORE SG</t>
  </si>
  <si>
    <t>TOAST BOX - 112 KATONG SINGAPORE SG</t>
  </si>
  <si>
    <t>PASARBELLA @ SUNTEC ST SINGAPORE SG</t>
  </si>
  <si>
    <t>CHEERS - CTL BLVD DTL SINGAPORE SG</t>
  </si>
  <si>
    <t>PARKING.SG BILL_5FBCB3 SINGAPORE SG</t>
  </si>
  <si>
    <t>S$0.08</t>
  </si>
  <si>
    <t>03MY PREFERRED PAYMENT PLAN12</t>
  </si>
  <si>
    <t>S$26.66</t>
  </si>
  <si>
    <t>04MY PREFERRED PAYMENT PLAN12</t>
  </si>
  <si>
    <t>S$80.59</t>
  </si>
  <si>
    <t>02MY PREFERRED PAYMENT PLAN12</t>
  </si>
  <si>
    <t>S$52.50</t>
  </si>
  <si>
    <t>Spent in Apr, Billed in May</t>
  </si>
  <si>
    <t>Gab Charge</t>
  </si>
  <si>
    <t>CYBERMIND COMPUTER HOU SINGAPORE SG</t>
  </si>
  <si>
    <t>S$509.00</t>
  </si>
  <si>
    <t>S$215.08</t>
  </si>
  <si>
    <t>S$158.90</t>
  </si>
  <si>
    <t>POKEMON SINGAPORE PTE SINGAPORE SG</t>
  </si>
  <si>
    <t>S$105.00</t>
  </si>
  <si>
    <t>PAYPAL *ASHER BWS 4029357733 SG</t>
  </si>
  <si>
    <t>S$160.50</t>
  </si>
  <si>
    <t>S$144.02</t>
  </si>
  <si>
    <t>S$57.03</t>
  </si>
  <si>
    <t>KAM'S ROAST @ JEWEL SINGAPORE SG</t>
  </si>
  <si>
    <t>EVENT MERCHANDISE SINGAPORE 789 SG</t>
  </si>
  <si>
    <t>MAN MAN SINGAPORE SG</t>
  </si>
  <si>
    <t>S$46.37</t>
  </si>
  <si>
    <t>LUCCA'S TRATTORIA SINGAPORE SG</t>
  </si>
  <si>
    <t>S$42.40</t>
  </si>
  <si>
    <t>S$39.80</t>
  </si>
  <si>
    <t>UNIQLO TAMPINES ONE SINGAPORE SG</t>
  </si>
  <si>
    <t>LADY M - SCOTTS SQUARE SINGAPORE SG</t>
  </si>
  <si>
    <t>POSB everyday</t>
  </si>
  <si>
    <t>SPC 2761 ANG MO KIO AV</t>
  </si>
  <si>
    <t>S$68.87</t>
  </si>
  <si>
    <t>JIC-ANG MO KIO SINGAPORE SG</t>
  </si>
  <si>
    <t>S$65.27</t>
  </si>
  <si>
    <t>S$63.62</t>
  </si>
  <si>
    <t>PLENTYFULL SINGAPORE SG</t>
  </si>
  <si>
    <t>TENKAICHI RESTAURANT P SINGAPORE SG</t>
  </si>
  <si>
    <t>S$29.31</t>
  </si>
  <si>
    <t>WHITE RESTAURANT @ JEW SINGAPORE SG</t>
  </si>
  <si>
    <t>S$29.19</t>
  </si>
  <si>
    <t>PINK FISH SG SINGAPORE SG</t>
  </si>
  <si>
    <t>S$54.50</t>
  </si>
  <si>
    <t>GOCHISO SHOKUDO SINGAPORE SG</t>
  </si>
  <si>
    <t>S$40.40</t>
  </si>
  <si>
    <t>TIMHOWAN - KATONG SINGAPORE SG</t>
  </si>
  <si>
    <t>S$51.32</t>
  </si>
  <si>
    <t>IHERB NETHERLANDS B.V. AMSTERDAM NL</t>
  </si>
  <si>
    <t>S$51.11</t>
  </si>
  <si>
    <t>ARTISAN BOULANGERIE CO SINGAPORE SG</t>
  </si>
  <si>
    <t>S$19.02</t>
  </si>
  <si>
    <t>KIM THYE WATCH COMPANY SINGAPORE SG</t>
  </si>
  <si>
    <t>S$18.90</t>
  </si>
  <si>
    <t>TANUKI RAW WORLD IS FL SINGAPORE SG</t>
  </si>
  <si>
    <t>S$35.05</t>
  </si>
  <si>
    <t>S$33.70</t>
  </si>
  <si>
    <t>L'ECLAIR PATISSERIE SINGAPORE SG</t>
  </si>
  <si>
    <t>S$16.50</t>
  </si>
  <si>
    <t>LAZADA SINGAPORE M2 (T SINGAPORE SG</t>
  </si>
  <si>
    <t>S$16.49</t>
  </si>
  <si>
    <t>S$31.50</t>
  </si>
  <si>
    <t>PS CAFE @ PALAIS SINGAPORE SG</t>
  </si>
  <si>
    <t>S$28.25</t>
  </si>
  <si>
    <t>S$13.24</t>
  </si>
  <si>
    <t>OUR SIMPLE GOODNESS OS SINGAPORE SG</t>
  </si>
  <si>
    <t>S$12.81</t>
  </si>
  <si>
    <t>S$24.94</t>
  </si>
  <si>
    <t>STARBUCKS COFFEE - JW2 SINGAPORE SG</t>
  </si>
  <si>
    <t>S$23.10</t>
  </si>
  <si>
    <t>S$10.77</t>
  </si>
  <si>
    <t>MYICA PAYM 19040418351 SINGAPORE SG</t>
  </si>
  <si>
    <t>SPOTIFY P0A5AE1839 STOCKHOLM SE</t>
  </si>
  <si>
    <t>S$9.52</t>
  </si>
  <si>
    <t>GRAB *1555981797817921 SINGAPORE SG</t>
  </si>
  <si>
    <t>ONE BITE ENTERPRISE - SINGAPORE SG</t>
  </si>
  <si>
    <t>S$8.90</t>
  </si>
  <si>
    <t>S$6.60</t>
  </si>
  <si>
    <t>MARKS &amp; SPENCER - JEWE SINGAPORE SG</t>
  </si>
  <si>
    <t>S$6.35</t>
  </si>
  <si>
    <t>BOULEVARD BAYFRONT SINGAPORE SG</t>
  </si>
  <si>
    <t>DURIAN MPIRE SINGAPORE SG</t>
  </si>
  <si>
    <t>S$5.80</t>
  </si>
  <si>
    <t>BUS/MRT 3357607 SINGAPORE SG</t>
  </si>
  <si>
    <t>S$5.47</t>
  </si>
  <si>
    <t>FIVE SPICE SINGAPORE SG</t>
  </si>
  <si>
    <t>FIVE SPICE</t>
  </si>
  <si>
    <t>TMCF - JEWEL SINGAPORE SG</t>
  </si>
  <si>
    <t>S$4.50</t>
  </si>
  <si>
    <t>BUS/MRT 3383803 SINGAPORE SG</t>
  </si>
  <si>
    <t>S$3.95</t>
  </si>
  <si>
    <t>BUS/MRT 3347712 SINGAPORE SG</t>
  </si>
  <si>
    <t>BUS/MRT 3328506 SINGAPORE SG</t>
  </si>
  <si>
    <t>BUS/MRT 3341733 SINGAPORE SG</t>
  </si>
  <si>
    <t>BUS/MRT 3415991 SINGAPORE SG</t>
  </si>
  <si>
    <t>S$6.23</t>
  </si>
  <si>
    <t>BUS/MRT 3335116 SINGAPORE SG</t>
  </si>
  <si>
    <t>BUS/MRT 3446800 SINGAPORE SG</t>
  </si>
  <si>
    <t>BUS/MRT 3402013 SINGAPORE SG</t>
  </si>
  <si>
    <t>BUS/MRT 3428284 SINGAPORE SG</t>
  </si>
  <si>
    <t>BUS/MRT 3495655 SINGAPORE SG</t>
  </si>
  <si>
    <t>JASONS DELI MBLM SINGAPORE SG</t>
  </si>
  <si>
    <t>CHEERS - TAMPINES MRT SINGAPORE SG</t>
  </si>
  <si>
    <t>BUS/MRT 3649008 SINGAPORE SG</t>
  </si>
  <si>
    <t>S$0.83</t>
  </si>
  <si>
    <t>PARKING.SG BILL_9F6F28 SINGAPORE SG</t>
  </si>
  <si>
    <t>PARKING.SG BILL_705F21 SINGAPORE SG</t>
  </si>
  <si>
    <t>S$1.14</t>
  </si>
  <si>
    <t>PARKING.SG BILL_383C37 SINGAPORE SG</t>
  </si>
  <si>
    <t>PARKING.SG BILL_130B9A SINGAPORE SG</t>
  </si>
  <si>
    <t>S$0.22</t>
  </si>
  <si>
    <t>JET CONCEPTS (112) - M SINGAPORE SG</t>
  </si>
  <si>
    <t>Spent in Jul, Billed in Aug</t>
  </si>
  <si>
    <t>Mel Charge</t>
  </si>
  <si>
    <t>BUS/MRT 5871288 SINGAPORE SG</t>
  </si>
  <si>
    <t>S$2.07</t>
  </si>
  <si>
    <t>BUS/MRT 5938413 SINGAPORE SG</t>
  </si>
  <si>
    <t>SHAKE SHACK-JEWEL SINGAPORE SG</t>
  </si>
  <si>
    <t>BUS/MRT 6004727 SINGAPORE SG</t>
  </si>
  <si>
    <t>STEREO THE HEADPHONE C SINGAPORE SG</t>
  </si>
  <si>
    <t>BUS/MRT 6089698 SINGAPORE SG</t>
  </si>
  <si>
    <t>S$1.51</t>
  </si>
  <si>
    <t>PARKING.SG BILL_EAC246 SINGAPORE SG</t>
  </si>
  <si>
    <t>S$28.06</t>
  </si>
  <si>
    <t>HO-IGV SINGAPORE SG</t>
  </si>
  <si>
    <t>KFC SLP 508 SINGAPORE SG</t>
  </si>
  <si>
    <t>S$8.15</t>
  </si>
  <si>
    <t>NETFLIX_SG_LOCAL SINGAPORE SG</t>
  </si>
  <si>
    <t>S$16.98</t>
  </si>
  <si>
    <t>THE ALLEY - JEWEL SINGAPORE SG</t>
  </si>
  <si>
    <t>URBAN CROSSFIT CBD PTE SINGAPORE SG</t>
  </si>
  <si>
    <t>S$1,444.50</t>
  </si>
  <si>
    <t>BUS/MRT 6243309 SINGAPORE SG</t>
  </si>
  <si>
    <t>BUS/MRT 6322770 SINGAPORE SG</t>
  </si>
  <si>
    <t>PARKING.SG BILL_B40106 SINGAPORE SG</t>
  </si>
  <si>
    <t>S$0.70</t>
  </si>
  <si>
    <t>GRAB *17002838-8-022 SINGAPORE SG MYR75.00</t>
  </si>
  <si>
    <t>S$25.18</t>
  </si>
  <si>
    <t>S$11.30</t>
  </si>
  <si>
    <t>TOKYO MILK CHS FCTRY-K W P KUALA LUM MY MYR12.00</t>
  </si>
  <si>
    <t>S$4.07</t>
  </si>
  <si>
    <t>SPOTIFY P0BC52C667 STOCKHOLM SE</t>
  </si>
  <si>
    <t>GRAB *551AC412701B4B85 SINGAPORE SG</t>
  </si>
  <si>
    <t>7-ELEVEN-BALESTIER HIL SINGAPORE SG</t>
  </si>
  <si>
    <t>MOS BURGER-JEWEL CHANG SINGAPORE SG</t>
  </si>
  <si>
    <t>S$20.05</t>
  </si>
  <si>
    <t>SHELL TAMPINES AVE 2 SINGAPORE SG</t>
  </si>
  <si>
    <t>S$30.65</t>
  </si>
  <si>
    <t>PET LOVERS CENTRE PTE SINGAPORE SG</t>
  </si>
  <si>
    <t>BEAUTY IN THE POT @ KI SINGAPORE SG</t>
  </si>
  <si>
    <t>S$95.69</t>
  </si>
  <si>
    <t>GNC @ PP SINGAPORE SG</t>
  </si>
  <si>
    <t>S$5.95</t>
  </si>
  <si>
    <t>PUTIEN RESTAURANT PP SINGAPORE SG</t>
  </si>
  <si>
    <t>S$47.10</t>
  </si>
  <si>
    <t>S$47.00</t>
  </si>
  <si>
    <t>BUS/MRT 6796115 SINGAPORE SG</t>
  </si>
  <si>
    <t>PARKING.SG BILL_40342F SINGAPORE SG</t>
  </si>
  <si>
    <t>S$2.26</t>
  </si>
  <si>
    <t>BUS/MRT 6852464 SINGAPORE SG</t>
  </si>
  <si>
    <t>EXPRESS BY CHATTERBOX SINGAPORE SG</t>
  </si>
  <si>
    <t>BUS/MRT 6944376 SINGAPORE SG</t>
  </si>
  <si>
    <t>S$3.73</t>
  </si>
  <si>
    <t>TOAST BOX-SUNTEC 2 SINGAPORE SG</t>
  </si>
  <si>
    <t>BUS/MRT 7011388 SINGAPORE SG</t>
  </si>
  <si>
    <t>KRAFTWICH BY SWISSBAKE SINGAPORE SG</t>
  </si>
  <si>
    <t>BUS/MRT 7219768 SINGAPORE SG</t>
  </si>
  <si>
    <t>S$9.95</t>
  </si>
  <si>
    <t>BUS/MRT 7296752 SINGAPORE SG</t>
  </si>
  <si>
    <t>MADAM YAP KITCHEN PL SINGAPORE SG</t>
  </si>
  <si>
    <t>HAO MART - MANDARIN GA SINGAPORE SG</t>
  </si>
  <si>
    <t>BUS/MRT 7374638 SINGAPORE SG</t>
  </si>
  <si>
    <t>S$2.34</t>
  </si>
  <si>
    <t>YOLOFOOD SINGAPORE SG</t>
  </si>
  <si>
    <t>BUS/MRT 7456170 SINGAPORE SG</t>
  </si>
  <si>
    <t>NTUC FP-TAMPINES A SINGAPORE SG</t>
  </si>
  <si>
    <t>MCDONALD'S (SHTM) SINGAPORE SG</t>
  </si>
  <si>
    <t>BUS/MRT 7538812 SINGAPORE SG</t>
  </si>
  <si>
    <t>S$3.17</t>
  </si>
  <si>
    <t>HYATT SG-MEZZA9 SINGAPORE SG</t>
  </si>
  <si>
    <t>S$230.69</t>
  </si>
  <si>
    <t>LONDON FAT DUCK SINGAPORE SG</t>
  </si>
  <si>
    <t>S$114.64</t>
  </si>
  <si>
    <t>S$14.50</t>
  </si>
  <si>
    <t>BUS/MRT 7733726 SINGAPORE SG</t>
  </si>
  <si>
    <t>BUS/MRT 7813114 SINGAPORE SG</t>
  </si>
  <si>
    <t>S$1.55</t>
  </si>
  <si>
    <t>S$24.75</t>
  </si>
  <si>
    <t>S$58.32</t>
  </si>
  <si>
    <t>S$23.80</t>
  </si>
  <si>
    <t>PARKING.SG BILL_D4ED1E SINGAPORE SG</t>
  </si>
  <si>
    <t>S$5.40</t>
  </si>
  <si>
    <t>COLLIN'S - FUNAN SINGAPORE SG</t>
  </si>
  <si>
    <t>05MY PREFERRED PAYMENT PLAN12</t>
  </si>
  <si>
    <t>S$17.92</t>
  </si>
  <si>
    <t>POSB Everyday Mastercard</t>
  </si>
  <si>
    <t>SPC TAMPINES AVE 4</t>
  </si>
  <si>
    <t>S$86.01</t>
  </si>
  <si>
    <t>SPC 260 DUNEARN RD</t>
  </si>
  <si>
    <t>S$65.36</t>
  </si>
  <si>
    <t>BUS/MRT 7915189 SINGAPORE SG</t>
  </si>
  <si>
    <t>BUS/MRT 7973073 SINGAPORE SG</t>
  </si>
  <si>
    <t>BUS/MRT 8040284 SINGAPORE SG</t>
  </si>
  <si>
    <t>QUEENS COFFEE SINGAPORE SG</t>
  </si>
  <si>
    <t>S$2.78</t>
  </si>
  <si>
    <t>BUS/MRT 8268565 SINGAPORE SG</t>
  </si>
  <si>
    <t>S$76.20</t>
  </si>
  <si>
    <t>BUS/MRT 8363139 SINGAPORE SG</t>
  </si>
  <si>
    <t>BUS/MRT 8432649 SINGAPORE SG</t>
  </si>
  <si>
    <t>PARKING.SG BILL_1DEEB5 SINGAPORE SG</t>
  </si>
  <si>
    <t>BUS/MRT 8537989 SINGAPORE SG</t>
  </si>
  <si>
    <t>S$1.90</t>
  </si>
  <si>
    <t>S$110.64</t>
  </si>
  <si>
    <t>TOASTBOX 100AM SINGAPORE SG</t>
  </si>
  <si>
    <t>S$115.35</t>
  </si>
  <si>
    <t>THE THRIVE PEOPLE PL - SINGAPORE SG</t>
  </si>
  <si>
    <t>CHALLENGER @ BEDOK POI SINGAPORE SG</t>
  </si>
  <si>
    <t>SWEE LEE-KATONG SINGAPORE SG</t>
  </si>
  <si>
    <t>S$24.95</t>
  </si>
  <si>
    <t>PARKING.SG BILL_F5918A SINGAPORE SG</t>
  </si>
  <si>
    <t>S$8.18</t>
  </si>
  <si>
    <t>ITACHO SUSHI@BEDOK MAL SINGAPORE SG</t>
  </si>
  <si>
    <t>S$53.65</t>
  </si>
  <si>
    <t>SPOTIFY P0C3BE0351 STOCKHOLM SE</t>
  </si>
  <si>
    <t>BUS/MRT 8816053 SINGAPORE SG</t>
  </si>
  <si>
    <t>BUS/MRT 8896131 SINGAPORE SG</t>
  </si>
  <si>
    <t>S$13.90</t>
  </si>
  <si>
    <t>BUS/MRT 9000678 SINGAPORE SG</t>
  </si>
  <si>
    <t>THE SALAD SHOP-ANSON SINGAPORE SG</t>
  </si>
  <si>
    <t>BUS/MRT 9059959 SINGAPORE SG</t>
  </si>
  <si>
    <t>GUZMAN Y GOMEZ SINGAPORE SG</t>
  </si>
  <si>
    <t>% ARABICA SINGAPORE SG</t>
  </si>
  <si>
    <t>HJH MAIMUNAH RESTAURAN SINGAPORE SG</t>
  </si>
  <si>
    <t>S$2.20</t>
  </si>
  <si>
    <t>S$30.90</t>
  </si>
  <si>
    <t>S$88.00</t>
  </si>
  <si>
    <t>FOUR SEASONS ORGANIC M SINGAPORE SG</t>
  </si>
  <si>
    <t>S$112.80</t>
  </si>
  <si>
    <t>S$28.70</t>
  </si>
  <si>
    <t>PARKING.SG BILL_77E73B SINGAPORE SG</t>
  </si>
  <si>
    <t>GOOGLE*NIANTIC INC G.CO HELPPAY# SG</t>
  </si>
  <si>
    <t>S$28.98</t>
  </si>
  <si>
    <t>S$6.98</t>
  </si>
  <si>
    <t>DON DON DONKI-CLARKE Q SINGAPORE SG</t>
  </si>
  <si>
    <t>S$118.90</t>
  </si>
  <si>
    <t>S$118.70</t>
  </si>
  <si>
    <t>7-ELEVEN-705 EAST COAS SINGAPORE SG</t>
  </si>
  <si>
    <t>YA KUN KAYA TOAST</t>
  </si>
  <si>
    <t>S$3.60</t>
  </si>
  <si>
    <t>S$38.00</t>
  </si>
  <si>
    <t>S$6.55</t>
  </si>
  <si>
    <t>PARKING.SG BILL_B02CFF SINGAPORE SG</t>
  </si>
  <si>
    <t>S$1.02</t>
  </si>
  <si>
    <t>S$73.30</t>
  </si>
  <si>
    <t>PARKING.SG BILL_97738E SINGAPORE SG</t>
  </si>
  <si>
    <t>S$0.20</t>
  </si>
  <si>
    <t>S$5.10</t>
  </si>
  <si>
    <t>ASTON FOOD &amp; BEVERAGE</t>
  </si>
  <si>
    <t>S$21.90</t>
  </si>
  <si>
    <t>PARKING.SG BILL_11E53F SINGAPORE SG</t>
  </si>
  <si>
    <t>ISETAN (SUPERMARKET) SINGAPORE SG</t>
  </si>
  <si>
    <t>S$25.90</t>
  </si>
  <si>
    <t>SUITSUPPLY SINGAPORE SG</t>
  </si>
  <si>
    <t>S$299.00</t>
  </si>
  <si>
    <t>S$35.10</t>
  </si>
  <si>
    <t>PARKING.SG BILL_ABD7AC SINGAPORE SG</t>
  </si>
  <si>
    <t>S$0.48</t>
  </si>
  <si>
    <t>S$51.97</t>
  </si>
  <si>
    <t>S$64.88</t>
  </si>
  <si>
    <t>S$59.80</t>
  </si>
  <si>
    <t>S$63.37</t>
  </si>
  <si>
    <t>Spent in Sep, Billed in Oct 19</t>
  </si>
  <si>
    <t>ABURI - EN @ TANJONG P SINGAPORE SG</t>
  </si>
  <si>
    <t>S$20.01</t>
  </si>
  <si>
    <t>BRITISH HAINAN</t>
  </si>
  <si>
    <t>S$57.30</t>
  </si>
  <si>
    <t>BUS/MRT 10500767 SINGAPORE SG</t>
  </si>
  <si>
    <t>BUS/MRT 10561572 SINGAPORE SG</t>
  </si>
  <si>
    <t>BUS/MRT 10656418 SINGAPORE SG</t>
  </si>
  <si>
    <t>BUS/MRT 10778008 SINGAPORE SG</t>
  </si>
  <si>
    <t>BUS/MRT 10851513 SINGAPORE SG</t>
  </si>
  <si>
    <t>BUS/MRT 11158484 SINGAPORE SG</t>
  </si>
  <si>
    <t>BUS/MRT 11291840 SINGAPORE SG</t>
  </si>
  <si>
    <t>BUS/MRT 11360527 SINGAPORE SG</t>
  </si>
  <si>
    <t>BUS/MRT 11460511 SINGAPORE SG</t>
  </si>
  <si>
    <t>BUS/MRT 11732111 SINGAPORE SG</t>
  </si>
  <si>
    <t>BUS/MRT 11790695 SINGAPORE SG</t>
  </si>
  <si>
    <t>BUS/MRT 11921076 SINGAPORE SG</t>
  </si>
  <si>
    <t>BUS/MRT 11981136 SINGAPORE SG</t>
  </si>
  <si>
    <t>BUS/MRT 12091076 SINGAPORE SG</t>
  </si>
  <si>
    <t>BUS/MRT 12369610 SINGAPORE SG</t>
  </si>
  <si>
    <t>BUS/MRT 12433309 SINGAPORE SG</t>
  </si>
  <si>
    <t>S$112.35</t>
  </si>
  <si>
    <t>S$2.83</t>
  </si>
  <si>
    <t>COLD STORAGE-ALTEZ SINGAPORE SG</t>
  </si>
  <si>
    <t>S$25.28</t>
  </si>
  <si>
    <t>S$8.46</t>
  </si>
  <si>
    <t>EVERGREEN GROUP PTE LT SINGAPORE SG</t>
  </si>
  <si>
    <t>S$2.85</t>
  </si>
  <si>
    <t>GRAB *0FDFFA722F73440E SINGAPORE SG</t>
  </si>
  <si>
    <t>GRAB *17002838-8-028 SINGAPORE SG MYR74.80</t>
  </si>
  <si>
    <t>S$25.33</t>
  </si>
  <si>
    <t>GRAB *17002838-8-029 SINGAPORE SG MYR72.00</t>
  </si>
  <si>
    <t>S$24.35</t>
  </si>
  <si>
    <t>GRAB *AF2249734A364498 SINGAPORE SG</t>
  </si>
  <si>
    <t>H &amp; M - LOT 10 KUALA LUMPUR MY MYR277.95</t>
  </si>
  <si>
    <t>S$95.05</t>
  </si>
  <si>
    <t>S$4.55</t>
  </si>
  <si>
    <t>S$23.70</t>
  </si>
  <si>
    <t>IKEA-RESTAURANT SINGAPORE SG</t>
  </si>
  <si>
    <t>S$38.90</t>
  </si>
  <si>
    <t>LAZADA SINGAPORE (TOPU SINGAPORE SG</t>
  </si>
  <si>
    <t>S$7.80</t>
  </si>
  <si>
    <t>S$0.01</t>
  </si>
  <si>
    <t>LITTLE RED DOT GIFTS SINGAPORE SG</t>
  </si>
  <si>
    <t>S$72.00</t>
  </si>
  <si>
    <t>LUSH FRESH HANDMADE CO KUALA LUMPUR MY MYR130.00</t>
  </si>
  <si>
    <t>S$44.38</t>
  </si>
  <si>
    <t>MIKAWA YAKITORI BAR SINGAPORE 455 SG</t>
  </si>
  <si>
    <t>S$76.40</t>
  </si>
  <si>
    <t>MOD CAFE SINGAPORE SG</t>
  </si>
  <si>
    <t>S$16.83</t>
  </si>
  <si>
    <t>MOD HAIR SALON SINGAPORE SG</t>
  </si>
  <si>
    <t>S$42.80</t>
  </si>
  <si>
    <t>MR G SARTO72602320-000 SINGAPORE SG</t>
  </si>
  <si>
    <t>S$1,180.00</t>
  </si>
  <si>
    <t>S$210.00</t>
  </si>
  <si>
    <t>S$710.00</t>
  </si>
  <si>
    <t>NTUC FP-BEDOK NORTH A SINGAPORE SG</t>
  </si>
  <si>
    <t>OLDTOWN WHITE COFFEE - SINGAPORE SG</t>
  </si>
  <si>
    <t>PARKING.SG BILL_0BBEE2 SINGAPORE SG</t>
  </si>
  <si>
    <t>PARKING.SG BILL_0F6BB2 SINGAPORE SG</t>
  </si>
  <si>
    <t>S$5.54</t>
  </si>
  <si>
    <t>PARKING.SG BILL_181D3A SINGAPORE SG</t>
  </si>
  <si>
    <t>S$1.72</t>
  </si>
  <si>
    <t>PARKING.SG BILL_910E11 SINGAPORE SG</t>
  </si>
  <si>
    <t>S$1.42</t>
  </si>
  <si>
    <t>PARKING.SG BILL_AA5A15 SINGAPORE SG</t>
  </si>
  <si>
    <t>PARKING.SG BILL_AB95C7 SINGAPORE SG</t>
  </si>
  <si>
    <t>S$0.74</t>
  </si>
  <si>
    <t>PARKING.SG BILL_AFE415 SINGAPORE SG</t>
  </si>
  <si>
    <t>S$1.52</t>
  </si>
  <si>
    <t>PARKING.SG BILL_FF2D3A SINGAPORE SG</t>
  </si>
  <si>
    <t>S$2.48</t>
  </si>
  <si>
    <t>PIZZERIA L'OPERETTA SINGAPORE SG</t>
  </si>
  <si>
    <t>S$17.66</t>
  </si>
  <si>
    <t>POULET - RAFFLES CITY SINGAPORE SG</t>
  </si>
  <si>
    <t>S$67.91</t>
  </si>
  <si>
    <t>ROCKY MASTER-ANSON SINGAPORE SG</t>
  </si>
  <si>
    <t>S$124.89</t>
  </si>
  <si>
    <t>SINGAPORE ZOO-F&amp;B SINGAPORE SG</t>
  </si>
  <si>
    <t>S$19.80</t>
  </si>
  <si>
    <t>S$66.83</t>
  </si>
  <si>
    <t>S$57.80</t>
  </si>
  <si>
    <t>SPOTIFY P0CB7BA9D2 STOCKHOLM SE</t>
  </si>
  <si>
    <t>TEPPEI SYOKUDO SINGAPORE SG</t>
  </si>
  <si>
    <t>TORI-Q ION ORCHARD SINGAPORE SG</t>
  </si>
  <si>
    <t>TRIP.COM SINGAPORE SG</t>
  </si>
  <si>
    <t>S$639.73</t>
  </si>
  <si>
    <t>UNAGI VS SALMON SINGAPORE SG</t>
  </si>
  <si>
    <t>S$31.80</t>
  </si>
  <si>
    <t>S$22.90</t>
  </si>
  <si>
    <t>ZARA - PAVILION KUALA LUMPUR MY MYR139.80</t>
  </si>
  <si>
    <t>S$47.80</t>
  </si>
  <si>
    <t>Spent in Oct Billed in Nov</t>
  </si>
  <si>
    <t>BUS/MRT 12989132 SINGAPORE SG</t>
  </si>
  <si>
    <t>BUS/MRT 13088146 SINGAPORE SG</t>
  </si>
  <si>
    <t>BUS/MRT 13163022 SINGAPORE SG</t>
  </si>
  <si>
    <t>S$24.90</t>
  </si>
  <si>
    <t>BUS/MRT 13321467 SINGAPORE SG</t>
  </si>
  <si>
    <t>S$86.46</t>
  </si>
  <si>
    <t>BUS/MRT 13411905 SINGAPORE SG</t>
  </si>
  <si>
    <t>S$8.55</t>
  </si>
  <si>
    <t>BUS/MRT 13667927 SINGAPORE SG</t>
  </si>
  <si>
    <t>S$1.71</t>
  </si>
  <si>
    <t>S$8.10</t>
  </si>
  <si>
    <t>BUS/MRT 13771917 SINGAPORE SG</t>
  </si>
  <si>
    <t>S$1.66</t>
  </si>
  <si>
    <t>S$27.80</t>
  </si>
  <si>
    <t>S$24.80</t>
  </si>
  <si>
    <t>BUS/MRT 13849582 SINGAPORE SG</t>
  </si>
  <si>
    <t>S$62.80</t>
  </si>
  <si>
    <t>BUS/MRT 14005151 SINGAPORE SG</t>
  </si>
  <si>
    <t>BUS/MRT 14097708 SINGAPORE SG</t>
  </si>
  <si>
    <t>SPOTIFY P0D18DC48A STOCKHOLM SE</t>
  </si>
  <si>
    <t>ATLASVENDING SINGAPORE SG</t>
  </si>
  <si>
    <t>S$1.60</t>
  </si>
  <si>
    <t>BUS/MRT 14355326 SINGAPORE SG</t>
  </si>
  <si>
    <t>SUSHI-TEI @ JEWEL SINGAPORE SG</t>
  </si>
  <si>
    <t>S$55.08</t>
  </si>
  <si>
    <t>BUS/MRT 14437617 SINGAPORE SG</t>
  </si>
  <si>
    <t>S$3.21</t>
  </si>
  <si>
    <t>S$2.10</t>
  </si>
  <si>
    <t>BUS/MRT 14596472 SINGAPORE SG</t>
  </si>
  <si>
    <t>BUS/MRT 14669326 SINGAPORE SG</t>
  </si>
  <si>
    <t>UNIQLO MBG TC BADUNG ID IDR158000.00</t>
  </si>
  <si>
    <t>S$15.82</t>
  </si>
  <si>
    <t>SHOP VERB SENIMAN GIANYAR (KAB) ID IDR218900.00</t>
  </si>
  <si>
    <t>S$21.95</t>
  </si>
  <si>
    <t>PERIPLUS-MNKEY FRST MB BALIUBUDD ID IDR488000.00</t>
  </si>
  <si>
    <t>S$48.93</t>
  </si>
  <si>
    <t>BUS/MRT 15780818 SINGAPORE SG</t>
  </si>
  <si>
    <t>TOAST BOX - PHILLIP ST SINGAPORE SG</t>
  </si>
  <si>
    <t>RENAISSANCE BALI FO-1 BADUNG (KAB) ID IDR7000000.00</t>
  </si>
  <si>
    <t>S$700.42</t>
  </si>
  <si>
    <t>HOTELSCOM9210053143511 SINGAPORE SG</t>
  </si>
  <si>
    <t>S$430.56</t>
  </si>
  <si>
    <t>SWAROVSKI @ T1 SINGAPORE SG</t>
  </si>
  <si>
    <t>S$288.79</t>
  </si>
  <si>
    <t>RENAISSANCE BALI U HO BADUNG ID</t>
  </si>
  <si>
    <t>S$233.59</t>
  </si>
  <si>
    <t>S$109.70</t>
  </si>
  <si>
    <t>MERAH PUTIH HO BADUNG ID IDR1936165.00</t>
  </si>
  <si>
    <t>S$193.86</t>
  </si>
  <si>
    <t>AIRBNB * TAR4R8HD 656-622-7306 GB</t>
  </si>
  <si>
    <t>S$141.58</t>
  </si>
  <si>
    <t>BILLABONGFACTORY OUTLE BADUNG ID IDR1377700.00</t>
  </si>
  <si>
    <t>S$137.95</t>
  </si>
  <si>
    <t>SENS HOTEL &amp; SPA GIANYAR (KAB) ID IDR1222650.00</t>
  </si>
  <si>
    <t>S$122.35</t>
  </si>
  <si>
    <t>SMATERIA MBL GIANYAR - BAL ID IDR607700.00</t>
  </si>
  <si>
    <t>S$60.88</t>
  </si>
  <si>
    <t>JEEVES- JLN JAMAL SINGAPORE SG</t>
  </si>
  <si>
    <t>S$117.61</t>
  </si>
  <si>
    <t>NUSANTARA GIANYAR (KAB) ID IDR1097679.00</t>
  </si>
  <si>
    <t>S$109.41</t>
  </si>
  <si>
    <t>HOTELSCOM9210053147969 SINGAPORE SG</t>
  </si>
  <si>
    <t>S$107.64</t>
  </si>
  <si>
    <t>GRAB *1C35C64E27D043CF SINGAPORE SG le knot</t>
  </si>
  <si>
    <t>HOTELSCOM8088348162388 SINGAPORE SG</t>
  </si>
  <si>
    <t>S$98.81</t>
  </si>
  <si>
    <t>TOKO BATIK POPILER DENPASAR (KOT ID IDR922300.00</t>
  </si>
  <si>
    <t>S$92.29</t>
  </si>
  <si>
    <t>IMPERIAL COURT PTE LTD SINGAPORE SG</t>
  </si>
  <si>
    <t>S$86.60</t>
  </si>
  <si>
    <t>IHERB IHERB.COM NL</t>
  </si>
  <si>
    <t>S$85.82</t>
  </si>
  <si>
    <t>S$81.50</t>
  </si>
  <si>
    <t>DON DON DONKI - SQUARE SINGAPORE SG</t>
  </si>
  <si>
    <t>S$79.70</t>
  </si>
  <si>
    <t>SANGSAKA RESTAURANT BADUNG ID IDR694430.00</t>
  </si>
  <si>
    <t>S$69.54</t>
  </si>
  <si>
    <t>BEARDED BELLA SINGAPORE SG</t>
  </si>
  <si>
    <t>S$67.10</t>
  </si>
  <si>
    <t>TOKO MADJU DENPASAR (KOT ID IDR630000.00</t>
  </si>
  <si>
    <t>S$63.03</t>
  </si>
  <si>
    <t>KLM 0748238243188 AMSTERDAM SG</t>
  </si>
  <si>
    <t>S$61.49</t>
  </si>
  <si>
    <t>KLM 0748238243187 AMSTERDAM SG</t>
  </si>
  <si>
    <t>S$61.05</t>
  </si>
  <si>
    <t>S$51.60</t>
  </si>
  <si>
    <t>KLM 0748238509618 AMSTERDAM SG</t>
  </si>
  <si>
    <t>S$47.90</t>
  </si>
  <si>
    <t>RENAISSANCE BALI FO-1 BADUNG (KAB) ID IDR451658.00</t>
  </si>
  <si>
    <t>S$45.20</t>
  </si>
  <si>
    <t>S$42.50</t>
  </si>
  <si>
    <t>CHALLENGER-PARKWAY PAR SINGAPORE SG</t>
  </si>
  <si>
    <t>S$35.91</t>
  </si>
  <si>
    <t>PISON GIANYAR ID IDR492100.00</t>
  </si>
  <si>
    <t>S$49.34</t>
  </si>
  <si>
    <t>ANDES BY ASTONS SINGAPORE SG</t>
  </si>
  <si>
    <t>S$32.00</t>
  </si>
  <si>
    <t>HIGHBROW-PARKWAY SINGAPORE SG</t>
  </si>
  <si>
    <t>S$13.95</t>
  </si>
  <si>
    <t>S$10.40</t>
  </si>
  <si>
    <t>4FINGERS@T1 SINGAPORE SG</t>
  </si>
  <si>
    <t>S$8.45</t>
  </si>
  <si>
    <t>PARKING.SG BILL_AF3C00 SINGAPORE SG</t>
  </si>
  <si>
    <t>S$6.84</t>
  </si>
  <si>
    <t>HAYAI SINGAPORE SG</t>
  </si>
  <si>
    <t>PARKING.SG BILL_F30E9C SINGAPORE SG</t>
  </si>
  <si>
    <t>S$2.02</t>
  </si>
  <si>
    <t>PARKING.SG BILL_FC3034 SINGAPORE SG</t>
  </si>
  <si>
    <t>S$1.32</t>
  </si>
  <si>
    <t>PARKING.SG BILL_C9E02D SINGAPORE SG</t>
  </si>
  <si>
    <t>S$1.18</t>
  </si>
  <si>
    <t>PARKING.SG BILL_B74DBA SINGAPORE SG</t>
  </si>
  <si>
    <t>PARKING.SG BILL_C1C577 SINGAPORE SG</t>
  </si>
  <si>
    <t>S$0.28</t>
  </si>
  <si>
    <t>Spent in Nov Billed in Dec</t>
  </si>
  <si>
    <t>BUS/MRT 15953723 SINGAPORE SG</t>
  </si>
  <si>
    <t>S$1.13</t>
  </si>
  <si>
    <t>BUS/MRT 16029585 SINGAPORE SG</t>
  </si>
  <si>
    <t>BUS/MRT 16121338 SINGAPORE SG</t>
  </si>
  <si>
    <t>HOLLAND&amp;BARRETT-313@SO SINGAPORE SG</t>
  </si>
  <si>
    <t>S$110.00</t>
  </si>
  <si>
    <t>GYU KAKU SINGAPORE SG</t>
  </si>
  <si>
    <t>S$155.10</t>
  </si>
  <si>
    <t>XING HUA LOU SINGAPORE SG</t>
  </si>
  <si>
    <t>PARKING.SG BILL_F93D45 SINGAPORE SG</t>
  </si>
  <si>
    <t>BUS/MRT 16403589 SINGAPORE SG</t>
  </si>
  <si>
    <t>DRINKS - PP SINGAPORE SG</t>
  </si>
  <si>
    <t>BUS/MRT 16512549 SINGAPORE SG</t>
  </si>
  <si>
    <t>S$23.56</t>
  </si>
  <si>
    <t>BUS/MRT 16618942 SINGAPORE SG</t>
  </si>
  <si>
    <t>S$4.21</t>
  </si>
  <si>
    <t>CROSSINGS CAFE</t>
  </si>
  <si>
    <t>S$109.45</t>
  </si>
  <si>
    <t>DIMBULAH - TPC SINGAPORE SG</t>
  </si>
  <si>
    <t>BUS/MRT 16722327 SINGAPORE SG</t>
  </si>
  <si>
    <t>S$3.37</t>
  </si>
  <si>
    <t>GRAB *ECBECFEB88BA4986 SINGAPORE SG</t>
  </si>
  <si>
    <t>S$31.55</t>
  </si>
  <si>
    <t>BUS/MRT 16824130 SINGAPORE SG</t>
  </si>
  <si>
    <t>S$3,235.00</t>
  </si>
  <si>
    <t>TORI-Q TAMPINES MALL SINGAPORE SG</t>
  </si>
  <si>
    <t>MOS BURGER-TAMPINES MA SINGAPORE SG</t>
  </si>
  <si>
    <t>S$2.75</t>
  </si>
  <si>
    <t>LAZADA SINGAPORE SINGAPORE SG</t>
  </si>
  <si>
    <t>S$178.20</t>
  </si>
  <si>
    <t>MICROSOFT*STORE MSBILL.INFO SG</t>
  </si>
  <si>
    <t>S$108.00</t>
  </si>
  <si>
    <t>SB-ANG MO KIO HUB SINGAPORE SG</t>
  </si>
  <si>
    <t>S$10.60</t>
  </si>
  <si>
    <t>S$37.60</t>
  </si>
  <si>
    <t>PARKING.SG BILL_EA2F35 SINGAPORE SG</t>
  </si>
  <si>
    <t>BUS/MRT 17173356 SINGAPORE SG</t>
  </si>
  <si>
    <t>S$59.99</t>
  </si>
  <si>
    <t>PARIS BAGUETTE SINGAPORE SG</t>
  </si>
  <si>
    <t>TAOBAO.COM SINGAPORE SG</t>
  </si>
  <si>
    <t>S$55.60</t>
  </si>
  <si>
    <t>LAZADA SINGAPORE (PAYM SINGAPORE SG</t>
  </si>
  <si>
    <t>S$659.00</t>
  </si>
  <si>
    <t>BUS/MRT 17267210 SINGAPORE SG</t>
  </si>
  <si>
    <t>SPOTIFY P0D7440C81 STOCKHOLM SE</t>
  </si>
  <si>
    <t>RAMEN KEISUKE TORI KIN SINGAPORE 079 SG</t>
  </si>
  <si>
    <t>BUS/MRT 17360107 SINGAPORE SG</t>
  </si>
  <si>
    <t>S$9.91</t>
  </si>
  <si>
    <t>LINKEDIN SINGAPORE SG</t>
  </si>
  <si>
    <t>BUS/MRT 17470256 SINGAPORE SG</t>
  </si>
  <si>
    <t>S$30.68</t>
  </si>
  <si>
    <t>BUS/MRT 17596517 SINGAPORE SG</t>
  </si>
  <si>
    <t>S$5.57</t>
  </si>
  <si>
    <t>SWITCH BY TIMBRE SINGAPORE SG</t>
  </si>
  <si>
    <t>S$214.21</t>
  </si>
  <si>
    <t>PARKING.SG BILL_E45B36 SINGAPORE SG</t>
  </si>
  <si>
    <t>S$3.05</t>
  </si>
  <si>
    <t>OLD CHANG KEE-FUNAN SINGAPORE SG</t>
  </si>
  <si>
    <t>7-ELEVEN - FUNAN SINGAPORE SG</t>
  </si>
  <si>
    <t>PARKING.SG BILL_AA509C SINGAPORE SG</t>
  </si>
  <si>
    <t>S$6.74</t>
  </si>
  <si>
    <t>HAT OF CAIN SINGAPORE SG</t>
  </si>
  <si>
    <t>S$140.00</t>
  </si>
  <si>
    <t>BUS/MRT 17871037 SINGAPORE SG</t>
  </si>
  <si>
    <t>BUS/MRT 17962061 SINGAPORE SG</t>
  </si>
  <si>
    <t>PARKING.SG BILL_566BD0 SINGAPORE SG</t>
  </si>
  <si>
    <t>BUS/MRT 18149869 SINGAPORE SG</t>
  </si>
  <si>
    <t>S$36.30</t>
  </si>
  <si>
    <t>BUS/MRT 18243364 SINGAPORE SG</t>
  </si>
  <si>
    <t>BUS/MRT 18353358 SINGAPORE SG</t>
  </si>
  <si>
    <t>S$1.63</t>
  </si>
  <si>
    <t>MAXWELL FOOD CTR #01-7 SINGAPORE SG</t>
  </si>
  <si>
    <t>KAILASH PARBAT</t>
  </si>
  <si>
    <t>S$83.57</t>
  </si>
  <si>
    <t>HANAHANA SINGAPORE SG</t>
  </si>
  <si>
    <t>S$56.75</t>
  </si>
  <si>
    <t>BUS/MRT 18669922 SINGAPORE SG</t>
  </si>
  <si>
    <t>BUS/MRT 18771039 SINGAPORE SG</t>
  </si>
  <si>
    <t>PARKING.SG BILL_308CDF SINGAPORE SG</t>
  </si>
  <si>
    <t>S$4.62</t>
  </si>
  <si>
    <t>BUS/MRT 18874142 SINGAPORE SG</t>
  </si>
  <si>
    <t>S$2.62</t>
  </si>
  <si>
    <t>BUS/MRT 18988573 SINGAPORE SG</t>
  </si>
  <si>
    <t>S$35.80</t>
  </si>
  <si>
    <t>BUS/MRT 18985438 SINGAPORE SG</t>
  </si>
  <si>
    <t>S$2.49</t>
  </si>
  <si>
    <t>GUILT-FREE SINGAPORE SG</t>
  </si>
  <si>
    <t>BUS/MRT 19108800 SINGAPORE SG</t>
  </si>
  <si>
    <t>COMO CUISINE SINGAPORE SG</t>
  </si>
  <si>
    <t>S$114.15</t>
  </si>
  <si>
    <t>BIRDS OF PARADISE SINGAPORE SG</t>
  </si>
  <si>
    <t>NINTENDO *AMERICACA 800-255-3700 BC CAD27.99</t>
  </si>
  <si>
    <t>S$29.80</t>
  </si>
  <si>
    <t>S$17.35</t>
  </si>
  <si>
    <t>PARKING.SG BILL_EF1E85 SINGAPORE SG</t>
  </si>
  <si>
    <t>Spent in Dec Billed in Jan</t>
  </si>
  <si>
    <t>S$1,145.00</t>
  </si>
  <si>
    <t>BP TO AMEX - 377359249241006:IB</t>
  </si>
  <si>
    <t>S$171.20</t>
  </si>
  <si>
    <t>CIN CIN BAR - OASIA DO SINGAPORE SG</t>
  </si>
  <si>
    <t>S$95.34</t>
  </si>
  <si>
    <t>NINTENDO *AMERICACA 800-255-3700 BC CAD33.59</t>
  </si>
  <si>
    <t>S$35.82</t>
  </si>
  <si>
    <t>WWW.TUSCANYALL.COM FIRENZE IT EUR20.00</t>
  </si>
  <si>
    <t>S$31.26</t>
  </si>
  <si>
    <t>S$23.90</t>
  </si>
  <si>
    <t>YAKINIKU OH - TG PAGAR SINGAPORE SG</t>
  </si>
  <si>
    <t>S$22.04</t>
  </si>
  <si>
    <t>CFP GLOBAL HOLDINGS PL SINGAPORE SG</t>
  </si>
  <si>
    <t>S$21.89</t>
  </si>
  <si>
    <t>S$21.00</t>
  </si>
  <si>
    <t>GRAB *641D06E8C96949AD SINGAPORE SG</t>
  </si>
  <si>
    <t>S$19.35</t>
  </si>
  <si>
    <t>S$18.40</t>
  </si>
  <si>
    <t>S$10.20</t>
  </si>
  <si>
    <t>SPOTIFY P0DD0692B9 STOCKHOLM SE</t>
  </si>
  <si>
    <t>TAOBAO.COM Singapore SG</t>
  </si>
  <si>
    <t>S$7.62</t>
  </si>
  <si>
    <t>BUS/MRT 19528883 SINGAPORE SG</t>
  </si>
  <si>
    <t>S$6.72</t>
  </si>
  <si>
    <t>MCDONALD'S (DTE2) SINGAPORE SG</t>
  </si>
  <si>
    <t>S$5.65</t>
  </si>
  <si>
    <t>MCDONALD'S (TPM) SINGAPORE SG</t>
  </si>
  <si>
    <t>S$4.85</t>
  </si>
  <si>
    <t>BUS/MRT 19888519 SINGAPORE SG</t>
  </si>
  <si>
    <t>YA KUN OUE</t>
  </si>
  <si>
    <t>BUS/MRT 19438476 SINGAPORE SG</t>
  </si>
  <si>
    <t>S$3.51</t>
  </si>
  <si>
    <t>BUS/MRT 22024651 SINGAPORE SG</t>
  </si>
  <si>
    <t>BUS/MRT 20209945 SINGAPORE SG</t>
  </si>
  <si>
    <t>BUS/MRT 21333148 SINGAPORE SG</t>
  </si>
  <si>
    <t>BUS/MRT 20967795 SINGAPORE SG</t>
  </si>
  <si>
    <t>BUS/MRT 21449748 SINGAPORE SG</t>
  </si>
  <si>
    <t>KOPI ALLEY-INCOME@RAFF SINGAPORE SG</t>
  </si>
  <si>
    <t>BUS/MRT 19644037 SINGAPORE SG</t>
  </si>
  <si>
    <t>BUS/MRT 20311807 SINGAPORE SG</t>
  </si>
  <si>
    <t>BUS/MRT 20458203 SINGAPORE SG</t>
  </si>
  <si>
    <t>BUS/MRT 21088430 SINGAPORE SG</t>
  </si>
  <si>
    <t>BUS/MRT 21202444 SINGAPORE SG</t>
  </si>
  <si>
    <t>BUS/MRT 21766640 SINGAPORE SG</t>
  </si>
  <si>
    <t>BUS/MRT 20548079 SINGAPORE SG</t>
  </si>
  <si>
    <t>EAGLE EYE CENTRE KAP</t>
  </si>
  <si>
    <t>S$3,158.96</t>
  </si>
  <si>
    <t>TRULY ENAMOURED - MM SINGAPORE SG</t>
  </si>
  <si>
    <t>S$2,253.66</t>
  </si>
  <si>
    <t>URBAN FITNESS PTE LTD SINGAPORE SG</t>
  </si>
  <si>
    <t>S$1,920.00</t>
  </si>
  <si>
    <t>S$288.90</t>
  </si>
  <si>
    <t>DING TAI FUNG-J8 SINGAPORE SG</t>
  </si>
  <si>
    <t>S$79.21</t>
  </si>
  <si>
    <t>S$78.05</t>
  </si>
  <si>
    <t>S$65.52</t>
  </si>
  <si>
    <t>S$62.38</t>
  </si>
  <si>
    <t>S$59.45</t>
  </si>
  <si>
    <t>HIBISCUS FLORISTS SINGAPORE SG</t>
  </si>
  <si>
    <t>S$58.00</t>
  </si>
  <si>
    <t>THE CHEESE72600823-010 SINGAPORE SG</t>
  </si>
  <si>
    <t>S$57.44</t>
  </si>
  <si>
    <t>S$54.60</t>
  </si>
  <si>
    <t>S$53.26</t>
  </si>
  <si>
    <t>S$43.25</t>
  </si>
  <si>
    <t>S$43.24</t>
  </si>
  <si>
    <t>REGISTRY OF MARRIAGES</t>
  </si>
  <si>
    <t>S$42.00</t>
  </si>
  <si>
    <t>AWFULLY CHOCOLATE PTE SINGAPORE SG</t>
  </si>
  <si>
    <t>QOO10 SINGAPORE SG</t>
  </si>
  <si>
    <t>S$37.40</t>
  </si>
  <si>
    <t>RIDERS CAFE SINGAPORE SG</t>
  </si>
  <si>
    <t>S$55.91</t>
  </si>
  <si>
    <t>SISTIC.COM PTE LTD SINGAPORE SG</t>
  </si>
  <si>
    <t>LOVING HUT - JOO CHIAT SINGAPORE SG</t>
  </si>
  <si>
    <t>THE COCONUT CLUB SINGAPORE SG</t>
  </si>
  <si>
    <t>S$30.14</t>
  </si>
  <si>
    <t>DING TAI FUNG-PWP SINGAPORE SG</t>
  </si>
  <si>
    <t>S$28.48</t>
  </si>
  <si>
    <t>S$27.60</t>
  </si>
  <si>
    <t>GV DBO SINGAPORE SG</t>
  </si>
  <si>
    <t>S$21.85</t>
  </si>
  <si>
    <t>S$20.10</t>
  </si>
  <si>
    <t>S$18.27</t>
  </si>
  <si>
    <t>S$16.24</t>
  </si>
  <si>
    <t>S$15.64</t>
  </si>
  <si>
    <t>S$9.23</t>
  </si>
  <si>
    <t>S$7.00</t>
  </si>
  <si>
    <t>OKADA SWEETS PTE. LTD. SINGAPORE SG</t>
  </si>
  <si>
    <t>S$5.76</t>
  </si>
  <si>
    <t>PARKING.SG BILL_1E36D7 SINGAPORE SG</t>
  </si>
  <si>
    <t>HYPER VIVO SINGAPORE SG</t>
  </si>
  <si>
    <t>BUS/MRT 20729973 SINGAPORE SG</t>
  </si>
  <si>
    <t>PARKING.SG BILL_FD79E8 SINGAPORE SG</t>
  </si>
  <si>
    <t>PARKING.SG BILL_CF8CFE SINGAPORE SG</t>
  </si>
  <si>
    <t>S$2.22</t>
  </si>
  <si>
    <t>PARKING.SG BILL_BFAD01 SINGAPORE SG</t>
  </si>
  <si>
    <t>PARKING.SG BILL_F6312A SINGAPORE SG</t>
  </si>
  <si>
    <t>PARKING.SG BILL_557D37 SINGAPORE SG</t>
  </si>
  <si>
    <t>PARKING.SG BILL_53204B SINGAPORE SG</t>
  </si>
  <si>
    <t>S$0.62</t>
  </si>
  <si>
    <t>PARKING.SG BILL_AAA259 SINGAPORE SG</t>
  </si>
  <si>
    <t>PARKING.SG BILL_C994C2 SINGAPORE SG</t>
  </si>
  <si>
    <t>PARKING.SG BILL_30BC04 SINGAPORE SG</t>
  </si>
  <si>
    <t>S$0.52</t>
  </si>
  <si>
    <t>Venus</t>
  </si>
  <si>
    <t>Pins</t>
  </si>
  <si>
    <t>Morsels</t>
  </si>
  <si>
    <t>Spent in Jan Billed in Feb</t>
  </si>
  <si>
    <t>S$343.70</t>
  </si>
  <si>
    <t>THYE MOH CHAN PTE. LTD SINGAPORE SG</t>
  </si>
  <si>
    <t>S$188.00</t>
  </si>
  <si>
    <t>PAYPAL *REBEKAJEWEL 4029357733 IL</t>
  </si>
  <si>
    <t>S$141.85</t>
  </si>
  <si>
    <t>SP * HONEYLOVE.CO HONEYBUNSSHAP CA</t>
  </si>
  <si>
    <t>S$140.40</t>
  </si>
  <si>
    <t>BREAD STREET KITCHEN SINGAPORE SG</t>
  </si>
  <si>
    <t>S$136.53</t>
  </si>
  <si>
    <t>LANEIGE SINGAPORE SG</t>
  </si>
  <si>
    <t>S$126.80</t>
  </si>
  <si>
    <t>ART FRIEND (BBC) PL-02 SINGAPORE SG</t>
  </si>
  <si>
    <t>S$100.15</t>
  </si>
  <si>
    <t>ETSY.COM - JCBRIDALJEW 718-8557955 NY USD56.45</t>
  </si>
  <si>
    <t>S$78.60</t>
  </si>
  <si>
    <t>ISTEAKS DINER SINGAPORE SG</t>
  </si>
  <si>
    <t>S$78.00</t>
  </si>
  <si>
    <t>S$62.50</t>
  </si>
  <si>
    <t>THE CHEESE72600823-011 SINGAPORE SG</t>
  </si>
  <si>
    <t>S$59.60</t>
  </si>
  <si>
    <t>S$57.20</t>
  </si>
  <si>
    <t>UDEMY +905326253880 IE</t>
  </si>
  <si>
    <t>S$54.51</t>
  </si>
  <si>
    <t>THE GREEN DOOR SINGAPORE SG</t>
  </si>
  <si>
    <t>S$35.39</t>
  </si>
  <si>
    <t>S$33.90</t>
  </si>
  <si>
    <t>S$32.80</t>
  </si>
  <si>
    <t>S$32.35</t>
  </si>
  <si>
    <t>NANDO'S SINGAPORE SG</t>
  </si>
  <si>
    <t>S$28.80</t>
  </si>
  <si>
    <t>KOOL IN STYLE - MM SINGAPORE SG</t>
  </si>
  <si>
    <t>S$28.00</t>
  </si>
  <si>
    <t>S$26.90</t>
  </si>
  <si>
    <t>S$25.82</t>
  </si>
  <si>
    <t>S$24.50</t>
  </si>
  <si>
    <t>S$22.57</t>
  </si>
  <si>
    <t>GRAB *1700283820047021 SINGAPORE SG</t>
  </si>
  <si>
    <t>GRAB *CD5A8706A91A4959 SINGAPORE SG</t>
  </si>
  <si>
    <t>KATONG FLOWER SHOP-GDN SINGAPORE SG</t>
  </si>
  <si>
    <t>KETOPLUS PTE LTD -MM SINGAPORE SG</t>
  </si>
  <si>
    <t>S$15.41</t>
  </si>
  <si>
    <t>KIMOJ @ JEWEL SINGAPORE SG</t>
  </si>
  <si>
    <t>S$14.70</t>
  </si>
  <si>
    <t>GOOGLE*PEARLABYSS SINGAPORE SG</t>
  </si>
  <si>
    <t>S$13.98</t>
  </si>
  <si>
    <t>THE AUTOBUS 2 SINGAPORE SG</t>
  </si>
  <si>
    <t>GRAB *65080FDBFD8C4DF3 SINGAPORE SG</t>
  </si>
  <si>
    <t>SPOTIFY P0E2F62731 STOCKHOLM SE</t>
  </si>
  <si>
    <t>A&amp;W - JEWEL SINGAPORE SG</t>
  </si>
  <si>
    <t>S$8.96</t>
  </si>
  <si>
    <t>WHEAT - INTERNATIONAL SINGAPORE SG</t>
  </si>
  <si>
    <t>S$6.96</t>
  </si>
  <si>
    <t>PARKING.SG BILL_09F2A4 SINGAPORE SG</t>
  </si>
  <si>
    <t>S$6.44</t>
  </si>
  <si>
    <t>BUS/MRT 23706531 SINGAPORE SG</t>
  </si>
  <si>
    <t>S$5.37</t>
  </si>
  <si>
    <t>BUS/MRT 24609811 SINGAPORE SG</t>
  </si>
  <si>
    <t>NORTHEAST (TAMPINES) M SINGAPORE SG</t>
  </si>
  <si>
    <t>BUS/MRT 23201388 SINGAPORE SG</t>
  </si>
  <si>
    <t>S$4.79</t>
  </si>
  <si>
    <t>STARBUCKS - MLC SINGAPORE SG</t>
  </si>
  <si>
    <t>S$4.70</t>
  </si>
  <si>
    <t>PARKING.SG BILL_75C0EE SINGAPORE SG</t>
  </si>
  <si>
    <t>BUS/MRT 23385384 SINGAPORE SG</t>
  </si>
  <si>
    <t>S$4.04</t>
  </si>
  <si>
    <t>DEJA BREW SINGAPORE SG</t>
  </si>
  <si>
    <t>MCDONALD'S (MC) SINGAPORE SG</t>
  </si>
  <si>
    <t>PARKING.SG BILL_4F1DA8 SINGAPORE SG</t>
  </si>
  <si>
    <t>BUS/MRT 25219318 SINGAPORE SG</t>
  </si>
  <si>
    <t>S$3.44</t>
  </si>
  <si>
    <t>PARKING.SG BILL_73F37F SINGAPORE SG</t>
  </si>
  <si>
    <t>BUS/MRT 25832535 SINGAPORE SG</t>
  </si>
  <si>
    <t>S$3.12</t>
  </si>
  <si>
    <t>PARKING.SG BILL_6394E5 SINGAPORE SG</t>
  </si>
  <si>
    <t>S$2.92</t>
  </si>
  <si>
    <t>BUS/MRT 23296969 SINGAPORE SG</t>
  </si>
  <si>
    <t>S$2.52</t>
  </si>
  <si>
    <t>BUS/MRT 24057710 SINGAPORE SG</t>
  </si>
  <si>
    <t>S$2.04</t>
  </si>
  <si>
    <t>PARKING.SG BILL_1B5759 SINGAPORE SG</t>
  </si>
  <si>
    <t>BUS/MRT 22698019 SINGAPORE SG</t>
  </si>
  <si>
    <t>BUS/MRT 23560056 SINGAPORE SG</t>
  </si>
  <si>
    <t>BUS/MRT 24182258 SINGAPORE SG</t>
  </si>
  <si>
    <t>BUS/MRT 24271981 SINGAPORE SG</t>
  </si>
  <si>
    <t>BUS/MRT 24456572 SINGAPORE SG</t>
  </si>
  <si>
    <t>BUS/MRT 22854284 SINGAPORE SG</t>
  </si>
  <si>
    <t>S$1.56</t>
  </si>
  <si>
    <t>BUS/MRT 24975610 SINGAPORE SG</t>
  </si>
  <si>
    <t>BUS/MRT 25091255 SINGAPORE SG</t>
  </si>
  <si>
    <t>BUS/MRT 25936616 SINGAPORE SG</t>
  </si>
  <si>
    <t>PARKING.SG BILL_591F7C SINGAPORE SG</t>
  </si>
  <si>
    <t>PARKING.SG BILL_F01A58 SINGAPORE SG</t>
  </si>
  <si>
    <t>S$0.58</t>
  </si>
  <si>
    <t>PARKING.SG BILL_DCBD5A SINGAPORE SG</t>
  </si>
  <si>
    <t>S$0.18</t>
  </si>
  <si>
    <t>Spent in Feb Billed in Mar</t>
  </si>
  <si>
    <t>CHEZVOUS HIDEAWAY SINGAPORE SG</t>
  </si>
  <si>
    <t>S$319.93</t>
  </si>
  <si>
    <t>S$202.44</t>
  </si>
  <si>
    <t>S$178.00</t>
  </si>
  <si>
    <t>PARADISE DYNASTY WA SG SG</t>
  </si>
  <si>
    <t>S$126.82</t>
  </si>
  <si>
    <t>SAVEUR PTE.LTD. SINGAPORE SG</t>
  </si>
  <si>
    <t>S$116.52</t>
  </si>
  <si>
    <t>S$106.10</t>
  </si>
  <si>
    <t>TANUKI BAR SINGAPORE SG</t>
  </si>
  <si>
    <t>S$98.65</t>
  </si>
  <si>
    <t>PARADISE DYNASTY PLQ SG SG</t>
  </si>
  <si>
    <t>S$86.27</t>
  </si>
  <si>
    <t>S$80.69</t>
  </si>
  <si>
    <t>S$77.54</t>
  </si>
  <si>
    <t>VIOLET OON SINGAPORE SINGAPORE SG</t>
  </si>
  <si>
    <t>S$71.80</t>
  </si>
  <si>
    <t>MR G SARTORIAL SINGAPORE SG</t>
  </si>
  <si>
    <t>S$69.00</t>
  </si>
  <si>
    <t>PRIVE PARAGON SINGAPORE SG</t>
  </si>
  <si>
    <t>S$68.90</t>
  </si>
  <si>
    <t>THE SHIRT BAR- JEWEL SINGAPORE 819 SG</t>
  </si>
  <si>
    <t>S$66.40</t>
  </si>
  <si>
    <t>S$60.98</t>
  </si>
  <si>
    <t>S$60.80</t>
  </si>
  <si>
    <t>S$59.70</t>
  </si>
  <si>
    <t>CHARLES &amp; KEITH @ JEWE SINGAPORE SG</t>
  </si>
  <si>
    <t>S$55.80</t>
  </si>
  <si>
    <t>S$54.90</t>
  </si>
  <si>
    <t>M &amp; S - PARAGON SHPG C SINGAPORE SG</t>
  </si>
  <si>
    <t>S$52.80</t>
  </si>
  <si>
    <t>NETS VCASHCARD TOP UP</t>
  </si>
  <si>
    <t>S$50.50</t>
  </si>
  <si>
    <t>THE ENTERTAINER FZ LLC NICOSIA CY</t>
  </si>
  <si>
    <t>S$45.45</t>
  </si>
  <si>
    <t>BURGER BAR NEW YORK SINGAPORE SG</t>
  </si>
  <si>
    <t>AKEMI UCHI SINGAPORE SG</t>
  </si>
  <si>
    <t>S$39.90</t>
  </si>
  <si>
    <t>S$35.00</t>
  </si>
  <si>
    <t>S$29.90</t>
  </si>
  <si>
    <t>S$28.10</t>
  </si>
  <si>
    <t>S$26.74</t>
  </si>
  <si>
    <t>ART FRIEND (BBC) PL-03 SINGAPORE SG</t>
  </si>
  <si>
    <t>S$24.84</t>
  </si>
  <si>
    <t>S$23.42</t>
  </si>
  <si>
    <t>CLAYPOT RICE. NOODLE SINGAPORE SG</t>
  </si>
  <si>
    <t>TOKYU HANDS - PAYA LEB SINGAPORE SG</t>
  </si>
  <si>
    <t>POPULAR BOOK COMPANY-B SINGAPORE SG</t>
  </si>
  <si>
    <t>S$20.50</t>
  </si>
  <si>
    <t>S$17.50</t>
  </si>
  <si>
    <t>BREADTALK-PWP SINGAPORE SG</t>
  </si>
  <si>
    <t>S$17.20</t>
  </si>
  <si>
    <t>NTUC FP - CHINATOWN PT SINGAPORE SG</t>
  </si>
  <si>
    <t>THE DAILY CUT - ORP SINGAPORE SG</t>
  </si>
  <si>
    <t>S$13.91</t>
  </si>
  <si>
    <t>SELFFIX PL - PLQ SINGAPORE SG</t>
  </si>
  <si>
    <t>S$12.52</t>
  </si>
  <si>
    <t>S$12.12</t>
  </si>
  <si>
    <t>THE COFFEE BEAN-GREENW SINGAPORE SG</t>
  </si>
  <si>
    <t>SPOTIFY P0E8CF3C49 STOCKHOLM SE</t>
  </si>
  <si>
    <t>POPULAR BOOK COMPANY-J SINGAPORE SG</t>
  </si>
  <si>
    <t>COLD STORAGE-GREENWICH SINGAPORE SG</t>
  </si>
  <si>
    <t>S$8.25</t>
  </si>
  <si>
    <t>PARKING.SG BILL_9F4288 SINGAPORE SG</t>
  </si>
  <si>
    <t>S$7.28</t>
  </si>
  <si>
    <t>S$5.60</t>
  </si>
  <si>
    <t>POPULAR BOOK COMPANY-M SINGAPORE SG</t>
  </si>
  <si>
    <t>S$5.25</t>
  </si>
  <si>
    <t>PARKING.SG BILL_2F48D4 SINGAPORE SG</t>
  </si>
  <si>
    <t>IROHA MART - CTP SINGAPORE SG</t>
  </si>
  <si>
    <t>HOT &amp; COLD SINGAPORE SG</t>
  </si>
  <si>
    <t>BUS/MRT 29369409 SINGAPORE SG</t>
  </si>
  <si>
    <t>S$3.28</t>
  </si>
  <si>
    <t>BUS/MRT 29226128 SINGAPORE SG</t>
  </si>
  <si>
    <t>BUS/MRT 29102853 SINGAPORE SG</t>
  </si>
  <si>
    <t>BUS/MRT 29507577 SINGAPORE SG</t>
  </si>
  <si>
    <t>S$3.24</t>
  </si>
  <si>
    <t>BUS/MRT 26178356 SINGAPORE SG</t>
  </si>
  <si>
    <t>BUS/MRT 27699082 SINGAPORE SG</t>
  </si>
  <si>
    <t>BUS/MRT 27860388 SINGAPORE SG</t>
  </si>
  <si>
    <t>S$2.17</t>
  </si>
  <si>
    <t>BUS/MRT 28280938 SINGAPORE SG</t>
  </si>
  <si>
    <t>BUS/MRT 26900332 SINGAPORE SG</t>
  </si>
  <si>
    <t>BUS/MRT 26738803 SINGAPORE SG</t>
  </si>
  <si>
    <t>BUS/MRT 28125730 SINGAPORE SG</t>
  </si>
  <si>
    <t>BUS/MRT 27599894 SINGAPORE SG</t>
  </si>
  <si>
    <t>BUS/MRT 27054589 SINGAPORE SG</t>
  </si>
  <si>
    <t>BUS/MRT 26634847 SINGAPORE SG</t>
  </si>
  <si>
    <t>BUS/MRT 26505380 SINGAPORE SG</t>
  </si>
  <si>
    <t>BUS/MRT 26054685 SINGAPORE SG</t>
  </si>
  <si>
    <t>PARKING.SG BILL_58EE6A SINGAPORE SG</t>
  </si>
  <si>
    <t>PARKING.SG BILL_F90E02 SINGAPORE SG</t>
  </si>
  <si>
    <t>S$1.22</t>
  </si>
  <si>
    <t>PARKING.SG BILL_E1B4A0 SINGAPORE SG</t>
  </si>
  <si>
    <t>PARKING.SG BILL_639DB7 SINGAPORE SG</t>
  </si>
  <si>
    <t>Spent in Mar Billed in Apr</t>
  </si>
  <si>
    <t>MARRIOTT TANG PLAZA HO SINGAPORE SG</t>
  </si>
  <si>
    <t>S$22,786.59</t>
  </si>
  <si>
    <t>MSIG INSURANCE (S) P/L</t>
  </si>
  <si>
    <t>S$1,898.04</t>
  </si>
  <si>
    <t>TRANS EUROKARS PL MAZD</t>
  </si>
  <si>
    <t>S$1,000.00</t>
  </si>
  <si>
    <t>CASH STUDIO-CUPPAGE PL SINGAPORE SG</t>
  </si>
  <si>
    <t>S$703.90</t>
  </si>
  <si>
    <t>CELMONZE-THE SIGNATURE SINGAPORE SG</t>
  </si>
  <si>
    <t>S$407.35</t>
  </si>
  <si>
    <t>ICHIBAN BOSHI-P WAY PA SINGAPORE SG</t>
  </si>
  <si>
    <t>S$131.59</t>
  </si>
  <si>
    <t>S$119.60</t>
  </si>
  <si>
    <t>CE LA VI SINGAPORE SG</t>
  </si>
  <si>
    <t>S$108.28</t>
  </si>
  <si>
    <t>S$74.61</t>
  </si>
  <si>
    <t>LITTLE ITALY SINGAPORE SG</t>
  </si>
  <si>
    <t>S$60.12</t>
  </si>
  <si>
    <t>OUTBACK STEAKHOUSE @ O SINGAPORE SG</t>
  </si>
  <si>
    <t>S$54.02</t>
  </si>
  <si>
    <t>S$36.80</t>
  </si>
  <si>
    <t>PS CAFE @ PARAGON SINGAPORE SG</t>
  </si>
  <si>
    <t>S$25.40</t>
  </si>
  <si>
    <t>PSCAFE - EAST COAST PA SINGAPORE SG</t>
  </si>
  <si>
    <t>S$23.54</t>
  </si>
  <si>
    <t>S$19.85</t>
  </si>
  <si>
    <t>S$19.54</t>
  </si>
  <si>
    <t>S$15.10</t>
  </si>
  <si>
    <t>STARBUCKS COFFEE SG SG</t>
  </si>
  <si>
    <t>SPOTIFY P0EEA837A7 STOCKHOLM SE</t>
  </si>
  <si>
    <t>S$8.85</t>
  </si>
  <si>
    <t>COMMONS - JEWEL SINGAPORE SG</t>
  </si>
  <si>
    <t>S$8.47</t>
  </si>
  <si>
    <t>PARKING.SG BILL_5DAD39 SINGAPORE SG</t>
  </si>
  <si>
    <t>Y CAFE SINGAPORE SG</t>
  </si>
  <si>
    <t>COFFEE HIVE SINGAPORE SG</t>
  </si>
  <si>
    <t>BUS/MRT 30145524 SINGAPORE SG</t>
  </si>
  <si>
    <t>S$5.08</t>
  </si>
  <si>
    <t>BUS/MRT 31120014 SINGAPORE SG</t>
  </si>
  <si>
    <t>S$4.18</t>
  </si>
  <si>
    <t>PARKING.SG BILL_F7DBF6 SINGAPORE SG</t>
  </si>
  <si>
    <t>S$4.08</t>
  </si>
  <si>
    <t>BUS/MRT 30364459 SINGAPORE SG</t>
  </si>
  <si>
    <t>BUS/MRT 31242370 SINGAPORE SG</t>
  </si>
  <si>
    <t>BUS/MRT 29964823 SINGAPORE SG</t>
  </si>
  <si>
    <t>BUS/MRT 32415809 SINGAPORE SG</t>
  </si>
  <si>
    <t>S$1.98</t>
  </si>
  <si>
    <t>BUS/MRT 29830408 SINGAPORE SG</t>
  </si>
  <si>
    <t>BUS/MRT 30849221 SINGAPORE SG</t>
  </si>
  <si>
    <t>PARKING.SG BILL_6BAC05 SINGAPORE SG</t>
  </si>
  <si>
    <t>BUS/MRT 30232918 SINGAPORE SG</t>
  </si>
  <si>
    <t>BUS/MRT 30712995 SINGAPORE SG</t>
  </si>
  <si>
    <t>BUS/MRT 31013098 SINGAPORE SG</t>
  </si>
  <si>
    <t>PARKING.SG BILL_E195E2 SINGAPORE SG</t>
  </si>
  <si>
    <t>S$1.28</t>
  </si>
  <si>
    <t>PARKING.SG BILL_5BDCAE SINGAPORE SG</t>
  </si>
  <si>
    <t>PARKING.SG BILL_651C76 SINGAPORE SG</t>
  </si>
  <si>
    <t>PARKING.SG BILL_44C4C8 SINGAPORE SG</t>
  </si>
  <si>
    <t>S$47.50 cr</t>
  </si>
  <si>
    <t>Spent in Apr Billed in May</t>
  </si>
  <si>
    <t>S$50.40</t>
  </si>
  <si>
    <t>PHOON HUAT PTE LTD BED SINGAPORE SG</t>
  </si>
  <si>
    <t>Car</t>
  </si>
  <si>
    <t>Car/2</t>
  </si>
  <si>
    <t>THAIPAN RESTAURANT SINGAPORE SG SG</t>
  </si>
  <si>
    <t>S$40.15</t>
  </si>
  <si>
    <t>allowance</t>
  </si>
  <si>
    <t>S$37.38</t>
  </si>
  <si>
    <t>gab pay</t>
  </si>
  <si>
    <t>S$33.75</t>
  </si>
  <si>
    <t>mel pay</t>
  </si>
  <si>
    <t>S$32.76</t>
  </si>
  <si>
    <t>total pay</t>
  </si>
  <si>
    <t>S$29.92</t>
  </si>
  <si>
    <t>S$28.09</t>
  </si>
  <si>
    <t>gab savings</t>
  </si>
  <si>
    <t>ALOHA POKE BISTRO SINGAPORE SG</t>
  </si>
  <si>
    <t>S$21.77</t>
  </si>
  <si>
    <t>mel savings</t>
  </si>
  <si>
    <t>S$19.15</t>
  </si>
  <si>
    <t>S$17.65</t>
  </si>
  <si>
    <t>S$15.90</t>
  </si>
  <si>
    <t>DELIVEROO.COM.SG SINGAPORE SG</t>
  </si>
  <si>
    <t>S$15.73</t>
  </si>
  <si>
    <t>S$11.95</t>
  </si>
  <si>
    <t>CEDELE - PARKWAY PARAD SINGAPORE SG</t>
  </si>
  <si>
    <t>S$10.80</t>
  </si>
  <si>
    <t>NTUC FP - KTG VILLAGE SINGAPORE SG</t>
  </si>
  <si>
    <t>S$8.11</t>
  </si>
  <si>
    <t>SHOU YI FRIED FRITTERS - PP SINGAPOR SG</t>
  </si>
  <si>
    <t>7-ELEVEN - ECP SINGAPORE SG</t>
  </si>
  <si>
    <t>MR BEAN INT L-JEWEL SINGAPORE SG</t>
  </si>
  <si>
    <t>S$3.30</t>
  </si>
  <si>
    <t>GRAB *92643A60A98647F5 SINGAPORE SG</t>
  </si>
  <si>
    <t>MASTERCLASS HTTPSWWW.MAST CA USD180.00</t>
  </si>
  <si>
    <t>S$268.60</t>
  </si>
  <si>
    <t>S$60.65</t>
  </si>
  <si>
    <t>S$50.02</t>
  </si>
  <si>
    <t>S$44.15</t>
  </si>
  <si>
    <t>SHOPEEPAY SINGAPORE SG</t>
  </si>
  <si>
    <t>S$19.19</t>
  </si>
  <si>
    <t>S$15.92</t>
  </si>
  <si>
    <t>S$56.32</t>
  </si>
  <si>
    <t>S$23.92</t>
  </si>
  <si>
    <t>MASSIMO DUTTI - JEWEL SINGAPORE SG</t>
  </si>
  <si>
    <t>SPOTIFY P0F4E903ED STOCKHOLM SE</t>
  </si>
  <si>
    <t>S$19.98</t>
  </si>
  <si>
    <t>SPC 157 UPP EAST COAST SINGAPORE SG</t>
  </si>
  <si>
    <t>S$18.85</t>
  </si>
  <si>
    <t>S$17.96</t>
  </si>
  <si>
    <t>PARKING.SG BILL_332342 SINGAPORE SG</t>
  </si>
  <si>
    <t>PARKING.SG BILL_E6907C SINGAPORE SG</t>
  </si>
  <si>
    <t>S$0.24</t>
  </si>
  <si>
    <t>SP * IMINXX.COM SINGAPORE SG</t>
  </si>
  <si>
    <t>S$58.80</t>
  </si>
  <si>
    <t>UNIQLO JEWEL SINGAPORE SG</t>
  </si>
  <si>
    <t>S$13.82</t>
  </si>
  <si>
    <t>TAOBAO.COM 125 LONDON WA GB</t>
  </si>
  <si>
    <t>S$25.57</t>
  </si>
  <si>
    <t>S$8.83 cr</t>
  </si>
  <si>
    <t>Spent in May Billed in Jun</t>
  </si>
  <si>
    <t>Credit Card cost</t>
  </si>
  <si>
    <t>Cost include allowance and car</t>
  </si>
  <si>
    <t>DON DON DONKI - CITY S SINGAPORE SG</t>
  </si>
  <si>
    <t>S$106.80</t>
  </si>
  <si>
    <t>Owed to gabriel</t>
  </si>
  <si>
    <t>PAYPAL *VENUSBEAUTY 4029357733 SG</t>
  </si>
  <si>
    <t>S$105.30</t>
  </si>
  <si>
    <t>URBAN GROUP PTE LTD SINGAPORE SG</t>
  </si>
  <si>
    <t>S$96.30</t>
  </si>
  <si>
    <t>S$85.45</t>
  </si>
  <si>
    <t>Debit</t>
  </si>
  <si>
    <t>Point-of-Sale Transaction
01603440,FRESH N MARINE NETS</t>
  </si>
  <si>
    <t>S$85.00</t>
  </si>
  <si>
    <t>PAYPAL *EPIGRAMBOOK 4029357733 SG</t>
  </si>
  <si>
    <t>S$42.04</t>
  </si>
  <si>
    <t>S$83.62</t>
  </si>
  <si>
    <t>S$38.37</t>
  </si>
  <si>
    <t>S$68.65</t>
  </si>
  <si>
    <t>S$66.47</t>
  </si>
  <si>
    <t>S$53.84</t>
  </si>
  <si>
    <t>S$53.15</t>
  </si>
  <si>
    <t>S$53.09</t>
  </si>
  <si>
    <t>Point-of-Sale Transaction
01603440,THAT AQUARIUM 2 PTE LTD NETS</t>
  </si>
  <si>
    <t>S$48.50</t>
  </si>
  <si>
    <t>S$43.48</t>
  </si>
  <si>
    <t>S$41.35</t>
  </si>
  <si>
    <t>S$34.08</t>
  </si>
  <si>
    <t>S$33.93</t>
  </si>
  <si>
    <t>S$27.66</t>
  </si>
  <si>
    <t>S$27.05</t>
  </si>
  <si>
    <t>S$26.80</t>
  </si>
  <si>
    <t>S$25.38</t>
  </si>
  <si>
    <t>S$21.30</t>
  </si>
  <si>
    <t>SPOTIFY P0FB2BCD83 STOCKHOLM SE</t>
  </si>
  <si>
    <t>GUARDIAN-SIGLAP VILL SINGAPORE SG</t>
  </si>
  <si>
    <t>S$19.74</t>
  </si>
  <si>
    <t>PET LOVERS CENTRE PARK SINGAPORE SG</t>
  </si>
  <si>
    <t>S$18.35</t>
  </si>
  <si>
    <t>M &amp; S - PARKWAY PARADE SINGAPORE SG</t>
  </si>
  <si>
    <t>S$18.30</t>
  </si>
  <si>
    <t>S$17.82</t>
  </si>
  <si>
    <t>S$15.75</t>
  </si>
  <si>
    <t>KORYO MART MARINE PARA SINGAPORE SG</t>
  </si>
  <si>
    <t>S$12.35</t>
  </si>
  <si>
    <t>S$9.10</t>
  </si>
  <si>
    <t>ICENOIE HOKKAIDO - CIT SINGAPORE SG</t>
  </si>
  <si>
    <t>JOLLIBEAN - PARKWAY PA SINGAPORE SG</t>
  </si>
  <si>
    <t>S$8.00 cr</t>
  </si>
  <si>
    <t>0 Apr 2020</t>
  </si>
  <si>
    <t>Shopee - Singapore SINGAPORE SG</t>
  </si>
  <si>
    <t>S$44.15 cr</t>
  </si>
  <si>
    <t>Spent in Jun Billed in Jul</t>
  </si>
  <si>
    <t>FINEST JEWEL SINGAPORE SG</t>
  </si>
  <si>
    <t>S$6.10</t>
  </si>
  <si>
    <t>AIA SINGAPORE PTE LTD SINGAPORE SG</t>
  </si>
  <si>
    <t>S$64.70</t>
  </si>
  <si>
    <t>S$75.13</t>
  </si>
  <si>
    <t>GOOGLE*HEADSPACE INC SINGAPORE SG</t>
  </si>
  <si>
    <t>S$129.99</t>
  </si>
  <si>
    <t>S$5.88</t>
  </si>
  <si>
    <t>SPOTIFY P101ABBE3D STOCKHOLM SE</t>
  </si>
  <si>
    <t>BIGFISHSMALLFISH SINGAPORE SG</t>
  </si>
  <si>
    <t>S$14.38</t>
  </si>
  <si>
    <t>PARKING.SG BILL_269A61 SINGAPORE SG</t>
  </si>
  <si>
    <t>SMILE DENTAL @ MT PTE</t>
  </si>
  <si>
    <t>S$43.65</t>
  </si>
  <si>
    <t>S$19.45</t>
  </si>
  <si>
    <t>S$40.38</t>
  </si>
  <si>
    <t>S$206.17</t>
  </si>
  <si>
    <t>FAIRPRICE XTRA-KALLANG SINGAPORE SG</t>
  </si>
  <si>
    <t>S$15.50</t>
  </si>
  <si>
    <t>CLEMENTI FLORIST SINGAPORE SG</t>
  </si>
  <si>
    <t>LADY M SINGAPORE PTE L D SINGAPORE S SG</t>
  </si>
  <si>
    <t>S$126.17</t>
  </si>
  <si>
    <t>D'BAR SINGAPORE SG</t>
  </si>
  <si>
    <t>S$576.00</t>
  </si>
  <si>
    <t>S$44.90</t>
  </si>
  <si>
    <t>MCDONALD'S (AMKP) SINGAPORE SG</t>
  </si>
  <si>
    <t>S$17.30</t>
  </si>
  <si>
    <t>S$51.05</t>
  </si>
  <si>
    <t>SELETAR HILL RESTAURAN SINGAPORE SG</t>
  </si>
  <si>
    <t>S$87.70</t>
  </si>
  <si>
    <t>S$59.68</t>
  </si>
  <si>
    <t>PARKING.SG BILL_994FE7 SINGAPORE SG</t>
  </si>
  <si>
    <t>PARKING.SG BILL_722AD0 SINGAPORE SG</t>
  </si>
  <si>
    <t>S$60.56</t>
  </si>
  <si>
    <t>S$52.24</t>
  </si>
  <si>
    <t>Point-of-Sale Transaction
01603440,THAT AQUARIUM NETS</t>
  </si>
  <si>
    <t>Point-of-Sale Transaction
01603440,FISHY BUSINESS ELEMENTS P NETS</t>
  </si>
  <si>
    <t>S$84.00</t>
  </si>
  <si>
    <t>S$56.20</t>
  </si>
  <si>
    <t>FAST / PayNow Transfer
PayNow Transfer 
To: M/S CAPRICORN AQUARIUM 
OTHR Plants for aquarium</t>
  </si>
  <si>
    <t>S$55.00</t>
  </si>
  <si>
    <t>S$52.00</t>
  </si>
  <si>
    <t>Point-of-Sale Transaction
01603440,NANYANG TRADING AQUARIUM NETS</t>
  </si>
  <si>
    <t>S$14.20</t>
  </si>
  <si>
    <t>Spent in Jul Billed in Aug</t>
  </si>
  <si>
    <t>S$95.00</t>
  </si>
  <si>
    <t>GIANT-TOA PAYOH SINGAPORE SG</t>
  </si>
  <si>
    <t>AIA SINGAPORE PRIVATE LIM SINGAPORE SG</t>
  </si>
  <si>
    <t>S$23.50</t>
  </si>
  <si>
    <t>S$59.25</t>
  </si>
  <si>
    <t>SPOTIFY P107EAD820 STOCKHOLM SE</t>
  </si>
  <si>
    <t>MIKAWA JAP SAKE BAR &amp; SINGAPORE SG</t>
  </si>
  <si>
    <t>S$83.25</t>
  </si>
  <si>
    <t>SCIENCE PARK PROPERTY SINGAPORE SG</t>
  </si>
  <si>
    <t>S$62.13</t>
  </si>
  <si>
    <t>HORME HARDWARE - UBI SINGAPORE SG</t>
  </si>
  <si>
    <t>FOOD ANATOMY SINGAPORE SG</t>
  </si>
  <si>
    <t>S$9.80</t>
  </si>
  <si>
    <t>HUGGS COFFEE ESPRES CA SINGAPORE SG</t>
  </si>
  <si>
    <t>S$2.35</t>
  </si>
  <si>
    <t>S$54.00</t>
  </si>
  <si>
    <t>KOUFU PTE LTD SINGAPORE SG</t>
  </si>
  <si>
    <t>BUS/MRT 39937653 SINGAPORE SG</t>
  </si>
  <si>
    <t>S$0.92</t>
  </si>
  <si>
    <t>S$7.50</t>
  </si>
  <si>
    <t>GRAB*7F8264659B1EA1B3C SINGAPORE SG</t>
  </si>
  <si>
    <t>FAST / PayNow Transfer
PayNow Transfer
To: Rachel Ong
OTHR Rikecool Mazda</t>
  </si>
  <si>
    <t>S$235.40</t>
  </si>
  <si>
    <t>S$171.10</t>
  </si>
  <si>
    <t>S$119.90</t>
  </si>
  <si>
    <t>FAST / PayNow Transfer
PayNow Transfer 
To: Jane 
OTHR HDL</t>
  </si>
  <si>
    <t>S$94.16</t>
  </si>
  <si>
    <t>SWATOW RESTAURANT SINGAPORE SG</t>
  </si>
  <si>
    <t>S$71.50</t>
  </si>
  <si>
    <t>S$63.50</t>
  </si>
  <si>
    <t>S$62.00</t>
  </si>
  <si>
    <t>S$59.55</t>
  </si>
  <si>
    <t>SPC 337 CHANGI RD</t>
  </si>
  <si>
    <t>S$56.95</t>
  </si>
  <si>
    <t>S$54.05</t>
  </si>
  <si>
    <t>VENUS BEAUTY (CHANGI C SINGAPORE SG</t>
  </si>
  <si>
    <t>S$48.95</t>
  </si>
  <si>
    <t>COLLIN'S - JUBILEE SQ SINGAPORE SG</t>
  </si>
  <si>
    <t>S$63.56</t>
  </si>
  <si>
    <t>LAI HUAT FISHHEAD STEA SINGAPORE SG</t>
  </si>
  <si>
    <t>S$17.70</t>
  </si>
  <si>
    <t>S$15.65</t>
  </si>
  <si>
    <t>KATONG MEI WEI PTE LTD SINGAPORE SG</t>
  </si>
  <si>
    <t>S$6.95</t>
  </si>
  <si>
    <t>S$3.54</t>
  </si>
  <si>
    <t>SUPER TEA (S) PTE LTD SINGAPORE SG</t>
  </si>
  <si>
    <t>COLD STORAGE-EAST VILL SINGAPORE SG</t>
  </si>
  <si>
    <t>S$0.95</t>
  </si>
  <si>
    <t>PARKING.SG BILL_552045 SINGAPORE SG</t>
  </si>
  <si>
    <t>PARKING.SG BILL_D916AD SINGAPORE SG</t>
  </si>
  <si>
    <t>S$0.32</t>
  </si>
  <si>
    <t>Spent in Aug Billed in Sep</t>
  </si>
  <si>
    <t>7-ELEVEN-139 TYRWHITT SINGAPORE SG</t>
  </si>
  <si>
    <t>7-ELEVEN-2 JLN BT MERA SINGAPORE SG</t>
  </si>
  <si>
    <t>CASA VERDE SINGAPORE SG</t>
  </si>
  <si>
    <t>S$72.50</t>
  </si>
  <si>
    <t>CHALLENGER - JEWEL SINGAPORE SG</t>
  </si>
  <si>
    <t>S$96.91</t>
  </si>
  <si>
    <t>S$1.75</t>
  </si>
  <si>
    <t>S$1.07</t>
  </si>
  <si>
    <t>S$4.74</t>
  </si>
  <si>
    <t>S$22.48</t>
  </si>
  <si>
    <t>COLD STORAGE-ONE NORTH SINGAPORE SG</t>
  </si>
  <si>
    <t>S$15.05</t>
  </si>
  <si>
    <t>S$10.23</t>
  </si>
  <si>
    <t>S$16.95</t>
  </si>
  <si>
    <t>CROCS PARKWAY PARADE SINGAPORE SG</t>
  </si>
  <si>
    <t>S$159.90</t>
  </si>
  <si>
    <t>DECATHLON TAMPINES SINGAPORE SG</t>
  </si>
  <si>
    <t>S$38.05</t>
  </si>
  <si>
    <t>FAST / PayNow Transfer
PayNow Transfer 
To: loocheekeen 
OTHR Drinks and dessert</t>
  </si>
  <si>
    <t>S$41.00</t>
  </si>
  <si>
    <t>S$18.70</t>
  </si>
  <si>
    <t>S$21.20</t>
  </si>
  <si>
    <t>FLAVOURS BY SAUTE SINGAPORE SG</t>
  </si>
  <si>
    <t>S$35.70</t>
  </si>
  <si>
    <t>FOODJUNCTION SINGAPORE SG</t>
  </si>
  <si>
    <t>GRAB*82002702159660367 SINGAPORE SG</t>
  </si>
  <si>
    <t>GRAB*82002702159729418 SINGAPORE SG</t>
  </si>
  <si>
    <t>GRAB*82002702159844623 SINGAPORE SG</t>
  </si>
  <si>
    <t>GRAB*B30274391BDA455D9 SINGAPORE SG</t>
  </si>
  <si>
    <t>S$48.85</t>
  </si>
  <si>
    <t>S$38.61</t>
  </si>
  <si>
    <t>KUMO JAPANESE DINING A SINGAPORE SG</t>
  </si>
  <si>
    <t>S$218.90</t>
  </si>
  <si>
    <t>S$175.10</t>
  </si>
  <si>
    <t>S$118.35</t>
  </si>
  <si>
    <t>S$18.10</t>
  </si>
  <si>
    <t>MA MUM TO GO - T1 SINGAPORE SG</t>
  </si>
  <si>
    <t>S$59.90</t>
  </si>
  <si>
    <t>MEIDI-YA @ GWC SINGAPORE SG</t>
  </si>
  <si>
    <t>S$127.85</t>
  </si>
  <si>
    <t>MVCI ASIA PACIFIC PTE SINGAPORE SG</t>
  </si>
  <si>
    <t>S$250.00</t>
  </si>
  <si>
    <t>S$24.40</t>
  </si>
  <si>
    <t>PARKING.SG BILL_14DE1C SINGAPORE SG</t>
  </si>
  <si>
    <t>PARKING.SG BILL_A3C099 SINGAPORE SG</t>
  </si>
  <si>
    <t>PARKING.SG BILL_AB2D5A SINGAPORE SG</t>
  </si>
  <si>
    <t>S$0.42</t>
  </si>
  <si>
    <t>REP. OF S'PORE YACHT C</t>
  </si>
  <si>
    <t>S$39.59</t>
  </si>
  <si>
    <t>SCOOP WHOLEFOODS-PLQ SINGAPORE SG</t>
  </si>
  <si>
    <t>S$78.58</t>
  </si>
  <si>
    <t>S$38.68</t>
  </si>
  <si>
    <t>S$156.83</t>
  </si>
  <si>
    <t>S$51.80</t>
  </si>
  <si>
    <t>S$51.29</t>
  </si>
  <si>
    <t>S$60.93</t>
  </si>
  <si>
    <t>SPOTIFY P10C9FFD0A STOCKHOLM SE</t>
  </si>
  <si>
    <t>S$13.11</t>
  </si>
  <si>
    <t>STELLA SINGAPORE SG</t>
  </si>
  <si>
    <t>S$125.90</t>
  </si>
  <si>
    <t>S$44.75</t>
  </si>
  <si>
    <t>S$44.75 cr</t>
  </si>
  <si>
    <t>S$171.10 cr</t>
  </si>
  <si>
    <t>THE TIRAMISU HERO SINGAPORE SG</t>
  </si>
  <si>
    <t>S$34.65</t>
  </si>
  <si>
    <t>UNIQLO PAYA LEBAR QUAR SINGAPORE SG</t>
  </si>
  <si>
    <t>S$60.60</t>
  </si>
  <si>
    <t>S$49.30</t>
  </si>
  <si>
    <t>S$94.87</t>
  </si>
  <si>
    <t>XLX MODERN TZE CHAR SINGAPORE SG</t>
  </si>
  <si>
    <t>YAKINIKU LIKE SINGAPORE SG</t>
  </si>
  <si>
    <t>S$44.50</t>
  </si>
  <si>
    <t>Spent in Sep Billed in Oct</t>
  </si>
  <si>
    <t>BUS/MRT 43555642 SINGAPORE SG</t>
  </si>
  <si>
    <t>S$1.84</t>
  </si>
  <si>
    <t>S$23.15</t>
  </si>
  <si>
    <t>AIA SINGAPORE PRIVATE SINGAPORE SG</t>
  </si>
  <si>
    <t>AGLIO OLIO BISTRO LLP SINGAPORE SG</t>
  </si>
  <si>
    <t>S$75.92</t>
  </si>
  <si>
    <t>SPOTIFY P112F4E569 STOCKHOLM SE</t>
  </si>
  <si>
    <t>K-MARKET PARKWAY PARAD SINGAPORE SG</t>
  </si>
  <si>
    <t>WAHIRO RESTAURANT SINGAPORE SG SG</t>
  </si>
  <si>
    <t>S$37.66</t>
  </si>
  <si>
    <t>OLD CHANG KEE - JEWEL SINGAPORE SG</t>
  </si>
  <si>
    <t>PARKING.SG BILL_576A7C SINGAPORE SG</t>
  </si>
  <si>
    <t>7-ELEVEN-CITYLINK MALL SINGAPORE SG</t>
  </si>
  <si>
    <t>7-ELEVEN-216 JOO CHIAT SINGAPORE SG</t>
  </si>
  <si>
    <t>CHOCOLATE ORIGIN JEWEL SINGAPORE SG</t>
  </si>
  <si>
    <t>S$15.60</t>
  </si>
  <si>
    <t>SONG FA BAK KUT TEH FO SINGAPORE SG</t>
  </si>
  <si>
    <t>S$32.71</t>
  </si>
  <si>
    <t>TAMAKO MEAL UPP THOMSO SINGAPORE SG</t>
  </si>
  <si>
    <t>S$66.90</t>
  </si>
  <si>
    <t>FOOD FOR THOUGHT SINGAPORE SG</t>
  </si>
  <si>
    <t>S$5.35</t>
  </si>
  <si>
    <t>S$73.15</t>
  </si>
  <si>
    <t>YUN GA TRADITIONAL KOR SINGAPORE SG</t>
  </si>
  <si>
    <t>S$48.02</t>
  </si>
  <si>
    <t>S$25.68</t>
  </si>
  <si>
    <t>SINGAPORE NATIONAL MUS SINGAPORE SG</t>
  </si>
  <si>
    <t>S$63.13</t>
  </si>
  <si>
    <t>PARKING.SG BILL_3567BD SINGAPORE SG</t>
  </si>
  <si>
    <t>S$0.40</t>
  </si>
  <si>
    <t>S$59.56</t>
  </si>
  <si>
    <t>NTUC FP-CITY SQUARE SINGAPORE SG</t>
  </si>
  <si>
    <t>S$50.70</t>
  </si>
  <si>
    <t>YA KUN CITY SQ MALL</t>
  </si>
  <si>
    <t>S$20.34</t>
  </si>
  <si>
    <t>PARKING.SG BILL_EC7965 SINGAPORE SG</t>
  </si>
  <si>
    <t>S$11.60</t>
  </si>
  <si>
    <t>S$17.78</t>
  </si>
  <si>
    <t>PARKING.SG BILL_B91247 SINGAPORE SG</t>
  </si>
  <si>
    <t>LAVENDER CONFECTIONERY SINGAPORE SG</t>
  </si>
  <si>
    <t>CHICHA SAN CHEN-JEWEL SINGAPORE SG</t>
  </si>
  <si>
    <t>S$9.20</t>
  </si>
  <si>
    <t>STARBUCKS - JW2 SINGAPORE SG SG</t>
  </si>
  <si>
    <t>S$80.00</t>
  </si>
  <si>
    <t>S$13.70</t>
  </si>
  <si>
    <t>S$16.85</t>
  </si>
  <si>
    <t>S$38.80</t>
  </si>
  <si>
    <t>SWENSEN'S-SELETAR MALL SINGAPORE SG</t>
  </si>
  <si>
    <t>S$30.48</t>
  </si>
  <si>
    <t>UNITY BY FAIRPRICE - S SINGAPORE SG</t>
  </si>
  <si>
    <t>S$70.20</t>
  </si>
  <si>
    <t>S$9.40</t>
  </si>
  <si>
    <t>LIBERTY WIRELESS SINGAPORE SG</t>
  </si>
  <si>
    <t>S$55.95</t>
  </si>
  <si>
    <t>S$65.30</t>
  </si>
  <si>
    <t>S$57.74</t>
  </si>
  <si>
    <t>FAST / PayNow Transfer
PayNow Transfer 
To: ASHER BWS PTE. LTD. 
OTHR 207941</t>
  </si>
  <si>
    <t>S$237.54</t>
  </si>
  <si>
    <t>BUS/MRT 46661263 SINGAPORE SG</t>
  </si>
  <si>
    <t>BUS/MRT 46706493 SINGAPORE SG</t>
  </si>
  <si>
    <t>2D1N SOJU BANG PL SINGAPORE SG</t>
  </si>
  <si>
    <t>S$215.40</t>
  </si>
  <si>
    <t>S$203.60</t>
  </si>
  <si>
    <t>S$153.80</t>
  </si>
  <si>
    <t>S$16.41</t>
  </si>
  <si>
    <t>CHALK FARM PL - PARKWA SINGAPORE SG</t>
  </si>
  <si>
    <t>S$14.30</t>
  </si>
  <si>
    <t>GIANT UPPER PAYA LEBAR SINGAPORE SG</t>
  </si>
  <si>
    <t>SPOTIFY P119B066DA STOCKHOLM SE</t>
  </si>
  <si>
    <t>YI DIAN XIN-PP SINGAPORE SG</t>
  </si>
  <si>
    <t>S$58.14</t>
  </si>
  <si>
    <t>S$31.00</t>
  </si>
  <si>
    <t>FOUR POINT VIEW SINGAPORE SG</t>
  </si>
  <si>
    <t>S$98.04</t>
  </si>
  <si>
    <t>PHOON HUAT PTE LTD SINGAPORE SG</t>
  </si>
  <si>
    <t>S$52.10</t>
  </si>
  <si>
    <t>Medical Bills</t>
  </si>
  <si>
    <t>S$12.60</t>
  </si>
  <si>
    <t>S$45.80</t>
  </si>
  <si>
    <t>Gab</t>
  </si>
  <si>
    <t>YUNOMORI ONSEN &amp; SPA SINGAPORE 397 SG</t>
  </si>
  <si>
    <t>S$151.94</t>
  </si>
  <si>
    <t>Mel</t>
  </si>
  <si>
    <t>FAIRPRICE FINEST-SCOTT SINGAPORE SG</t>
  </si>
  <si>
    <t>S$42.30</t>
  </si>
  <si>
    <t>GRAB* 6022448630000000 SINGAPORE SG</t>
  </si>
  <si>
    <t>RAFFLES MEDICAL GROUP SINGAPORE SG</t>
  </si>
  <si>
    <t>S$92.00</t>
  </si>
  <si>
    <t>7-ELEVEN -LUCKY PLAZA SINGAPORE SG</t>
  </si>
  <si>
    <t>CHICHA SAN CHEN-WHEELO SINGAPORE SG</t>
  </si>
  <si>
    <t>S$7.30</t>
  </si>
  <si>
    <t>GETZPAY F&amp;B SINGAPORE SG</t>
  </si>
  <si>
    <t>S$69.01</t>
  </si>
  <si>
    <t>BREAD &amp; HEARTH SINGAPORE SG</t>
  </si>
  <si>
    <t>S$2.45</t>
  </si>
  <si>
    <t>S$72.97</t>
  </si>
  <si>
    <t>PARKING.SG BILL_5BDEB2 SINGAPORE SG</t>
  </si>
  <si>
    <t>SINGAPORE MARRIOTT TAN SINGAPORE SG</t>
  </si>
  <si>
    <t>RONGHUA BAK KUT TEH (C SINGAPORE 138 SG</t>
  </si>
  <si>
    <t>S$35.55</t>
  </si>
  <si>
    <t>S$34.90</t>
  </si>
  <si>
    <t>IN SURGERY PTE LTD SINGAPORE SG</t>
  </si>
  <si>
    <t>MAYWONG'S CAFE SINGAPORE SG</t>
  </si>
  <si>
    <t>S$36.00</t>
  </si>
  <si>
    <t>S$16.09</t>
  </si>
  <si>
    <t>THE WINE &amp; GOURMET FAC SINGAPORE SG</t>
  </si>
  <si>
    <t>S$148.49</t>
  </si>
  <si>
    <t>NTUC FP - NUH SINGAPORE SG</t>
  </si>
  <si>
    <t>S$3.75</t>
  </si>
  <si>
    <t>GRAB* 6031700430000000 SINGAPORE SG</t>
  </si>
  <si>
    <t>7-ELEVEN - ESPLANADE M SINGAPORE SG</t>
  </si>
  <si>
    <t>PARKING.SG BILL_4C60AB SINGAPORE SG</t>
  </si>
  <si>
    <t>S$3.58</t>
  </si>
  <si>
    <t>PARKING.SG BILL_6E6610 SINGAPORE SG</t>
  </si>
  <si>
    <t>S$0.66</t>
  </si>
  <si>
    <t>JINJJA CHICKEN @ JEWEL SINGAPORE SG</t>
  </si>
  <si>
    <t>THE CANOPY CAF PTE LT SINGAPORE SG</t>
  </si>
  <si>
    <t>S$30.40</t>
  </si>
  <si>
    <t>GUARDIAN-EASTSHORE HOS SINGAPORE SG</t>
  </si>
  <si>
    <t>BAKERY CUISINE PREMI- SINGAPORE SG</t>
  </si>
  <si>
    <t>RAFFLES MEDICAL SINGAPORE SG</t>
  </si>
  <si>
    <t>S$224.70</t>
  </si>
  <si>
    <t>KHOO TECK PUAT HOSPITA SINGAPORE SG</t>
  </si>
  <si>
    <t>S$122.00</t>
  </si>
  <si>
    <t>S$52.20</t>
  </si>
  <si>
    <t>S$185.50</t>
  </si>
  <si>
    <t>S$262.75</t>
  </si>
  <si>
    <t>S$29.40</t>
  </si>
  <si>
    <t>GRAB* 6040370880000000 SINGAPORE SG</t>
  </si>
  <si>
    <t>GONGYUAN MALATANG-FUNA SINGAPORE SG</t>
  </si>
  <si>
    <t>S$16.35</t>
  </si>
  <si>
    <t>S$7.45</t>
  </si>
  <si>
    <t>S$16.55</t>
  </si>
  <si>
    <t>THE CHEESE SHOP PTE LT SINGAPORE SG</t>
  </si>
  <si>
    <t>S$58.60</t>
  </si>
  <si>
    <t>MONKI COFFEE AND DESSE SINGAPORE SG</t>
  </si>
  <si>
    <t>S$23.60</t>
  </si>
  <si>
    <t>CHICHA SAN CHEN-PLQ MA SINGAPORE SG</t>
  </si>
  <si>
    <t>S$41.22</t>
  </si>
  <si>
    <t>PARKING.SG BILL_B5B7E4 SINGAPORE SG</t>
  </si>
  <si>
    <t>S$1.62</t>
  </si>
  <si>
    <t>S$49.31</t>
  </si>
  <si>
    <t>S$68.38</t>
  </si>
  <si>
    <t>S$17.00</t>
  </si>
  <si>
    <t>SPC 429 MACPHERSON RD</t>
  </si>
  <si>
    <t>S$16.70</t>
  </si>
  <si>
    <t>MCDONALD'S (ELCC) SINGAPORE SG</t>
  </si>
  <si>
    <t>S$7.40</t>
  </si>
  <si>
    <t>DONBURI KING SINGAPORE SG</t>
  </si>
  <si>
    <t>S$62.28</t>
  </si>
  <si>
    <t>DRIVE LAH PTE. LTD. SINGAPORE SG</t>
  </si>
  <si>
    <t>S$643.24</t>
  </si>
  <si>
    <t>S$19.20</t>
  </si>
  <si>
    <t>S$38.50</t>
  </si>
  <si>
    <t>S$100.20</t>
  </si>
  <si>
    <t>BREADTALK - JEWEL CHAN SINGAPORE SG</t>
  </si>
  <si>
    <t>S$61.25</t>
  </si>
  <si>
    <t>SPOTIFY P1206375C2 STOCKHOLM SE</t>
  </si>
  <si>
    <t>JACK S PLACE -JWL SINGAPORE SG</t>
  </si>
  <si>
    <t>S$38.25</t>
  </si>
  <si>
    <t>PARKING.SG BILL_21722A SINGAPORE SG</t>
  </si>
  <si>
    <t>S$6.22</t>
  </si>
  <si>
    <t>S$8.40</t>
  </si>
  <si>
    <t>GONGYUAN MALATANG-CCP SINGAPORE SG</t>
  </si>
  <si>
    <t>S$11.35</t>
  </si>
  <si>
    <t>ICHIKOKUDO @ TERMINAL SINGAPORE SG</t>
  </si>
  <si>
    <t>S$87.35</t>
  </si>
  <si>
    <t>CROCS CHANGI CITY POIN SINGAPORE SG</t>
  </si>
  <si>
    <t>S$169.90</t>
  </si>
  <si>
    <t>SPECIALIST ORTHO CTR-M SINGAPORE SG</t>
  </si>
  <si>
    <t>S$642.00</t>
  </si>
  <si>
    <t>Car Bills</t>
  </si>
  <si>
    <t>S$24.20</t>
  </si>
  <si>
    <t>PARKING.SG BILL_F11C23 SINGAPORE SG</t>
  </si>
  <si>
    <t>PARKING.SG BILL_C266B5 SINGAPORE SG</t>
  </si>
  <si>
    <t>S$58.76</t>
  </si>
  <si>
    <t>CHATERAISE SINGAPORE SG</t>
  </si>
  <si>
    <t>MICROSOFT*MICROSOFT 36 MSBILL.INFO SG</t>
  </si>
  <si>
    <t>OLD CHANG KEE SINGAPORE SG</t>
  </si>
  <si>
    <t>SKECHERS OUTLET - CCP SINGAPORE SG</t>
  </si>
  <si>
    <t>FAIRPRICE FINEST-CHANG SINGAPORE SG</t>
  </si>
  <si>
    <t>S$36.10</t>
  </si>
  <si>
    <t>S$52.67</t>
  </si>
  <si>
    <t>S$2.15</t>
  </si>
  <si>
    <t>SIGNATURE BY KOI THE SINGAPORE SG</t>
  </si>
  <si>
    <t>S$70.54</t>
  </si>
  <si>
    <t>COLD STORAGE-APERIA SINGAPORE SG</t>
  </si>
  <si>
    <t>S$2.81</t>
  </si>
  <si>
    <t>QUANTUM MEDICAL IMAG - SINGAPORE SG</t>
  </si>
  <si>
    <t>S$1,872.50</t>
  </si>
  <si>
    <t>S$67.37</t>
  </si>
  <si>
    <t>S$229.84</t>
  </si>
  <si>
    <t>GONG YUAN MALA TANG-KO SINGAPORE SG</t>
  </si>
  <si>
    <t>S$23.20</t>
  </si>
  <si>
    <t>SHANGRI-LA GOURMET PTE SINGAPORE SG</t>
  </si>
  <si>
    <t>S$51.54</t>
  </si>
  <si>
    <t>PARKING.SG BILL_4787BC SINGAPORE SG</t>
  </si>
  <si>
    <t>PARKING.SG BILL_C13F41 SINGAPORE SG</t>
  </si>
  <si>
    <t>FR PP-PENYET &amp; BBQ SINGAPORE SG</t>
  </si>
  <si>
    <t>FR PP-PEPPER LUNCH EXP SINGAPORE SG</t>
  </si>
  <si>
    <t>S$54.30</t>
  </si>
  <si>
    <t>S$10.05</t>
  </si>
  <si>
    <t>FR PP-FU XIANG SIGNATU SINGAPORE SG</t>
  </si>
  <si>
    <t>S$16.11</t>
  </si>
  <si>
    <t>CORE CONCEPTS@ PP SINGAPORE 449 SG</t>
  </si>
  <si>
    <t>S$144.45</t>
  </si>
  <si>
    <t>S$13.02</t>
  </si>
  <si>
    <t>FAIRPRICE FINEST - BED SINGAPORE SG</t>
  </si>
  <si>
    <t>S$42.65</t>
  </si>
  <si>
    <t>PARKING.SG BILL_F935C7 SINGAPORE SG</t>
  </si>
  <si>
    <t>S$1.24</t>
  </si>
  <si>
    <t>S$76.45</t>
  </si>
  <si>
    <t>S$267.50</t>
  </si>
  <si>
    <t>KILLINEY KOPITIAM SINGAPORE SG</t>
  </si>
  <si>
    <t>NTUC FP-SQUARE 2 SINGAPORE SG</t>
  </si>
  <si>
    <t>S$7.55</t>
  </si>
  <si>
    <t>S$392.69</t>
  </si>
  <si>
    <t>CRAFTSMEN SPECIALTY CO SINGAPORE SG</t>
  </si>
  <si>
    <t>CHICHA SAN CHEN-THE ST SINGAPORE SG</t>
  </si>
  <si>
    <t>S$11.99</t>
  </si>
  <si>
    <t>S$6.30</t>
  </si>
  <si>
    <t>CHEERS - LOWER KENT RI SINGAPORE SG</t>
  </si>
  <si>
    <t>GRAB* A05101289E8EE195 SINGAPORE SG</t>
  </si>
  <si>
    <t>S$79.99</t>
  </si>
  <si>
    <t>GRAB* 6066371540000000 SINGAPORE SG</t>
  </si>
  <si>
    <t>PARKING.SG BILL_616F8A SINGAPORE SG</t>
  </si>
  <si>
    <t>S$0.68</t>
  </si>
  <si>
    <t>GRAB* B01AD9653882D616 SINGAPORE SG</t>
  </si>
  <si>
    <t>S$240.00</t>
  </si>
  <si>
    <t>GENKI SUSHI SINGAPORE SINGAPORE SG</t>
  </si>
  <si>
    <t>S$50.14</t>
  </si>
  <si>
    <t>S$10.10</t>
  </si>
  <si>
    <t>S$12.20</t>
  </si>
  <si>
    <t>GET IT BY CHANGI RECOM SINGAPORE SG</t>
  </si>
  <si>
    <t>S$260.60</t>
  </si>
  <si>
    <t>S$54.57</t>
  </si>
  <si>
    <t>S$49.65</t>
  </si>
  <si>
    <t>Type</t>
  </si>
  <si>
    <t>GRAB* B371835C02AB45D8 SINGAPORE SG</t>
  </si>
  <si>
    <t>Medical</t>
  </si>
  <si>
    <t>S$1,030.00</t>
  </si>
  <si>
    <t>Onsen</t>
  </si>
  <si>
    <t>S$308.16</t>
  </si>
  <si>
    <t>ATOME SINGAPORE SG</t>
  </si>
  <si>
    <t>Chair</t>
  </si>
  <si>
    <t>S$266.36</t>
  </si>
  <si>
    <t>Grocery</t>
  </si>
  <si>
    <t>S$231.00</t>
  </si>
  <si>
    <t>Restaurant</t>
  </si>
  <si>
    <t>S$183.61</t>
  </si>
  <si>
    <t>MIKAWA YAKITORI BAR (S SINGAPORE SG</t>
  </si>
  <si>
    <t>S$180.35</t>
  </si>
  <si>
    <t>GRAB* 99A60A677F2DF02D SINGAPORE SG</t>
  </si>
  <si>
    <t>S$160.00</t>
  </si>
  <si>
    <t>GRAB* 980539E06D19236C SINGAPORE SG</t>
  </si>
  <si>
    <t>GRAB* B1F17EE10956283F SINGAPORE SG</t>
  </si>
  <si>
    <t>S$130.35</t>
  </si>
  <si>
    <t>PENANG PLACE RESTAURAN</t>
  </si>
  <si>
    <t>S$126.76</t>
  </si>
  <si>
    <t>Dental</t>
  </si>
  <si>
    <t>S$120.00</t>
  </si>
  <si>
    <t>S$103.40</t>
  </si>
  <si>
    <t>S$102.64</t>
  </si>
  <si>
    <t>FUSION DUMPLINGS SINGAPORE SG</t>
  </si>
  <si>
    <t>S$90.20</t>
  </si>
  <si>
    <t>S$88.60</t>
  </si>
  <si>
    <t>SELFFIX PTE LTD SINGAPORE SG</t>
  </si>
  <si>
    <t>Paint</t>
  </si>
  <si>
    <t>S$82.50</t>
  </si>
  <si>
    <t>S$81.11</t>
  </si>
  <si>
    <t>THE EDITOR'S MARKET SINGAPORE SG</t>
  </si>
  <si>
    <t>Clothes</t>
  </si>
  <si>
    <t>SMOOVPAY (EC) SINGAPORE SG</t>
  </si>
  <si>
    <t>S$67.82</t>
  </si>
  <si>
    <t>S$61.10</t>
  </si>
  <si>
    <t>TOYS'R'US (S) PL - PAR SINGAPORE SG</t>
  </si>
  <si>
    <t>Presents</t>
  </si>
  <si>
    <t>S$58.99</t>
  </si>
  <si>
    <t>EU YAN SANG-SUNTEC SINGAPORE SG</t>
  </si>
  <si>
    <t>S$57.36</t>
  </si>
  <si>
    <t>S$57.29</t>
  </si>
  <si>
    <t>S$56.73</t>
  </si>
  <si>
    <t>Shopping</t>
  </si>
  <si>
    <t>S$53.85</t>
  </si>
  <si>
    <t>S$51.25</t>
  </si>
  <si>
    <t>S$46.19</t>
  </si>
  <si>
    <t>S$46.02</t>
  </si>
  <si>
    <t>S$39.30</t>
  </si>
  <si>
    <t>S$34.84</t>
  </si>
  <si>
    <t>CHICHA SAN CHEN - 313 SINGAPORE SG</t>
  </si>
  <si>
    <t>S$29.30</t>
  </si>
  <si>
    <t>GONGYUAN MALATANG-RC SINGAPORE SG</t>
  </si>
  <si>
    <t>S$25.56</t>
  </si>
  <si>
    <t>SO GOOD BAKERY-TRIPLEO SINGAPORE SG</t>
  </si>
  <si>
    <t>S$23.65</t>
  </si>
  <si>
    <t>S$21.59</t>
  </si>
  <si>
    <t>GRAB* 6074036350000000 SINGAPORE SG</t>
  </si>
  <si>
    <t>GRAB* 6083535790000000 SINGAPORE SG</t>
  </si>
  <si>
    <t>GRAB* 6095666620000000 SINGAPORE SG</t>
  </si>
  <si>
    <t>Netflix</t>
  </si>
  <si>
    <t>S$19.00</t>
  </si>
  <si>
    <t>MCDONALD'S (REGAL) SINGAPORE SG</t>
  </si>
  <si>
    <t>S$18.65</t>
  </si>
  <si>
    <t>S$18.55</t>
  </si>
  <si>
    <t>S$18.50</t>
  </si>
  <si>
    <t>WONDERFUL BAPSANG SINGAPORE SG</t>
  </si>
  <si>
    <t>EARLYBIRD SINGAPORE SG</t>
  </si>
  <si>
    <t>S$17.85</t>
  </si>
  <si>
    <t>S$17.84</t>
  </si>
  <si>
    <t>S$15.80</t>
  </si>
  <si>
    <t>S$15.40</t>
  </si>
  <si>
    <t>S$14.97</t>
  </si>
  <si>
    <t>FOOD BARN @ GALAXIS SINGAPORE SG</t>
  </si>
  <si>
    <t>SPOTIFY P12746CE07 STOCKHOLM SE</t>
  </si>
  <si>
    <t>Spotify</t>
  </si>
  <si>
    <t>S$11.70</t>
  </si>
  <si>
    <t>S$11.17</t>
  </si>
  <si>
    <t>S$11.04</t>
  </si>
  <si>
    <t>SHOPEE SINGAPORE MP SINGAPORE SG</t>
  </si>
  <si>
    <t>S$11.01</t>
  </si>
  <si>
    <t>LA TENDO SINGAPORE SG</t>
  </si>
  <si>
    <t>GRAB* 9973F5114F1EBBA4 SINGAPORE SG</t>
  </si>
  <si>
    <t>GRAB* 9CEFF5C7EEDE3386 SINGAPORE SG</t>
  </si>
  <si>
    <t>GRAB* 8ED67B8CF735431E SINGAPORE SG</t>
  </si>
  <si>
    <t>GODIVA CHOCOLATIER - S SINGAPORE 038 SG</t>
  </si>
  <si>
    <t>GODIVA CHOCOLATIER SINGAPORE 179 SG</t>
  </si>
  <si>
    <t>YA KUN CAFE PTE LTD SINGAPORE SG</t>
  </si>
  <si>
    <t>Insurance</t>
  </si>
  <si>
    <t>HARRIANNS NONYA TABLE- SINGAPORE 038 SG</t>
  </si>
  <si>
    <t>S$6.75</t>
  </si>
  <si>
    <t>KREAM BEER SINGAPORE SG</t>
  </si>
  <si>
    <t>S$6.42</t>
  </si>
  <si>
    <t>PARKING.SG BILL_2DE29E SINGAPORE SG</t>
  </si>
  <si>
    <t>S$4.54</t>
  </si>
  <si>
    <t>CHICHA SAN CHEN-FUSION SINGAPORE SG</t>
  </si>
  <si>
    <t>MOS BURGER-CITY SQ MAL SINGAPORE SG</t>
  </si>
  <si>
    <t>S$3.25</t>
  </si>
  <si>
    <t>PARKING.SG BILL_5A4A3A SINGAPORE SG</t>
  </si>
  <si>
    <t>BUS/MRT 58000778 SINGAPORE SG</t>
  </si>
  <si>
    <t>S$25.30 cr</t>
  </si>
  <si>
    <t>TRANS EUROKARS PL MAZD SINGAPORE SG</t>
  </si>
  <si>
    <t>MISATO SINGAPORE SG</t>
  </si>
  <si>
    <t>S$77.80</t>
  </si>
  <si>
    <t>S$22.70</t>
  </si>
  <si>
    <t>S$32.10</t>
  </si>
  <si>
    <t>S$15.93</t>
  </si>
  <si>
    <t>S$6.97</t>
  </si>
  <si>
    <t>S$40.80</t>
  </si>
  <si>
    <t>SPOTIFY P12E553D30 STOCKHOLM SE</t>
  </si>
  <si>
    <t>S$116.09</t>
  </si>
  <si>
    <t>S$3.85</t>
  </si>
  <si>
    <t>S$46.97</t>
  </si>
  <si>
    <t>NETFLIX.COM SINGAPORE SG</t>
  </si>
  <si>
    <t>PUBLICO RISTORANTE SINGAPORE 238 SG</t>
  </si>
  <si>
    <t>S$507.30</t>
  </si>
  <si>
    <t>STARBUCKS@PARKWAY (PW) SINGAPORE SG</t>
  </si>
  <si>
    <t>S$16.30</t>
  </si>
  <si>
    <t>S$1.10</t>
  </si>
  <si>
    <t>KATONG MEI WEI CHICKEN SINGAPORE SG</t>
  </si>
  <si>
    <t>S$14.80</t>
  </si>
  <si>
    <t>S$20.71</t>
  </si>
  <si>
    <t>THE FULLERTON HOTEL SG SINGAPORE SG</t>
  </si>
  <si>
    <t>S$612.04</t>
  </si>
  <si>
    <t>LAZADA REDMART SINGAPORE SG</t>
  </si>
  <si>
    <t>S$24.99</t>
  </si>
  <si>
    <t>FR PP-BLANCO BEEF NOOD SINGAPORE SG</t>
  </si>
  <si>
    <t>THE ALLEY SINGAPORE SG</t>
  </si>
  <si>
    <t>PARKING.SG BILL_8890CB SINGAPORE SG</t>
  </si>
  <si>
    <t>S$0.06</t>
  </si>
  <si>
    <t>LAZADA SG TOP UP SINGAPORE SG</t>
  </si>
  <si>
    <t>S$21.50</t>
  </si>
  <si>
    <t>KAKI - AMK SINGAPORE SG</t>
  </si>
  <si>
    <t>FIVE GUYS SINGAPORE SG</t>
  </si>
  <si>
    <t>S$63.00</t>
  </si>
  <si>
    <t>S$11.80</t>
  </si>
  <si>
    <t>HYPER PARKWAY PARADE SINGAPORE SG</t>
  </si>
  <si>
    <t>S$46.40</t>
  </si>
  <si>
    <t>S$39.50</t>
  </si>
  <si>
    <t>SUSHI EXPRESS PARKWAY SINGAPORE SG</t>
  </si>
  <si>
    <t>S$42.37</t>
  </si>
  <si>
    <t>FR PP-CHAI'S FISH SOUP SINGAPORE SG</t>
  </si>
  <si>
    <t>MR COCONUT-PARKWAY PAR SINGAPORE SG</t>
  </si>
  <si>
    <t>S$72.48</t>
  </si>
  <si>
    <t>7-ELEVEN-151 AMK AVE 5 SINGAPORE SG</t>
  </si>
  <si>
    <t>PRIME SUPERMARKET (199 SINGAPORE SG</t>
  </si>
  <si>
    <t>FR PP-AH MA CHIMIAN SINGAPORE SG</t>
  </si>
  <si>
    <t>S$14.05</t>
  </si>
  <si>
    <t>4FINGERS CRISPY CHICKE SINGAPORE SG</t>
  </si>
  <si>
    <t>S$28.45</t>
  </si>
  <si>
    <t>ITACHO SUSHI @ JEWEL SINGAPORE SG</t>
  </si>
  <si>
    <t>S$44.25</t>
  </si>
  <si>
    <t>S$266.37</t>
  </si>
  <si>
    <t>PARKING.SG BILL_6FA70C SINGAPORE SG</t>
  </si>
  <si>
    <t>YUNNANS JEWEL@CHANGI SINGAPORE SG</t>
  </si>
  <si>
    <t>S$62.85</t>
  </si>
  <si>
    <t>CHANGI LOUNGE SINGAPORE SG</t>
  </si>
  <si>
    <t>S$79.20</t>
  </si>
  <si>
    <t>S$255.39</t>
  </si>
  <si>
    <t>S$16.26</t>
  </si>
  <si>
    <t>PAYPAL *EBAY US 4029357733 CA</t>
  </si>
  <si>
    <t>S$231.99</t>
  </si>
  <si>
    <t>S$22.95</t>
  </si>
  <si>
    <t>S$7.81</t>
  </si>
  <si>
    <t>S$23.40</t>
  </si>
  <si>
    <t>FR PP-JOY LUCK TEAHOUS SINGAPORE SG</t>
  </si>
  <si>
    <t>S$55.79</t>
  </si>
  <si>
    <t>S$56.76</t>
  </si>
  <si>
    <t>S$56.27</t>
  </si>
  <si>
    <t>S$44.72</t>
  </si>
  <si>
    <t>S$24.72</t>
  </si>
  <si>
    <t>YI HAI CENTURY ENTERPR SINGAPORE SG</t>
  </si>
  <si>
    <t>MOS BURGER-M WALK SINGAPORE SG</t>
  </si>
  <si>
    <t>7-ELEVEN-MILLENIA WALK SINGAPORE SG</t>
  </si>
  <si>
    <t>TOAST BOX - MILLENIA W SINGAPORE SG</t>
  </si>
  <si>
    <t>GRAB* AE1D99064081807B SINGAPORE SG</t>
  </si>
  <si>
    <t>SUSHI JIRO SINGAPORE SG</t>
  </si>
  <si>
    <t>S$517.88</t>
  </si>
  <si>
    <t>SPOTIFY P134FF81AB STOCKHOLM SE</t>
  </si>
  <si>
    <t>PARKING.SG BILL_F8D5CC SINGAPORE SG</t>
  </si>
  <si>
    <t>TSUI WAH CLARKE QUAY SINGAPORE SG</t>
  </si>
  <si>
    <t>S$14.10</t>
  </si>
  <si>
    <t>S$118.29</t>
  </si>
  <si>
    <t>S$127.60</t>
  </si>
  <si>
    <t>S$11.78</t>
  </si>
  <si>
    <t>TOAST BOX - JEWEL SINGAPORE SG</t>
  </si>
  <si>
    <t>ROYAL CARIBBEAN CRU MIRAMAR SG</t>
  </si>
  <si>
    <t>S$1,584.06</t>
  </si>
  <si>
    <t>PARKING.SG BILL_9E5DB5 SINGAPORE SG</t>
  </si>
  <si>
    <t>S$26.48</t>
  </si>
  <si>
    <t>S$49.24</t>
  </si>
  <si>
    <t>GRAB* 6133655430000000 SINGAPORE SG</t>
  </si>
  <si>
    <t>S$57.50</t>
  </si>
  <si>
    <t>PARKING.SG BILL_CBC2EF SINGAPORE SG</t>
  </si>
  <si>
    <t>S$0.64</t>
  </si>
  <si>
    <t>S$12.10</t>
  </si>
  <si>
    <t>RS CYCLES SINGAPORE SG</t>
  </si>
  <si>
    <t>S$16.05</t>
  </si>
  <si>
    <t>S$17.80</t>
  </si>
  <si>
    <t>S$53.86</t>
  </si>
  <si>
    <t>PARKING.SG BILL_504328 SINGAPORE SG</t>
  </si>
  <si>
    <t>S$39.20</t>
  </si>
  <si>
    <t>GRAB* AE5820999D4EA4E4 SINGAPORE SG</t>
  </si>
  <si>
    <t>VENUS BEAUTY PTE LTD SINGAPORE SG</t>
  </si>
  <si>
    <t>S$1.15</t>
  </si>
  <si>
    <t>DIN TAI FUNG-JEWEL CHA SINGAPORE SG</t>
  </si>
  <si>
    <t>S$47.79</t>
  </si>
  <si>
    <t>S$16.02</t>
  </si>
  <si>
    <t>S$60.00</t>
  </si>
  <si>
    <t>DIN TAI FUNG-RWS SINGAPORE SG</t>
  </si>
  <si>
    <t>S$149.71</t>
  </si>
  <si>
    <t>CHEERS - BRAS BASAH CO SINGAPORE SG</t>
  </si>
  <si>
    <t>ART FRIEND SINGAPORE SG</t>
  </si>
  <si>
    <t>S$9.29</t>
  </si>
  <si>
    <t>YAKINIKU-GO SINGAPORE SG</t>
  </si>
  <si>
    <t>S$50.96</t>
  </si>
  <si>
    <t>S$8.05</t>
  </si>
  <si>
    <t>GRAB 6145817310000000 SINGAPORE SG</t>
  </si>
  <si>
    <t>S$75.61</t>
  </si>
  <si>
    <t>Spent in Mar Billed in Feb</t>
  </si>
  <si>
    <t>S$3.20</t>
  </si>
  <si>
    <t>PARKING.SG BILL_2BAE9D SINGAPORE SG</t>
  </si>
  <si>
    <t>S$0.56</t>
  </si>
  <si>
    <t>SPOTIFY P13BD86718 STOCKHOLM SE</t>
  </si>
  <si>
    <t>MCDONALD'S (QSC) SINGAPORE SG</t>
  </si>
  <si>
    <t>ESSO-FAIRPRICE EXPRESS SINGAPORE SG</t>
  </si>
  <si>
    <t>EAST OCEAN AQUATIC TRD SINGAPORE SG</t>
  </si>
  <si>
    <t>S$15.30</t>
  </si>
  <si>
    <t>S$51.75</t>
  </si>
  <si>
    <t>S$21.53</t>
  </si>
  <si>
    <t>PARKING.SG BILL_534398 SINGAPORE SG</t>
  </si>
  <si>
    <t>S$15.89</t>
  </si>
  <si>
    <t>S$41.39</t>
  </si>
  <si>
    <t>S$34.35</t>
  </si>
  <si>
    <t>S$91.34</t>
  </si>
  <si>
    <t>S$6.05</t>
  </si>
  <si>
    <t>S$24.87</t>
  </si>
  <si>
    <t>S$18.60</t>
  </si>
  <si>
    <t>PARKING.SG BILL_B346B2 SINGAPORE SG</t>
  </si>
  <si>
    <t>S$1.36</t>
  </si>
  <si>
    <t>S$1,708.23</t>
  </si>
  <si>
    <t>FISH &amp; CO - RAFFLES CI SINGAPORE SG</t>
  </si>
  <si>
    <t>S$28.13</t>
  </si>
  <si>
    <t>LTA E-SERVICE VRLS SINGAPORE SG</t>
  </si>
  <si>
    <t>S$682.00</t>
  </si>
  <si>
    <t>S$14.60</t>
  </si>
  <si>
    <t>PARKING.SG BILL_16322A SINGAPORE SG</t>
  </si>
  <si>
    <t>RCL QUANTUM NON DCC WEYBRIDGE GB USD112.16</t>
  </si>
  <si>
    <t>S$155.78</t>
  </si>
  <si>
    <t>S$1,872.44</t>
  </si>
  <si>
    <t>MARINA BAY CRUISE CENT SINGAPORE SG</t>
  </si>
  <si>
    <t>GRAB B576180589828B27 SINGAPORE SG</t>
  </si>
  <si>
    <t>MOS BURGER-PARKWAY SINGAPORE SG</t>
  </si>
  <si>
    <t>S$19.65</t>
  </si>
  <si>
    <t>S$24.70</t>
  </si>
  <si>
    <t>JOO SINGAPORE SG</t>
  </si>
  <si>
    <t>S$416.65</t>
  </si>
  <si>
    <t>S$2.65</t>
  </si>
  <si>
    <t>THE 1872 CLIPPER TEA C SINGAPORE SG</t>
  </si>
  <si>
    <t>AWFULLY CHOCOLATE - EA SINGAPORE SG</t>
  </si>
  <si>
    <t>S$19.89</t>
  </si>
  <si>
    <t>BLU KOUZINA PTE LTD SINGAPORE SG</t>
  </si>
  <si>
    <t>MENYA KOKORO SINGAPORE SG</t>
  </si>
  <si>
    <t>S$49.90</t>
  </si>
  <si>
    <t>S$8.65</t>
  </si>
  <si>
    <t>PARKING.SG BILL_9BD6E6 SINGAPORE SG</t>
  </si>
  <si>
    <t>S$0.10</t>
  </si>
  <si>
    <t>S$120.70</t>
  </si>
  <si>
    <t>S$44.80</t>
  </si>
  <si>
    <t>SP * FRESHNMARINE.COM SINGAPORE SG</t>
  </si>
  <si>
    <t>S$41.60</t>
  </si>
  <si>
    <t>S$16.20</t>
  </si>
  <si>
    <t>S$67.72</t>
  </si>
  <si>
    <t>S$67.64</t>
  </si>
  <si>
    <t>ALIBABA.COM USD402.95</t>
  </si>
  <si>
    <t>S$560.35</t>
  </si>
  <si>
    <t>S$66.17</t>
  </si>
  <si>
    <t>DBS Altitude Visa</t>
  </si>
  <si>
    <t>VIOLET OON SPORE SINGAPORE SG</t>
  </si>
  <si>
    <t>S$76.51</t>
  </si>
  <si>
    <t>S$16.32</t>
  </si>
  <si>
    <t>EPC*EPIC GAMES STORE 919-854-0070 LU USD51.35</t>
  </si>
  <si>
    <t>S$71.44</t>
  </si>
  <si>
    <t>S$96.00</t>
  </si>
  <si>
    <t>GRAB B518D5FB7944C3F4 SINGAPORE SG</t>
  </si>
  <si>
    <t>SPOTIFY P1437E8D31 STOCKHOLM SE</t>
  </si>
  <si>
    <t>REBEL SINGAPORE SG</t>
  </si>
  <si>
    <t>S$56.50</t>
  </si>
  <si>
    <t>DIN TAI FUNG-MBS SINGAPORE SG</t>
  </si>
  <si>
    <t>PARKING.SG BILL_FA39BB SINGAPORE SG</t>
  </si>
  <si>
    <t>049-ST10 (RASAPURA) SINGAPORE SG</t>
  </si>
  <si>
    <t>LULULEMON ATHLETICA-MB SINGAPORE 018 SG</t>
  </si>
  <si>
    <t>S$220.00</t>
  </si>
  <si>
    <t>049FB-DC (RASAPURA) SINGAPORE SG</t>
  </si>
  <si>
    <t>TOAST BOX - MBS SINGAPORE SG</t>
  </si>
  <si>
    <t>MBS FRONT OFFICE SINGAPORE SG</t>
  </si>
  <si>
    <t>S$92.27</t>
  </si>
  <si>
    <t>NAIISE PTE LTD SINGAPORE SG</t>
  </si>
  <si>
    <t>ISSHIN MACHI-MM SINGAPORE SG</t>
  </si>
  <si>
    <t>S$34.20</t>
  </si>
  <si>
    <t>S$10.85</t>
  </si>
  <si>
    <t>PARKING.SG BILL_20EA5A SINGAPORE SG</t>
  </si>
  <si>
    <t>GETZPAY*ISTEAKS SINGAPORE SG</t>
  </si>
  <si>
    <t>S$19.50</t>
  </si>
  <si>
    <t>PARKING.SG BILL_396E3F SINGAPORE SG</t>
  </si>
  <si>
    <t>BENGAWAN SOLO @ MARINE SINGAPORE SG</t>
  </si>
  <si>
    <t>S$3.55</t>
  </si>
  <si>
    <t>THE COFFEE TROOPER PTE SINGAPORE SG</t>
  </si>
  <si>
    <t>S$50.32</t>
  </si>
  <si>
    <t>HOKKAIDO BAKED CHEESE SINGAPORE SG</t>
  </si>
  <si>
    <t>4 FINGER CRISPY CHICKE SINGAPORE SG</t>
  </si>
  <si>
    <t>S$26.20</t>
  </si>
  <si>
    <t>PARKING.SG BILL_776E41 SINGAPORE SG</t>
  </si>
  <si>
    <t>S$1.06</t>
  </si>
  <si>
    <t>S$149.50</t>
  </si>
  <si>
    <t>S$47.40</t>
  </si>
  <si>
    <t>FR PP-TOAST BOX SINGAPORE SG</t>
  </si>
  <si>
    <t>BEER BASKET KATONG SINGAPORE 428 SG</t>
  </si>
  <si>
    <t>IHERB IHERB.COM NL USD69.09</t>
  </si>
  <si>
    <t>S$95.01</t>
  </si>
  <si>
    <t>CIRCLES.LIFE SINGAPORE SG</t>
  </si>
  <si>
    <t>ASTON SPECIALITIES SINGAPORE SG</t>
  </si>
  <si>
    <t>POSB Everyday Master</t>
  </si>
  <si>
    <t>S$56.87</t>
  </si>
  <si>
    <t>ALIBABA.COM</t>
  </si>
  <si>
    <t>S$4,936.43</t>
  </si>
  <si>
    <t>ALIBABA.COM USD931.45</t>
  </si>
  <si>
    <t>S$1,280.21</t>
  </si>
  <si>
    <t>S$34.75</t>
  </si>
  <si>
    <t>ALIBABA.COM USD1075.22</t>
  </si>
  <si>
    <t>S$1,477.50</t>
  </si>
  <si>
    <t>ALIBABA.COM USD180.65</t>
  </si>
  <si>
    <t>S$248.23</t>
  </si>
  <si>
    <t>VISA</t>
  </si>
  <si>
    <t>S$179.49</t>
  </si>
  <si>
    <t>S$34.80</t>
  </si>
  <si>
    <t>S$33.54</t>
  </si>
  <si>
    <t>S$40.49</t>
  </si>
  <si>
    <t>SPOTIFY P14ADC3AB8 STOCKHOLM SE</t>
  </si>
  <si>
    <t>GRAB 8E63B8F851AAE07E SINGAPORE SG</t>
  </si>
  <si>
    <t>S$161.00</t>
  </si>
  <si>
    <t>S$38.87</t>
  </si>
  <si>
    <t>GRAB 8CAF6781C902D996 SINGAPORE SG</t>
  </si>
  <si>
    <t>FUN TOAST - JEWEL CHAN SINGAPORE SG</t>
  </si>
  <si>
    <t>SWATOW GARDEN SEAFOOD SINGAPORE SG</t>
  </si>
  <si>
    <t>S$82.05</t>
  </si>
  <si>
    <t>HEAVENLY WANG@HWAH SINGAPORE SG</t>
  </si>
  <si>
    <t>BUS/MRT 80028230 SINGAPORE SG</t>
  </si>
  <si>
    <t>S$148.00</t>
  </si>
  <si>
    <t>FOUR LEAVES -RAFFLES C SINGAPORE SG</t>
  </si>
  <si>
    <t>ORDER.PLAC* GONGYUANMA SINGAPORE SG</t>
  </si>
  <si>
    <t>S$75.64</t>
  </si>
  <si>
    <t xml:space="preserve">melody paid feb, mar, may and July once for chiro </t>
  </si>
  <si>
    <t>S$98.51</t>
  </si>
  <si>
    <t>PARKING.SG BILL_4DC9E6 SINGAPORE SG</t>
  </si>
  <si>
    <t>RCL QUANTUM NON DCC WEYBRIDGE GB USD136.49</t>
  </si>
  <si>
    <t>S$188.50</t>
  </si>
  <si>
    <t>GRAB AE963498D42B97FB SINGAPORE SG</t>
  </si>
  <si>
    <t>S$34.10</t>
  </si>
  <si>
    <t>FIVE OARS COFFEE ROAST SINGAPORE SG</t>
  </si>
  <si>
    <t>S$17.33</t>
  </si>
  <si>
    <t>S$37.50</t>
  </si>
  <si>
    <t>S$28.40</t>
  </si>
  <si>
    <t>POLAR PUFFS &amp; CAKES @B SINGAPORE SG</t>
  </si>
  <si>
    <t>STUFF'D BEDOK MALL SINGAPORE SG</t>
  </si>
  <si>
    <t>S$13.10</t>
  </si>
  <si>
    <t>YA KUN VINES PTE LTD SINGAPORE SG</t>
  </si>
  <si>
    <t>S$20.80</t>
  </si>
  <si>
    <t>S$55.30</t>
  </si>
  <si>
    <t>WWW.COLOSSUSFITNESS.CO DOWNTOWN TORO ON USD799.99</t>
  </si>
  <si>
    <t>S$1,101.13</t>
  </si>
  <si>
    <t>7-ELEVEN -FAR EAST PLA SINGAPORE SG</t>
  </si>
  <si>
    <t>TANGS ORCHARD SINGAPORE SG</t>
  </si>
  <si>
    <t>S$6.20</t>
  </si>
  <si>
    <t>S$44.28</t>
  </si>
  <si>
    <t>MINISO - BM SINGAPORE SG</t>
  </si>
  <si>
    <t>GRAB A9C7D2299C5FF12D SINGAPORE SG</t>
  </si>
  <si>
    <t>PARKING.SG BILL_F77FC1 SINGAPORE SG</t>
  </si>
  <si>
    <t>I'M IN - FUNAN MALL SINGAPORE SG</t>
  </si>
  <si>
    <t>S$89.60</t>
  </si>
  <si>
    <t>S$17.17</t>
  </si>
  <si>
    <t>S$16.80</t>
  </si>
  <si>
    <t>JUNSHIN EXPRESS-MM SINGAPORE SG</t>
  </si>
  <si>
    <t>TORI-Q BEDOK MALL SINGAPORE SG</t>
  </si>
  <si>
    <t>S$7.60</t>
  </si>
  <si>
    <t>TWELVE CUPCAKES BM SINGAPORE SG</t>
  </si>
  <si>
    <t>GRAB AA3518E1C917D463 SINGAPORE SG</t>
  </si>
  <si>
    <t>S$19.60</t>
  </si>
  <si>
    <t>FINEST PAYA LEBAR QUAR SINGAPORE SG</t>
  </si>
  <si>
    <t>S$43.89</t>
  </si>
  <si>
    <t>REVOLUT - 9449 GBR SG</t>
  </si>
  <si>
    <t>UNIQLO SINGAPORE PTE. SINGAPORE SG</t>
  </si>
  <si>
    <t>S$119.80</t>
  </si>
  <si>
    <t>S$69.95</t>
  </si>
  <si>
    <t>MASTER</t>
  </si>
  <si>
    <t>S$59.83</t>
  </si>
  <si>
    <t>ALIBABA.COM USD905.80</t>
  </si>
  <si>
    <t>S$1,247.21</t>
  </si>
  <si>
    <t>AIA SINGAPORE</t>
  </si>
  <si>
    <t>S$720.00</t>
  </si>
  <si>
    <t>S$62.46</t>
  </si>
  <si>
    <t>S$5.85</t>
  </si>
  <si>
    <t>SPOTIFY P155D74129 STOCKHOLM SE</t>
  </si>
  <si>
    <t>S$23.95</t>
  </si>
  <si>
    <t>DOWNSTAIRS SINGAPORE SG</t>
  </si>
  <si>
    <t>S$10.30</t>
  </si>
  <si>
    <t>S$0.89</t>
  </si>
  <si>
    <t>NETFLIX.COM LOS GATOS SG</t>
  </si>
  <si>
    <t>GRAB 96EDA3ED05ED0F42 SINGAPORE SG</t>
  </si>
  <si>
    <t>VENDING HUB SINGAPORE SG</t>
  </si>
  <si>
    <t>SUPERPARK SINGAPORE SINGAPORE SG</t>
  </si>
  <si>
    <t>S$22.86</t>
  </si>
  <si>
    <t>LIHO PARKWAY PARADE SINGAPORE SG</t>
  </si>
  <si>
    <t>S$33.64</t>
  </si>
  <si>
    <t>KLOOK TRAVEL TECHNOLOG SINGAPORE SG</t>
  </si>
  <si>
    <t>HAPPY ICE PTE LTD SINGAPORE SG</t>
  </si>
  <si>
    <t>S$3.65</t>
  </si>
  <si>
    <t>S$3.65 cr</t>
  </si>
  <si>
    <t>OLDTOWN WHITE COFFEE-B SINGAPORE SG</t>
  </si>
  <si>
    <t>S$4.35</t>
  </si>
  <si>
    <t>GRAB 9B5E38991D526FE4 SINGAPORE SG</t>
  </si>
  <si>
    <t>GOOGLE*MIHOYO LIMITED SINGAPORE SG</t>
  </si>
  <si>
    <t>S$6.98 cr</t>
  </si>
  <si>
    <t>S$2.60 cr</t>
  </si>
  <si>
    <t>S$11.60 cr</t>
  </si>
  <si>
    <t>STUFF'D - JEWEL SINGAPORE SG</t>
  </si>
  <si>
    <t>S$25.15</t>
  </si>
  <si>
    <t>MANGO - JEWEL CHANGI SINGAPORE SG</t>
  </si>
  <si>
    <t>S$49.80</t>
  </si>
  <si>
    <t>S$42.35</t>
  </si>
  <si>
    <t>S$16.10</t>
  </si>
  <si>
    <t>S$95.80</t>
  </si>
  <si>
    <t>JOSH S GRILL-313 SOMER SINGAPORE SG</t>
  </si>
  <si>
    <t>S$25.66</t>
  </si>
  <si>
    <t>S$25.45</t>
  </si>
  <si>
    <t>S$12.30</t>
  </si>
  <si>
    <t>COLLIN'S - MARINA SQ SINGAPORE SG</t>
  </si>
  <si>
    <t>S$75.09</t>
  </si>
  <si>
    <t>049-ST01 (RASAPURA) SINGAPORE SG</t>
  </si>
  <si>
    <t>JASONS DELI MBS SINGAPORE SG</t>
  </si>
  <si>
    <t>S$19.79</t>
  </si>
  <si>
    <t>049-ST14 (RASAPURA) SINGAPORE SG</t>
  </si>
  <si>
    <t>049-ST24 (RASAPURA) SINGAPORE SG</t>
  </si>
  <si>
    <t>S$153.08</t>
  </si>
  <si>
    <t>S$29.04</t>
  </si>
  <si>
    <t>S$23.00</t>
  </si>
  <si>
    <t>S$35.60</t>
  </si>
  <si>
    <t>GIANT TAMPINES SINGAPORE SG</t>
  </si>
  <si>
    <t>S$9.02</t>
  </si>
  <si>
    <t>GRAB 84A1625643EBC9E4 SINGAPORE SG</t>
  </si>
  <si>
    <t>STARBUCKS@313(3S) SINGAPORE SG</t>
  </si>
  <si>
    <t>MA MAISON TAKASHIMAYA SINGAPORE SG</t>
  </si>
  <si>
    <t>S$42.49</t>
  </si>
  <si>
    <t>PRO TRIM III SINGAPORE SG</t>
  </si>
  <si>
    <t>S$396.00</t>
  </si>
  <si>
    <t>S$4.10</t>
  </si>
  <si>
    <t>S$20.25</t>
  </si>
  <si>
    <t>S$17.25</t>
  </si>
  <si>
    <t>NIKE - JEWEL SINGAPORE SG</t>
  </si>
  <si>
    <t>S$360.00</t>
  </si>
  <si>
    <t>GRAB 963B9F7908468B82 SINGAPORE SG</t>
  </si>
  <si>
    <t>GRAB B94CB136BAF20960 SINGAPORE SG</t>
  </si>
  <si>
    <t>GRAB 8736A63620641C9B SINGAPORE SG</t>
  </si>
  <si>
    <t>GRAB A4BA347505462DA6 SINGAPORE SG</t>
  </si>
  <si>
    <t>GRAB A4E86B9CF0EB3DFD SINGAPORE SG</t>
  </si>
  <si>
    <t>S$153.01</t>
  </si>
  <si>
    <t>LOVE BONITO AT SOMERSE SINGAPORE SG</t>
  </si>
  <si>
    <t>S$100.80</t>
  </si>
  <si>
    <t>RIP CURL - JEWEL SINGAPORE SG</t>
  </si>
  <si>
    <t>IHERB IHERB.COM IHERB.COM NL</t>
  </si>
  <si>
    <t>S$80.23</t>
  </si>
  <si>
    <t>S$76.55</t>
  </si>
  <si>
    <t>YARDBIRD SINGAPORE SG</t>
  </si>
  <si>
    <t>DIN TAI FUNG-RAFFLES C SINGAPORE SG</t>
  </si>
  <si>
    <t>S$75.21</t>
  </si>
  <si>
    <t>S$68.98</t>
  </si>
  <si>
    <t>S$68.31</t>
  </si>
  <si>
    <t>S$67.93</t>
  </si>
  <si>
    <t>S$66.57</t>
  </si>
  <si>
    <t>S$60.25</t>
  </si>
  <si>
    <t>S$59.20</t>
  </si>
  <si>
    <t>S$55.20</t>
  </si>
  <si>
    <t>S$50.25</t>
  </si>
  <si>
    <t>S$42.23</t>
  </si>
  <si>
    <t>S$40.85</t>
  </si>
  <si>
    <t>KATONGMEIWEI SINGAPORE SG</t>
  </si>
  <si>
    <t>S$39.19</t>
  </si>
  <si>
    <t>SUSHI EXPRESS SOMERSET SINGAPORE SG</t>
  </si>
  <si>
    <t>S$38.84</t>
  </si>
  <si>
    <t>S$30.30</t>
  </si>
  <si>
    <t>S$30.15</t>
  </si>
  <si>
    <t>S$30.05</t>
  </si>
  <si>
    <t>ZARA - MBS SINGAPORE SG</t>
  </si>
  <si>
    <t>S$29.15</t>
  </si>
  <si>
    <t>JEWEL CHANGI AIRPORT SINGAPORE SG</t>
  </si>
  <si>
    <t>S$26.57</t>
  </si>
  <si>
    <t>PRIVE JEWEL SINGAPORE SG</t>
  </si>
  <si>
    <t>S$25.67</t>
  </si>
  <si>
    <t>DON DON DONKI - SUNTEC SINGAPORE SG</t>
  </si>
  <si>
    <t>ISETAN - TAMPINES SINGAPORE SG</t>
  </si>
  <si>
    <t>S$21.18</t>
  </si>
  <si>
    <t>S$20.30</t>
  </si>
  <si>
    <t>STARBUCKS@JEWEL DLX(JW SINGAPORE SG</t>
  </si>
  <si>
    <t>S$18.14</t>
  </si>
  <si>
    <t>S$15.55</t>
  </si>
  <si>
    <t>SUBWAY - STAR VISTA SINGAPORE SG</t>
  </si>
  <si>
    <t>S$15.29</t>
  </si>
  <si>
    <t>S$15.13</t>
  </si>
  <si>
    <t>S$14.98</t>
  </si>
  <si>
    <t>YQUEUE SINGAPORE SINGAPORE SG</t>
  </si>
  <si>
    <t>S$13.66</t>
  </si>
  <si>
    <t>SPOTIFY P15D84FF54 STOCKHOLM SE</t>
  </si>
  <si>
    <t>CHICHA SAN CHEN - AMK SINGAPORE SG</t>
  </si>
  <si>
    <t>S$13.05</t>
  </si>
  <si>
    <t>DECATHLON CENTREPOINT SINGAPORE SG</t>
  </si>
  <si>
    <t>S$12.50</t>
  </si>
  <si>
    <t>S$12.36</t>
  </si>
  <si>
    <t>GUARDIAN MARINA BAY SA SINGAPORE SG</t>
  </si>
  <si>
    <t>THE WALT DISNEY COMPAN SINGAPORE SG</t>
  </si>
  <si>
    <t>S$11.98</t>
  </si>
  <si>
    <t>S$11.56</t>
  </si>
  <si>
    <t>MOS BURGER-CATHAY ORCH SINGAPORE SG</t>
  </si>
  <si>
    <t>S$11.55</t>
  </si>
  <si>
    <t>S$11.53</t>
  </si>
  <si>
    <t>GRAB 8D1E57B0FA1EA394 SINGAPORE SG</t>
  </si>
  <si>
    <t>MOS BURGER-SUNTEC CITY SINGAPORE SG</t>
  </si>
  <si>
    <t>UNITY BY FAIRPRICE - H SINGAPORE SG</t>
  </si>
  <si>
    <t>HEYTEA MBS SINGAPORE 018 SG</t>
  </si>
  <si>
    <t>S$3.70</t>
  </si>
  <si>
    <t>BUS/MRT 89328412 SINGAPORE SG</t>
  </si>
  <si>
    <t>S$2.96</t>
  </si>
  <si>
    <t>POPULAR BOOK COMPANY-V SINGAPORE SG</t>
  </si>
  <si>
    <t>COLD STORAGE NAC SINGAPORE SG</t>
  </si>
  <si>
    <t>BUS/MRT 89493243 SINGAPORE SG</t>
  </si>
  <si>
    <t>PARKING.SG BILL_FD55B5 SINGAPORE SG</t>
  </si>
  <si>
    <t>S$1.78</t>
  </si>
  <si>
    <t>7-ELEVEN-39 KEONG SAIK SINGAPORE SG</t>
  </si>
  <si>
    <t>7-ELEVEN-SOMERSET MRT SINGAPORE SG</t>
  </si>
  <si>
    <t>BUS/MRT 90083386 SINGAPORE SG</t>
  </si>
  <si>
    <t>PARKING.SG BILL_79894C SINGAPORE SG</t>
  </si>
  <si>
    <t>ALIBABA.COM USD981.60</t>
  </si>
  <si>
    <t>S$1,366.73</t>
  </si>
  <si>
    <t>S$8.88</t>
  </si>
  <si>
    <t>GONGYUAN MALATANG-SUNT SINGAPORE SG</t>
  </si>
  <si>
    <t>SPOTIFY P164E9B939 STOCKHOLM SE</t>
  </si>
  <si>
    <t>S$140.55</t>
  </si>
  <si>
    <t>GETZPAY*GOLDEN PILLOW SINGAPORE SG</t>
  </si>
  <si>
    <t>S$14.37</t>
  </si>
  <si>
    <t>S$85.70</t>
  </si>
  <si>
    <t>PARKING.SG BILL_22EC0B SINGAPORE SG</t>
  </si>
  <si>
    <t>S$0.16</t>
  </si>
  <si>
    <t>S$90.27</t>
  </si>
  <si>
    <t>S$61.02</t>
  </si>
  <si>
    <t>FINEST FUNAN SINGAPORE SG</t>
  </si>
  <si>
    <t>SISTIC-ACM SINGAPORE SG</t>
  </si>
  <si>
    <t>S$36.37</t>
  </si>
  <si>
    <t>S$49.38</t>
  </si>
  <si>
    <t>GRAB B70A792D5E8807AA SINGAPORE SG</t>
  </si>
  <si>
    <t>S$32.96</t>
  </si>
  <si>
    <t>WWW.COLOSSUSFITNESS.CO DOWNTOWN TORO ON USD1259.99</t>
  </si>
  <si>
    <t>S$1,768.89</t>
  </si>
  <si>
    <t>S$134.89</t>
  </si>
  <si>
    <t>GETZPAY*TURKISH LEZZET SINGAPORE SG</t>
  </si>
  <si>
    <t>S$110.50</t>
  </si>
  <si>
    <t>SUSHI EXPRESS FUNAN SINGAPORE SG</t>
  </si>
  <si>
    <t>PARKING.SG BILL_8F1582 SINGAPORE SG</t>
  </si>
  <si>
    <t>S$46.12</t>
  </si>
  <si>
    <t>S$25.31</t>
  </si>
  <si>
    <t>S$84.40</t>
  </si>
  <si>
    <t>PARKING.SG BILL_274140 SINGAPORE SG</t>
  </si>
  <si>
    <t>PARKING.SG BILL_9E16EA SINGAPORE SG</t>
  </si>
  <si>
    <t>GRAB A2238BDC15D7AA61 SINGAPORE SG</t>
  </si>
  <si>
    <t>S$7.15</t>
  </si>
  <si>
    <t>S$50.84</t>
  </si>
  <si>
    <t>JW360 SINGAPORE SG</t>
  </si>
  <si>
    <t>NTUC FP - SINGPOST SINGAPORE SG</t>
  </si>
  <si>
    <t>VENUS BEAUTY (SG POST SINGAPORE SG</t>
  </si>
  <si>
    <t>S$53.30</t>
  </si>
  <si>
    <t>HAI DI LAO - MARINA SQ SINGAPORE SG</t>
  </si>
  <si>
    <t>S$152.40</t>
  </si>
  <si>
    <t>BUS/MRT 94426059 SINGAPORE SG</t>
  </si>
  <si>
    <t>GRAB 9C64A4C14C3F376A SINGAPORE SG</t>
  </si>
  <si>
    <t>S$16.15</t>
  </si>
  <si>
    <t>S$50.30</t>
  </si>
  <si>
    <t>WHITE RESTAURANT SINGAPORE SG</t>
  </si>
  <si>
    <t>S$31.54</t>
  </si>
  <si>
    <t>S$21.98</t>
  </si>
  <si>
    <t>TAMAGO EN @SUNTEC SINGAPORE SG</t>
  </si>
  <si>
    <t>S$28.01</t>
  </si>
  <si>
    <t>S$58.04</t>
  </si>
  <si>
    <t>GLENEAGLES HOSPITAL SINGAPORE SG</t>
  </si>
  <si>
    <t>S$84.62</t>
  </si>
  <si>
    <t>S$30.13</t>
  </si>
  <si>
    <t>THE SOUP SPOON PL - UN SINGAPORE SG</t>
  </si>
  <si>
    <t>S$25.80</t>
  </si>
  <si>
    <t>A-ONE SIGNATURE - JEWE SINGAPORE SG</t>
  </si>
  <si>
    <t>S$14.01</t>
  </si>
  <si>
    <t>GRAB BB7D12458C6EC830 SINGAPORE SG</t>
  </si>
  <si>
    <t>SUBWAY - 313 SOMERSET- SINGAPORE SG</t>
  </si>
  <si>
    <t>H F LUI DIGESTIVE-NAPI SINGAPORE SG</t>
  </si>
  <si>
    <t>S$85.60</t>
  </si>
  <si>
    <t>HUBERS PTE. LTD. SG SG</t>
  </si>
  <si>
    <t>S$36.13</t>
  </si>
  <si>
    <t>EAST COAST COMMUNE SINGAPORE 449 SG</t>
  </si>
  <si>
    <t>S$47.30</t>
  </si>
  <si>
    <t>PARKING.SG BILL_7E1A75 SINGAPORE SG</t>
  </si>
  <si>
    <t>S$56.68</t>
  </si>
  <si>
    <t>S$62.59</t>
  </si>
  <si>
    <t>S$6.45</t>
  </si>
  <si>
    <t>S$101.19</t>
  </si>
  <si>
    <t>S$29.75</t>
  </si>
  <si>
    <t>S$10.95</t>
  </si>
  <si>
    <t>S$72.62</t>
  </si>
  <si>
    <t>SPOTIFY P16C960336 STOCKHOLM SE</t>
  </si>
  <si>
    <t>S$136.80</t>
  </si>
  <si>
    <t>GRAB 9B873036FD78E2C2 SINGAPORE SG</t>
  </si>
  <si>
    <t>S$70.91</t>
  </si>
  <si>
    <t>FR 313-PIAO XIANG MALA SINGAPORE SG</t>
  </si>
  <si>
    <t>S$12.70</t>
  </si>
  <si>
    <t>S$15.35</t>
  </si>
  <si>
    <t>WWW.COLOSSUSFITNESS.CO DOWNTOWN ON-MP3</t>
  </si>
  <si>
    <t>S$1,768.89 cr</t>
  </si>
  <si>
    <t>PARADISE DYNASTY -FUNA SINGAPORE SG</t>
  </si>
  <si>
    <t>S$58.50</t>
  </si>
  <si>
    <t>ALIBABA.COM SINGAPORE SG</t>
  </si>
  <si>
    <t>S$448.79</t>
  </si>
  <si>
    <t>ALIBABA.COM SINGAPORE SG USD1648.46</t>
  </si>
  <si>
    <t>S$2,272.12</t>
  </si>
  <si>
    <t>PACE - STYLE THEORY SH SINGAPORE SG</t>
  </si>
  <si>
    <t>S$400.00</t>
  </si>
  <si>
    <t>S$13.45</t>
  </si>
  <si>
    <t>S$19.70</t>
  </si>
  <si>
    <t>HEY! I AM YOGOST-MM SINGAPORE SG</t>
  </si>
  <si>
    <t>TURKISH LEZZET HOUSE SINGAPORE SG</t>
  </si>
  <si>
    <t>MEIDI-YA@MILLENIA WALK SINGAPORE SG</t>
  </si>
  <si>
    <t>S$1.05</t>
  </si>
  <si>
    <t>ALIBABA.COM USD56.65</t>
  </si>
  <si>
    <t>S$78.64</t>
  </si>
  <si>
    <t>S$39.55</t>
  </si>
  <si>
    <t>GRAB 80D41E71599F4D45 SINGAPORE SG</t>
  </si>
  <si>
    <t>MOS CAFE - TAKASHIMAYA SINGAPORE SG</t>
  </si>
  <si>
    <t>S$13.33</t>
  </si>
  <si>
    <t>BUS/MRT 98516569 SINGAPORE SG</t>
  </si>
  <si>
    <t>EGGSLUT-SCOTTS SQ SINGAPORE SG</t>
  </si>
  <si>
    <t>TORI-Q BUGIS JUNCTION SINGAPORE SG</t>
  </si>
  <si>
    <t>S$20.40</t>
  </si>
  <si>
    <t>KENNY ROGERS - MARINA SINGAPORE SG</t>
  </si>
  <si>
    <t>SHAW THEATRES PL SHAW. INTERNET SG</t>
  </si>
  <si>
    <t>GONGYUAN MALATANG-AMK SINGAPORE SG</t>
  </si>
  <si>
    <t>S$356.38</t>
  </si>
  <si>
    <t>S$28.75</t>
  </si>
  <si>
    <t>S$12.80</t>
  </si>
  <si>
    <t>S$11.81</t>
  </si>
  <si>
    <t>GRAB B6667A8A2CACF288 SINGAPORE SG</t>
  </si>
  <si>
    <t>T2 TEA SINGAPORE SG</t>
  </si>
  <si>
    <t>BUS/MRT 99278479 SINGAPORE SG</t>
  </si>
  <si>
    <t>S$2,360.11</t>
  </si>
  <si>
    <t>S$326.40</t>
  </si>
  <si>
    <t>S$218.10</t>
  </si>
  <si>
    <t>ISSHIN MACHI - EAST CO SINGAPORE 428 SG</t>
  </si>
  <si>
    <t>S$59.10</t>
  </si>
  <si>
    <t>S$14.32</t>
  </si>
  <si>
    <t>S$51.31</t>
  </si>
  <si>
    <t>S$36.02</t>
  </si>
  <si>
    <t>S$13.41</t>
  </si>
  <si>
    <t>S$64.27</t>
  </si>
  <si>
    <t>S$841.02</t>
  </si>
  <si>
    <t>S$150.60</t>
  </si>
  <si>
    <t>BONE 'N SLAW SINGAPORE SG</t>
  </si>
  <si>
    <t>S$63.21</t>
  </si>
  <si>
    <t>BONITA (RP) - MM SINGAPORE SG</t>
  </si>
  <si>
    <t>GRAB 89F00EB49F393E4B SINGAPORE SG</t>
  </si>
  <si>
    <t>GRAB B3F477E6BD6085F2 SINGAPORE SG</t>
  </si>
  <si>
    <t>PARKING.SG BILL_029E75 SINGAPORE SG</t>
  </si>
  <si>
    <t>S$0.44</t>
  </si>
  <si>
    <t>COLD STORAGE-PLAZA SIN SINGAPORE SG</t>
  </si>
  <si>
    <t>S$6.81</t>
  </si>
  <si>
    <t>GRAB 88509F299117A7AD SINGAPORE SG</t>
  </si>
  <si>
    <t>FINEST 111 SOMERSET SINGAPORE SG</t>
  </si>
  <si>
    <t>BUS/MRT 100420731 SINGAPORE SG</t>
  </si>
  <si>
    <t>RCL QUANTUM NON DCC WEYBRIDGE GB USD38.23</t>
  </si>
  <si>
    <t>S$108.80 cr</t>
  </si>
  <si>
    <t>S$142.76 cr</t>
  </si>
  <si>
    <t>S$251.56 cr</t>
  </si>
  <si>
    <t>STYLE NA HAIR BY PRO T SINGAPORE SG</t>
  </si>
  <si>
    <t>S$124.00</t>
  </si>
  <si>
    <t>S$45.00</t>
  </si>
  <si>
    <t>S$34.01</t>
  </si>
  <si>
    <t>KIPLING - CHANGI CITY SINGAPORE 486 SG</t>
  </si>
  <si>
    <t>S$234.00</t>
  </si>
  <si>
    <t>CHALLENGER-CHANGI CITY SINGAPORE SG</t>
  </si>
  <si>
    <t>S$58.84</t>
  </si>
  <si>
    <t>SUSHIRO SINGAPORE SG</t>
  </si>
  <si>
    <t>S$46.61</t>
  </si>
  <si>
    <t>S$45.87</t>
  </si>
  <si>
    <t>PAPER RICE SINGAPORE SG</t>
  </si>
  <si>
    <t>FLASH COFFEE - CHANGI SINGAPORE SG</t>
  </si>
  <si>
    <t>06MY PREFERRED PAYMENT PLAN06</t>
  </si>
  <si>
    <t>S$589.63</t>
  </si>
  <si>
    <t>TIGERLILY PATISSERIE SINGAPORE SG</t>
  </si>
  <si>
    <t>GIANT SUPER-UBI 306 SINGAPORE SG</t>
  </si>
  <si>
    <t>S$19.71</t>
  </si>
  <si>
    <t>S$25.20</t>
  </si>
  <si>
    <t>CHICHA SAN CHEN-MSQ SINGAPORE SG</t>
  </si>
  <si>
    <t>FLASH COFFEE SINGAPORE SG</t>
  </si>
  <si>
    <t>MEIDI-YA@MW(BAKERY) SINGAPORE SG</t>
  </si>
  <si>
    <t>RIVE GAUCHE SUNTEC SINGAPORE SG</t>
  </si>
  <si>
    <t>S$3.53</t>
  </si>
  <si>
    <t>SPOTIFY P175002640 STOCKHOLM SE</t>
  </si>
  <si>
    <t>GRAB 85450D1029E61054 SINGAPORE SG</t>
  </si>
  <si>
    <t>PARKING.SG BILL_0DC94F SINGAPORE SG</t>
  </si>
  <si>
    <t>S$7.49</t>
  </si>
  <si>
    <t>S$15.57</t>
  </si>
  <si>
    <t>S$12.75</t>
  </si>
  <si>
    <t>S$2.05</t>
  </si>
  <si>
    <t>LADY M SINGAPORE 819 SG</t>
  </si>
  <si>
    <t>S$12.95</t>
  </si>
  <si>
    <t>PARKING.SG BILL_18D7F5 SINGAPORE SG</t>
  </si>
  <si>
    <t>S$0.30</t>
  </si>
  <si>
    <t>S$72.85</t>
  </si>
  <si>
    <t>S$21.19</t>
  </si>
  <si>
    <t>S$33.10</t>
  </si>
  <si>
    <t>S$16.44</t>
  </si>
  <si>
    <t>S$49.73</t>
  </si>
  <si>
    <t>ECCELLENTE MARINA SQ SINGAPORE SG</t>
  </si>
  <si>
    <t>MILKFISH - MILLENNIA W SINGAPORE SG</t>
  </si>
  <si>
    <t>S$40.70</t>
  </si>
  <si>
    <t>KITH - MILLENIA WALK SINGAPORE SG</t>
  </si>
  <si>
    <t>S$5.24</t>
  </si>
  <si>
    <t>PARKING.SG BILL_F38E03 SINGAPORE SG</t>
  </si>
  <si>
    <t>LIHO WISMA ATRIA SINGAPORE SG</t>
  </si>
  <si>
    <t>GRAB 9664B8BA8525D503 SINGAPORE SG</t>
  </si>
  <si>
    <t>7-ELEVEN - VIVA BP SINGAPORE SG</t>
  </si>
  <si>
    <t>S$17.60</t>
  </si>
  <si>
    <t>S$38.72</t>
  </si>
  <si>
    <t>S$3.45</t>
  </si>
  <si>
    <t>IKEA RESTAURANT / SFM SINGAPORE SG</t>
  </si>
  <si>
    <t>GEOX-IMM SINGAPORE SG</t>
  </si>
  <si>
    <t>S$225.54</t>
  </si>
  <si>
    <t>S$356.36</t>
  </si>
  <si>
    <t>S$31.35</t>
  </si>
  <si>
    <t>S$43.55</t>
  </si>
  <si>
    <t>TIA NEWS SUBSCRIPTION SINGAPORE SG USD59.39</t>
  </si>
  <si>
    <t>S$82.00</t>
  </si>
  <si>
    <t>PARKING.SG BILL_827BE2 SINGAPORE SG</t>
  </si>
  <si>
    <t>GRAB 9B69D2958CA32A4E SINGAPORE SG</t>
  </si>
  <si>
    <t>HEARTYSG SINGAPORE SG</t>
  </si>
  <si>
    <t>S$24.30</t>
  </si>
  <si>
    <t>S$32.93</t>
  </si>
  <si>
    <t>TAOBAO.COM 125 LONDON WA GB USD.30</t>
  </si>
  <si>
    <t>S$0.41</t>
  </si>
  <si>
    <t>LIHO TEA @ MW SINGAPORE SG</t>
  </si>
  <si>
    <t>DONERGY TURKISH KEBAB SINGAPORE SG</t>
  </si>
  <si>
    <t>PARKING.SG BILL_099EA7 SINGAPORE SG</t>
  </si>
  <si>
    <t>HOT TOMATO - JEWEL SINGAPORE SG</t>
  </si>
  <si>
    <t>S$26.95</t>
  </si>
  <si>
    <t>ASTONS JCR SINGAPORE SG</t>
  </si>
  <si>
    <t>S$34.40</t>
  </si>
  <si>
    <t>GRAB 8F82C3C39DD36E60 SINGAPORE SG</t>
  </si>
  <si>
    <t>S$0.39 cr</t>
  </si>
  <si>
    <t>MOS CAFE - RAFFLES CIT SINGAPORE SG</t>
  </si>
  <si>
    <t>REP. OF S'PORE YACHT C SINGAPORE SG</t>
  </si>
  <si>
    <t>IHERB IHERB.COM SWKPI IHERB.COM NL</t>
  </si>
  <si>
    <t>S$100.37</t>
  </si>
  <si>
    <t>S$79.52</t>
  </si>
  <si>
    <t>SP * SPORTYFOOD SINGAP SINGAPORE SG</t>
  </si>
  <si>
    <t>S$103.35</t>
  </si>
  <si>
    <t>SUNTEC CITY MALL SINGAPORE SG</t>
  </si>
  <si>
    <t>S$114.60</t>
  </si>
  <si>
    <t>S$31.95</t>
  </si>
  <si>
    <t>MELLOWER COFFEE-JEWEL SINGAPORE SG</t>
  </si>
  <si>
    <t>S$0.75</t>
  </si>
  <si>
    <t>S$19.29</t>
  </si>
  <si>
    <t>01MY PREFERRED PAYMENT PLAN06</t>
  </si>
  <si>
    <t>S$64.29</t>
  </si>
  <si>
    <t>S$70.15</t>
  </si>
  <si>
    <t>S$74.87</t>
  </si>
  <si>
    <t>S$26.33</t>
  </si>
  <si>
    <t>GUARDIAN RAFFLES CITY SINGAPORE SG</t>
  </si>
  <si>
    <t>S$27.55</t>
  </si>
  <si>
    <t>KODAWARI KATSUYA - MM SINGAPORE SG</t>
  </si>
  <si>
    <t>SPOTIFY P17D154681 STOCKHOLM SE</t>
  </si>
  <si>
    <t>S$6.33</t>
  </si>
  <si>
    <t>LUTHER MUSIC PTE LTD</t>
  </si>
  <si>
    <t>S$678.00</t>
  </si>
  <si>
    <t>ALL ABOUT TIRAMISU SINGAPORE SG</t>
  </si>
  <si>
    <t>TSUI WAH JEWEL SINGAPORE SG</t>
  </si>
  <si>
    <t>GOOGLE MIHOYO LIMITED SINGAPORE SG</t>
  </si>
  <si>
    <t>GARRETT POPCORN SHOPS SINGAPORE SG</t>
  </si>
  <si>
    <t>SCOOP WHOLEFOODS-PARKW SINGAPORE SG</t>
  </si>
  <si>
    <t>BEANSTRO-SUNTEC CITY SINGAPORE SG</t>
  </si>
  <si>
    <t>S$6.70</t>
  </si>
  <si>
    <t>GRAB 81B164A4215B6BC0 SINGAPORE SG</t>
  </si>
  <si>
    <t>S$19.42</t>
  </si>
  <si>
    <t>GOCHI-SO SHOKUDO SINGAPORE SG</t>
  </si>
  <si>
    <t>S$32.74</t>
  </si>
  <si>
    <t>GIORDANO-PARKWAY PARAD SINGAPORE SG</t>
  </si>
  <si>
    <t>S$30.70</t>
  </si>
  <si>
    <t>S$35.07</t>
  </si>
  <si>
    <t>KENNY ROGERS - CENTURY SINGAPORE SG</t>
  </si>
  <si>
    <t>S$27.70</t>
  </si>
  <si>
    <t>S$17.52</t>
  </si>
  <si>
    <t>SANPOUTEI RAMEN - SHAW SINGAPORE SG</t>
  </si>
  <si>
    <t>S$32.72</t>
  </si>
  <si>
    <t>S$0.90</t>
  </si>
  <si>
    <t>TAI CHEONG-RAFFLES CIT SINGAPORE SG</t>
  </si>
  <si>
    <t>SCOOP WHOLEFOODS-RC SINGAPORE SG</t>
  </si>
  <si>
    <t>LIHO RAFFLES CITY SINGAPORE SG</t>
  </si>
  <si>
    <t>S$42.01</t>
  </si>
  <si>
    <t>S$16.47</t>
  </si>
  <si>
    <t>S$23.46</t>
  </si>
  <si>
    <t>S$14.85</t>
  </si>
  <si>
    <t>S$2.99</t>
  </si>
  <si>
    <t>S$30.50</t>
  </si>
  <si>
    <t>S$20.09</t>
  </si>
  <si>
    <t>S$35.66</t>
  </si>
  <si>
    <t>GRAB B1017E37A60DE46E SINGAPORE SG</t>
  </si>
  <si>
    <t>JASONS MARKET PLACE-RA SINGAPORE SG</t>
  </si>
  <si>
    <t>S$57.25</t>
  </si>
  <si>
    <t>S$19.30</t>
  </si>
  <si>
    <t>S$28.15</t>
  </si>
  <si>
    <t>S$4.95</t>
  </si>
  <si>
    <t>S$435.00</t>
  </si>
  <si>
    <t>S$33.85</t>
  </si>
  <si>
    <t>S$21.60</t>
  </si>
  <si>
    <t>S$74.70</t>
  </si>
  <si>
    <t>YAKINIKU-GO - PARKWAY SINGAPORE SG</t>
  </si>
  <si>
    <t>S$42.25</t>
  </si>
  <si>
    <t>S$80.62</t>
  </si>
  <si>
    <t>S$70.32</t>
  </si>
  <si>
    <t>GRAB* 81137E7CF54602C4</t>
  </si>
  <si>
    <t>GRAB* B868D1FE06E5F24E</t>
  </si>
  <si>
    <t>S$70.22</t>
  </si>
  <si>
    <t>STARBUCKS-SC-MOBILE AP SINGAPORE SG</t>
  </si>
  <si>
    <t>SPOTIFY P1855A0CE4 STOCKHOLM SE</t>
  </si>
  <si>
    <t>VENUS BEAUTY (ANG MO K SINGAPORE SG</t>
  </si>
  <si>
    <t>S$85.35</t>
  </si>
  <si>
    <t>S$42.09</t>
  </si>
  <si>
    <t>S$20.48</t>
  </si>
  <si>
    <t>AIR FRANC0571465578375 SINGAPORE SG</t>
  </si>
  <si>
    <t>S$946.64</t>
  </si>
  <si>
    <t>AIR FRANC0571465578374 SINGAPORE SG</t>
  </si>
  <si>
    <t>CUGINI SINGAPORE SG</t>
  </si>
  <si>
    <t>S$88.28</t>
  </si>
  <si>
    <t>TIONG BAHRU BAKERY SINGAPORE SG</t>
  </si>
  <si>
    <t>S$13.77</t>
  </si>
  <si>
    <t>JAPAN HOME SINGAPORE SG</t>
  </si>
  <si>
    <t>S$34.12</t>
  </si>
  <si>
    <t>S$37.09</t>
  </si>
  <si>
    <t>BUS/MRT 113253051 SINGAPORE SG</t>
  </si>
  <si>
    <t>THE COFFEE BEAN-PARKWA SINGAPORE SG</t>
  </si>
  <si>
    <t>SHAKE SHACK-SUNTEC SINGAPORE SG</t>
  </si>
  <si>
    <t>S$31.70</t>
  </si>
  <si>
    <t>S$3.15</t>
  </si>
  <si>
    <t>KOPITIAM T3 SINGAPORE SG</t>
  </si>
  <si>
    <t>S$114.17</t>
  </si>
  <si>
    <t>S$929.90 cr</t>
  </si>
  <si>
    <t>NET*BONITA (RP) SINGAPORE SG</t>
  </si>
  <si>
    <t>S$54.33</t>
  </si>
  <si>
    <t>THE DEMPSEY PROJECT SINGAPORE SG</t>
  </si>
  <si>
    <t>S$71.60</t>
  </si>
  <si>
    <t>BOTTLES &amp; BOTTLES PL @ SINGAPORE SG</t>
  </si>
  <si>
    <t>S$242.25</t>
  </si>
  <si>
    <t>GOLDWOOD TRADING PTE L SINGAPORE SG</t>
  </si>
  <si>
    <t>S$166.00</t>
  </si>
  <si>
    <t>IHERB IHERB.COM RHVCP IHERB.COM NL USD92.72</t>
  </si>
  <si>
    <t>S$131.13</t>
  </si>
  <si>
    <t>S$14.83</t>
  </si>
  <si>
    <t>TS/SANDWICH SAIGON EA SINGAPORE SG</t>
  </si>
  <si>
    <t>S$17.28</t>
  </si>
  <si>
    <t>TORI-Q PLAZA SINGAPURA SINGAPORE SG</t>
  </si>
  <si>
    <t>S$17.40</t>
  </si>
  <si>
    <t>MCDONALD'S (PS) SINGAPORE SG</t>
  </si>
  <si>
    <t>S$32.30</t>
  </si>
  <si>
    <t>S$48.73</t>
  </si>
  <si>
    <t>BIZEN OKAYAMA WAGYU ST SINGAPORE SG</t>
  </si>
  <si>
    <t>S$15.85</t>
  </si>
  <si>
    <t>S$18.80</t>
  </si>
  <si>
    <t>S$91.22</t>
  </si>
  <si>
    <t>S$121.91</t>
  </si>
  <si>
    <t>HUGGS COLLECTIVE I12 SINGAPORE SG</t>
  </si>
  <si>
    <t>S$77.89</t>
  </si>
  <si>
    <t>KIEHLS ION ORCHARD SINGAPORE SG</t>
  </si>
  <si>
    <t>S$242.00</t>
  </si>
  <si>
    <t>ALIBABA.COM SINGAPORE SG USD3371.07</t>
  </si>
  <si>
    <t>S$4,667.47</t>
  </si>
  <si>
    <t>ALIBABA.COM USD416.70</t>
  </si>
  <si>
    <t>S$589.74</t>
  </si>
  <si>
    <t>GRAB* 8112226E82C372EE</t>
  </si>
  <si>
    <t>GRAB* 924D7AB2107AF536</t>
  </si>
  <si>
    <t>GRAB</t>
  </si>
  <si>
    <t>Steak</t>
  </si>
  <si>
    <t>S$76.28</t>
  </si>
  <si>
    <t>GRAB* A9B4329F2C68B046</t>
  </si>
  <si>
    <t>GRAB* 9C7A6D95014BD238</t>
  </si>
  <si>
    <t>S$75.91</t>
  </si>
  <si>
    <t>FO ION-RIVERSIDE INDON SINGAPORE SG</t>
  </si>
  <si>
    <t>S$8.50</t>
  </si>
  <si>
    <t>BUS/MRT 116741597 SINGAPORE SG</t>
  </si>
  <si>
    <t>FO ION-SHOU YI FRIED F SINGAPORE SG</t>
  </si>
  <si>
    <t>S$4.12</t>
  </si>
  <si>
    <t>S$4.00 cr</t>
  </si>
  <si>
    <t>S$38.92</t>
  </si>
  <si>
    <t>THE COFFEE BEAN-MBS SINGAPORE SG</t>
  </si>
  <si>
    <t>S$46.80</t>
  </si>
  <si>
    <t>S$5.87</t>
  </si>
  <si>
    <t>S$84.74</t>
  </si>
  <si>
    <t>S$16.60</t>
  </si>
  <si>
    <t>ICHIBAN BOSHI CENTURY SINGAPORE SG</t>
  </si>
  <si>
    <t>S$64.50</t>
  </si>
  <si>
    <t>SPOTIFY P18E1C7764 STOCKHOLM SE</t>
  </si>
  <si>
    <t>S$28.74</t>
  </si>
  <si>
    <t>BUS/MRT 117515968 SINGAPORE SG</t>
  </si>
  <si>
    <t>GOOGLE COGNOSPHERE SINGAPORE SG</t>
  </si>
  <si>
    <t>S$28.60</t>
  </si>
  <si>
    <t>S$29.70</t>
  </si>
  <si>
    <t>S$30.75</t>
  </si>
  <si>
    <t>S$124.63</t>
  </si>
  <si>
    <t>S$66.25</t>
  </si>
  <si>
    <t>S$5.15</t>
  </si>
  <si>
    <t>S$71.40</t>
  </si>
  <si>
    <t>COLD STORAGE - I12 KAT SINGAPORE SG</t>
  </si>
  <si>
    <t>S$62.75</t>
  </si>
  <si>
    <t>COFFEE HIVE-THE ADELPH SINGAPORE SG</t>
  </si>
  <si>
    <t>S$10.59</t>
  </si>
  <si>
    <t>S$10.89</t>
  </si>
  <si>
    <t>COLD STORAGE CAUSEWAY SINGAPORE SG</t>
  </si>
  <si>
    <t>S$35.30</t>
  </si>
  <si>
    <t>S$15.18</t>
  </si>
  <si>
    <t>S$46.60</t>
  </si>
  <si>
    <t>COURSRA3O1JXLJ05GD0DI 6509639884 CA USD39.00</t>
  </si>
  <si>
    <t>S$54.68</t>
  </si>
  <si>
    <t>S$3.42</t>
  </si>
  <si>
    <t>S$42.84</t>
  </si>
  <si>
    <t>DESIGUAL SINGAPORE SG</t>
  </si>
  <si>
    <t>S$258.80</t>
  </si>
  <si>
    <t>MUJI-RAFFLES CITY SINGAPORE SG</t>
  </si>
  <si>
    <t>BROTZEIT - KATONG SINGAPORE SG</t>
  </si>
  <si>
    <t>S$49.43</t>
  </si>
  <si>
    <t>S$107.80</t>
  </si>
  <si>
    <t>JACK S PLACE -PWP SINGAPORE SG</t>
  </si>
  <si>
    <t>LIHO SUNTEC B1 SINGAPORE SG</t>
  </si>
  <si>
    <t>S$20.45</t>
  </si>
  <si>
    <t>S$25.60</t>
  </si>
  <si>
    <t>COLD STORAGE CLUNY C SINGAPORE SG</t>
  </si>
  <si>
    <t>S$1.49</t>
  </si>
  <si>
    <t>TS/RELISH BURGER CLUN SINGAPORE SG</t>
  </si>
  <si>
    <t>S$47.43</t>
  </si>
  <si>
    <t>S$30.20</t>
  </si>
  <si>
    <t>S$148.98</t>
  </si>
  <si>
    <t>S$36.42</t>
  </si>
  <si>
    <t>S$11.68</t>
  </si>
  <si>
    <t>FR PP-WEE NAM KEE CHIC SINGAPORE SG</t>
  </si>
  <si>
    <t>KOPITIAM INVESTMENT P SINGAPORE SG</t>
  </si>
  <si>
    <t>S$165.00</t>
  </si>
  <si>
    <t>S$32.49</t>
  </si>
  <si>
    <t>S$13.60</t>
  </si>
  <si>
    <t>S$5.55</t>
  </si>
  <si>
    <t>S$20.85</t>
  </si>
  <si>
    <t>GRAB* 995E6CD65C30DA6F</t>
  </si>
  <si>
    <t>S$68.35</t>
  </si>
  <si>
    <t>GRAB* 878EECBF27A35F26</t>
  </si>
  <si>
    <t>S$80.93</t>
  </si>
  <si>
    <t>BUS/MRT 122796382 SINGAPORE SG</t>
  </si>
  <si>
    <t>S$170.00</t>
  </si>
  <si>
    <t>S$20.29</t>
  </si>
  <si>
    <t>S$16.67</t>
  </si>
  <si>
    <t>TOTT STORE @ SUNTEC CI SINGAPORE SG</t>
  </si>
  <si>
    <t>S$63.80</t>
  </si>
  <si>
    <t>S$18.05</t>
  </si>
  <si>
    <t>S$27.34</t>
  </si>
  <si>
    <t>S$58.30</t>
  </si>
  <si>
    <t>S$34.29</t>
  </si>
  <si>
    <t>SPOTIFY P19A586908 STOCKHOLM SE</t>
  </si>
  <si>
    <t>S$8.70</t>
  </si>
  <si>
    <t>S$100.17</t>
  </si>
  <si>
    <t>TWG TEA COMPANY-MBS#B2 SINGAPORE SG</t>
  </si>
  <si>
    <t>BUS/MRT 124101226 SINGAPORE SG</t>
  </si>
  <si>
    <t>FR CWP-HOT &amp; COLD SINGAPORE SG</t>
  </si>
  <si>
    <t>S$96.51</t>
  </si>
  <si>
    <t>MUJI-JEWEL CHANGI SINGAPORE SG</t>
  </si>
  <si>
    <t>S$99.00</t>
  </si>
  <si>
    <t>SCFC SINGAPORE SG</t>
  </si>
  <si>
    <t>S$24.64</t>
  </si>
  <si>
    <t>S$20.16</t>
  </si>
  <si>
    <t>GIANT-NORTHSHORE SINGAPORE SG</t>
  </si>
  <si>
    <t>S$31.58</t>
  </si>
  <si>
    <t>AURESYS PL SINGAPORE SG</t>
  </si>
  <si>
    <t>TORI-Q WATERWAY POINT SINGAPORE SG</t>
  </si>
  <si>
    <t>YAKINIKU LIKE-CM1 SINGAPORE SG</t>
  </si>
  <si>
    <t>LOREAL SINGAPORE PTE L SINGAPORE SG</t>
  </si>
  <si>
    <t>S$300.60</t>
  </si>
  <si>
    <t>UNITY BY FAIRPRICE - W SINGAPORE SG</t>
  </si>
  <si>
    <t>FAIRPRICE FINEST-WATER SINGAPORE SG</t>
  </si>
  <si>
    <t>MCDONALD'S (PNS) SINGAPORE SG</t>
  </si>
  <si>
    <t>S$7.85</t>
  </si>
  <si>
    <t>DECATHLON NORTHSHORE SINGAPORE SG</t>
  </si>
  <si>
    <t>S$33.00</t>
  </si>
  <si>
    <t>LIHO WATERWAY PT SINGAPORE SG</t>
  </si>
  <si>
    <t>S$36.70</t>
  </si>
  <si>
    <t>TORI-Q AMK HUB SINGAPORE SG</t>
  </si>
  <si>
    <t>NTUC FP-AMK 712 SINGAPORE SG</t>
  </si>
  <si>
    <t>S$38.48</t>
  </si>
  <si>
    <t>BUDDY HOAGIES PL-WWP SINGAPORE SG</t>
  </si>
  <si>
    <t>S$39.78</t>
  </si>
  <si>
    <t>S$79.68</t>
  </si>
  <si>
    <t>S$17.34</t>
  </si>
  <si>
    <t>S$24.41</t>
  </si>
  <si>
    <t>S$11.14</t>
  </si>
  <si>
    <t>DECATHLON SINGAPORE SINGAPORE SG</t>
  </si>
  <si>
    <t>S$41.10</t>
  </si>
  <si>
    <t>SHAW THEATRES WATERWAY SINGAPORE SG</t>
  </si>
  <si>
    <t>S$14.48</t>
  </si>
  <si>
    <t>S$9.63</t>
  </si>
  <si>
    <t>S$59.88</t>
  </si>
  <si>
    <t>NATIONAL MUSEUM OF SIN SINGAPORE SG</t>
  </si>
  <si>
    <t>S$17.16</t>
  </si>
  <si>
    <t>S$37.42</t>
  </si>
  <si>
    <t>SUSHI EXPRESS WATERWAY SINGAPORE SG</t>
  </si>
  <si>
    <t>S$30.01</t>
  </si>
  <si>
    <t>S$1,518.44</t>
  </si>
  <si>
    <t>LIHO TEA - COMPASS ONE SINGAPORE SG</t>
  </si>
  <si>
    <t>ALIBABA.COM SINGAPORE SG USD1076.25</t>
  </si>
  <si>
    <t>S$1,482.54</t>
  </si>
  <si>
    <t>HOCKHUA TONIC-NEX SINGAPORE SG</t>
  </si>
  <si>
    <t>PLUM VILLAGE RESTNT SINGAPORE SG</t>
  </si>
  <si>
    <t>S$41.30</t>
  </si>
  <si>
    <t>KINOKUNIYA-TAKASHIMAYA SINGAPORE SG</t>
  </si>
  <si>
    <t>S$44.78</t>
  </si>
  <si>
    <t>S$76.15</t>
  </si>
  <si>
    <t>BUDDY HOAGIES CAFE &amp; G SINGAPORE SG</t>
  </si>
  <si>
    <t>S$12.03</t>
  </si>
  <si>
    <t>GUARDIAN- AMK HUB SINGAPORE SG</t>
  </si>
  <si>
    <t>JACK S PLACE - AMK SINGAPORE SG</t>
  </si>
  <si>
    <t>IHERB IHERB.COM HUKAU IHERB.COM NL USD88.18</t>
  </si>
  <si>
    <t>S$123.75</t>
  </si>
  <si>
    <t>MASTERCARD</t>
  </si>
  <si>
    <t>GRAB* B09C3F331CFA89F5</t>
  </si>
  <si>
    <t>GRAB* 86BB1C8FD61EF124</t>
  </si>
  <si>
    <t>S$77.26</t>
  </si>
  <si>
    <t>SPC 91 SENGKANG EAST W</t>
  </si>
  <si>
    <t>S$81.99</t>
  </si>
  <si>
    <t>GPC-D73105435836454AAC</t>
  </si>
  <si>
    <t>TENDERBEST MACIK TUCKS SINGAPORE SG</t>
  </si>
  <si>
    <t>S$38.30</t>
  </si>
  <si>
    <t>POPULAR BOOK COMPANY-S SINGAPORE SG</t>
  </si>
  <si>
    <t>S$6.65</t>
  </si>
  <si>
    <t>FISH MART SAKURAYA - S SINGAPORE SG</t>
  </si>
  <si>
    <t>STUFF'D SELETAR MALL SINGAPORE SG</t>
  </si>
  <si>
    <t>FAIRPRICE FINEST-SELET SINGAPORE SG</t>
  </si>
  <si>
    <t>S$12.55</t>
  </si>
  <si>
    <t>S$37.43</t>
  </si>
  <si>
    <t>DON DON DONKI - WWP SINGAPORE SG</t>
  </si>
  <si>
    <t>MCDONALD'S (WWP) SINGAPORE SG</t>
  </si>
  <si>
    <t>S$28.88</t>
  </si>
  <si>
    <t>S$12.21</t>
  </si>
  <si>
    <t>S$66.56</t>
  </si>
  <si>
    <t>SPOTIFY P1A28E0F46 STOCKHOLM SE</t>
  </si>
  <si>
    <t>S$53.79</t>
  </si>
  <si>
    <t>HEAVENLY WANG @ TAKA SINGAPORE SG</t>
  </si>
  <si>
    <t>GOOGLE*COGNOSPHERE SINGAPORE SG</t>
  </si>
  <si>
    <t>S$109.46</t>
  </si>
  <si>
    <t>S$7.96</t>
  </si>
  <si>
    <t>S$81.58</t>
  </si>
  <si>
    <t>S$27.35</t>
  </si>
  <si>
    <t>S$12.51</t>
  </si>
  <si>
    <t>S$10.66</t>
  </si>
  <si>
    <t>CHEERS - SENGKANG COMM SINGAPORE SG</t>
  </si>
  <si>
    <t>S$12.40</t>
  </si>
  <si>
    <t>S$38.65</t>
  </si>
  <si>
    <t>PARKING.SG BILL_A4DD17 SINGAPORE SG</t>
  </si>
  <si>
    <t>S$14.78</t>
  </si>
  <si>
    <t>NTUC FAIRPRICE APP PAY SINGAPORE SG</t>
  </si>
  <si>
    <t>S$63.40</t>
  </si>
  <si>
    <t>S$11.92</t>
  </si>
  <si>
    <t>S$54.98</t>
  </si>
  <si>
    <t>SPC 120 HOUGANG AVE 2 SINGAPORE SG</t>
  </si>
  <si>
    <t>S$13.35</t>
  </si>
  <si>
    <t>S$14.25</t>
  </si>
  <si>
    <t>COLD STORAGE HOUGANG SINGAPORE SG</t>
  </si>
  <si>
    <t>S$71.20</t>
  </si>
  <si>
    <t>FOODPANDA SINGAPORE SINGAPORE SG</t>
  </si>
  <si>
    <t>S$18.69</t>
  </si>
  <si>
    <t>S$30.88</t>
  </si>
  <si>
    <t>S$29.18</t>
  </si>
  <si>
    <t>YAKINIKU LIKE SINGAPORE 569 SG</t>
  </si>
  <si>
    <t>S$31.20</t>
  </si>
  <si>
    <t>AIBI INTERNATIONAL-PAR SINGAPORE SG</t>
  </si>
  <si>
    <t>SNP*WINGOVERASIA PTE L SINGAPORE SG</t>
  </si>
  <si>
    <t>S$48.24</t>
  </si>
  <si>
    <t>NTUC FAIRPRICE SCAN &amp; SINGAPORE SG</t>
  </si>
  <si>
    <t>S$58.03</t>
  </si>
  <si>
    <t>S$22.10</t>
  </si>
  <si>
    <t>S$38.10</t>
  </si>
  <si>
    <t>LAND TRANSPORT AUTHORI 18002255582 SG</t>
  </si>
  <si>
    <t>S$581.00</t>
  </si>
  <si>
    <t>ZARA - JEWEL CHANGI AI SINGAPORE SG</t>
  </si>
  <si>
    <t>CHEERS - PUNGGOL NORTH SINGAPORE SG</t>
  </si>
  <si>
    <t>ALIBABA.COM SINGAPORE SG USD184.36</t>
  </si>
  <si>
    <t>S$256.20</t>
  </si>
  <si>
    <t>S$13.65</t>
  </si>
  <si>
    <t>S$36.17</t>
  </si>
  <si>
    <t>S$70.10</t>
  </si>
  <si>
    <t>UNIQLO (SINGAPORE) PTE SINGAPORE SG</t>
  </si>
  <si>
    <t>S$79.60</t>
  </si>
  <si>
    <t>HIMAWARI JAPANESE REST SINGAPORE SG</t>
  </si>
  <si>
    <t>S$64.75</t>
  </si>
  <si>
    <t>ORIHARA SHOTEN TORITAMA</t>
  </si>
  <si>
    <t>S$58.25</t>
  </si>
  <si>
    <t>S$89.10</t>
  </si>
  <si>
    <t>COLD STORAGE-UE SQUARE SINGAPORE SG</t>
  </si>
  <si>
    <t>S$29.86</t>
  </si>
  <si>
    <t>S$13.39</t>
  </si>
  <si>
    <t>WWW.COLOSSUSFITNESS.CO DOWNTOWN TORO ON USD1394.00</t>
  </si>
  <si>
    <t>S$1,956.00</t>
  </si>
  <si>
    <t>7 ELEVEN-PARKWAY PARAD SINGAPORE SG</t>
  </si>
  <si>
    <t>S$22.23</t>
  </si>
  <si>
    <t>S$9.09</t>
  </si>
  <si>
    <t>S$36.60</t>
  </si>
  <si>
    <t>TOKYO SHOKUDO-TM SINGAPORE SG</t>
  </si>
  <si>
    <t>S$33.45</t>
  </si>
  <si>
    <t>GRAB* AB4D15A5D7BAA19F</t>
  </si>
  <si>
    <t>SPC 120 HOUGANG AVE 2</t>
  </si>
  <si>
    <t>S$76.68</t>
  </si>
  <si>
    <t>GRAB* GPC-4906643A30A1</t>
  </si>
  <si>
    <t>GRAB* 84571C033B822AC3</t>
  </si>
  <si>
    <t>S$107.95</t>
  </si>
  <si>
    <t>SUNTEC KIOSK RAY-BAN SINGAPORE 038 SG</t>
  </si>
  <si>
    <t>S$267.00</t>
  </si>
  <si>
    <t>YAKUN.COM SINGAPORE SG</t>
  </si>
  <si>
    <t>GARRETT GOLD SINGAPORE SG</t>
  </si>
  <si>
    <t>S$142.42</t>
  </si>
  <si>
    <t>S$89.90</t>
  </si>
  <si>
    <t>2C2P-CHANGI PLAYPASS SINGAPORE SG</t>
  </si>
  <si>
    <t>S$26.38</t>
  </si>
  <si>
    <t>POULET-JEWEL SINGAPORE SG</t>
  </si>
  <si>
    <t>S$51.55</t>
  </si>
  <si>
    <t>S$13.85</t>
  </si>
  <si>
    <t>S$22.46</t>
  </si>
  <si>
    <t>SPOTIFY P1AB9C7305 STOCKHOLM SE</t>
  </si>
  <si>
    <t>AXA INSURANCE PTE LTD SINGAPORE SG</t>
  </si>
  <si>
    <t>S$67.60</t>
  </si>
  <si>
    <t>FLYSCOOT.0000000A4KKKF SINGAPORE SG</t>
  </si>
  <si>
    <t>S$482.60</t>
  </si>
  <si>
    <t>S$1.54</t>
  </si>
  <si>
    <t>S$1,956.00 cr</t>
  </si>
  <si>
    <t>S$54.14</t>
  </si>
  <si>
    <t>S$20.91</t>
  </si>
  <si>
    <t>HOME OF THE BLUE SPIN SINGAPORE SG</t>
  </si>
  <si>
    <t>NTUC FP - KITCHENER CP SINGAPORE SG</t>
  </si>
  <si>
    <t>S$23.30</t>
  </si>
  <si>
    <t>FUN TOAST SINGAPORE SG</t>
  </si>
  <si>
    <t>S$4.13</t>
  </si>
  <si>
    <t>S$11.40</t>
  </si>
  <si>
    <t>S$155.35</t>
  </si>
  <si>
    <t>S$129.00</t>
  </si>
  <si>
    <t>KATE SPADE- JEWEL CHAN SINGAPORE 819 SG</t>
  </si>
  <si>
    <t>S$680.00</t>
  </si>
  <si>
    <t>POULET - SPORTS HUB SINGAPORE SG</t>
  </si>
  <si>
    <t>S$46.73</t>
  </si>
  <si>
    <t>S$155.00</t>
  </si>
  <si>
    <t>S$1.38</t>
  </si>
  <si>
    <t>S$32.41</t>
  </si>
  <si>
    <t>LAVENDER - JEWEL SINGAPORE SG</t>
  </si>
  <si>
    <t>VENDING ONE PTE LTD SINGAPORE SG</t>
  </si>
  <si>
    <t>CHRONO24 GMBH BERLIN DE USD4255.00</t>
  </si>
  <si>
    <t>S$6,004.74</t>
  </si>
  <si>
    <t>LIM CHEE GUAN SINGAPORE SG</t>
  </si>
  <si>
    <t>S$56.00</t>
  </si>
  <si>
    <t>IRVINS SALTED EGG SINGAPORE 819 SG</t>
  </si>
  <si>
    <t>S$27.90</t>
  </si>
  <si>
    <t>DOCTORANYWHERE 6581267212 SG</t>
  </si>
  <si>
    <t>PARKING.SG BILL_7141FA SINGAPORE SG</t>
  </si>
  <si>
    <t>DHL EXPRESS SG-ADC SINGAPORE SG</t>
  </si>
  <si>
    <t>S$419.22</t>
  </si>
  <si>
    <t>OUTDOOR LIFE - MILM SINGAPORE SG</t>
  </si>
  <si>
    <t>S$235.90</t>
  </si>
  <si>
    <t>PONTIAN WANTON NOODLES SINGAPORE SG</t>
  </si>
  <si>
    <t>GUARDIAN DEP/TRANS L W SINGAPORE SG</t>
  </si>
  <si>
    <t>MPOS*NHAHANGSKYLINE Q HOAN KIEM VN VND1004,400</t>
  </si>
  <si>
    <t>S$61.59</t>
  </si>
  <si>
    <t>CUAHANG SON MAI MY NGH HA NOI VN VND2250,000</t>
  </si>
  <si>
    <t>S$137.97</t>
  </si>
  <si>
    <t>S$44.98</t>
  </si>
  <si>
    <t>KINGSTON MEDICAL GROUP SINGAPORE SG</t>
  </si>
  <si>
    <t>LOTTE DUTY FREE-T1 SINGAPORE SG</t>
  </si>
  <si>
    <t>S$59.40</t>
  </si>
  <si>
    <t>S$77.67</t>
  </si>
  <si>
    <t>SATS_SGD SINGAPORE SG</t>
  </si>
  <si>
    <t>S$25.65</t>
  </si>
  <si>
    <t>S$27.58</t>
  </si>
  <si>
    <t>FLYSCOOT.0000000U3TDHL SINGAPORE SG</t>
  </si>
  <si>
    <t>S$124.87</t>
  </si>
  <si>
    <t>MR BEAN INT L-FUSIONOP SINGAPORE SG</t>
  </si>
  <si>
    <t>KLOOK TECHNOLOGY SINGAPORE SG</t>
  </si>
  <si>
    <t>CHIN HUAT LIVE SEAFOOD SINGAPORE SG</t>
  </si>
  <si>
    <t>S$51.10</t>
  </si>
  <si>
    <t>JETSTAR A0000000OG45YI SINGAPORE SG</t>
  </si>
  <si>
    <t>S$241.80</t>
  </si>
  <si>
    <t>7-ELEVEN -CLEMENTI ST SINGAPORE SG</t>
  </si>
  <si>
    <t>PARKING.SG BILL_F6F4C3 SINGAPORE SG</t>
  </si>
  <si>
    <t>AGODA.COM INTERNET SG</t>
  </si>
  <si>
    <t>S$390.55</t>
  </si>
  <si>
    <t>02MY PREFERRED PAYMENT PLAN06</t>
  </si>
  <si>
    <t>S$652.00</t>
  </si>
  <si>
    <t>S$83.54</t>
  </si>
  <si>
    <t>GRAB* AF91ACC344AEF7D4</t>
  </si>
  <si>
    <t>GRAB* 89E6FFDE054AD1F7</t>
  </si>
  <si>
    <t>GRAB* A6DCF2FFC698FBE6</t>
  </si>
  <si>
    <t>GRAB* A388E6A916A2161A</t>
  </si>
  <si>
    <t>S$76.62</t>
  </si>
  <si>
    <t>GRAB* GPC-5C43060DD12E</t>
  </si>
  <si>
    <t>BUS/MRT 142706852 SINGAPORE SG</t>
  </si>
  <si>
    <t>S$249.00</t>
  </si>
  <si>
    <t>NET*MISTERCHRONO PARIS SINGAPORE SG</t>
  </si>
  <si>
    <t>S$159.00</t>
  </si>
  <si>
    <t>POULET - ION SINGAPORE SG</t>
  </si>
  <si>
    <t>S$22.25</t>
  </si>
  <si>
    <t>SNP*CO CHUNG SINGAPORE SG VIETNAMESE CUISINE</t>
  </si>
  <si>
    <t>S$27.31</t>
  </si>
  <si>
    <t>12 HAIG RD KEDAI KOPI SINGAPORE SG</t>
  </si>
  <si>
    <t>SPOTIFY P1B4901193 STOCKHOLM SE</t>
  </si>
  <si>
    <t>HAO MART - KINEX SINGAPORE SG</t>
  </si>
  <si>
    <t>S$38.02</t>
  </si>
  <si>
    <t>S$4.65</t>
  </si>
  <si>
    <t>PARKING.SG BILL_42B226 SINGAPORE SG</t>
  </si>
  <si>
    <t>JOLLIBEAN - JEWEL SINGAPORE SG</t>
  </si>
  <si>
    <t>HUGGS PAYA LEBAR QUA SINGAPORE SG</t>
  </si>
  <si>
    <t>SHAW THEATRES PL SHAW. SINGAPORE SG</t>
  </si>
  <si>
    <t>SINGAPORE WAKE PARK SINGAPORE SG</t>
  </si>
  <si>
    <t>BROWHAUS PARKWAY PARAD SINGAPORE SG</t>
  </si>
  <si>
    <t>S$57.46</t>
  </si>
  <si>
    <t>TAMAYA DINING SINGAPORE SG</t>
  </si>
  <si>
    <t>FLYSCOOT.0000000RFCB8E SINGAPORE SG</t>
  </si>
  <si>
    <t>S$938.84</t>
  </si>
  <si>
    <t>HOTELSCOM9167835720374 SG.HOTELS.COM SG</t>
  </si>
  <si>
    <t>S$146.43</t>
  </si>
  <si>
    <t>S$146.43 cr</t>
  </si>
  <si>
    <t>HOTELSCOM9172831697776 SG.HOTELS.COM SG</t>
  </si>
  <si>
    <t>S$174.57</t>
  </si>
  <si>
    <t>BUS/MRT 144641303 SINGAPORE SG</t>
  </si>
  <si>
    <t>SENIMAN COFFEE GIANYAR (KAB) ID IDR656700.00</t>
  </si>
  <si>
    <t>S$65.15</t>
  </si>
  <si>
    <t>WH SMITH SINGAPORE SINGAPORE SG</t>
  </si>
  <si>
    <t>BILLABONGFACTORY OUTLE BADUNG ID IDR1148500.00</t>
  </si>
  <si>
    <t>S$113.94</t>
  </si>
  <si>
    <t>SUEN NOAJ PASAR UBUD GIANYAR ID IDR2715000.00</t>
  </si>
  <si>
    <t>S$269.36</t>
  </si>
  <si>
    <t>LOCAVORE HO GIANYAR ID IDR3783879.00</t>
  </si>
  <si>
    <t>S$374.30</t>
  </si>
  <si>
    <t>NUSANTARA GIANYAR (KAB) ID IDR730158.00</t>
  </si>
  <si>
    <t>S$72.22</t>
  </si>
  <si>
    <t>BUS/MRT 146268052 SINGAPORE SG</t>
  </si>
  <si>
    <t>S$1.59</t>
  </si>
  <si>
    <t>PT DUFRINDO MBL BADUNG - BALI ID IDR1215000.00</t>
  </si>
  <si>
    <t>S$119.37</t>
  </si>
  <si>
    <t>BENGAWAN SOLO-JEWEL SINGAPORE SG</t>
  </si>
  <si>
    <t>RENAISSANCE BALI U. HO BADUNG ID IDR5900995.00</t>
  </si>
  <si>
    <t>S$579.75</t>
  </si>
  <si>
    <t>SWAN JEWELRY-FAR EAST SINGAPORE SG</t>
  </si>
  <si>
    <t>S$1,400.00</t>
  </si>
  <si>
    <t>SEIKO / SOLVIL ET TITU SINGAPORE SG</t>
  </si>
  <si>
    <t>S$1,182.00</t>
  </si>
  <si>
    <t>S$151.85</t>
  </si>
  <si>
    <t>S$27.61</t>
  </si>
  <si>
    <t>LIHO NEX SINGAPORE SG</t>
  </si>
  <si>
    <t>S$6.17</t>
  </si>
  <si>
    <t>S$0.55</t>
  </si>
  <si>
    <t>LIHO TEA @ BUGIS+ SINGAPORE SG</t>
  </si>
  <si>
    <t>S$13.30</t>
  </si>
  <si>
    <t>GUARDIAN PARKWAY PARAD SINGAPORE SG</t>
  </si>
  <si>
    <t>WINGSTOP-SUNTEC CITY SINGAPORE 038 SG</t>
  </si>
  <si>
    <t>SUSHI-TEI @RC SINGAPORE SG</t>
  </si>
  <si>
    <t>S$77.21</t>
  </si>
  <si>
    <t>S$24.25</t>
  </si>
  <si>
    <t>MCDONALD'S (RC) SINGAPORE SG</t>
  </si>
  <si>
    <t>S$7.25</t>
  </si>
  <si>
    <t>PARKING.SG BILL_D6325B SINGAPORE SG</t>
  </si>
  <si>
    <t>S$1.86</t>
  </si>
  <si>
    <t>7 ELEVEN-FLORAL VISTA SINGAPORE SG</t>
  </si>
  <si>
    <t>JASONS DELI ION ORCHAR SINGAPORE SG</t>
  </si>
  <si>
    <t>S$1.46</t>
  </si>
  <si>
    <t>MONSTER PLANET CENTREP SINGAPORE SG</t>
  </si>
  <si>
    <t>S$4.97</t>
  </si>
  <si>
    <t>MONSTER PLANET PAYA LE SINGAPORE SG</t>
  </si>
  <si>
    <t>PARKING.SG BILL_2782EC SINGAPORE SG</t>
  </si>
  <si>
    <t>POULET - BUGIS+ SINGAPORE SG</t>
  </si>
  <si>
    <t>S$53.64</t>
  </si>
  <si>
    <t>TURTLE SINGAPORE SG</t>
  </si>
  <si>
    <t>S$48.00</t>
  </si>
  <si>
    <t>MONSTER CURRY @ SUNTEC SINGAPORE SG</t>
  </si>
  <si>
    <t>S$32.84</t>
  </si>
  <si>
    <t>RAFFLES WOMEN'S CTR SINGAPORE SG</t>
  </si>
  <si>
    <t>S$298.50</t>
  </si>
  <si>
    <t>MONSTER CURRY @ ION SINGAPORE SG</t>
  </si>
  <si>
    <t>S$0.65</t>
  </si>
  <si>
    <t>S$76.00</t>
  </si>
  <si>
    <t>GUARDIAN - TANGLIN MAL SINGAPORE SG</t>
  </si>
  <si>
    <t>S$9.85</t>
  </si>
  <si>
    <t>FROMJAPANLI 4029357733 SG</t>
  </si>
  <si>
    <t>S$36.77</t>
  </si>
  <si>
    <t>S$24.47</t>
  </si>
  <si>
    <t>S$17.75</t>
  </si>
  <si>
    <t>S$25.19</t>
  </si>
  <si>
    <t>TORI-Q PARAGON SINGAPORE SG</t>
  </si>
  <si>
    <t>S$29.10</t>
  </si>
  <si>
    <t>S$7.83</t>
  </si>
  <si>
    <t>GRAB* GPC-3C862A698236</t>
  </si>
  <si>
    <t>SHOPEEPAY</t>
  </si>
  <si>
    <t>GRAB* 8CEFB065B49D75E5</t>
  </si>
  <si>
    <t>GRAB* 8AC852C1CF7990E8</t>
  </si>
  <si>
    <t>GRAB* GPC-BC4AF9492DB2</t>
  </si>
  <si>
    <t>S$78.84</t>
  </si>
  <si>
    <t>GRAB* 929EB91B98DDCD84</t>
  </si>
  <si>
    <t>GRAB* GPC-48678C6C86D0</t>
  </si>
  <si>
    <t>S$89.62</t>
  </si>
  <si>
    <t>Spent in Jun billed in Jul</t>
  </si>
  <si>
    <t>OMISESG*KATONG MEI WEI SGH SG</t>
  </si>
  <si>
    <t>S$52.75</t>
  </si>
  <si>
    <t>HAI DI LAO-313 ORCHARD SINGAPORE SG</t>
  </si>
  <si>
    <t>BUS/MRT 152087139 SINGAPORE SG</t>
  </si>
  <si>
    <t>BUS/MRT 152226250 SINGAPORE SG</t>
  </si>
  <si>
    <t>S$92.10</t>
  </si>
  <si>
    <t>SUKIYA SUNTEC SINGAPORE SG</t>
  </si>
  <si>
    <t>SPOTIFY P1BD6B2F6D STOCKHOLM SE</t>
  </si>
  <si>
    <t>MALAYSIA BOLEH KATONG SINGAPORE SG</t>
  </si>
  <si>
    <t>S$4.76</t>
  </si>
  <si>
    <t>S$19.40</t>
  </si>
  <si>
    <t>S$48.10</t>
  </si>
  <si>
    <t>agoda.com Internet SG</t>
  </si>
  <si>
    <t>S$390.55 cr</t>
  </si>
  <si>
    <t>S$6.13</t>
  </si>
  <si>
    <t>THE DARK GALLERY SINGAPORE SG</t>
  </si>
  <si>
    <t>S$17.12</t>
  </si>
  <si>
    <t>S$43.80</t>
  </si>
  <si>
    <t>S$50.95</t>
  </si>
  <si>
    <t>MONSTER CURRY @ BUGIS SINGAPORE SG</t>
  </si>
  <si>
    <t>S$8.19</t>
  </si>
  <si>
    <t>GEOX @RAFFLES CITY SINGAPORE SG</t>
  </si>
  <si>
    <t>S$508.80</t>
  </si>
  <si>
    <t>PATISSERIE G@MW SINGAPORE SG</t>
  </si>
  <si>
    <t>S$61.09</t>
  </si>
  <si>
    <t>EVERGREEN STATIONERY-P SINGAPORE SG</t>
  </si>
  <si>
    <t>GUARDIAN HEALTH &amp; BTY- SINGAPORE SG</t>
  </si>
  <si>
    <t>ISSHIN MACHI@WATERWAY SINGAPORE 828 SG</t>
  </si>
  <si>
    <t>S$90.70</t>
  </si>
  <si>
    <t>S$4.57</t>
  </si>
  <si>
    <t>SUBWAY - KALLANGWAVE M SINGAPORE SG</t>
  </si>
  <si>
    <t>IHERB IHERB.COM HTGCF IHERB.COM NL</t>
  </si>
  <si>
    <t>S$61.69</t>
  </si>
  <si>
    <t>S$83.15</t>
  </si>
  <si>
    <t>HEAVENLYWANG @ TAKA SINGAPORE SG</t>
  </si>
  <si>
    <t>GUARDIAN-TAKASHIMAYA SINGAPORE SG</t>
  </si>
  <si>
    <t>BOVE - WISMA SINGAPORE 238 SG</t>
  </si>
  <si>
    <t>S$103.84</t>
  </si>
  <si>
    <t>S$34.24</t>
  </si>
  <si>
    <t>ZARA-MARINA SQUARE SINGAPORE SG</t>
  </si>
  <si>
    <t>S$6.39</t>
  </si>
  <si>
    <t>THE COFFEE BEAN-MARINE SINGAPORE SG</t>
  </si>
  <si>
    <t>MARKS &amp; SPENCER - RAFF SINGAPORE SG</t>
  </si>
  <si>
    <t>GRAB* 82FAA706EDE86EC8</t>
  </si>
  <si>
    <t>GRAB* GPC-14FFB927C030</t>
  </si>
  <si>
    <t>GRAB* 957AD41FEAFC1E0D</t>
  </si>
  <si>
    <t>GRAB* GPC-D373CCD7F672</t>
  </si>
  <si>
    <t>S$37.93</t>
  </si>
  <si>
    <t>GRAB* AA57A24BDBF5DEB9</t>
  </si>
  <si>
    <t>GRAB* 9D6E96AA059F4CF5</t>
  </si>
  <si>
    <t>GRAB* A5DE399726DA8971</t>
  </si>
  <si>
    <t>GRAB* GPC-A0C815F49FC3</t>
  </si>
  <si>
    <t>S$88.13</t>
  </si>
  <si>
    <t>GRAB* 916A6487B09F65A1</t>
  </si>
  <si>
    <t>GRAB* BE81A74CCE517416</t>
  </si>
  <si>
    <t>GRAB* GPC-A7097BFC380A</t>
  </si>
  <si>
    <t>Spent in Jul billed in Aug</t>
  </si>
  <si>
    <t>SEPHORA-BUGIS + SINGAPORE SG</t>
  </si>
  <si>
    <t>S$137.40</t>
  </si>
  <si>
    <t>S$15.20</t>
  </si>
  <si>
    <t>SPOTIFY P1C61EB068 STOCKHOLM SE</t>
  </si>
  <si>
    <t>FISH MART SAKURAYA - P SINGAPORE SG</t>
  </si>
  <si>
    <t>S$8.92</t>
  </si>
  <si>
    <t>FR SHAW-CHAI FISH SOUP SINGAPORE SG</t>
  </si>
  <si>
    <t>S$22.30</t>
  </si>
  <si>
    <t>CARTIER SINGAPORE SG</t>
  </si>
  <si>
    <t>S$3,860.00</t>
  </si>
  <si>
    <t>CROCS VIVO CITY SINGAPORE SG</t>
  </si>
  <si>
    <t>S$84.95</t>
  </si>
  <si>
    <t>SEASONS TIME SINGAPORE SG</t>
  </si>
  <si>
    <t>MCDONALD'S 930182 SINGAPORE SG</t>
  </si>
  <si>
    <t>ALICE BOULANGERIE SINGAPORE 078 SG</t>
  </si>
  <si>
    <t>S$8.24</t>
  </si>
  <si>
    <t>MCDONALD'S 930014 SINGAPORE SG</t>
  </si>
  <si>
    <t>MCDONALD'S 930186 SINGAPORE SG</t>
  </si>
  <si>
    <t>SMP-FORK N SPOON SINGAPORE SG</t>
  </si>
  <si>
    <t>S$55.35</t>
  </si>
  <si>
    <t>TOAST BOX - SUNTEC 2 SINGAPORE SG</t>
  </si>
  <si>
    <t>S$535.00</t>
  </si>
  <si>
    <t>GV ONLINE SINGAPORE SG</t>
  </si>
  <si>
    <t>ECCELLENTE ESPLANADE SINGAPORE SG</t>
  </si>
  <si>
    <t>SO GOOD BAKERY-CAPITOL SINGAPORE SG</t>
  </si>
  <si>
    <t>MCDONALD'S 930214 SINGAPORE SG</t>
  </si>
  <si>
    <t>S$5,790.00</t>
  </si>
  <si>
    <t>MONSTER CURRY @TAMPINE SINGAPORE SG</t>
  </si>
  <si>
    <t>S$32.02</t>
  </si>
  <si>
    <t>FISH &amp; CO - TAMPINES 1 SINGAPORE SG</t>
  </si>
  <si>
    <t>S$45.03</t>
  </si>
  <si>
    <t>S$36.38</t>
  </si>
  <si>
    <t>S$29.08</t>
  </si>
  <si>
    <t>TOOBUKU PTE LTD SINGAPORE SG</t>
  </si>
  <si>
    <t>S$67.09</t>
  </si>
  <si>
    <t>S$7.06</t>
  </si>
  <si>
    <t>S$28.90</t>
  </si>
  <si>
    <t>S$57.55</t>
  </si>
  <si>
    <t>S$13.67</t>
  </si>
  <si>
    <t>S$3.69</t>
  </si>
  <si>
    <t>S$32.54</t>
  </si>
  <si>
    <t>S$17.74</t>
  </si>
  <si>
    <t>PARKWAY EAST HOSPITAL SINGAPORE SG</t>
  </si>
  <si>
    <t>S$352.14</t>
  </si>
  <si>
    <t>S$97.05</t>
  </si>
  <si>
    <t>BEAUTY IN THE POT -VIV SINGAPORE SG</t>
  </si>
  <si>
    <t>S$207.15</t>
  </si>
  <si>
    <t>S$32.20</t>
  </si>
  <si>
    <t>SEPHORA-TAMPINES ONE SINGAPORE SG</t>
  </si>
  <si>
    <t>S$104.55</t>
  </si>
  <si>
    <t>S$29.85</t>
  </si>
  <si>
    <t>MCDONALD'S 930034 SINGAPORE SG</t>
  </si>
  <si>
    <t>THE MEDITERRANEAN DELI SINGAPORE SG</t>
  </si>
  <si>
    <t>S$59.65</t>
  </si>
  <si>
    <t>LONG JOHN SILVER'S@SPC SINGAPORE SG</t>
  </si>
  <si>
    <t>S$2.06</t>
  </si>
  <si>
    <t>PARKING.SG BILL_AF71B9 SINGAPORE SG</t>
  </si>
  <si>
    <t>FEVER* CANDLELIGHT BES MADRID ES</t>
  </si>
  <si>
    <t>S$196.95</t>
  </si>
  <si>
    <t>Spent in Aug billed in Sep</t>
  </si>
  <si>
    <t>FISH &amp; CO - VIVOCITY SINGAPORE SG</t>
  </si>
  <si>
    <t>S$43.86</t>
  </si>
  <si>
    <t>FR SUNTEC-CHANG CHENG SINGAPORE SG</t>
  </si>
  <si>
    <t>FR SUNTEC-CHEF SHAM SINGAPORE SG</t>
  </si>
  <si>
    <t>S$34.60</t>
  </si>
  <si>
    <t>SPOTIFY P1CF55F6F7 STOCKHOLM SE</t>
  </si>
  <si>
    <t>S$92.39</t>
  </si>
  <si>
    <t>ORIOLE CAFE &amp; BAR SINGAPORE SG</t>
  </si>
  <si>
    <t>S$42.97</t>
  </si>
  <si>
    <t>FWD SINGAPORE - D2C GI SINGAPORE SG</t>
  </si>
  <si>
    <t>S$53.03</t>
  </si>
  <si>
    <t>PARKING.SG BILL_C12141 SINGAPORE SG</t>
  </si>
  <si>
    <t>CHINA HOUSE GEORGETOWN MY MYR29.00</t>
  </si>
  <si>
    <t>RESORTS WORLD CRUISES SGH SG</t>
  </si>
  <si>
    <t>S$123.88</t>
  </si>
  <si>
    <t>RESORTS WORLD CRUISES SINGAPORE 068 SG</t>
  </si>
  <si>
    <t>S$366.40</t>
  </si>
  <si>
    <t>CHINA HOUSE GEORGETOWN MY MYR44.00</t>
  </si>
  <si>
    <t>S$14.12</t>
  </si>
  <si>
    <t>LHN PARKING PTE LTD 6566310078 SG</t>
  </si>
  <si>
    <t>S$60.26</t>
  </si>
  <si>
    <t>S$25.30</t>
  </si>
  <si>
    <t>IHERB IHERB.COM BLCNB IHERB.COM NL</t>
  </si>
  <si>
    <t>S$172.41</t>
  </si>
  <si>
    <t>S$18.86</t>
  </si>
  <si>
    <t>AN ACAI AFFAIR JEWEL SINGAPORE SG</t>
  </si>
  <si>
    <t>S$31.02</t>
  </si>
  <si>
    <t>TMCF - RAFFLES CITY SINGAPORE SG</t>
  </si>
  <si>
    <t>S$6.47</t>
  </si>
  <si>
    <t>JAPAN HOME (RETAIL) P SINGAPORE SG</t>
  </si>
  <si>
    <t>S$24.85</t>
  </si>
  <si>
    <t>S$8.27</t>
  </si>
  <si>
    <t>TIM HO WAN - I12 KATON SINGAPORE SG</t>
  </si>
  <si>
    <t>S$45.40</t>
  </si>
  <si>
    <t>MCDONALD'S 930200 SINGAPORE SG</t>
  </si>
  <si>
    <t>BOOST JUICE JEWEL CHAN SINGAPORE SG</t>
  </si>
  <si>
    <t>S$32.90</t>
  </si>
  <si>
    <t>S$87.10</t>
  </si>
  <si>
    <t>S$58.10</t>
  </si>
  <si>
    <t>BRICKS WORLD - NAC SINGAPORE SG</t>
  </si>
  <si>
    <t>S$79.90</t>
  </si>
  <si>
    <t>S$99.20</t>
  </si>
  <si>
    <t>PARKING.SG BILL_80FC2D SINGAPORE SG</t>
  </si>
  <si>
    <t>FLASHPAY MOBILE TOP UP</t>
  </si>
  <si>
    <t>SKYLINE LUGE SENTOSA SINGAPORE SG</t>
  </si>
  <si>
    <t>7-ELEVEN-83 MARINE PAR SINGAPORE SG</t>
  </si>
  <si>
    <t>LITTLE FARMS - KATONG SINGAPORE SG</t>
  </si>
  <si>
    <t>S$18.94</t>
  </si>
  <si>
    <t>S$20.35</t>
  </si>
  <si>
    <t>S$11.02</t>
  </si>
  <si>
    <t>BUS/MRT 174279320 SINGAPORE SG</t>
  </si>
  <si>
    <t>S$27.07</t>
  </si>
  <si>
    <t>S$6.83</t>
  </si>
  <si>
    <t>NSC-CLINIC A/B SINGAPORE SG</t>
  </si>
  <si>
    <t>S$185.00</t>
  </si>
  <si>
    <t>SEEK SOPHIE SINGAPORE SG</t>
  </si>
  <si>
    <t>S$482.00</t>
  </si>
  <si>
    <t>FR PP-PADANG RAYA SINGAPORE SG</t>
  </si>
  <si>
    <t>S$1,734.68</t>
  </si>
  <si>
    <t>S$84.91</t>
  </si>
  <si>
    <t>S$62.54</t>
  </si>
  <si>
    <t>S$75.48</t>
  </si>
  <si>
    <t>S$263.70</t>
  </si>
  <si>
    <t>BUS/MRT 175772018 SINGAPORE SG</t>
  </si>
  <si>
    <t>BODY - RAFFLES CITY SINGAPORE 179 SG</t>
  </si>
  <si>
    <t>7-ELEVEN-RAFFLES CITY SINGAPORE SG</t>
  </si>
  <si>
    <t>S$2.55</t>
  </si>
  <si>
    <t>S$40.66</t>
  </si>
  <si>
    <t>S$66.85</t>
  </si>
  <si>
    <t>SANOOK KITCHEN-KALLANG SINGAPORE SG</t>
  </si>
  <si>
    <t>S$34.13</t>
  </si>
  <si>
    <t>CHEERS - T3 DEPARTURE SINGAPORE SG</t>
  </si>
  <si>
    <t>S$10.25</t>
  </si>
  <si>
    <t>S$130.65</t>
  </si>
  <si>
    <t>GRAB* BF6739C4E3E40D09</t>
  </si>
  <si>
    <t>S$74.55</t>
  </si>
  <si>
    <t>GRAB* 90C518FBE5AF48AE</t>
  </si>
  <si>
    <t>GRAB* BF8C51EF80709C4D</t>
  </si>
  <si>
    <t>S$73.08</t>
  </si>
  <si>
    <t>GRAB* GPC-4F1D6ED2DFE3</t>
  </si>
  <si>
    <t>GRAB* GPC-487737A60391</t>
  </si>
  <si>
    <t>GRAB* GPC-8E3696344F04</t>
  </si>
  <si>
    <t>GRAB* GPC-9E0779206C7E</t>
  </si>
  <si>
    <t>GRAB* 955D355BDA450586</t>
  </si>
  <si>
    <t>GRAB* A1122076A40157A1</t>
  </si>
  <si>
    <t>RCL SPECTRUM NON DCC WEYBRIDGE GB USD217.62</t>
  </si>
  <si>
    <t>S$316.08</t>
  </si>
  <si>
    <t>SPOTIFY P1D92A0ECB STOCKHOLM SE</t>
  </si>
  <si>
    <t>S$116.00</t>
  </si>
  <si>
    <t>S$3.47</t>
  </si>
  <si>
    <t>S$11.75</t>
  </si>
  <si>
    <t>S$200.00</t>
  </si>
  <si>
    <t>S$0.25</t>
  </si>
  <si>
    <t>S$19.96</t>
  </si>
  <si>
    <t>S$2,023.52</t>
  </si>
  <si>
    <t>LA BIRD - CENTREPOINT SINGAPORE SG</t>
  </si>
  <si>
    <t>S$49.20</t>
  </si>
  <si>
    <t>MCDONALD'S 930189 SINGAPORE SG</t>
  </si>
  <si>
    <t>HONEYMOON DESSERT SINGAPORE SG</t>
  </si>
  <si>
    <t>S$16.36</t>
  </si>
  <si>
    <t>COMFORT/CITYCAB TAXI SINGAPORE SG</t>
  </si>
  <si>
    <t>BABCHINGU SINGAPORE SG</t>
  </si>
  <si>
    <t>S$13.36</t>
  </si>
  <si>
    <t>PARKING.SG BILL_EBBD9C SINGAPORE SG</t>
  </si>
  <si>
    <t>S$32.37</t>
  </si>
  <si>
    <t>PARKING.SG BILL_D81837 SINGAPORE SG</t>
  </si>
  <si>
    <t>S$2.66</t>
  </si>
  <si>
    <t>S$71.90</t>
  </si>
  <si>
    <t>S$14.55</t>
  </si>
  <si>
    <t>BURNT ENDS-DEMPSEY SINGAPORE SG</t>
  </si>
  <si>
    <t>S$21.65</t>
  </si>
  <si>
    <t>S$61.80</t>
  </si>
  <si>
    <t>WINTERWOODS SINGAPORE SG</t>
  </si>
  <si>
    <t>S$35.19</t>
  </si>
  <si>
    <t>NSC-CLINIC H SINGAPORE SG</t>
  </si>
  <si>
    <t>FU LIN SINGAPORE SG</t>
  </si>
  <si>
    <t>S$20.60</t>
  </si>
  <si>
    <t>S$278.00</t>
  </si>
  <si>
    <t>THE SHIP - SHAW CENTRE SINGAPORE SG</t>
  </si>
  <si>
    <t>S$40.37</t>
  </si>
  <si>
    <t>S$80.05</t>
  </si>
  <si>
    <t>S$4.83</t>
  </si>
  <si>
    <t>NET*KILLINEY UBIX SINGAPORE SG</t>
  </si>
  <si>
    <t>LULULEMON SINGAPORE- I SINGAPORE 428 SG</t>
  </si>
  <si>
    <t>S$303.00</t>
  </si>
  <si>
    <t>PARKING.SG BILL_269331 SINGAPORE SG</t>
  </si>
  <si>
    <t>S$23.85</t>
  </si>
  <si>
    <t>PARKING.SG BILL_AFFD55 SINGAPORE SG</t>
  </si>
  <si>
    <t>S$11.25</t>
  </si>
  <si>
    <t>ZTP GINSENG BIRDNEST-M SINGAPORE SG</t>
  </si>
  <si>
    <t>S$33.22</t>
  </si>
  <si>
    <t>RAFFLES FERTILITY CTR SINGAPORE SG</t>
  </si>
  <si>
    <t>S$251.45</t>
  </si>
  <si>
    <t>S$9.98</t>
  </si>
  <si>
    <t>PARKING.SG BILL_28BE5F SINGAPORE SG</t>
  </si>
  <si>
    <t>S$0.72</t>
  </si>
  <si>
    <t>GRAB* B084FF29ABFF304B</t>
  </si>
  <si>
    <t>GRAB* 8C8B5751DF5FAD4C</t>
  </si>
  <si>
    <t>S$79.46</t>
  </si>
  <si>
    <t>GRAB* 973799D050F4F762</t>
  </si>
  <si>
    <t>GRAB* A28D27D4688FB2E1</t>
  </si>
  <si>
    <t>S$71.89</t>
  </si>
  <si>
    <t>Spent in Oct billed in Nov</t>
  </si>
  <si>
    <t>S$18.28</t>
  </si>
  <si>
    <t>PARKING.SG BILL_700A36 SINGAPORE SG</t>
  </si>
  <si>
    <t>S$19.05</t>
  </si>
  <si>
    <t>SP ASCENSION-STORE ASCENSIONPRES PA USD5.00</t>
  </si>
  <si>
    <t>S$7.39</t>
  </si>
  <si>
    <t>SPOTIFY P1E29B1E0F STOCKHOLM SE</t>
  </si>
  <si>
    <t>MOS BURGER-PAYA LEBAR SINGAPORE SG</t>
  </si>
  <si>
    <t>S$11.65</t>
  </si>
  <si>
    <t>S$24.68</t>
  </si>
  <si>
    <t>MCDONALD'S (CTP2) SINGAPORE SG</t>
  </si>
  <si>
    <t>S$29.02</t>
  </si>
  <si>
    <t>S$52.30</t>
  </si>
  <si>
    <t>PARKING.SG BILL_556A25 SINGAPORE SG</t>
  </si>
  <si>
    <t>PARKING.SG BILL_7361B3 SINGAPORE SG</t>
  </si>
  <si>
    <t>NETS FLASHPAY TOP-UP</t>
  </si>
  <si>
    <t>S$18.24</t>
  </si>
  <si>
    <t>S$21.37</t>
  </si>
  <si>
    <t>S$55.15</t>
  </si>
  <si>
    <t>S$17.05</t>
  </si>
  <si>
    <t>LIHO TEA - SELETAR MAL SINGAPORE SG</t>
  </si>
  <si>
    <t>S$37.48</t>
  </si>
  <si>
    <t>S$33.29</t>
  </si>
  <si>
    <t>LIHO-T3 SINGAPORE SG</t>
  </si>
  <si>
    <t>FR PP-JUICE BAR/DESSER SINGAPORE SG</t>
  </si>
  <si>
    <t>COLD STORAGE TAMPINES SINGAPORE SG</t>
  </si>
  <si>
    <t>DON DON DONKI - TAMPIN SINGAPORE SG</t>
  </si>
  <si>
    <t>S$92.35</t>
  </si>
  <si>
    <t>SNP*CONNECT-IT ASIA PT SINGAPORE SG</t>
  </si>
  <si>
    <t>GUERILLA COFFEE SINGAPORE SG</t>
  </si>
  <si>
    <t>HAO MART EAST VILLAG SINGAPORE SG</t>
  </si>
  <si>
    <t>S$10.65</t>
  </si>
  <si>
    <t>HONG KONG ST FAMILY RE SINGAPORE SG</t>
  </si>
  <si>
    <t>S$69.50</t>
  </si>
  <si>
    <t>S$53.32</t>
  </si>
  <si>
    <t>GUARDIAN - TAMPINES HU SINGAPORE SG</t>
  </si>
  <si>
    <t>LIHO TAMP HUB SINGAPORE SG</t>
  </si>
  <si>
    <t>Q ORANGE SINGAPORE SG</t>
  </si>
  <si>
    <t>GENKI SUSHI-PLAZA SING SINGAPORE SG</t>
  </si>
  <si>
    <t>S$33.19</t>
  </si>
  <si>
    <t>S$634.60</t>
  </si>
  <si>
    <t>ANGEL STUDIOS WWW.ANGEL.COM UT USD15.00</t>
  </si>
  <si>
    <t>S$21.91</t>
  </si>
  <si>
    <t>KOPITIAM@PLAZA SINGAPU SINGAPORE SG</t>
  </si>
  <si>
    <t>S$30.92</t>
  </si>
  <si>
    <t>S$9.15</t>
  </si>
  <si>
    <t>PARKING.SG BILL_5C42A7 SINGAPORE SG</t>
  </si>
  <si>
    <t>S$6.51</t>
  </si>
  <si>
    <t>KATONG CATHOLIC BOOK C SINGAPORE SG</t>
  </si>
  <si>
    <t>KOPITIAM FP APP PAYMEN SINGAPORE SG</t>
  </si>
  <si>
    <t>S$8.33</t>
  </si>
  <si>
    <t>IHERB IHERB.COM DXDYR IHERB.COM NL USD116.68</t>
  </si>
  <si>
    <t>S$170.40</t>
  </si>
  <si>
    <t>WWW.LAUWANGCLAYPOT.COM SINGAPORE SG</t>
  </si>
  <si>
    <t>LAI CHI SINGAPORE SG</t>
  </si>
  <si>
    <t>SNP*CONGEE COOKED F&amp;B SINGAPORE SG</t>
  </si>
  <si>
    <t>REDEMPTORIST FATHERS SINGAPORE SG</t>
  </si>
  <si>
    <t>S$30.45</t>
  </si>
  <si>
    <t>MLLIM WOMEN'S SPEC CLI SINGAPORE SG</t>
  </si>
  <si>
    <t>S$468.65</t>
  </si>
  <si>
    <t>S$41.40</t>
  </si>
  <si>
    <t>S$101.75</t>
  </si>
  <si>
    <t>S$19.34</t>
  </si>
  <si>
    <t>S$75.08</t>
  </si>
  <si>
    <t>GRAB* GRAB</t>
  </si>
  <si>
    <t>GRAB*</t>
  </si>
  <si>
    <t>Spent in Nov billed in Dec</t>
  </si>
  <si>
    <t>S$7.01</t>
  </si>
  <si>
    <t>LIHO TEA- ORCHARD GATE SINGAPORE SG</t>
  </si>
  <si>
    <t>S$59.50</t>
  </si>
  <si>
    <t>S$20.72</t>
  </si>
  <si>
    <t>S$11.15</t>
  </si>
  <si>
    <t>S$174.00</t>
  </si>
  <si>
    <t>PARKING.SG BILL_BA4182 SINGAPORE SG</t>
  </si>
  <si>
    <t>SPOTIFY P1EBF35FA5 STOCKHOLM SE</t>
  </si>
  <si>
    <t>WTRATLAS-COFFEEHOUSE- 6586988741 SG</t>
  </si>
  <si>
    <t>SUKIYA@JEWEL SINGAPORE SG</t>
  </si>
  <si>
    <t>S$104.16</t>
  </si>
  <si>
    <t>MCDONALDS 930186 SINGAPORE SG</t>
  </si>
  <si>
    <t>STUFF'D ALEXANDRA SINGAPORE SG</t>
  </si>
  <si>
    <t>MCDONALDS 930148 SINGAPORE SG</t>
  </si>
  <si>
    <t>S$3.35</t>
  </si>
  <si>
    <t>LIHO TEA - ARC SINGAPORE SG</t>
  </si>
  <si>
    <t>S$6.24</t>
  </si>
  <si>
    <t>PARKING.SG BILL_AE003D SINGAPORE SG</t>
  </si>
  <si>
    <t>MICROSOFT*SUBSCRIPTION MSBILL.INFO SG</t>
  </si>
  <si>
    <t>S$31.77</t>
  </si>
  <si>
    <t>S$5.28</t>
  </si>
  <si>
    <t>DOCTOR ANYWHERE PTE LT 6531584622 SG</t>
  </si>
  <si>
    <t>GENKI SUSHI-SUNTEC CIT SINGAPORE SG</t>
  </si>
  <si>
    <t>S$55.32</t>
  </si>
  <si>
    <t>SHENGSIONG@209UPPCHANG SINGAPORE SG</t>
  </si>
  <si>
    <t>TOAST BOX - ESPLANADE SINGAPORE SG</t>
  </si>
  <si>
    <t>S$1.76</t>
  </si>
  <si>
    <t>LIHO TEA - FAR EAST PL SINGAPORE SG</t>
  </si>
  <si>
    <t>ION SINGAPORE SG</t>
  </si>
  <si>
    <t>S$31.37</t>
  </si>
  <si>
    <t>MCDONALD'S (JEW) SINGAPORE SG</t>
  </si>
  <si>
    <t>PARKING.SG BILL_49B10C SINGAPORE SG</t>
  </si>
  <si>
    <t>MELVADOS - PLQ SINGAPORE SG</t>
  </si>
  <si>
    <t>S$4.31</t>
  </si>
  <si>
    <t>HEAVENLY WANG-T3 SINGAPORE SG</t>
  </si>
  <si>
    <t>S$8.76</t>
  </si>
  <si>
    <t>PARKING.SG BILL_FEFCFF SINGAPORE SG</t>
  </si>
  <si>
    <t>JEWEL SINGAPORE SG</t>
  </si>
  <si>
    <t>STUFF'D FUNAN SINGAPORE SG</t>
  </si>
  <si>
    <t>S$27.45</t>
  </si>
  <si>
    <t>S$119.70</t>
  </si>
  <si>
    <t>MCDONALDS 930214 SINGAPORE SG</t>
  </si>
  <si>
    <t>BOOST JUICE FUNAN SINGAPORE SG</t>
  </si>
  <si>
    <t>TORI-Q NOVENA SINGAPORE SG</t>
  </si>
  <si>
    <t>BOOST JUICE TANGS PLAZ SINGAPORE SG</t>
  </si>
  <si>
    <t>BOOST JUICE ION SINGAPORE SG</t>
  </si>
  <si>
    <t>HAO MART F. EAST PLA SINGAPORE SG</t>
  </si>
  <si>
    <t>S$86.65</t>
  </si>
  <si>
    <t>S$1,324.65</t>
  </si>
  <si>
    <t>S$43.70</t>
  </si>
  <si>
    <t>PARKING.SG BILL_231DA6 SINGAPORE SG</t>
  </si>
  <si>
    <t>S$0.54</t>
  </si>
  <si>
    <t>RDKT, PARKWAY SINGAPORE 449 SG</t>
  </si>
  <si>
    <t>BOOST JUICE PARKWAY SINGAPORE SG</t>
  </si>
  <si>
    <t>MCDONALDS 930014 SINGAPORE SG</t>
  </si>
  <si>
    <t>GIFTS GREETINGS SINGAPORE SG</t>
  </si>
  <si>
    <t>NET*SUBWAY @ TAMPINES SINGAPORE SG</t>
  </si>
  <si>
    <t>SUSHI EXPRESS TAMPINES SINGAPORE SG</t>
  </si>
  <si>
    <t>S$76.05</t>
  </si>
  <si>
    <t>MCDONALDS 930034 SINGAPORE SG</t>
  </si>
  <si>
    <t>C.K. TANG LIMITED 6567375500 SG</t>
  </si>
  <si>
    <t>S$2,494.80</t>
  </si>
  <si>
    <t>S$5.67</t>
  </si>
  <si>
    <t>S$12.15</t>
  </si>
  <si>
    <t>GIVING.SG - 22A2117703 SINGAPORE SG</t>
  </si>
  <si>
    <t>S$125.00</t>
  </si>
  <si>
    <t>BUS/MRT 205920754 SINGAPORE SG</t>
  </si>
  <si>
    <t>GIVING.SG - 22A2117711 SINGAPORE SG</t>
  </si>
  <si>
    <t>PARKING.SG BILL_8D2AAB SINGAPORE SG</t>
  </si>
  <si>
    <t>S$0.26</t>
  </si>
  <si>
    <t>S$8.83</t>
  </si>
  <si>
    <t>AXS PTE LTD</t>
  </si>
  <si>
    <t>S$203.30</t>
  </si>
  <si>
    <t>S$182.00</t>
  </si>
  <si>
    <t>S$67.25</t>
  </si>
  <si>
    <t>S$80.13</t>
  </si>
  <si>
    <t>Spent in Dec billed in Jan</t>
  </si>
  <si>
    <t>LIHO TEA - BTP SINGAPORE SG</t>
  </si>
  <si>
    <t>S$16.78</t>
  </si>
  <si>
    <t>TRANSIT 30000187000072 SINGAPORE SG</t>
  </si>
  <si>
    <t>LIHO TEA - FUNAN SINGAPORE SG</t>
  </si>
  <si>
    <t>BOOST JUICE AMK HUB SINGAPORE SG</t>
  </si>
  <si>
    <r>
      <rPr>
        <u/>
        <sz val="11"/>
        <color rgb="FF1155CC"/>
        <rFont val="Calibri"/>
      </rPr>
      <t>BENTO.COM.SG</t>
    </r>
    <r>
      <rPr>
        <sz val="11"/>
        <color rgb="FF000000"/>
        <rFont val="Calibri"/>
        <scheme val="minor"/>
      </rPr>
      <t xml:space="preserve"> SINGAPORE SG</t>
    </r>
  </si>
  <si>
    <t>S$11.11</t>
  </si>
  <si>
    <t>S$19.83</t>
  </si>
  <si>
    <t>SPOTIFY P1F5BC00FD STOCKHOLM SE</t>
  </si>
  <si>
    <t>S$22.65</t>
  </si>
  <si>
    <t>S$303.85</t>
  </si>
  <si>
    <t>S$31.05</t>
  </si>
  <si>
    <t>MCDONALDS 930192 SINGAPORE SG</t>
  </si>
  <si>
    <r>
      <rPr>
        <u/>
        <sz val="11"/>
        <color rgb="FF1155CC"/>
        <rFont val="Calibri"/>
      </rPr>
      <t>WWW.FOTOR.COM</t>
    </r>
    <r>
      <rPr>
        <sz val="11"/>
        <color rgb="FF000000"/>
        <rFont val="Calibri"/>
        <scheme val="minor"/>
      </rPr>
      <t xml:space="preserve"> WAN CHAI HK USD31.99</t>
    </r>
  </si>
  <si>
    <t>S$44.88</t>
  </si>
  <si>
    <t>S$29.43</t>
  </si>
  <si>
    <t>S$152.00</t>
  </si>
  <si>
    <t>S$362.50</t>
  </si>
  <si>
    <t>TOKYU HANDS - JEWEL SINGAPORE SG</t>
  </si>
  <si>
    <t>S$109.66</t>
  </si>
  <si>
    <t>PLATEFUL.SG SINGAPORE SG</t>
  </si>
  <si>
    <t>S$104.90</t>
  </si>
  <si>
    <t>KIEHLS PARKWAY PARADE SINGAPORE SG</t>
  </si>
  <si>
    <t>S$123.20</t>
  </si>
  <si>
    <t>FR PP-MEI XI YTF SINGAPORE SG</t>
  </si>
  <si>
    <t>S$66.70</t>
  </si>
  <si>
    <t>S$51.21</t>
  </si>
  <si>
    <t>S$4.27</t>
  </si>
  <si>
    <t>7 ELEVEN-JEWEL CHANGI SINGAPORE SG</t>
  </si>
  <si>
    <t>TAI CHEONG BAKERY - T3 SINGAPORE SG</t>
  </si>
  <si>
    <t>PONGGOL NASI LEMAK CAF SINGAPORE SG</t>
  </si>
  <si>
    <t>SAAP SAAP THAI / KAFFE SINGAPORE SG</t>
  </si>
  <si>
    <t>S$33.50</t>
  </si>
  <si>
    <t>BLOOM COFFEE SINGAPORE SG</t>
  </si>
  <si>
    <t>YQUEUE WANMEIDESSERTEA SINGAPORE SG</t>
  </si>
  <si>
    <t>S$33.79</t>
  </si>
  <si>
    <t>CAFEDENICOLESFLOWER.CO SINGAPORE SG</t>
  </si>
  <si>
    <t>S$64.85</t>
  </si>
  <si>
    <t>NET*HEY! I AM YOGOST SINGAPORE SG</t>
  </si>
  <si>
    <t>CHEERS - T3 BASEMENT 2 SINGAPORE SG</t>
  </si>
  <si>
    <t>S$11.52</t>
  </si>
  <si>
    <t>GOURMET PARADISE SINGAPORE SG</t>
  </si>
  <si>
    <t>S$46.30</t>
  </si>
  <si>
    <t>KFC JEWEL 534 SINGAPORE SG</t>
  </si>
  <si>
    <t>S$9.25</t>
  </si>
  <si>
    <t>S$56.36</t>
  </si>
  <si>
    <t>S$70.03</t>
  </si>
  <si>
    <t>NET*GADGET TOP SINGAPORE SG</t>
  </si>
  <si>
    <t>S$36.25</t>
  </si>
  <si>
    <t>S$5.99</t>
  </si>
  <si>
    <t>OYSHO - JEWEL CHANGI A SINGAPORE SG</t>
  </si>
  <si>
    <t>ADIDAS @ ORCHARD BRAND SINGAPORE SG</t>
  </si>
  <si>
    <t>S$144.50</t>
  </si>
  <si>
    <t>S$15.83</t>
  </si>
  <si>
    <t>S$552.00</t>
  </si>
  <si>
    <t>S$359.90</t>
  </si>
  <si>
    <t>PARKING.SG BILL_9FB4FD SINGAPORE SG</t>
  </si>
  <si>
    <t>S$0.11</t>
  </si>
  <si>
    <t>S$33.65</t>
  </si>
  <si>
    <t>S$6.02</t>
  </si>
  <si>
    <t>SO GOOD CHAR CHAN TANG SINGAPORE SG</t>
  </si>
  <si>
    <t>S$9.22</t>
  </si>
  <si>
    <t>S$36.51</t>
  </si>
  <si>
    <t>S$53.61</t>
  </si>
  <si>
    <t>S$65.00</t>
  </si>
  <si>
    <t>S$57.91</t>
  </si>
  <si>
    <t>S$1.11</t>
  </si>
  <si>
    <t>S$79.16</t>
  </si>
  <si>
    <t>S$67.01</t>
  </si>
  <si>
    <t>S$68.10</t>
  </si>
  <si>
    <t>Spent in Jan billed in Feb</t>
  </si>
  <si>
    <t>S$61.65</t>
  </si>
  <si>
    <t>THE COFFEE BEAN-WISMA SINGAPORE SG</t>
  </si>
  <si>
    <t>S$2.47</t>
  </si>
  <si>
    <t>S$132.70</t>
  </si>
  <si>
    <t>LIHO TEA - SQ2 SINGAPORE SG</t>
  </si>
  <si>
    <t>S$221.40</t>
  </si>
  <si>
    <t>S$33.30</t>
  </si>
  <si>
    <t>KOO KEE SINGAPORE SG</t>
  </si>
  <si>
    <t>S$1.87</t>
  </si>
  <si>
    <t>DON DON DONKI - JEWEL SINGAPORE SG</t>
  </si>
  <si>
    <t>IKEA SWEDISH BISTRO SINGAPORE SG</t>
  </si>
  <si>
    <t>SPOTIFY P200128A6B STOCKHOLM SE</t>
  </si>
  <si>
    <t>LIHO TEA - PWC SINGAPORE SG</t>
  </si>
  <si>
    <t>S$46.86</t>
  </si>
  <si>
    <t>S$20.65</t>
  </si>
  <si>
    <t>GRAB SINGAPORE SG</t>
  </si>
  <si>
    <t>BANANA LEAF SINGAPORE SG</t>
  </si>
  <si>
    <t>S$108.95</t>
  </si>
  <si>
    <t>7-ELEVEN - HILTON GARD SINGAPORE SG</t>
  </si>
  <si>
    <t>SUKI-YA-KALLANG WAVE SINGAPORE SG</t>
  </si>
  <si>
    <t>S$145.53</t>
  </si>
  <si>
    <t>S$7.21</t>
  </si>
  <si>
    <t>SINGAPORE6182440737671 SINGAPORE SG</t>
  </si>
  <si>
    <t>S$116.60</t>
  </si>
  <si>
    <t>SINGAPORE6184565508270 SINGAPORE SG</t>
  </si>
  <si>
    <t>S$28.82</t>
  </si>
  <si>
    <t>S$4.64</t>
  </si>
  <si>
    <t>SANDO SINGAPORE SG</t>
  </si>
  <si>
    <t>S$1.85</t>
  </si>
  <si>
    <t>S$32.04</t>
  </si>
  <si>
    <t>SOURBOMBE ARTISANAL BA SINGAPORE SG</t>
  </si>
  <si>
    <t>S$11.21</t>
  </si>
  <si>
    <t>FR PWP AH MA CHI MIAN SINGAPORE SG</t>
  </si>
  <si>
    <t>S$2.87</t>
  </si>
  <si>
    <t>SINGAPORE6184565549369 SINGAPORE SG</t>
  </si>
  <si>
    <t>SHEIN SHEIN SG</t>
  </si>
  <si>
    <t>S$136.84</t>
  </si>
  <si>
    <t>SINGAPORE6182440805694 SINGAPORE SG</t>
  </si>
  <si>
    <t>S$117.00</t>
  </si>
  <si>
    <t>GUARDIAN I12 KATONG SINGAPORE SG</t>
  </si>
  <si>
    <t>S$31.84</t>
  </si>
  <si>
    <t>S$5.00 cr</t>
  </si>
  <si>
    <t>MCDONALDS 930200 SINGAPORE SG</t>
  </si>
  <si>
    <t>POPEYES - WATERWAY SINGAPORE SG</t>
  </si>
  <si>
    <t>MCDONALDS 930027 SINGAPORE SG</t>
  </si>
  <si>
    <t>S$53.89</t>
  </si>
  <si>
    <t>ALAN PHOTO PL - FUNAN SINGAPORE SG</t>
  </si>
  <si>
    <t>S$59.00</t>
  </si>
  <si>
    <t>WTRAJUMMAS-WATERWAY-P 6586988741 SG</t>
  </si>
  <si>
    <t>S$46.57</t>
  </si>
  <si>
    <t>HOTELSCOM7247205711509 SG.HOTELS.COM SG</t>
  </si>
  <si>
    <t>S$178.48</t>
  </si>
  <si>
    <t>S$32.39</t>
  </si>
  <si>
    <t>S$308.96</t>
  </si>
  <si>
    <t>HOTELSCOM7247206108368 SG.HOTELS.COM SG</t>
  </si>
  <si>
    <t>S$191.49</t>
  </si>
  <si>
    <t>HOTELSCOM7247204124365 SG.HOTELS.COM SG</t>
  </si>
  <si>
    <t>S$764.02</t>
  </si>
  <si>
    <t>MCDONALDS 930170 SINGAPORE SG</t>
  </si>
  <si>
    <t>LIHO-VIVO SINGAPORE SG</t>
  </si>
  <si>
    <t>MARCHE VIVOCITY SINGAPORE SG</t>
  </si>
  <si>
    <t>S$81.10</t>
  </si>
  <si>
    <t>STUFF'D SQUARE 2 SINGAPORE SG</t>
  </si>
  <si>
    <t>S$448.20</t>
  </si>
  <si>
    <t>COFFEE HIVE-NOVENA SQ SINGAPORE SG</t>
  </si>
  <si>
    <t>S$22.80</t>
  </si>
  <si>
    <t>XIABU XIABU JEWEL SINGAPORE SG</t>
  </si>
  <si>
    <t>GUARDIAN-NOVENA HOSPT SINGAPORE SG</t>
  </si>
  <si>
    <r>
      <rPr>
        <u/>
        <sz val="11"/>
        <color rgb="FF1155CC"/>
        <rFont val="Calibri"/>
      </rPr>
      <t>BENTO.COM.SG</t>
    </r>
    <r>
      <rPr>
        <sz val="11"/>
        <color rgb="FF000000"/>
        <rFont val="Calibri"/>
        <scheme val="minor"/>
      </rPr>
      <t xml:space="preserve"> SINGAPORE SG</t>
    </r>
  </si>
  <si>
    <t>S$73.65</t>
  </si>
  <si>
    <t>S$50.60</t>
  </si>
  <si>
    <t>BUS/MRT 223924804 SINGAPORE SG</t>
  </si>
  <si>
    <t>S$108.11</t>
  </si>
  <si>
    <t>BOOST JUICE I12 KATONG SINGAPORE SG</t>
  </si>
  <si>
    <t>XIABU XIABU I12KATONG SINGAPORE SG</t>
  </si>
  <si>
    <t>WANG @ ARC SINGAPORE SG</t>
  </si>
  <si>
    <t>S$205.20</t>
  </si>
  <si>
    <t>SINGLIFE SINGAPORE SG</t>
  </si>
  <si>
    <t>S$198.42</t>
  </si>
  <si>
    <t>SO GOOD - CHAR CHAN TI SINGAPORE SG</t>
  </si>
  <si>
    <t>VICOM-SIN MING SINGAPORE SG</t>
  </si>
  <si>
    <t>S$75.60</t>
  </si>
  <si>
    <t>GIANT-AMK 525 SINGAPORE SG</t>
  </si>
  <si>
    <t>S$54.29</t>
  </si>
  <si>
    <t>SP DIGITAL PL-UTILITIE SINGAPORE SG</t>
  </si>
  <si>
    <t>S$153.13</t>
  </si>
  <si>
    <t>MILKSHA - SUNTEC CITY SINGAPORE SG</t>
  </si>
  <si>
    <t>S$0.99</t>
  </si>
  <si>
    <t>S$23.43</t>
  </si>
  <si>
    <t>SPC 100 PUNGGOL CENTRA</t>
  </si>
  <si>
    <t>S$103.83</t>
  </si>
  <si>
    <t>S$65.02</t>
  </si>
  <si>
    <t>Spent in Feb billed in Mar</t>
  </si>
  <si>
    <t>TICKETMASTER-SINGAPORE SINGAPORE SG</t>
  </si>
  <si>
    <t>S$217.50</t>
  </si>
  <si>
    <t>KHAO HOM BY RUNG MAMA SINGAPORE SG</t>
  </si>
  <si>
    <t>S$57.02</t>
  </si>
  <si>
    <t>S$30.53</t>
  </si>
  <si>
    <t>NESPRESSO RAFFLES CITY SINGAPORE SG</t>
  </si>
  <si>
    <t>ADIDAS @ SUNTEC CITY M SINGAPORE SG</t>
  </si>
  <si>
    <t>S$169.60</t>
  </si>
  <si>
    <t>GUARDIAN AMK BLK 704 SINGAPORE SG</t>
  </si>
  <si>
    <t>MILKFISH SINGAPORE SG</t>
  </si>
  <si>
    <t>S$73.54</t>
  </si>
  <si>
    <t>AIRALO SINGAPORE SG USD14.50</t>
  </si>
  <si>
    <t>S$19.63</t>
  </si>
  <si>
    <t>AIRBNB * TANX8AFJ 653-163-1004 GB</t>
  </si>
  <si>
    <t>S$170.29</t>
  </si>
  <si>
    <t>AIRBNB * TA24HSKK 653-163-1004 GB</t>
  </si>
  <si>
    <t>S$2.89</t>
  </si>
  <si>
    <t>SPOTIFY P20EEC7DC0 STOCKHOLM SE</t>
  </si>
  <si>
    <t>BIGLIETTERIAMUSEI.VATI CITTA DEL VAT VA EUR70.00</t>
  </si>
  <si>
    <t>S$104.71</t>
  </si>
  <si>
    <t>AIRBNB * TAJTKNB8 653-163-1004 GB</t>
  </si>
  <si>
    <t>S$127.00</t>
  </si>
  <si>
    <t>TAI ER SAUERKRAUT FISH SINGAPORE SG</t>
  </si>
  <si>
    <t>S$179.98</t>
  </si>
  <si>
    <t>S$166.91 cr</t>
  </si>
  <si>
    <t>NET*TWO MEN BAGELS (NO SINGAPORE SG</t>
  </si>
  <si>
    <t>S$20.70</t>
  </si>
  <si>
    <t>S$26.10</t>
  </si>
  <si>
    <t>S$25.07</t>
  </si>
  <si>
    <t>S$27.40</t>
  </si>
  <si>
    <t>KIMAGE PRESTIGE SINGAPORE SG</t>
  </si>
  <si>
    <t>AIRBNB * TA5WNN9P 653-163-1004 GB</t>
  </si>
  <si>
    <t>S$106.31</t>
  </si>
  <si>
    <t>WWW TICKETONE IT BREMEN DE EUR26.00</t>
  </si>
  <si>
    <t>S$38.45</t>
  </si>
  <si>
    <t>S$104.21 cr</t>
  </si>
  <si>
    <t>ZVAB0917513G WWW.ORPNE ROMA IT EUR12.00</t>
  </si>
  <si>
    <t>S$17.73</t>
  </si>
  <si>
    <t>WWW.DUOMO.FIRENZE.IT FIRENZE IT EUR30.00</t>
  </si>
  <si>
    <t>S$44.57</t>
  </si>
  <si>
    <t>WWW.B-TICKET.COM.UFFIZ FIRENZE IT EUR32.00</t>
  </si>
  <si>
    <t>S$47.55</t>
  </si>
  <si>
    <t>83666935 ITALOTRENO ROMA IT EUR199.60</t>
  </si>
  <si>
    <t>S$296.58</t>
  </si>
  <si>
    <t>TRENITALIA - LEFRECCE ROMA IT EUR28.00</t>
  </si>
  <si>
    <t>S$41.48</t>
  </si>
  <si>
    <t>S$27.22</t>
  </si>
  <si>
    <t>NET*JT PREMIER BTP SINGAPORE SG</t>
  </si>
  <si>
    <t>BOOST JUICE RCS SINGAPORE SG</t>
  </si>
  <si>
    <t>PARIS BAGUETTE - RAFFL SINGAPORE SG</t>
  </si>
  <si>
    <t>S$23.45</t>
  </si>
  <si>
    <t>NOYAH LA MAISON-T3 SINGAPORE SG</t>
  </si>
  <si>
    <t>S$12.74</t>
  </si>
  <si>
    <t>S$45.96</t>
  </si>
  <si>
    <t>S$57.95</t>
  </si>
  <si>
    <t>S$132.58</t>
  </si>
  <si>
    <t>S$17.18</t>
  </si>
  <si>
    <t>S$54.93</t>
  </si>
  <si>
    <t>LIHO SUNTEC LVL 3 SINGAPORE SG</t>
  </si>
  <si>
    <t>S$75.79</t>
  </si>
  <si>
    <t>S$30.55</t>
  </si>
  <si>
    <t>S$75.39</t>
  </si>
  <si>
    <t>Spent in Mar billed in Apr</t>
  </si>
  <si>
    <t>GAIN CITY-AMK</t>
  </si>
  <si>
    <t>S$3,455.00</t>
  </si>
  <si>
    <t>NET*SOL LUMINAIRE SINGAPORE SG</t>
  </si>
  <si>
    <t>S$3,294.00</t>
  </si>
  <si>
    <t>MSIG SINGAPORE WWW.MSIG.COM. SG</t>
  </si>
  <si>
    <t>S$1,982.07</t>
  </si>
  <si>
    <t>SECRET FURNISHING SINGAPORE SG</t>
  </si>
  <si>
    <t>S$1,857.60</t>
  </si>
  <si>
    <t>S$1,625.50</t>
  </si>
  <si>
    <t>S$792.00</t>
  </si>
  <si>
    <t>S$609.50</t>
  </si>
  <si>
    <t>HOE KEE HARDWARE T K SINGAPORE SG</t>
  </si>
  <si>
    <t>S$410.00</t>
  </si>
  <si>
    <t>S$263.00</t>
  </si>
  <si>
    <t>S$154.16</t>
  </si>
  <si>
    <t>S$118.80</t>
  </si>
  <si>
    <t>WTRAJUMMAS-PLQ 6586988741 SG</t>
  </si>
  <si>
    <t>S$117.37</t>
  </si>
  <si>
    <t>S$99.55</t>
  </si>
  <si>
    <r>
      <rPr>
        <u/>
        <sz val="12"/>
        <color rgb="FF1155CC"/>
        <rFont val="Arial"/>
      </rPr>
      <t>WWW.TAMBUAHMAS.COM.SG</t>
    </r>
    <r>
      <rPr>
        <sz val="12"/>
        <color rgb="FF100F0F"/>
        <rFont val="Arial"/>
      </rPr>
      <t xml:space="preserve"> SINGAPORE SG</t>
    </r>
  </si>
  <si>
    <t>S$98.72</t>
  </si>
  <si>
    <t>S$93.00</t>
  </si>
  <si>
    <t>S$78.08</t>
  </si>
  <si>
    <t>S$72.78</t>
  </si>
  <si>
    <t>S$72.30</t>
  </si>
  <si>
    <t>S$61.70</t>
  </si>
  <si>
    <t>S$54.17</t>
  </si>
  <si>
    <t>S$50.13</t>
  </si>
  <si>
    <t>NTUC FP - PSA SINGAPORE SG</t>
  </si>
  <si>
    <t>S$43.50</t>
  </si>
  <si>
    <t>DIN TAI FUNG-PWAY PARA SINGAPORE SG</t>
  </si>
  <si>
    <t>S$43.12</t>
  </si>
  <si>
    <t>S$37.70</t>
  </si>
  <si>
    <t>GRACE MANAGEMENT (ONLI SINGAPORE SG</t>
  </si>
  <si>
    <t>S$33.32</t>
  </si>
  <si>
    <t>NUODLE - ARC SINGAPORE SG</t>
  </si>
  <si>
    <t>S$27.32</t>
  </si>
  <si>
    <t>S$27.20</t>
  </si>
  <si>
    <t>S$24.10</t>
  </si>
  <si>
    <t>FELD ENTERTAINMENT(SIN SINGAPORE 247 SG</t>
  </si>
  <si>
    <t>IKEA - RESTAURANT SINGAPORE SG</t>
  </si>
  <si>
    <t>YEW KEE SPECIALITIES SINGAPORE SG</t>
  </si>
  <si>
    <t>S$20.21</t>
  </si>
  <si>
    <t>SHAW THEATRES JEWEL SINGAPORE SG</t>
  </si>
  <si>
    <t>QLUB.IO SINGAPORE SG</t>
  </si>
  <si>
    <t>NESPRESSO VIVOCITY SINGAPORE SG</t>
  </si>
  <si>
    <t>S$17.87</t>
  </si>
  <si>
    <t>S$15.95</t>
  </si>
  <si>
    <t>GUARDIAN- ION B2 SINGAPORE SG</t>
  </si>
  <si>
    <t>S$14.87</t>
  </si>
  <si>
    <t>SNP*FONG SHENG HAO SINGAPORE SG</t>
  </si>
  <si>
    <t>PARKWAY LAB SVCS MNH SINGAPORE SG</t>
  </si>
  <si>
    <t>SPOTIFY P2188B94FB STOCKHOLM SE</t>
  </si>
  <si>
    <t>ASTONS JOO QLUB, SG SINGAPORE SG</t>
  </si>
  <si>
    <t>Heater</t>
  </si>
  <si>
    <t>Toilet</t>
  </si>
  <si>
    <t>S$9.54</t>
  </si>
  <si>
    <t>BURGER KING - ARC SINGAPORE SG</t>
  </si>
  <si>
    <t>fans</t>
  </si>
  <si>
    <t>AUNTIE ANNE'S - PARKWA SINGAPORE SG</t>
  </si>
  <si>
    <t>PARKING.SG BILL_623296 SINGAPORE SG</t>
  </si>
  <si>
    <t>IKEA - CAFE SINGAPORE SG</t>
  </si>
  <si>
    <t>TANGS MARKET SINGAPORE SG</t>
  </si>
  <si>
    <t>S$3.56</t>
  </si>
  <si>
    <t>7 ELEVEN-BUKIT TIMAH P SINGAPORE SG</t>
  </si>
  <si>
    <t>S$2.38</t>
  </si>
  <si>
    <t>KOPITIAM @ IMM SINGAPORE SG</t>
  </si>
  <si>
    <t>S$1.73</t>
  </si>
  <si>
    <t>PARKING.SG BILL_4E06F2 SINGAPORE SG</t>
  </si>
  <si>
    <t>PARKING.SG BILL_55EA49 SINGAPORE SG</t>
  </si>
  <si>
    <t>CASTLERY* R288833966 SINGAPORE SG</t>
  </si>
  <si>
    <t>S$4,448.00</t>
  </si>
  <si>
    <t>S$4,448.00 cr</t>
  </si>
  <si>
    <t>S$70.00 cr</t>
  </si>
  <si>
    <t>Spent in Apr billed in May</t>
  </si>
  <si>
    <t>S$47.59</t>
  </si>
  <si>
    <t>S$46.33</t>
  </si>
  <si>
    <t>S$16.46</t>
  </si>
  <si>
    <t>AUNTIE ANNE'S - JEWEL SINGAPORE SG</t>
  </si>
  <si>
    <t>S$2.42</t>
  </si>
  <si>
    <t>PARKING.SG BILL_88C1FE SINGAPORE SG</t>
  </si>
  <si>
    <t>S$26.14</t>
  </si>
  <si>
    <t>KIM GUAN GUAN COFFEE SINGAPORE SG</t>
  </si>
  <si>
    <t>PRETTICURE SINGAPORE 449 SG</t>
  </si>
  <si>
    <t>S$43.00</t>
  </si>
  <si>
    <t>NET*PUTRA MINANG RESTA SINGAPORE SG</t>
  </si>
  <si>
    <t>S$41.04</t>
  </si>
  <si>
    <t>SPOTIFY P2231D774D STOCKHOLM SE</t>
  </si>
  <si>
    <t>S$10.26</t>
  </si>
  <si>
    <t>S$86.72</t>
  </si>
  <si>
    <t>LOTUS VEGETARIAN RESTA SINGAPORE SG</t>
  </si>
  <si>
    <t>S$41.70</t>
  </si>
  <si>
    <t>S$181.00</t>
  </si>
  <si>
    <t>S$109.90</t>
  </si>
  <si>
    <t>S$11.88</t>
  </si>
  <si>
    <t>S$3.08</t>
  </si>
  <si>
    <t>S$79.25</t>
  </si>
  <si>
    <t>S$10.35</t>
  </si>
  <si>
    <t>BENGAWAN SOLO @ T3 SINGAPORE SG</t>
  </si>
  <si>
    <t>S$11.05</t>
  </si>
  <si>
    <t>WANG @ NS2 SINGAPORE SG</t>
  </si>
  <si>
    <t>S$87.00</t>
  </si>
  <si>
    <t>SO PHO PARKWAY PARADE SINGAPORE SG</t>
  </si>
  <si>
    <t>S$31.60</t>
  </si>
  <si>
    <t>S$25.75</t>
  </si>
  <si>
    <t>S$20.97</t>
  </si>
  <si>
    <t>S$2.08</t>
  </si>
  <si>
    <t>SPC 98 UPP THOMSON RD</t>
  </si>
  <si>
    <t>S$76.04</t>
  </si>
  <si>
    <t>OMOTE.COM.SG SINGAPORE SG</t>
  </si>
  <si>
    <t>S$61.30</t>
  </si>
  <si>
    <t>KHANSAMA TANDOORI REST SINGAPORE SG</t>
  </si>
  <si>
    <t>S$56.05</t>
  </si>
  <si>
    <t>S$39.56</t>
  </si>
  <si>
    <t>S$11.23</t>
  </si>
  <si>
    <t>HARDWARECITY (S) PTE L SINGAPORE SG</t>
  </si>
  <si>
    <t>S$632.00</t>
  </si>
  <si>
    <t>S$338.05</t>
  </si>
  <si>
    <t>S$198.72</t>
  </si>
  <si>
    <t>S$77.61</t>
  </si>
  <si>
    <t>S$46.09</t>
  </si>
  <si>
    <t>MCDONALDS 34 SINGAPORE SG</t>
  </si>
  <si>
    <t>SINGPOST - PAYA LEBAR SINGAPORE SG</t>
  </si>
  <si>
    <t>S$21.10</t>
  </si>
  <si>
    <t>S$42.55</t>
  </si>
  <si>
    <t>S$10.39</t>
  </si>
  <si>
    <t>MCDONALDS 14 SINGAPORE SG</t>
  </si>
  <si>
    <t>FR PP-HOT &amp; COLD SINGAPORE SG</t>
  </si>
  <si>
    <t>S$30.85</t>
  </si>
  <si>
    <t>SP MAISHA CONCEPT SINGAPORE SG</t>
  </si>
  <si>
    <t>S$136.00</t>
  </si>
  <si>
    <t>LONG JOHN SILVER'S@BED SINGAPORE SG</t>
  </si>
  <si>
    <t>GRAB* 8E403831DC60B5BC SINGAPORE SG</t>
  </si>
  <si>
    <t>S$69.97</t>
  </si>
  <si>
    <t>S$62.45</t>
  </si>
  <si>
    <t>CHALLENGER PIT SINGAPORE SG</t>
  </si>
  <si>
    <t>S$50.12</t>
  </si>
  <si>
    <t>S$44.46</t>
  </si>
  <si>
    <t>GIANT SUPER-JOO CHIAT SINGAPORE SG</t>
  </si>
  <si>
    <t>MR DIY - SINGPOST CTR SINGAPORE SG</t>
  </si>
  <si>
    <t>S$43.96</t>
  </si>
  <si>
    <t>SCOOP WHOLEFOODS-I12 SINGAPORE SG</t>
  </si>
  <si>
    <t>S$12.37</t>
  </si>
  <si>
    <t>PARKING.SG BILL_0FADB8 SINGAPORE SG</t>
  </si>
  <si>
    <t>S$0.84</t>
  </si>
  <si>
    <t>HOOGA JEWEL SINGAPORE SG</t>
  </si>
  <si>
    <t>S$648.10</t>
  </si>
  <si>
    <t>S$77.20</t>
  </si>
  <si>
    <t>S$76.98</t>
  </si>
  <si>
    <t>S$21.42</t>
  </si>
  <si>
    <t>SUBWAY - SINGPOST CENT SINGAPORE SG</t>
  </si>
  <si>
    <t>S$7.67</t>
  </si>
  <si>
    <t>HDB - PARKING FEE SINGAPORE SG</t>
  </si>
  <si>
    <t>S$45.23</t>
  </si>
  <si>
    <t>ASTONS JOOCHIATRQLUB SINGAPORE SG</t>
  </si>
  <si>
    <t>S$24.76</t>
  </si>
  <si>
    <t>Spent in May billed in jun</t>
  </si>
  <si>
    <t>S$19.18</t>
  </si>
  <si>
    <t>S$55.84</t>
  </si>
  <si>
    <t>S$18.76</t>
  </si>
  <si>
    <t>S$263.50</t>
  </si>
  <si>
    <t>SPOTIFY P22DD10704 STOCKHOLM SE</t>
  </si>
  <si>
    <t>S$250.25</t>
  </si>
  <si>
    <t>MOS BURGER-VIVO CITY SINGAPORE SG</t>
  </si>
  <si>
    <t>BUS/MRT 263492352 SINGAPORE SG</t>
  </si>
  <si>
    <t>S$740.99</t>
  </si>
  <si>
    <t>UBUY.COM KUWAIT KW USD105.15</t>
  </si>
  <si>
    <t>S$144.43</t>
  </si>
  <si>
    <t>HIMALAYA KITCHEN PL SINGAPORE SG</t>
  </si>
  <si>
    <t>TEA PULSE - EAST COAST SINGAPORE SG</t>
  </si>
  <si>
    <t>S$26.41</t>
  </si>
  <si>
    <t>S$301.81</t>
  </si>
  <si>
    <t>BUS/MRT 265250777 SINGAPORE SG</t>
  </si>
  <si>
    <t>PARKING.SG BILL_CAB9C7 SINGAPORE SG</t>
  </si>
  <si>
    <t>S$8.43</t>
  </si>
  <si>
    <t>BBQ BOX - EAST COAST SINGAPORE 428 SG</t>
  </si>
  <si>
    <t>S$82.45</t>
  </si>
  <si>
    <t>S$4.15</t>
  </si>
  <si>
    <t>S$114.26</t>
  </si>
  <si>
    <t>S$22.45</t>
  </si>
  <si>
    <t>MCDONALDS 170 SINGAPORE SG</t>
  </si>
  <si>
    <t>PARKING.SG BILL_3D5DE7 SINGAPORE SG</t>
  </si>
  <si>
    <t>HOBBY ART GALLERY SINGAPORE SG</t>
  </si>
  <si>
    <t>S$218.00</t>
  </si>
  <si>
    <t>S$37.18</t>
  </si>
  <si>
    <t>GRAB* B67FADFCE1F1FE35 SINGAPORE SG</t>
  </si>
  <si>
    <t>SHINE KOREA SUPERMARKE SINGAPORE SG</t>
  </si>
  <si>
    <t>S$29.58</t>
  </si>
  <si>
    <t>MI STORE @SUNTEC CITY SINGAPORE SG</t>
  </si>
  <si>
    <t>S$89.00</t>
  </si>
  <si>
    <t>S$351.90</t>
  </si>
  <si>
    <t>S$122.04</t>
  </si>
  <si>
    <t>S$129.18</t>
  </si>
  <si>
    <t>S$20.15</t>
  </si>
  <si>
    <t>S$36.47</t>
  </si>
  <si>
    <t>S$183.60</t>
  </si>
  <si>
    <t>PARKING.SG BILL_860508 SINGAPORE SG</t>
  </si>
  <si>
    <t>RAMEN TENJI X PR SINGAPORE SG</t>
  </si>
  <si>
    <t>S$12.31</t>
  </si>
  <si>
    <t>S$323.95</t>
  </si>
  <si>
    <t>CHALLENGER - VIVOCITY SINGAPORE SG</t>
  </si>
  <si>
    <t>BUS/MRT 269041089 SINGAPORE SG</t>
  </si>
  <si>
    <t>KOHI COFFEE JOO CHIAT SINGAPORE SG</t>
  </si>
  <si>
    <t>S$63.75</t>
  </si>
  <si>
    <t>DAISO JAPAN - PS SINGAPORE SG</t>
  </si>
  <si>
    <t>S$101.52</t>
  </si>
  <si>
    <t>S$77.05</t>
  </si>
  <si>
    <t>NESPRESSO SINGAPORE SINGAPORE SG</t>
  </si>
  <si>
    <t>LOVISA SINGAPORE PTE L SINGAPORE SG</t>
  </si>
  <si>
    <t>K.STAR@PLAZA SINGAPURA SINGAPORE 238 SG</t>
  </si>
  <si>
    <t>S$124.70</t>
  </si>
  <si>
    <t>MT E NOVENA HOSPITAL SINGAPORE SG</t>
  </si>
  <si>
    <t>S$112.01</t>
  </si>
  <si>
    <t>KOPI &amp; TARTS MEN SINGAPORE SG</t>
  </si>
  <si>
    <t>S$182.40</t>
  </si>
  <si>
    <t>S$52.96</t>
  </si>
  <si>
    <t>GRAB* A6AA69C34CBA65D7 SINGAPORE SG</t>
  </si>
  <si>
    <t>HOCKHUA TONIC-GHIM MOH SINGAPORE SG</t>
  </si>
  <si>
    <t>HOSHINO COFFEE SINGAPORE SG</t>
  </si>
  <si>
    <t>PARKING.SG BILL_722E5F SINGAPORE SG</t>
  </si>
  <si>
    <t>HJMAIMUNAH.COM* ODDLE SINGAPORE SG</t>
  </si>
  <si>
    <t>S$160.70</t>
  </si>
  <si>
    <t>GRAB* 909495F41E1CC62D SINGAPORE SG</t>
  </si>
  <si>
    <t>SP SRC HEALTH PORT MELBOURN AU AUD204.00</t>
  </si>
  <si>
    <t>S$188.39</t>
  </si>
  <si>
    <t>S$50.47</t>
  </si>
  <si>
    <t>S$13.99</t>
  </si>
  <si>
    <t>S$50.56</t>
  </si>
  <si>
    <t>NET*UNIVERSAL HOMEMART SINGAPORE SG</t>
  </si>
  <si>
    <t>S$92.30</t>
  </si>
  <si>
    <t>S$14.88</t>
  </si>
  <si>
    <t>HOCKHUA TONIC-BT TIMAH SINGAPORE SG</t>
  </si>
  <si>
    <t>S$4.86</t>
  </si>
  <si>
    <t>S$20.19</t>
  </si>
  <si>
    <t>S$155.47</t>
  </si>
  <si>
    <t>GRAB* 9BECADC9E72BAFCC SINGAPORE SG</t>
  </si>
  <si>
    <t>S$184.00</t>
  </si>
  <si>
    <t>ACE FRESH-18 BEDOK SOU SINGAPORE SG</t>
  </si>
  <si>
    <t>S$18.17</t>
  </si>
  <si>
    <t>SPC 1 SWANAGE RD</t>
  </si>
  <si>
    <t>S$68.68</t>
  </si>
  <si>
    <t>S$72.38</t>
  </si>
  <si>
    <t>S$70.47</t>
  </si>
  <si>
    <t>S$10,033.00</t>
  </si>
  <si>
    <t>SPOTIFY P2384F2778 STOCKHOLM SE</t>
  </si>
  <si>
    <t>M1LTD RECURRING SINGAPORE SG</t>
  </si>
  <si>
    <t>S$1,634.37</t>
  </si>
  <si>
    <t>S$32.47</t>
  </si>
  <si>
    <t>MI STORE @BEDOK MALL SINGAPORE SG</t>
  </si>
  <si>
    <t>S$9,760.81</t>
  </si>
  <si>
    <t>ICA-EBR SINGAPORE SG</t>
  </si>
  <si>
    <t>S$21.80</t>
  </si>
  <si>
    <t>S$107.05</t>
  </si>
  <si>
    <t>S$5.51</t>
  </si>
  <si>
    <t>EUNOS POLYCLINIC SINGAPORE SG</t>
  </si>
  <si>
    <t>S$242.90</t>
  </si>
  <si>
    <t>GRAB* 9B81A009F4C54362 SINGAPORE SG</t>
  </si>
  <si>
    <t>S$31.01</t>
  </si>
  <si>
    <t>KINDER CLINIC-MT E SINGAPORE SG</t>
  </si>
  <si>
    <t>S$162.00</t>
  </si>
  <si>
    <t>SINGHEALTH</t>
  </si>
  <si>
    <t>S$19.97</t>
  </si>
  <si>
    <t>BUS/MRT 282153122 SINGAPORE SG</t>
  </si>
  <si>
    <t>HUGGS COFFEE CQC SINGAPORE SG</t>
  </si>
  <si>
    <t>BLIZZARD US676297043 SCHIPHOL-RIJK NL USD69.99</t>
  </si>
  <si>
    <t>S$96.98</t>
  </si>
  <si>
    <t>S$192.20</t>
  </si>
  <si>
    <t>S$215.32</t>
  </si>
  <si>
    <t>SP BABYCENTRALSG SINGAPORE SG</t>
  </si>
  <si>
    <t>S$79.40</t>
  </si>
  <si>
    <t>IKEA - ONLINE SINGAPORE SG</t>
  </si>
  <si>
    <t>S$104.70</t>
  </si>
  <si>
    <t>CREATIVE LABS PTE LTD SINGAPORE SG</t>
  </si>
  <si>
    <t>S$49.00</t>
  </si>
  <si>
    <t>NTUC FAIRPRICE ONLINE SINGAPORE SG</t>
  </si>
  <si>
    <t>S$125.50</t>
  </si>
  <si>
    <t>Spent in  Billed in Jul</t>
  </si>
  <si>
    <t>S$96.28</t>
  </si>
  <si>
    <t>S$209.95</t>
  </si>
  <si>
    <t>NTUC FAIRPRICE SCAN N SINGAPORE SG</t>
  </si>
  <si>
    <t>Car + Town Council</t>
  </si>
  <si>
    <t>S$154.50</t>
  </si>
  <si>
    <t>SPOTIFY P24CE02BDD STOCKHOLM SE</t>
  </si>
  <si>
    <t>S$131.55</t>
  </si>
  <si>
    <t>NAM NAM NOODLE BAR - W SINGAPORE SG</t>
  </si>
  <si>
    <t>S$43.20</t>
  </si>
  <si>
    <t>S$32.08</t>
  </si>
  <si>
    <t>S$51.37</t>
  </si>
  <si>
    <t>MCDONALD'S (HFC) SINGAPORE SG</t>
  </si>
  <si>
    <t>KOPITIAM@TTSH SINGAPORE SG</t>
  </si>
  <si>
    <t>S$447.45</t>
  </si>
  <si>
    <t>S$62.43</t>
  </si>
  <si>
    <t>TTSH-SPK 3A SINGAPORE SG</t>
  </si>
  <si>
    <t>S$36.95</t>
  </si>
  <si>
    <t>AMAZON SG SINGAPORE SG</t>
  </si>
  <si>
    <t>S$24.54</t>
  </si>
  <si>
    <t>S$16.91</t>
  </si>
  <si>
    <t>S$281.07 cr</t>
  </si>
  <si>
    <t>BUS/MRT 304350930 SINGAPORE SG</t>
  </si>
  <si>
    <t>BUS/MRT 304325578 SINGAPORE SG</t>
  </si>
  <si>
    <t>S$3.72</t>
  </si>
  <si>
    <t>NETS AUTO TOP UP</t>
  </si>
  <si>
    <t>PHOONHUAT@AMK SINGAPORE SG</t>
  </si>
  <si>
    <t>S$75.15</t>
  </si>
  <si>
    <t>S$62.74</t>
  </si>
  <si>
    <t>SP EASTOCEANSG.COM SINGAPORE SG</t>
  </si>
  <si>
    <t>S$110.90</t>
  </si>
  <si>
    <t>BUS/MRT 305795139 SINGAPORE SG</t>
  </si>
  <si>
    <t>7-ELEVEN-8 EMPRESS RD SINGAPORE SG</t>
  </si>
  <si>
    <t>S$1.00 cr</t>
  </si>
  <si>
    <t>BUS/MRT 306871385 SINGAPORE SG</t>
  </si>
  <si>
    <t>BUS/MRT 307285377 SINGAPORE SG</t>
  </si>
  <si>
    <t>S$75.49</t>
  </si>
  <si>
    <t>S$85.83</t>
  </si>
  <si>
    <t>S$8.12</t>
  </si>
  <si>
    <t>S$4.19</t>
  </si>
  <si>
    <t>S$5.98</t>
  </si>
  <si>
    <t>BUS/MRT 309413709 SINGAPORE SG</t>
  </si>
  <si>
    <t>PARKING.SG BILL_5B9594 SINGAPORE SG</t>
  </si>
  <si>
    <t>SNP*CHEZVOUS PRIVATE S SINGAPORE SG</t>
  </si>
  <si>
    <t>S$415.80</t>
  </si>
  <si>
    <t>GRAB* A-5B96F4PGWF5K SINGAPORE SG</t>
  </si>
  <si>
    <t>S$26.40</t>
  </si>
  <si>
    <t>BUS/MRT 309886824 SINGAPORE SG</t>
  </si>
  <si>
    <t>S$4.23</t>
  </si>
  <si>
    <t>BUS/MRT 310222890 SINGAPORE SG</t>
  </si>
  <si>
    <t>S$3.33</t>
  </si>
  <si>
    <t>BUS/MRT 310677105 SINGAPORE SG</t>
  </si>
  <si>
    <t>S$337.99</t>
  </si>
  <si>
    <t>S$32.50</t>
  </si>
  <si>
    <t>RAINBOW GREEN PTE LTD SINGAPORE SG</t>
  </si>
  <si>
    <t>S$52.70</t>
  </si>
  <si>
    <t>S$28.23</t>
  </si>
  <si>
    <t>S$141.33</t>
  </si>
  <si>
    <t>KINDER CLINIC PTE LTD- SINGAPORE SG</t>
  </si>
  <si>
    <t>S$213.30</t>
  </si>
  <si>
    <t>S$18.75</t>
  </si>
  <si>
    <t>S$20.79</t>
  </si>
  <si>
    <t>S$27.62</t>
  </si>
  <si>
    <t>PARADISE CLASSIC @ PAR SINGAPORE SG</t>
  </si>
  <si>
    <t>S$52.51</t>
  </si>
  <si>
    <t>S$28.28</t>
  </si>
  <si>
    <t>WWW.OMOTE.COM.SG SINGAPORE SG</t>
  </si>
  <si>
    <t>S$56.55</t>
  </si>
  <si>
    <t>REEBELO SINGAPORE SG</t>
  </si>
  <si>
    <t>S$807.00</t>
  </si>
  <si>
    <t>S$101.00</t>
  </si>
  <si>
    <t>S$68.93</t>
  </si>
  <si>
    <t>TOAST BOX - BAIN STREE SINGAPORE SG</t>
  </si>
  <si>
    <t>HARRY'S CHIJMES SINGAPORE SG</t>
  </si>
  <si>
    <t>S$36.83</t>
  </si>
  <si>
    <t>Car + Town Council + Helper</t>
  </si>
  <si>
    <t>7-ELEVEN-CATHAY CINELE SINGAPORE SG</t>
  </si>
  <si>
    <t>Car + Town Council + Helper/2</t>
  </si>
  <si>
    <t>GRAB* 82085F89FC5C50FA SINGAPORE SG</t>
  </si>
  <si>
    <t>S$84.68</t>
  </si>
  <si>
    <t>BUS/MRT 315812584 SINGAPORE SG</t>
  </si>
  <si>
    <t>SPOTIFY P2590C346E STOCKHOLM SE</t>
  </si>
  <si>
    <t>GUZMAN Y GOMEZ MAPLETR SINGAPORE SG</t>
  </si>
  <si>
    <t>S$25.95</t>
  </si>
  <si>
    <t>S$11.63</t>
  </si>
  <si>
    <t>S$69.02</t>
  </si>
  <si>
    <t>MOTHERCARE - PARKWAY SINGAPORE SG</t>
  </si>
  <si>
    <t>S$77.22</t>
  </si>
  <si>
    <t>S$59.24</t>
  </si>
  <si>
    <t>S$9.13</t>
  </si>
  <si>
    <t>GRAB* BF6330822D26676D SINGAPORE SG</t>
  </si>
  <si>
    <t>GUARDIAN SERANGOON GAR SINGAPORE SG</t>
  </si>
  <si>
    <t>S$807.00 cr</t>
  </si>
  <si>
    <t>AIA SINGAPORE SINGAPORE SG</t>
  </si>
  <si>
    <t>S$773.23</t>
  </si>
  <si>
    <t>GRAB* 9D906FA3A129806C SINGAPORE SG</t>
  </si>
  <si>
    <t>S$115.65</t>
  </si>
  <si>
    <t>S$254.30</t>
  </si>
  <si>
    <t>S$688.00</t>
  </si>
  <si>
    <t>OMOTE VELOCITY NOVENA SINGAPORE SG</t>
  </si>
  <si>
    <t>S$55.36</t>
  </si>
  <si>
    <t>PARKING.SG BILL_94A708 SINGAPORE SG</t>
  </si>
  <si>
    <t>BUS/MRT 318936701 SINGAPORE SG</t>
  </si>
  <si>
    <t>S$7.02</t>
  </si>
  <si>
    <t>BUS/MRT 318979806 SINGAPORE SG</t>
  </si>
  <si>
    <t>BUS/MRT 319405912 SINGAPORE SG</t>
  </si>
  <si>
    <t>BUS/MRT 319448908 SINGAPORE SG</t>
  </si>
  <si>
    <t>S$10.96</t>
  </si>
  <si>
    <t>BUS/MRT 319477358 SINGAPORE SG</t>
  </si>
  <si>
    <t>S$1.77</t>
  </si>
  <si>
    <t>S$32.99</t>
  </si>
  <si>
    <t>S$8.16</t>
  </si>
  <si>
    <t>S$88.12</t>
  </si>
  <si>
    <t>BUS/MRT 319887192 SINGAPORE SG</t>
  </si>
  <si>
    <t>GRAB* 8F5DD11B12E4B442 SINGAPORE SG</t>
  </si>
  <si>
    <t>GRAB* AF72E65534DBE9EF SINGAPORE SG</t>
  </si>
  <si>
    <t>S$48.11</t>
  </si>
  <si>
    <t>S$20.76</t>
  </si>
  <si>
    <t>7215 KIDS PARKWAY PARA SINGAPORE 449 SG</t>
  </si>
  <si>
    <t>S$66.96</t>
  </si>
  <si>
    <t>S$94.60</t>
  </si>
  <si>
    <t>S$10.71</t>
  </si>
  <si>
    <t>KHAO HOM KATONG SINGAPORE SG</t>
  </si>
  <si>
    <t>S$104.54</t>
  </si>
  <si>
    <t>S$4.09</t>
  </si>
  <si>
    <t>S$54.45</t>
  </si>
  <si>
    <t>S$39.75</t>
  </si>
  <si>
    <t>BUS/MRT 322739563 SINGAPORE SG</t>
  </si>
  <si>
    <t>BUS/MRT 322565871 SINGAPORE SG</t>
  </si>
  <si>
    <t>S$4.11</t>
  </si>
  <si>
    <t>S$128.69</t>
  </si>
  <si>
    <t>MARCHE MOVENPICK SUNTE SINGAPORE SG</t>
  </si>
  <si>
    <t>BUS/MRT 322669514 SINGAPORE SG</t>
  </si>
  <si>
    <t>BUS/MRT 323646271 SINGAPORE SG</t>
  </si>
  <si>
    <t>S$33.80</t>
  </si>
  <si>
    <t>HDB SEASON PARKING SINGAPORE SG</t>
  </si>
  <si>
    <t>S$359.33</t>
  </si>
  <si>
    <t>GRAB* 8E5488D58F9078F7 SINGAPORE SG</t>
  </si>
  <si>
    <t>S$145.00</t>
  </si>
  <si>
    <t>S$177.75</t>
  </si>
  <si>
    <t>KASPERSKY SEA NEXWAY NIMES FR</t>
  </si>
  <si>
    <t>S$88.88</t>
  </si>
  <si>
    <t>S$9.99</t>
  </si>
  <si>
    <t>SIMBA TELECOM PTE LTD 69204655 SG</t>
  </si>
  <si>
    <t>S$183.47</t>
  </si>
  <si>
    <t>BUS/MRT 325409006 SINGAPORE SG</t>
  </si>
  <si>
    <t>EBAY O*25-10576-98140 SAN JOSE CA</t>
  </si>
  <si>
    <t>S$62.33</t>
  </si>
  <si>
    <t>BUS/MRT 325305498 SINGAPORE SG</t>
  </si>
  <si>
    <t>U STAR SUPERMARKET 302 SINGAPORE SG</t>
  </si>
  <si>
    <t>SUBWAY - UBI AVE 1 SINGAPORE SG</t>
  </si>
  <si>
    <t>BUS/MRT 325861842 SINGAPORE SG</t>
  </si>
  <si>
    <t>S$23.59</t>
  </si>
  <si>
    <t>S$116.01</t>
  </si>
  <si>
    <t>S$137.08</t>
  </si>
  <si>
    <t>BUS/MRT 325877068 SINGAPORE SG</t>
  </si>
  <si>
    <t>BUS/MRT 326232793 SINGAPORE SG</t>
  </si>
  <si>
    <t>ACMI MIGRANT FUND SINGAPORE SG</t>
  </si>
  <si>
    <t>S$157.00</t>
  </si>
  <si>
    <t>SHELL SIMPANG BEDOK SINGAPORE SG</t>
  </si>
  <si>
    <t>S$19.10</t>
  </si>
  <si>
    <t>GRAB* ABB2608BD600AB5C SINGAPORE SG</t>
  </si>
  <si>
    <t>S$248.00</t>
  </si>
  <si>
    <t>S$23.55</t>
  </si>
  <si>
    <t>S$16.17</t>
  </si>
  <si>
    <t>S$11.29</t>
  </si>
  <si>
    <t>WONDERBLY PERSONALISED LONDON GB</t>
  </si>
  <si>
    <t>S$107.84</t>
  </si>
  <si>
    <t>S$74.26</t>
  </si>
  <si>
    <t>S$130.51</t>
  </si>
  <si>
    <t>BUS/MRT 341913852 SINGAPORE SG</t>
  </si>
  <si>
    <t>S$136.65</t>
  </si>
  <si>
    <t>BUS/MRT 342789860 SINGAPORE SG</t>
  </si>
  <si>
    <t>S$36.23</t>
  </si>
  <si>
    <t>S$9.27</t>
  </si>
  <si>
    <t>S$45.50</t>
  </si>
  <si>
    <t>SPOTIFY P26F84A4F3 STOCKHOLM SE</t>
  </si>
  <si>
    <t>S$125.26</t>
  </si>
  <si>
    <t>S$40.99</t>
  </si>
  <si>
    <t>BUS/MRT 344729323 SINGAPORE SG</t>
  </si>
  <si>
    <t>PARKING.SG BILL_AB25D2 SINGAPORE SG</t>
  </si>
  <si>
    <t>S$126.69</t>
  </si>
  <si>
    <t>CHARIS</t>
  </si>
  <si>
    <t>BUS/MRT 345060562 SINGAPORE SG</t>
  </si>
  <si>
    <t>BUS/MRT 345181938 SINGAPORE SG</t>
  </si>
  <si>
    <t>S$38.34</t>
  </si>
  <si>
    <t>S$35.35</t>
  </si>
  <si>
    <t>BUS/MRT 345663827 SINGAPORE SG</t>
  </si>
  <si>
    <t>S$83.28</t>
  </si>
  <si>
    <t>SP DR CHERYL KAM SINGAPORE SG</t>
  </si>
  <si>
    <t>LIHO TEA (R1 PTE LTD) SINGAPORE SG</t>
  </si>
  <si>
    <t>S$14.94</t>
  </si>
  <si>
    <t>KLM.COM 0742105372346 SCHIPHOL AIRP SG</t>
  </si>
  <si>
    <t>S$58.53</t>
  </si>
  <si>
    <t>KLM.COM 0742105372344 SCHIPHOL AIRP SG</t>
  </si>
  <si>
    <t>S$219.99</t>
  </si>
  <si>
    <t>KLM.COM 0742105372343 SCHIPHOL AIRP SG</t>
  </si>
  <si>
    <t>KLM.COM 0742105372345 SCHIPHOL AIRP SG</t>
  </si>
  <si>
    <t>SHIHLIN TAIWAN - JW SINGAPORE SG</t>
  </si>
  <si>
    <t>BLITZWERKS SINGAPORE5346 SG</t>
  </si>
  <si>
    <t>S$135.84</t>
  </si>
  <si>
    <t>KOI THE SINGAPORE SINGAPORE SG</t>
  </si>
  <si>
    <t>BUS/MRT 347837440 SINGAPORE SG</t>
  </si>
  <si>
    <t>BUS/MRT 348309921 SINGAPORE SG</t>
  </si>
  <si>
    <t>S$12.33</t>
  </si>
  <si>
    <t>BUS/MRT 348660464 SINGAPORE SG</t>
  </si>
  <si>
    <t>S$3.82</t>
  </si>
  <si>
    <t>G.G. FRESH FLOWER SINGAPORE SG</t>
  </si>
  <si>
    <t>S$168.00</t>
  </si>
  <si>
    <t>BUS/MRT 348778042 SINGAPORE SG</t>
  </si>
  <si>
    <t>I'M IN - ORCHARD GATEW SINGAPORE SG</t>
  </si>
  <si>
    <t>S$85.80</t>
  </si>
  <si>
    <t>BUS/MRT 349114486 SINGAPORE SG</t>
  </si>
  <si>
    <t>GRAB* 9CF808544BD3AB9D SINGAPORE SG</t>
  </si>
  <si>
    <t>BAROUV SINGAPORE SG</t>
  </si>
  <si>
    <t>S$9,058.33</t>
  </si>
  <si>
    <t>OMOOMO FOOD CONCEPTS SINGAPORE SG</t>
  </si>
  <si>
    <t>S$25.99</t>
  </si>
  <si>
    <t>FLYSCOOT.0000000N9JKWZ SINGAPORE SG</t>
  </si>
  <si>
    <t>S$602.75</t>
  </si>
  <si>
    <t>JETSTAR A0000000QEV8VB WWW.JETSTAR.C SG</t>
  </si>
  <si>
    <t>S$352.00</t>
  </si>
  <si>
    <t>BUS/MRT 351016780 SINGAPORE SG</t>
  </si>
  <si>
    <t>GOTOGATE_SG_120248633 SINGAPORE SG</t>
  </si>
  <si>
    <t>S$384.36</t>
  </si>
  <si>
    <t>S$229.11</t>
  </si>
  <si>
    <t>MEXICAN FOOD CORP PTE SINGAPORE SG</t>
  </si>
  <si>
    <t>BUS/MRT 351489111 SINGAPORE SG</t>
  </si>
  <si>
    <t>BUS/MRT 351964142 SINGAPORE SG</t>
  </si>
  <si>
    <t>ADELPHI PSCHIATRY &amp; WE SINGAPORE SG</t>
  </si>
  <si>
    <t>S$540.54</t>
  </si>
  <si>
    <t>CROSSINGS CAFE SINGAPORE SG</t>
  </si>
  <si>
    <t>S$11.49</t>
  </si>
  <si>
    <t>WWW.TSUKADANOJOSG.COM SINGAPORE SG</t>
  </si>
  <si>
    <t>GUARDIAN- PAYA LEBAR Q SINGAPORE SG</t>
  </si>
  <si>
    <t>BUS/MRT 353831840 SINGAPORE SG</t>
  </si>
  <si>
    <t>DA CLINIC SINGAPORE SG</t>
  </si>
  <si>
    <t>S$135.00</t>
  </si>
  <si>
    <t>S$258.10</t>
  </si>
  <si>
    <t>S$267.85</t>
  </si>
  <si>
    <t>S$75.94</t>
  </si>
  <si>
    <t>BUS/MRT 354247922 SINGAPORE SG</t>
  </si>
  <si>
    <t>BUS/MRT 354129668 SINGAPORE SG</t>
  </si>
  <si>
    <t>S$8.82</t>
  </si>
  <si>
    <t>S$135.72</t>
  </si>
  <si>
    <t>01NU SKIN ENTERPRISE (S) PL12</t>
  </si>
  <si>
    <t>S$178.33</t>
  </si>
  <si>
    <t>S$84.81</t>
  </si>
  <si>
    <t>SPC SUMANG LINK</t>
  </si>
  <si>
    <t>S$72.28</t>
  </si>
  <si>
    <t>AXS PAYMENT</t>
  </si>
  <si>
    <t>ROYAL CARIBBEAN (305) 341-020 SG</t>
  </si>
  <si>
    <t>S$1,758.24</t>
  </si>
  <si>
    <t>S$1,479.60</t>
  </si>
  <si>
    <t>AGODA.COM SWARGA SUI INTERNET SG</t>
  </si>
  <si>
    <t>S$933.72</t>
  </si>
  <si>
    <t>SENS HOTEL &amp; SPA GIANYAR (KAB) ID IDR7645927.00</t>
  </si>
  <si>
    <t>S$681.31</t>
  </si>
  <si>
    <t>AGODA.COM VILLA SAFF INTERNET SG</t>
  </si>
  <si>
    <t>S$509.80</t>
  </si>
  <si>
    <t>S$330.00</t>
  </si>
  <si>
    <t>RESORT WORLD CRUISES - SGH SG</t>
  </si>
  <si>
    <t>S$298.99</t>
  </si>
  <si>
    <t>S$243.81</t>
  </si>
  <si>
    <t>BALI BOAT SHED HO BADUNG ID IDR2139000.00</t>
  </si>
  <si>
    <t>S$190.24</t>
  </si>
  <si>
    <t>KIPLING - JEWEL SINGAPORE 819 SG</t>
  </si>
  <si>
    <t>S$183.20</t>
  </si>
  <si>
    <t>SENS HOTEL &amp; SPA GIANYAR (KAB) ID IDR1952032.00</t>
  </si>
  <si>
    <t>S$173.75</t>
  </si>
  <si>
    <t>S$153.76</t>
  </si>
  <si>
    <t>SHEIN.COM MIDVIEW SG</t>
  </si>
  <si>
    <t>S$149.39</t>
  </si>
  <si>
    <t>UP TOWN GIRL MBL BADUNG ID IDR1500000.00</t>
  </si>
  <si>
    <t>S$133.41</t>
  </si>
  <si>
    <t>WWW.2C2P.COM*2C2P (THA BANGKOK TH THB3340.00</t>
  </si>
  <si>
    <t>S$132.68</t>
  </si>
  <si>
    <t>S$132.50</t>
  </si>
  <si>
    <t>MERAH PUTIH HO BADUNG ID IDR1465365.00</t>
  </si>
  <si>
    <t>S$130.43</t>
  </si>
  <si>
    <t>PT IDP-BANDARA NGURAH BADUNG (KAB) ID IDR1298000.00</t>
  </si>
  <si>
    <t>S$115.26</t>
  </si>
  <si>
    <t>W BALI SEMINYAK DENPASAR ID IDR1264450.00</t>
  </si>
  <si>
    <t>S$112.46</t>
  </si>
  <si>
    <t>S$106.47</t>
  </si>
  <si>
    <t>S$104.83</t>
  </si>
  <si>
    <t>PRESSBAN CANGGU BADUNG ID IDR1047000.00</t>
  </si>
  <si>
    <t>S$93.12</t>
  </si>
  <si>
    <t>S$92.88</t>
  </si>
  <si>
    <t>AIRBNB * TANCDYSR 653-163-1004 GB</t>
  </si>
  <si>
    <t>S$91.14</t>
  </si>
  <si>
    <t>RIVIERA BADUNG (KAB) ID IDR1006335.00</t>
  </si>
  <si>
    <t>S$89.35</t>
  </si>
  <si>
    <t>S$86.40</t>
  </si>
  <si>
    <t>VORWERK INTERNATIONAL WOLLERAU CH USD59.00</t>
  </si>
  <si>
    <t>S$81.21</t>
  </si>
  <si>
    <t>S$79.59</t>
  </si>
  <si>
    <t>S$75.11</t>
  </si>
  <si>
    <t>S$72.87</t>
  </si>
  <si>
    <t>S$71.75</t>
  </si>
  <si>
    <t>MARISSA SPA HO BADUNG ID IDR800000.00</t>
  </si>
  <si>
    <t>S$71.10</t>
  </si>
  <si>
    <t>S$66.00</t>
  </si>
  <si>
    <t>S$65.18</t>
  </si>
  <si>
    <t>LA BRISA BALI-IPG BALI ID IDR706200.00</t>
  </si>
  <si>
    <t>S$62.76</t>
  </si>
  <si>
    <t>STEAM PURCHASE SEATTLE DE</t>
  </si>
  <si>
    <t>S$62.72</t>
  </si>
  <si>
    <t>SWARGA SUITES BALI BER BADUNG ID IDR689700.00</t>
  </si>
  <si>
    <t>S$61.03</t>
  </si>
  <si>
    <t>PAYPAL *HUNGRYBBQPT 4029357733 SG</t>
  </si>
  <si>
    <t>S$59.18</t>
  </si>
  <si>
    <t>OMOTE - RAFFLES CITY SINGAPORE SG</t>
  </si>
  <si>
    <t>S$55.77</t>
  </si>
  <si>
    <t>MILK AND MADU BEACH RO BADUNG (KAB) ID IDR612150.00</t>
  </si>
  <si>
    <t>S$54.41</t>
  </si>
  <si>
    <t>S$48.30</t>
  </si>
  <si>
    <t>S$47.70</t>
  </si>
  <si>
    <t>BOTTEGA ITALIANA B. HO BADUNG ID IDR380000.00</t>
  </si>
  <si>
    <t>S$33.78</t>
  </si>
  <si>
    <t>S$29.50</t>
  </si>
  <si>
    <t>PEPPER LUNCH@PARKWAY SINGAPORE SG</t>
  </si>
  <si>
    <t>KLM.COM 0744105556027 SCHIPHOL AIRP SG</t>
  </si>
  <si>
    <t>MAWI PASAR UBUD MBL GIANYAR-BALI ID IDR325000.00</t>
  </si>
  <si>
    <t>S$28.57</t>
  </si>
  <si>
    <t>S$28.18</t>
  </si>
  <si>
    <t>MILK AND MADU BEACH RO BADUNG (KAB) ID IDR314820.00</t>
  </si>
  <si>
    <t>RIP CURL BRAWA BADUNG ID IDR299400.00</t>
  </si>
  <si>
    <t>S$26.61</t>
  </si>
  <si>
    <t>MCDONALD'S (QW) SINGAPORE SG</t>
  </si>
  <si>
    <t>SUNDAY KITCHEN HO BADUNG ID IDR288365.00</t>
  </si>
  <si>
    <t>AMAZON RETAIL SG SINGAPORE SG</t>
  </si>
  <si>
    <t>S$24.62</t>
  </si>
  <si>
    <t>THE LAWN CANGGU BADUNG (KAB) ID IDR270800.00</t>
  </si>
  <si>
    <t>S$24.08</t>
  </si>
  <si>
    <t>GRAB* A-5QLQEC2WWINB SOUTH JAKARTA ID IDR268972.00</t>
  </si>
  <si>
    <t>S$23.88</t>
  </si>
  <si>
    <t>GRAB* A-5Q9HS93GWHHW SOUTH JAKARTA ID IDR257400.00</t>
  </si>
  <si>
    <t>S$22.89</t>
  </si>
  <si>
    <t>GRAB* A-5PSTVCFGWFT3 SOUTH JAKARTA ID IDR251000.00</t>
  </si>
  <si>
    <t>S$22.35</t>
  </si>
  <si>
    <t>CATHOLIC FOUNDATION</t>
  </si>
  <si>
    <t>CROCS-JEWEL CHANGI SINGAPORE SG</t>
  </si>
  <si>
    <t>LA BRISA HO BADUNG ID IDR220100.00</t>
  </si>
  <si>
    <t>S$19.55</t>
  </si>
  <si>
    <t>S$17.97</t>
  </si>
  <si>
    <t>S$17.24</t>
  </si>
  <si>
    <t>GRAB* A-5QEJ84CWWG57 SOUTH JAKARTA ID IDR194000.00</t>
  </si>
  <si>
    <t>S$17.23</t>
  </si>
  <si>
    <t>GRAB* A-5Q5CGQGW4HFV SOUTH JAKARTA ID IDR171000.00</t>
  </si>
  <si>
    <t>S$15.21</t>
  </si>
  <si>
    <t>SPOTIFY P27B727DDF STOCKHOLM SE</t>
  </si>
  <si>
    <t>GRAB* A-5PJ6W99GWHFJ SOUTH JAKARTA ID IDR158500.00</t>
  </si>
  <si>
    <t>S$14.13</t>
  </si>
  <si>
    <t>MA MUM - KK SINGAPORE SG</t>
  </si>
  <si>
    <t>GRAB* 97AC29E2B06D4591 SINGAPORE SG</t>
  </si>
  <si>
    <t>S$10.08</t>
  </si>
  <si>
    <t>GRAB* A-5Q3HEVPGWGOR SOUTH JAKARTA ID IDR98400.00</t>
  </si>
  <si>
    <t>S$8.75</t>
  </si>
  <si>
    <t>S$6.26</t>
  </si>
  <si>
    <t>GRAB* A-5Q64AN3WWEAG SOUTH JAKARTA ID IDR55000.00</t>
  </si>
  <si>
    <t>GRAB* A-5QEIGPTGWJJW SOUTH JAKARTA ID IDR48000.00</t>
  </si>
  <si>
    <t>S$4.26</t>
  </si>
  <si>
    <t>GRAB* A-5Q7F7EMGWIOS SOUTH JAKARTA ID IDR46000.00</t>
  </si>
  <si>
    <t>GRAB* A-5QE35H8GWFLX SOUTH JAKARTA ID IDR46000.00</t>
  </si>
  <si>
    <t>GRAB* A-5QJPTQTWWJ76 SOUTH JAKARTA ID IDR46000.00</t>
  </si>
  <si>
    <t>BUS/MRT 366556761 SINGAPORE SG</t>
  </si>
  <si>
    <t>S$3.76</t>
  </si>
  <si>
    <t>BUS/MRT 354712032 SINGAPORE SG</t>
  </si>
  <si>
    <t>BUS/MRT 357542867 SINGAPORE SG</t>
  </si>
  <si>
    <t>BUS/MRT 357976306 SINGAPORE SG</t>
  </si>
  <si>
    <t>BUS/MRT 358395718 SINGAPORE SG</t>
  </si>
  <si>
    <t>BUS/MRT 354592734 SINGAPORE SG</t>
  </si>
  <si>
    <t>BUS/MRT 359930640 SINGAPORE SG</t>
  </si>
  <si>
    <t>BUS/MRT 359719414 SINGAPORE SG</t>
  </si>
  <si>
    <t>BUS/MRT 357425377 SINGAPORE SG</t>
  </si>
  <si>
    <t>GRAB* A-5PUQSANGWG7C SOUTH JAKARTA ID IDR21000.00</t>
  </si>
  <si>
    <t>BUS/MRT 355067835 SINGAPORE SG</t>
  </si>
  <si>
    <t>GRAB* A-5Q64AN3WWEAG SOUTH JAKARTA ID IDR10000.00</t>
  </si>
  <si>
    <t>GRAB* A-5Q5CGQGW4HFV SOUTH JAKARTA ID IDR10000.00</t>
  </si>
  <si>
    <t>S$95.41</t>
  </si>
  <si>
    <t>S$67.43</t>
  </si>
  <si>
    <t>BUS/MRT 369801000 SINGAPORE SG</t>
  </si>
  <si>
    <t>S$3.34</t>
  </si>
  <si>
    <t>BUS/MRT 369975191 SINGAPORE SG</t>
  </si>
  <si>
    <t>S$1.88</t>
  </si>
  <si>
    <t>BUS/MRT 369919587 SINGAPORE SG</t>
  </si>
  <si>
    <t>BUS/MRT 370369948 SINGAPORE SG</t>
  </si>
  <si>
    <t>FP XTRA PARKWAY PARADE SINGAPORE SG</t>
  </si>
  <si>
    <t>S$113.70</t>
  </si>
  <si>
    <t>SPOTIFY P28809C564 STOCKHOLM SE</t>
  </si>
  <si>
    <t>BJR - TORI SANWA @ RC SINGAPORE SG</t>
  </si>
  <si>
    <t>S$55.99</t>
  </si>
  <si>
    <t>S$34.18</t>
  </si>
  <si>
    <t>S$15.16</t>
  </si>
  <si>
    <t>S$78.06</t>
  </si>
  <si>
    <t>S$21.48</t>
  </si>
  <si>
    <t>S$35.75</t>
  </si>
  <si>
    <t>BUS/MRT 372902417 SINGAPORE SG</t>
  </si>
  <si>
    <t>BUS/MRT 373193507 SINGAPORE SG</t>
  </si>
  <si>
    <t>HARVEY NORMAN-PARKWAY SINGAPORE SG</t>
  </si>
  <si>
    <t>S$76.70</t>
  </si>
  <si>
    <t>7-ELEVEN-344 UBI AVE 1 SINGAPORE SG</t>
  </si>
  <si>
    <t>KHANSAMA SINGAPORE SG</t>
  </si>
  <si>
    <t>S$72.54</t>
  </si>
  <si>
    <t>BUS/MRT 373605187 SINGAPORE SG</t>
  </si>
  <si>
    <t>BUS/MRT 373734773 SINGAPORE SG</t>
  </si>
  <si>
    <t>S$10.87</t>
  </si>
  <si>
    <t>S$59.76</t>
  </si>
  <si>
    <t>S$115.68</t>
  </si>
  <si>
    <t>S$17.09</t>
  </si>
  <si>
    <t>S$98.10</t>
  </si>
  <si>
    <t>BUS/MRT 376285006 SINGAPORE SG</t>
  </si>
  <si>
    <t>BUS/MRT 376153256 SINGAPORE SG</t>
  </si>
  <si>
    <t>S$4.43</t>
  </si>
  <si>
    <t>NET*FANMAIJI VENTURES SINGAPORE SG</t>
  </si>
  <si>
    <t>BUS/MRT 376773682 SINGAPORE SG</t>
  </si>
  <si>
    <t>MR BEAN INT L-PASIR PA SINGAPORE SG</t>
  </si>
  <si>
    <t>BUS/MRT 377237574 SINGAPORE SG</t>
  </si>
  <si>
    <t>BUS/MRT 377105393 SINGAPORE SG</t>
  </si>
  <si>
    <t>S$1.67</t>
  </si>
  <si>
    <t>S$27.85</t>
  </si>
  <si>
    <t>KANE MOCHI JEWEL CHANG SINGAPORE SG</t>
  </si>
  <si>
    <t>FAIRPRICE FINEST-BT TI SINGAPORE SG</t>
  </si>
  <si>
    <t>S$7.47</t>
  </si>
  <si>
    <t>FP*FOOD PANDA SINGAPORE SG</t>
  </si>
  <si>
    <t>S$28.39</t>
  </si>
  <si>
    <t>KENANGAN COFFEE SINGAPORE SG</t>
  </si>
  <si>
    <t>S$188.55</t>
  </si>
  <si>
    <t>BUS/MRT 379861546 SINGAPORE SG</t>
  </si>
  <si>
    <t>7-ELEVEN-PSA BLDG SINGAPORE SG</t>
  </si>
  <si>
    <t>BUS/MRT 380398700 SINGAPORE SG</t>
  </si>
  <si>
    <t>SMP*MK LEVURE NATURELL SINGAPORE SG</t>
  </si>
  <si>
    <t>BUS/MRT 380258393 SINGAPORE SG</t>
  </si>
  <si>
    <t>S$3.19</t>
  </si>
  <si>
    <t>S$12.54</t>
  </si>
  <si>
    <t>S$96.46</t>
  </si>
  <si>
    <t>HOCK CHEONG AUTOMEC P</t>
  </si>
  <si>
    <t>S$12.24</t>
  </si>
  <si>
    <t>S$23.76</t>
  </si>
  <si>
    <t>SHEIN.COM SINGAPORE SG</t>
  </si>
  <si>
    <t>S$232.09</t>
  </si>
  <si>
    <t>S$77.38</t>
  </si>
  <si>
    <t>S$31.16</t>
  </si>
  <si>
    <t>S$166.30</t>
  </si>
  <si>
    <t>PETER FNB SUPPLIES PTE SINGAPORE SG</t>
  </si>
  <si>
    <t>S$65.17</t>
  </si>
  <si>
    <t>S$31.30</t>
  </si>
  <si>
    <t>BUS/MRT 383664649 SINGAPORE SG</t>
  </si>
  <si>
    <t>BUS/MRT 383358346 SINGAPORE SG</t>
  </si>
  <si>
    <t>S$491.60</t>
  </si>
  <si>
    <t>S$18.04</t>
  </si>
  <si>
    <t>S$77.85</t>
  </si>
  <si>
    <t>SPC 31 ADAM RD</t>
  </si>
  <si>
    <t>S$79.34</t>
  </si>
  <si>
    <t>S$70.04</t>
  </si>
  <si>
    <t>BUS/MRT 383908053 SINGAPORE SG</t>
  </si>
  <si>
    <t>BUS/MRT 384455330 SINGAPORE SG</t>
  </si>
  <si>
    <t>BUS/MRT 385423223 SINGAPORE SG</t>
  </si>
  <si>
    <t>MCDONALD'S (FR) SINGAPORE SG</t>
  </si>
  <si>
    <t>S$22.02</t>
  </si>
  <si>
    <t>S$1,157.97</t>
  </si>
  <si>
    <t>DESIGUAL SGP SINGA JEW SINGAPORE SG</t>
  </si>
  <si>
    <t>S$231.20</t>
  </si>
  <si>
    <t>WA-EN WAGYU YAKINIKU SINGAPORE SG</t>
  </si>
  <si>
    <t>S$232.61</t>
  </si>
  <si>
    <t>S$27.54</t>
  </si>
  <si>
    <t>SPOTIFY P29A21CB37 STOCKHOLM SE</t>
  </si>
  <si>
    <t>BUS/MRT 386516304 SINGAPORE SG</t>
  </si>
  <si>
    <t>JFE-BBQ SEOUL SHOKUDO SINGAPORE SG</t>
  </si>
  <si>
    <t>S$38.13</t>
  </si>
  <si>
    <t>BUS/MRT 387036851 SINGAPORE SG</t>
  </si>
  <si>
    <t>DAISO JAPAN-ARC SINGAPORE SG</t>
  </si>
  <si>
    <t>S$4.36</t>
  </si>
  <si>
    <t>BUS/MRT 387173995 SINGAPORE SG</t>
  </si>
  <si>
    <t>ALCHEMIST KHONG GUAN SINGAPORE SG</t>
  </si>
  <si>
    <t>BUS/MRT 387719865 SINGAPORE SG</t>
  </si>
  <si>
    <t>S$2.18</t>
  </si>
  <si>
    <t>S$51.86</t>
  </si>
  <si>
    <t>S$14.81</t>
  </si>
  <si>
    <t>BUS/MRT 388239916 SINGAPORE SG</t>
  </si>
  <si>
    <t>S$54.97</t>
  </si>
  <si>
    <t>WATSON'S SINGAPORE SINGAPORE SG</t>
  </si>
  <si>
    <t>S$64.30</t>
  </si>
  <si>
    <t>S$48.23</t>
  </si>
  <si>
    <t>S$14.17</t>
  </si>
  <si>
    <t>S$1.26</t>
  </si>
  <si>
    <t>GUARDIAN-SUNTEC #02-32 SINGAPORE SG</t>
  </si>
  <si>
    <t>ASTONS SPECIALITIES @ SINGAPORE 038 SG</t>
  </si>
  <si>
    <t>S$60.70</t>
  </si>
  <si>
    <t>BUS/MRT 390740045 SINGAPORE SG</t>
  </si>
  <si>
    <t>BUS/MRT 390864498 SINGAPORE SG</t>
  </si>
  <si>
    <t>BUS/MRT 391344545 SINGAPORE SG</t>
  </si>
  <si>
    <t>S$129.21</t>
  </si>
  <si>
    <t>FRUIT - SATAY BY THE B SINGAPORE SG</t>
  </si>
  <si>
    <t>SBTB STALL 22 SINGAPORE SG</t>
  </si>
  <si>
    <t>NIPPON HOME - BS17 SINGAPORE SG</t>
  </si>
  <si>
    <t>PLAIN VANILLA - EAST C SINGAPORE SG</t>
  </si>
  <si>
    <t>COLD STORAGE - JOO CHI SINGAPORE SG</t>
  </si>
  <si>
    <t>AGODA.COM M ROOF HOT INTERNET SG</t>
  </si>
  <si>
    <t>S$484.06</t>
  </si>
  <si>
    <t>BUS/MRT 393787036 SINGAPORE SG</t>
  </si>
  <si>
    <t>S$122.13</t>
  </si>
  <si>
    <t>BUS/MRT 393651949 SINGAPORE SG</t>
  </si>
  <si>
    <t>MINMED CLINIC (SINGPOS SINGAPORE SG</t>
  </si>
  <si>
    <t>BUS/MRT 394319651 SINGAPORE SG</t>
  </si>
  <si>
    <t>THE COCOA TREES SINGAPORE SG</t>
  </si>
  <si>
    <t>TIP TOP TERMINAL 1 TRA SINGAPORE SG</t>
  </si>
  <si>
    <t>HEAVENLYWANG@HWT1ADTR SINGAPORE SG</t>
  </si>
  <si>
    <t>S$81.88</t>
  </si>
  <si>
    <t>GRAB RIDES-EC PETALING JAYA MY MYR9.00</t>
  </si>
  <si>
    <t>S$2.63</t>
  </si>
  <si>
    <t>GRAB RIDES-EC PETALING JAYA MY MYR8.00</t>
  </si>
  <si>
    <t>S$2.33</t>
  </si>
  <si>
    <t>SIN WENG FAI PEANUT CA 30300 IPOH, P MY MYR104.00</t>
  </si>
  <si>
    <t>K TEN CLAY POT IPOH MY MYR336.00</t>
  </si>
  <si>
    <t>S$97.90</t>
  </si>
  <si>
    <t>GRAB RIDES-EC PETALING JAYA MY MYR7.00</t>
  </si>
  <si>
    <t>GRAB RIDES-EC PETALING JAYA MY MYR11.00</t>
  </si>
  <si>
    <t>SECRET RECIPE-IPOH PAR IPOH MY MYR182.35</t>
  </si>
  <si>
    <t>S$53.14</t>
  </si>
  <si>
    <t>VIPOH SDN BHD PERAK MY MYR488.00</t>
  </si>
  <si>
    <t>S$142.19</t>
  </si>
  <si>
    <t>AIRBNB * INC 653-163-1004 GB</t>
  </si>
  <si>
    <t>S$188.67</t>
  </si>
  <si>
    <t>GRAB RIDES-EC PETALING JAYA MY MYR15.00</t>
  </si>
  <si>
    <t>S$4.37</t>
  </si>
  <si>
    <t>S$251.15</t>
  </si>
  <si>
    <t>RCL SPECTRUM NON DCC WEYBRIDGE GB USD609.89</t>
  </si>
  <si>
    <t>S$848.29</t>
  </si>
  <si>
    <t>S$75.00</t>
  </si>
  <si>
    <t>S$114.98</t>
  </si>
  <si>
    <t>S$80.89</t>
  </si>
  <si>
    <t>S$80.90</t>
  </si>
  <si>
    <t>7 ELEVEN-CHANGI T3 NOR SINGAPORE SG</t>
  </si>
  <si>
    <t>788 WATSONS CENTRAL WO BANGKOK TH THB1328.40</t>
  </si>
  <si>
    <t>S$51.07</t>
  </si>
  <si>
    <t>ALI'S PRATA PTE LTD SINGAPORE SG</t>
  </si>
  <si>
    <t>ASTONS PRIME @ JCR SINGAPORE 427 SG</t>
  </si>
  <si>
    <t>S$112.47</t>
  </si>
  <si>
    <t>ASTONS SINGPOSTCEQLUB SINGAPORE SG</t>
  </si>
  <si>
    <t>BURGER KING-SBIA LS L3 SAMUTPRAKAN TH THB178.00</t>
  </si>
  <si>
    <t>BUS/MRT 400461509 SINGAPORE SG</t>
  </si>
  <si>
    <t>BUS/MRT 401273412 SINGAPORE SG</t>
  </si>
  <si>
    <t>BUS/MRT 401950699 SINGAPORE SG</t>
  </si>
  <si>
    <t>BUS/MRT 402477955 SINGAPORE SG</t>
  </si>
  <si>
    <t>BUS/MRT 403064753 SINGAPORE SG</t>
  </si>
  <si>
    <t>BUS/MRT 404427385 SINGAPORE SG</t>
  </si>
  <si>
    <t>BUS/MRT 405503495 SINGAPORE SG</t>
  </si>
  <si>
    <t>BUS/MRT 406036450 SINGAPORE SG</t>
  </si>
  <si>
    <t>BUS/MRT 406567239 SINGAPORE SG</t>
  </si>
  <si>
    <t>BUS/MRT 407914597 SINGAPORE SG</t>
  </si>
  <si>
    <t>BUS/MRT 408043953 SINGAPORE SG</t>
  </si>
  <si>
    <t>BUS/MRT 409077337 SINGAPORE SG</t>
  </si>
  <si>
    <t>BUS/MRT 409612652 SINGAPORE SG</t>
  </si>
  <si>
    <t>BUS/MRT 411625019 SINGAPORE SG</t>
  </si>
  <si>
    <t>S$3.38</t>
  </si>
  <si>
    <t>BUS/MRT 411753330 SINGAPORE SG</t>
  </si>
  <si>
    <t>BUS/MRT 412590461 SINGAPORE SG</t>
  </si>
  <si>
    <t>BUS/MRT 412725150 SINGAPORE SG</t>
  </si>
  <si>
    <t>CANTON PARADISE @ PARK SINGAPORE SG</t>
  </si>
  <si>
    <t>CHATRAMUE-C.WORLD 2 BANGKOK TH THB105.00</t>
  </si>
  <si>
    <t>COLD STORAGE - NOVENA SINGAPORE SG</t>
  </si>
  <si>
    <t>ENCIK TAN SINGPOST SINGAPORE SG</t>
  </si>
  <si>
    <t>S$12.19</t>
  </si>
  <si>
    <t>FOUR LEAVES - PARKWAY SINGAPORE SG</t>
  </si>
  <si>
    <t>S$100.09</t>
  </si>
  <si>
    <t>S$94.09</t>
  </si>
  <si>
    <t>FR PP-SHOU YI FRIED FR SINGAPORE SG</t>
  </si>
  <si>
    <t>S$2.61</t>
  </si>
  <si>
    <t>GOOGLE SOLID STARTS SINGAPORE SG</t>
  </si>
  <si>
    <t>GRAB* GPC-8AF0DE82E863 SINGAPORE SG</t>
  </si>
  <si>
    <t>GUARDIAN - TAI SENG SINGAPORE SG</t>
  </si>
  <si>
    <t>S$69.25</t>
  </si>
  <si>
    <t>S$27.75</t>
  </si>
  <si>
    <t>HAO MART PTE LTD-TJONG SINGAPORE SG</t>
  </si>
  <si>
    <t>HOOGA @PARKWAY PARADE SINGAPORE SG</t>
  </si>
  <si>
    <t>S$58.09</t>
  </si>
  <si>
    <t>HUGGS COFFEE-PLQ SINGAPORE SG</t>
  </si>
  <si>
    <t>JUNIOR PAGE PL-ROADSHO SINGAPORE SG</t>
  </si>
  <si>
    <t>S$44.59</t>
  </si>
  <si>
    <t>S$43.16</t>
  </si>
  <si>
    <t>KING POWER DUTY FREE-S SAMUTPRAKAN TH THB600.00</t>
  </si>
  <si>
    <t>S$23.08</t>
  </si>
  <si>
    <t>KOPITIAM @ TERMINAL 3 SINGAPORE SG</t>
  </si>
  <si>
    <t>KOPITIAM@T4 SINGAPORE SG</t>
  </si>
  <si>
    <t>S$12.98</t>
  </si>
  <si>
    <t>LONG JOHN SILVER'S@TS SINGAPORE SG</t>
  </si>
  <si>
    <t>LOTTE DUTY FREE-T4 SINGAPORE SG</t>
  </si>
  <si>
    <t>S$158.00</t>
  </si>
  <si>
    <t>LOVELY FOODS GROUP SINGAPORE SG</t>
  </si>
  <si>
    <t>S$276.85</t>
  </si>
  <si>
    <t>NET*QIN JI ROUGAMO SINGAPORE SG</t>
  </si>
  <si>
    <t>S$25.98</t>
  </si>
  <si>
    <t>S$36.24</t>
  </si>
  <si>
    <t>S$61.92</t>
  </si>
  <si>
    <t>S$61.45</t>
  </si>
  <si>
    <t>S$60.13</t>
  </si>
  <si>
    <t>S$59.01</t>
  </si>
  <si>
    <t>S$24.39</t>
  </si>
  <si>
    <t>NTUC FairPrice Online SINGAPORE SG</t>
  </si>
  <si>
    <t>S$3.25 cr</t>
  </si>
  <si>
    <t>S$3.37 cr</t>
  </si>
  <si>
    <t>OPERA BANGKOK TH THB1872.00</t>
  </si>
  <si>
    <t>S$72.03</t>
  </si>
  <si>
    <t>S$14.75</t>
  </si>
  <si>
    <t>S$30.60</t>
  </si>
  <si>
    <t>SMP*THE VIET ROTI SINGAPORE SG</t>
  </si>
  <si>
    <t>S$241.98</t>
  </si>
  <si>
    <t>S$74.23</t>
  </si>
  <si>
    <t>SPOTIFY P2A5A99F2C STOCKHOLM SE</t>
  </si>
  <si>
    <t>S$45.16</t>
  </si>
  <si>
    <t>S$8.03</t>
  </si>
  <si>
    <t>S$4.05</t>
  </si>
  <si>
    <t>THAI SUPERMARKET SINGAPORE SG</t>
  </si>
  <si>
    <t>S$43.76</t>
  </si>
  <si>
    <t>TOTT STORE I12 KATONG SINGAPORE SG</t>
  </si>
  <si>
    <t>S$19.06</t>
  </si>
  <si>
    <t>S$18.46</t>
  </si>
  <si>
    <t>WWW.GRAB.COM BANGKOK TH THB127.00</t>
  </si>
  <si>
    <t>S$4.89</t>
  </si>
  <si>
    <t>WWW.GRAB.COM BANGKOK TH THB163.00</t>
  </si>
  <si>
    <t>S$6.27</t>
  </si>
  <si>
    <t>WWW.GRAB.COM BANGKOK TH THB176.00</t>
  </si>
  <si>
    <t>S$6.77</t>
  </si>
  <si>
    <t>WWW.GRAB.COM BANGKOK TH THB202.00</t>
  </si>
  <si>
    <t>S$7.77</t>
  </si>
  <si>
    <t>WWW.GRAB.COM BANGKOK TH THB210.00</t>
  </si>
  <si>
    <t>S$8.08</t>
  </si>
  <si>
    <t>WWW.GRAB.COM BANGKOK TH THB222.00</t>
  </si>
  <si>
    <t>S$8.54</t>
  </si>
  <si>
    <t>WWW.GRAB.COM BANGKOK TH THB243.00</t>
  </si>
  <si>
    <t>S$9.35</t>
  </si>
  <si>
    <t>WWW.GRAB.COM BANGKOK TH THB359.00</t>
  </si>
  <si>
    <t>S$13.81</t>
  </si>
  <si>
    <t>WWW.GRAB.COM BANGKOK TH THB38.00</t>
  </si>
  <si>
    <t>WWW.GRAB.COM BANGKOK TH THB415.00</t>
  </si>
  <si>
    <t>S$15.94</t>
  </si>
  <si>
    <t>WWW.GRAB.COM BANGKOK TH THB50.00</t>
  </si>
  <si>
    <t>S$1.92</t>
  </si>
  <si>
    <t>WWW.GRAB.COM BANGKOK TH THB658.00</t>
  </si>
  <si>
    <t>S$25.32</t>
  </si>
  <si>
    <t>WWW.GRAB.COM BANGKOK TH THB77.00</t>
  </si>
  <si>
    <t>WWW.GRAB.COM BANGKOK TH THB81.00</t>
  </si>
  <si>
    <t>WWW.GRAB.COM BANGKOK TH THB816.00</t>
  </si>
  <si>
    <t>S$31.39</t>
  </si>
  <si>
    <t>BUS/MRT 415084421 SINGAPORE SG</t>
  </si>
  <si>
    <t>S$76.21</t>
  </si>
  <si>
    <t>BUS/MRT 416118045 SINGAPORE SG</t>
  </si>
  <si>
    <t>BUS/MRT 416659012 SINGAPORE SG</t>
  </si>
  <si>
    <t>S$103.24</t>
  </si>
  <si>
    <t>HUGGS COFFEE-TAI SENG SINGAPORE SG</t>
  </si>
  <si>
    <t>FITNESS FIRST-MAPLETRE SINGAPORE SG</t>
  </si>
  <si>
    <t>S$195.00</t>
  </si>
  <si>
    <t>MCDONALDS 930016 SINGAPORE SG</t>
  </si>
  <si>
    <t>SPOTIFY P2B2AC5A49 STOCKHOLM SE</t>
  </si>
  <si>
    <t>BUS/MRT 417234742 SINGAPORE SG</t>
  </si>
  <si>
    <t>S$315.00</t>
  </si>
  <si>
    <t>S$62.78</t>
  </si>
  <si>
    <t>S$144.99</t>
  </si>
  <si>
    <t>PARKING.SG BILL_8C761A SINGAPORE SG</t>
  </si>
  <si>
    <t>CAROUSELL PAYMENT SINGAPORE SG</t>
  </si>
  <si>
    <t>S$27.98</t>
  </si>
  <si>
    <t>SMP-HOLY FAMILY SINGAPORE SG</t>
  </si>
  <si>
    <t>BUS/MRT 418887463 SINGAPORE SG</t>
  </si>
  <si>
    <t>S$104.89</t>
  </si>
  <si>
    <t>S$835.00</t>
  </si>
  <si>
    <t>BUS/MRT 420090594 SINGAPORE SG</t>
  </si>
  <si>
    <t>7-ELEVEN - MBC SINGAPORE SG</t>
  </si>
  <si>
    <t>BUS/MRT 420224991 SINGAPORE SG</t>
  </si>
  <si>
    <t>S$23.62</t>
  </si>
  <si>
    <t>S$96.90</t>
  </si>
  <si>
    <t>S$112.89</t>
  </si>
  <si>
    <t>S$4.45</t>
  </si>
  <si>
    <t>WELCIA-BHG (TAKASHIMAY SINGAPORE SG</t>
  </si>
  <si>
    <t>S$4.91</t>
  </si>
  <si>
    <t>S$54.13</t>
  </si>
  <si>
    <t>S$57.19</t>
  </si>
  <si>
    <t>S$38.49</t>
  </si>
  <si>
    <t>KIND KONES KATONG I12 SINGAPORE SG</t>
  </si>
  <si>
    <t>S$14.82</t>
  </si>
  <si>
    <t>S$110.81</t>
  </si>
  <si>
    <t>S$85.12</t>
  </si>
  <si>
    <t>BUS/MRT 422216211 SINGAPORE SG</t>
  </si>
  <si>
    <t>S$19.66</t>
  </si>
  <si>
    <t>BUS/MRT 423346671 SINGAPORE SG</t>
  </si>
  <si>
    <t>BUS/MRT 423222294 SINGAPORE SG</t>
  </si>
  <si>
    <t>BUS/MRT 423742962 SINGAPORE SG</t>
  </si>
  <si>
    <t>BUS/MRT 424417028 SINGAPORE SG</t>
  </si>
  <si>
    <t>THE COFFEE ACADEMICS SINGAPORE SG</t>
  </si>
  <si>
    <t>S$131.20</t>
  </si>
  <si>
    <t>BUS/MRT 424294514 SINGAPORE SG</t>
  </si>
  <si>
    <t>7-ELEVEN-POST CENTRE SINGAPORE SG</t>
  </si>
  <si>
    <t>RWS FB MALAYSIAN FD ST SINGAPORE SG</t>
  </si>
  <si>
    <t>PELAGO SINGAPORE SG</t>
  </si>
  <si>
    <t>SRI MURUGAN SINGAPORE SG</t>
  </si>
  <si>
    <t>BUS/MRT 426021382 SINGAPORE SG</t>
  </si>
  <si>
    <t>S$16.19</t>
  </si>
  <si>
    <t>BUS/MRT 426971235 SINGAPORE SG</t>
  </si>
  <si>
    <t>TOAST BOX - BT IHQ SINGAPORE SG</t>
  </si>
  <si>
    <t>BUS/MRT 427411955 SINGAPORE SG</t>
  </si>
  <si>
    <t>BUS/MRT 427535624 SINGAPORE SG</t>
  </si>
  <si>
    <t>S$4.32</t>
  </si>
  <si>
    <t>FR IHQ- SINDO PADANG SINGAPORE SG</t>
  </si>
  <si>
    <t>ANTHONY HAIR PY SINGAPORE SG</t>
  </si>
  <si>
    <t>PLAYMADE SINGAPORE SG</t>
  </si>
  <si>
    <t>BUS/MRT 428312066 SINGAPORE SG</t>
  </si>
  <si>
    <t>S$75.24</t>
  </si>
  <si>
    <t>S$21.92</t>
  </si>
  <si>
    <t>S$53.69</t>
  </si>
  <si>
    <t>WELCIA-BHG (SUNTEC CIT SINGAPORE SG</t>
  </si>
  <si>
    <t>S$14.62</t>
  </si>
  <si>
    <t>BUS/MRT 429594127 SINGAPORE SG</t>
  </si>
  <si>
    <t>DONERGY PTE LTD SINGAPORE SG</t>
  </si>
  <si>
    <t>S$26.16</t>
  </si>
  <si>
    <t>BUS/MRT 429475226 SINGAPORE SG</t>
  </si>
  <si>
    <t>S$62.65</t>
  </si>
  <si>
    <t>PARKING.SG BILL_397BDE SINGAPORE SG</t>
  </si>
  <si>
    <t>S$40.20</t>
  </si>
  <si>
    <t>PAYA LEBAR QUARTER SINGAPORE SG</t>
  </si>
  <si>
    <t>FITNESS FIRST SINGAPOR SINGAPORE SG</t>
  </si>
  <si>
    <t>YANG MING SEAFOOD VIL SINGAPORE SG</t>
  </si>
  <si>
    <t>S$8.81</t>
  </si>
  <si>
    <t>SPC 91 JURONG EAST AVE</t>
  </si>
  <si>
    <t>S$82.15</t>
  </si>
  <si>
    <t>S$1,390.80</t>
  </si>
  <si>
    <t>S$341.90</t>
  </si>
  <si>
    <t>SP NOVITA SINGAPORE SG</t>
  </si>
  <si>
    <t>S$294.92</t>
  </si>
  <si>
    <t>S$247.10</t>
  </si>
  <si>
    <t>TU KAB KHAO PHUKET TH THB4676.00</t>
  </si>
  <si>
    <t>S$179.34</t>
  </si>
  <si>
    <t>S$164.52</t>
  </si>
  <si>
    <t>S$150.00</t>
  </si>
  <si>
    <t>WORD ON FIRE DONATION WORDONFIRE.OR IL USD100.00</t>
  </si>
  <si>
    <t>S$140.03</t>
  </si>
  <si>
    <t>S$135.60</t>
  </si>
  <si>
    <t>S$106.96</t>
  </si>
  <si>
    <t>S$105.55</t>
  </si>
  <si>
    <t>S$104.58</t>
  </si>
  <si>
    <t>S$102.17</t>
  </si>
  <si>
    <t>URBANCOMPANY INTERNET SG</t>
  </si>
  <si>
    <t>S$94.00</t>
  </si>
  <si>
    <t>S$93.19</t>
  </si>
  <si>
    <t>S$91.55</t>
  </si>
  <si>
    <t>S$87.39</t>
  </si>
  <si>
    <t>S$77.71</t>
  </si>
  <si>
    <t>S$72.20</t>
  </si>
  <si>
    <t>S$71.93</t>
  </si>
  <si>
    <t>S$67.50</t>
  </si>
  <si>
    <t>S$66.45</t>
  </si>
  <si>
    <t>S$63.10</t>
  </si>
  <si>
    <t>S$55.75</t>
  </si>
  <si>
    <t>S$54.43</t>
  </si>
  <si>
    <t>S$52.42</t>
  </si>
  <si>
    <t>S$50.59</t>
  </si>
  <si>
    <t>S$43.32</t>
  </si>
  <si>
    <t>S$37.30</t>
  </si>
  <si>
    <t>S$34.30</t>
  </si>
  <si>
    <t>S$33.87</t>
  </si>
  <si>
    <t>WWW.ISSHINMACHI* ODDLE SINGAPORE SG</t>
  </si>
  <si>
    <t>S$33.40</t>
  </si>
  <si>
    <t>S$32.40</t>
  </si>
  <si>
    <t>S$30.32</t>
  </si>
  <si>
    <t>S$29.29</t>
  </si>
  <si>
    <t>CIRCLES.LIFE WWW.CIRCLES.L SG</t>
  </si>
  <si>
    <t>GRAB* GPC-B61F1846C782 SINGAPORE SG</t>
  </si>
  <si>
    <t>S$24.43</t>
  </si>
  <si>
    <t>S$22.85</t>
  </si>
  <si>
    <t>GRAB* GPC-E28755012BA0 SINGAPORE SG</t>
  </si>
  <si>
    <t>GRAB* 9BC7B0F02F791037 SINGAPORE SG</t>
  </si>
  <si>
    <t>S$21.58</t>
  </si>
  <si>
    <t>NET*SUBWAY SINGAPORE SG</t>
  </si>
  <si>
    <t>S$19.78</t>
  </si>
  <si>
    <t>YEW KEE SPECIALITIES - SINGAPORE SG</t>
  </si>
  <si>
    <t>S$15.33</t>
  </si>
  <si>
    <t>FR PP-HONGLU MALA TANG SINGAPORE SG</t>
  </si>
  <si>
    <t>S$15.28</t>
  </si>
  <si>
    <t>SPOTIFY P2BF5A42E3 STOCKHOLM SE</t>
  </si>
  <si>
    <t>MOS BURGER-TAI SENG SINGAPORE SG</t>
  </si>
  <si>
    <t>TOPS-PHUKET FLORESTA PHUKET TH THB252.00</t>
  </si>
  <si>
    <t>S$9.66</t>
  </si>
  <si>
    <t>FR VIVO-RIVERSIDE INDO SINGAPORE SG</t>
  </si>
  <si>
    <t>S$9.06</t>
  </si>
  <si>
    <t>S$7.63</t>
  </si>
  <si>
    <t>TIM HORTONS VIVOCITY SINGAPORE SG</t>
  </si>
  <si>
    <t>S$7.04</t>
  </si>
  <si>
    <t>BUS/MRT 442678552 SINGAPORE SG</t>
  </si>
  <si>
    <t>SWEE HENG BAKERY-CL13 SINGAPORE SG</t>
  </si>
  <si>
    <t>BUS/MRT 434277641 SINGAPORE SG</t>
  </si>
  <si>
    <t>S$3.78</t>
  </si>
  <si>
    <t>BUS/MRT 431216533 SINGAPORE SG</t>
  </si>
  <si>
    <t>BUS/MRT 431703422 SINGAPORE SG</t>
  </si>
  <si>
    <t>BUS/MRT 433240237 SINGAPORE SG</t>
  </si>
  <si>
    <t>BUS/MRT 434149737 SINGAPORE SG</t>
  </si>
  <si>
    <t>BUS/MRT 434603886 SINGAPORE SG</t>
  </si>
  <si>
    <t>BUS/MRT 435540300 SINGAPORE SG</t>
  </si>
  <si>
    <t>BUS/MRT 436770591 SINGAPORE SG</t>
  </si>
  <si>
    <t>BUS/MRT 444137821 SINGAPORE SG</t>
  </si>
  <si>
    <t>BUS/MRT 445154857 SINGAPORE SG</t>
  </si>
  <si>
    <t>BUS/MRT 430900794 SINGAPORE SG</t>
  </si>
  <si>
    <t>BUS/MRT 434730346 SINGAPORE SG</t>
  </si>
  <si>
    <t>BUS/MRT 442226013 SINGAPORE SG</t>
  </si>
  <si>
    <t>PARKING.SG BILL_CCE67F SINGAPORE SG</t>
  </si>
  <si>
    <t>PARKING.SG BILL_C40A1B SINGAPORE SG</t>
  </si>
  <si>
    <t>PARKING.SG BILL_DF76A7 SINGAPORE SG</t>
  </si>
  <si>
    <t>BUS/MRT 435220417 SINGAPORE SG</t>
  </si>
  <si>
    <t>S$1.09</t>
  </si>
  <si>
    <t>PARKING.SG BILL_97C278 SINGAPORE SG</t>
  </si>
  <si>
    <t>LENOVO.COM SG WWW.LENOVO.CO SG</t>
  </si>
  <si>
    <t>S$1,886.60</t>
  </si>
  <si>
    <t>FLYSCOOT.0000000Q37SYR SINGAPORE SG</t>
  </si>
  <si>
    <t>S$931.08</t>
  </si>
  <si>
    <t>S$660.00</t>
  </si>
  <si>
    <t>AGODA.COM KSL HOTEL INTERNET SG</t>
  </si>
  <si>
    <t>S$315.14</t>
  </si>
  <si>
    <t>S$275.51</t>
  </si>
  <si>
    <t>S$223.45</t>
  </si>
  <si>
    <t>JOLLY ECO SINGAPORE SG</t>
  </si>
  <si>
    <t>S$119.98</t>
  </si>
  <si>
    <t>CLASSIC@PARK WAY SINGAPORE SG</t>
  </si>
  <si>
    <t>S$101.90</t>
  </si>
  <si>
    <t>S$96.12</t>
  </si>
  <si>
    <t>S$85.16</t>
  </si>
  <si>
    <t>GOODWOODPARKHOT* ODDLE SINGAPORE SG</t>
  </si>
  <si>
    <t>S$82.87</t>
  </si>
  <si>
    <t>S$74.60</t>
  </si>
  <si>
    <t>S$72.10</t>
  </si>
  <si>
    <t>TOH AQUARIUM SINGAPORE SG</t>
  </si>
  <si>
    <t>S$68.00</t>
  </si>
  <si>
    <t>GARDENS BY THE BAY SINGAPORE SG</t>
  </si>
  <si>
    <t>S$67.31</t>
  </si>
  <si>
    <t>S$66.64</t>
  </si>
  <si>
    <t>S$65.57</t>
  </si>
  <si>
    <t>S$61.48</t>
  </si>
  <si>
    <t>WATSONS - PARKWAY PARA SINGAPORE SG</t>
  </si>
  <si>
    <t>S$58.90</t>
  </si>
  <si>
    <t>S$58.39</t>
  </si>
  <si>
    <t>MEL'S PLACE BAR &amp; BIST SINGAPORE SG</t>
  </si>
  <si>
    <t>S$54.65</t>
  </si>
  <si>
    <t>SUSHI EXPRESS PLQ SINGAPORE SG</t>
  </si>
  <si>
    <t>S$53.96</t>
  </si>
  <si>
    <t>S$50.61</t>
  </si>
  <si>
    <t>MI STORE @FUNAN MALL SINGAPORE SG</t>
  </si>
  <si>
    <t>S$39.60</t>
  </si>
  <si>
    <t>IUIGA - PARKWAY PARADE SINGAPORE 449 SG</t>
  </si>
  <si>
    <t>S$38.60</t>
  </si>
  <si>
    <t>S$34.32</t>
  </si>
  <si>
    <t>GONGYUAN MALATANG-SELE SINGAPORE SG</t>
  </si>
  <si>
    <t>S$33.39</t>
  </si>
  <si>
    <t>S$32.32</t>
  </si>
  <si>
    <t>S$31.17</t>
  </si>
  <si>
    <t>TRANSIT 30000818025118 SINGAPORE SG</t>
  </si>
  <si>
    <t>S$29.33</t>
  </si>
  <si>
    <t>OOH FU THAI SINGAPORE SG</t>
  </si>
  <si>
    <t>STUFF'D PAYA LEBAR SQU SINGAPORE SG</t>
  </si>
  <si>
    <t>NET*SMIGY(PAYA LEBAR) SINGAPORE SG</t>
  </si>
  <si>
    <t>ITALIAN COFFEE LAB SINGAPORE SG</t>
  </si>
  <si>
    <t>KRISPAY*HUGGS COFFEE SINGAPORE SG</t>
  </si>
  <si>
    <t>WOK HEY - SUNTEC CITY SINGAPORE SG</t>
  </si>
  <si>
    <t>PARKWAY PARADE SINGAPORE SG</t>
  </si>
  <si>
    <t>S$18.77</t>
  </si>
  <si>
    <t>S$17.99</t>
  </si>
  <si>
    <t>S$17.06</t>
  </si>
  <si>
    <t>S$15.47</t>
  </si>
  <si>
    <t>SPOTIFY P2CBFED649 STOCKHOLM SE</t>
  </si>
  <si>
    <t>BEARD PAPAS SINGAPORE SG</t>
  </si>
  <si>
    <t>S$13.79</t>
  </si>
  <si>
    <t>GRAB* 909645BBF2D5A81A SINGAPORE SG</t>
  </si>
  <si>
    <t>S$12.82</t>
  </si>
  <si>
    <t>S$11.93</t>
  </si>
  <si>
    <t>DON DON DONKI - PLQ SINGAPORE SG</t>
  </si>
  <si>
    <t>STARBUCKS@PLQ(PLQ) SINGAPORE SG</t>
  </si>
  <si>
    <t>FR SHAW-LIM'S YTF SINGAPORE SG</t>
  </si>
  <si>
    <t>DAISO JAPAN - SPC SINGAPORE SG</t>
  </si>
  <si>
    <t>S$6.54</t>
  </si>
  <si>
    <t>BUS/MRT 456740627 SINGAPORE SG</t>
  </si>
  <si>
    <t>S$5.94</t>
  </si>
  <si>
    <t>FR SHAW HAO JIA BAN MI SINGAPORE SG</t>
  </si>
  <si>
    <t>MAMABOX CORPORATION P SINGAPORE SG</t>
  </si>
  <si>
    <t>BUS/MRT 452320568 SINGAPORE SG</t>
  </si>
  <si>
    <t>S$4.93</t>
  </si>
  <si>
    <t>FR SHAW-JIA JIA LE SINGAPORE SG</t>
  </si>
  <si>
    <t>GONG CHA (S) PTE LTD SINGAPORE SG</t>
  </si>
  <si>
    <t>BUS/MRT 446149203 SINGAPORE SG</t>
  </si>
  <si>
    <t>BUS/MRT 447671785 SINGAPORE SG</t>
  </si>
  <si>
    <t>BUS/MRT 448526124 SINGAPORE SG</t>
  </si>
  <si>
    <t>BUS/MRT 449835241 SINGAPORE SG</t>
  </si>
  <si>
    <t>BUS/MRT 451349099 SINGAPORE SG</t>
  </si>
  <si>
    <t>BUS/MRT 453231380 SINGAPORE SG</t>
  </si>
  <si>
    <t>BUS/MRT 455713144 SINGAPORE SG</t>
  </si>
  <si>
    <t>BUS/MRT 458219173 SINGAPORE SG</t>
  </si>
  <si>
    <t>IJOOZ AI PTE LTD SINGAPORE SG</t>
  </si>
  <si>
    <t>BUS/MRT 452012479 SINGAPORE SG</t>
  </si>
  <si>
    <t>S$2.98</t>
  </si>
  <si>
    <t>7 ELEVEN-TECHNOPARK TW SINGAPORE SG</t>
  </si>
  <si>
    <t>PARKING.SG BILL_5189ED SINGAPORE SG</t>
  </si>
  <si>
    <t>HANDS - PLQ SINGAPORE SG</t>
  </si>
  <si>
    <t>BUS/MRT 445682291 SINGAPORE SG</t>
  </si>
  <si>
    <t>BUS/MRT 448648706 SINGAPORE SG</t>
  </si>
  <si>
    <t>BUS/MRT 453345074 SINGAPORE SG</t>
  </si>
  <si>
    <t>FUTURE RETAIL PTE LTD SINGAPORE SG</t>
  </si>
  <si>
    <t>PARKING.SG BILL_314E47 SINGAPORE SG</t>
  </si>
  <si>
    <t>PARKING.SG BILL_4DC975 SINGAPORE SG</t>
  </si>
  <si>
    <t>BUS/MRT 455403664 SINGAPORE SG</t>
  </si>
  <si>
    <t>S$1.19</t>
  </si>
  <si>
    <t>PARKING.SG BILL_8133BD SINGAPORE SG</t>
  </si>
  <si>
    <t>S$13.50 cr</t>
  </si>
  <si>
    <t>JIEIARUNISHINIHON OSAKA JP JPY52,000</t>
  </si>
  <si>
    <t>S$455.68</t>
  </si>
  <si>
    <t>AGODA.COM HOLIDAY IN INTERNET SG</t>
  </si>
  <si>
    <t>S$344.94</t>
  </si>
  <si>
    <t>S$327.22</t>
  </si>
  <si>
    <t>TABELOG TOKYO JP JPY880</t>
  </si>
  <si>
    <t>S$7.69</t>
  </si>
  <si>
    <t>PARIS BAGUETTE - PLQ SINGAPORE SG</t>
  </si>
  <si>
    <t>S$157.91</t>
  </si>
  <si>
    <t>S$35.97</t>
  </si>
  <si>
    <t>GOMO MOBILE PLAN SINGAPORE SG</t>
  </si>
  <si>
    <t>S$24.42</t>
  </si>
  <si>
    <t>ENCHANTEDCAFE SINGAPORE SG</t>
  </si>
  <si>
    <t>S$7.52</t>
  </si>
  <si>
    <t>PARKING.SG BILL_DFB57F SINGAPORE SG</t>
  </si>
  <si>
    <t>S$79.08</t>
  </si>
  <si>
    <t>S$50.36</t>
  </si>
  <si>
    <t>SPOTIFY P2D7EBD130 STOCKHOLM SE</t>
  </si>
  <si>
    <t>THE SEAFOOD MARKET PLA SINGAPORE SG</t>
  </si>
  <si>
    <t>WATCH IT PTE LTD SINGAPORE SG</t>
  </si>
  <si>
    <t>S$180.00</t>
  </si>
  <si>
    <t>ASTONS-SINGPOST SINGAPORE SG</t>
  </si>
  <si>
    <t>HCHAIN PTE LTD N/A SG</t>
  </si>
  <si>
    <t>MARKS AND SPENCER - PL SINGAPORE SG</t>
  </si>
  <si>
    <t>S$13.42</t>
  </si>
  <si>
    <t>PARKING.SG BILL_D1CCD8 SINGAPORE SG</t>
  </si>
  <si>
    <t>S$43.04</t>
  </si>
  <si>
    <t>S$100.52</t>
  </si>
  <si>
    <t>CAFE REN DIYI PTE LTD SINGAPORE SG</t>
  </si>
  <si>
    <t>S$33.60</t>
  </si>
  <si>
    <t>TOAST BOX - CITY SQ SINGAPORE SG</t>
  </si>
  <si>
    <t>S$180.95</t>
  </si>
  <si>
    <t>S$86.52</t>
  </si>
  <si>
    <t>S$40.71</t>
  </si>
  <si>
    <t>S$452.35</t>
  </si>
  <si>
    <t>MONSTER CURRY @ NOVENA SINGAPORE SG</t>
  </si>
  <si>
    <t>S$44.96</t>
  </si>
  <si>
    <t>LOVE JOY AND COFFEE SINGAPORE SG</t>
  </si>
  <si>
    <t>DAISO JAPAN - NS2 SINGAPORE SG</t>
  </si>
  <si>
    <t>S$4.14</t>
  </si>
  <si>
    <t>MANDAI WILDLIFE GROUP</t>
  </si>
  <si>
    <t>S$88.20</t>
  </si>
  <si>
    <t>SZ RETAIL KIOSK SINGAPORE SG</t>
  </si>
  <si>
    <t>AIRALO SINGAPORE SG USD18.00</t>
  </si>
  <si>
    <t>S$24.86</t>
  </si>
  <si>
    <t>AIRALO SINGAPORE SG USD16.20</t>
  </si>
  <si>
    <t>S$22.36</t>
  </si>
  <si>
    <t>AGODA.COM RIHGA ROYA INTERNET SG</t>
  </si>
  <si>
    <t>S$211.89</t>
  </si>
  <si>
    <t>S$63.68</t>
  </si>
  <si>
    <t>S$32.98</t>
  </si>
  <si>
    <t>PARKING.SG BILL_36DF26 SINGAPORE SG</t>
  </si>
  <si>
    <t>GRAB* GPC-B1223155F989 SINGAPORE SG</t>
  </si>
  <si>
    <t>TS/SG HAWKER @ CAG T1 SINGAPORE SG</t>
  </si>
  <si>
    <t>SG HAWKER - TERMINAL 1 SINGAPORE SG</t>
  </si>
  <si>
    <t>AGODA.COM HOTEL FORZ INTERNET SG</t>
  </si>
  <si>
    <t>S$335.11</t>
  </si>
  <si>
    <t>AGODA.COM CANDEO HOT INTERNET SG</t>
  </si>
  <si>
    <t>S$263.42</t>
  </si>
  <si>
    <t>DIDIJP TOKYO JP JPY4,640</t>
  </si>
  <si>
    <t>S$41.46</t>
  </si>
  <si>
    <t>DIDIJP PENDING TOKYO JP JPY3,310</t>
  </si>
  <si>
    <t>OKURANANBAEBISUBASHITE OSAKA JP JPY998,000</t>
  </si>
  <si>
    <t>S$8,882.67</t>
  </si>
  <si>
    <t>BID 4 BIZ FLYSCOOT BARCELONA ES</t>
  </si>
  <si>
    <t>S$404.00</t>
  </si>
  <si>
    <t>SUSHI SAZARA OSAKA JP JPY34,870</t>
  </si>
  <si>
    <t>S$310.36</t>
  </si>
  <si>
    <t>KIX DFS OSAKA JP JPY7,920</t>
  </si>
  <si>
    <t>MCDONALDS 930231 SINGAPORE SG</t>
  </si>
  <si>
    <t>HEAVENLYWANG@T1LDE SINGAPORE SG</t>
  </si>
  <si>
    <t>S$51.39</t>
  </si>
  <si>
    <t>S$44.17</t>
  </si>
  <si>
    <t>S$15.58</t>
  </si>
  <si>
    <t>S$65.76</t>
  </si>
  <si>
    <t>GRAB* GPC-A82095B6C486 SINGAPORE SG</t>
  </si>
  <si>
    <t>S$57.00</t>
  </si>
  <si>
    <t>GRAB* GPC-CB207B3CB30A SINGAPORE SG</t>
  </si>
  <si>
    <t>SAAP SAAP THAI - WGS SINGAPORE SG</t>
  </si>
  <si>
    <t>S$257.60</t>
  </si>
  <si>
    <t>GRAB* AE131919D893941A SINGAPORE SG</t>
  </si>
  <si>
    <t>COLLIN'S - PAYA LEBAR SINGAPORE SG</t>
  </si>
  <si>
    <t>S$34.50</t>
  </si>
  <si>
    <t>S$658.00</t>
  </si>
  <si>
    <t>S$308.47</t>
  </si>
  <si>
    <t>S$256.99</t>
  </si>
  <si>
    <t>S$237.73</t>
  </si>
  <si>
    <t>S$190.66</t>
  </si>
  <si>
    <t>S$174.70</t>
  </si>
  <si>
    <t>S$125.02</t>
  </si>
  <si>
    <t>S$116.79</t>
  </si>
  <si>
    <t>S$113.60</t>
  </si>
  <si>
    <t>S$105.48</t>
  </si>
  <si>
    <t>S$103.26</t>
  </si>
  <si>
    <t>S$94.44</t>
  </si>
  <si>
    <t>GRAB* AC6B12D17B2F6183 SINGAPORE SG</t>
  </si>
  <si>
    <t>S$92.85</t>
  </si>
  <si>
    <t>S$90.87</t>
  </si>
  <si>
    <t>S$88.30</t>
  </si>
  <si>
    <t>S$74.90</t>
  </si>
  <si>
    <t>S$71.07</t>
  </si>
  <si>
    <t>WESTLAKE 3 PTE LTD SINGAPORE SG</t>
  </si>
  <si>
    <t>S$70.60</t>
  </si>
  <si>
    <t>S$68.80</t>
  </si>
  <si>
    <t>S$68.70</t>
  </si>
  <si>
    <t>RESTAURANT YOU KEE XO SINGAPORE SG</t>
  </si>
  <si>
    <t>S$53.80</t>
  </si>
  <si>
    <t>S$50.23</t>
  </si>
  <si>
    <t>S$45.85</t>
  </si>
  <si>
    <t>S$41.50</t>
  </si>
  <si>
    <t>S$37.77</t>
  </si>
  <si>
    <t>S$37.10</t>
  </si>
  <si>
    <t>NAN YANG DAO PTE LTD SINGAPORE SG</t>
  </si>
  <si>
    <t>S$36.20</t>
  </si>
  <si>
    <t>S$32.78</t>
  </si>
  <si>
    <t>S$32.43</t>
  </si>
  <si>
    <t>S$29.67</t>
  </si>
  <si>
    <t>S$27.47</t>
  </si>
  <si>
    <t>S$26.05</t>
  </si>
  <si>
    <t>UNIQLO SUNTEC CITY SINGAPORE SG</t>
  </si>
  <si>
    <t>S$24.60</t>
  </si>
  <si>
    <t>STEAMGAMES.COM 4259522 912-1844160 WA</t>
  </si>
  <si>
    <t>S$24.21</t>
  </si>
  <si>
    <t>S$22.42</t>
  </si>
  <si>
    <t>TS/KATSUAN SUNTEC CI SINGAPORE SG</t>
  </si>
  <si>
    <t>S$20.20</t>
  </si>
  <si>
    <t>APPLE.COM/BILL ITUNES.COM IE</t>
  </si>
  <si>
    <t>S$20.18</t>
  </si>
  <si>
    <t>ASTONS-SUNTEC SINGAPORE SG</t>
  </si>
  <si>
    <t>EGG SPLASH CAFE SINGAPORE SG</t>
  </si>
  <si>
    <t>S$18.38</t>
  </si>
  <si>
    <t>S$17.47</t>
  </si>
  <si>
    <t>SPOTIFY P2E48E9ECF STOCKHOLM SE</t>
  </si>
  <si>
    <t>IT S GAME OVER PTE LTD SINGAPORE SG</t>
  </si>
  <si>
    <t>GRAB* B10380A85F2CC8C9 SINGAPORE SG</t>
  </si>
  <si>
    <t>S$11.73</t>
  </si>
  <si>
    <t>KIM CHOO KUEH CHANG PT SINGAPORE SG</t>
  </si>
  <si>
    <t>S$10.74</t>
  </si>
  <si>
    <t>S$10.11</t>
  </si>
  <si>
    <t>CHEERS - BIRD PARADISE SINGAPORE SG</t>
  </si>
  <si>
    <t>TRAM KIOSK SINGAPORE SG</t>
  </si>
  <si>
    <t>JOLLIBEAN - BT TIMAH P SINGAPORE SG</t>
  </si>
  <si>
    <t>S$6.99</t>
  </si>
  <si>
    <t>S$5.68</t>
  </si>
  <si>
    <t>FR PP- SHANGHAI FRIED SINGAPORE SG</t>
  </si>
  <si>
    <t>S$5.18</t>
  </si>
  <si>
    <t>HOCKHUA TONIC SINGPOST SINGAPORE SG</t>
  </si>
  <si>
    <t>S$4.84</t>
  </si>
  <si>
    <t>SHELL UPPER THOMSON MA SINGAPORE SG</t>
  </si>
  <si>
    <t>PARKING.SG BILL_1D1BAB SINGAPORE SG</t>
  </si>
  <si>
    <t>S$2.68</t>
  </si>
  <si>
    <t>TAI CHEONG BAKERY SINGAPORE SG</t>
  </si>
  <si>
    <t>LE TACH VENDING SINGAPORE SG</t>
  </si>
  <si>
    <t>PARKING.SG BILL_F04302 SINGAPORE SG</t>
  </si>
  <si>
    <t>S$521.04</t>
  </si>
  <si>
    <t>S$257.68</t>
  </si>
  <si>
    <t>CHAVE DE OURO SG SINGAPORE SG</t>
  </si>
  <si>
    <t>S$229.12</t>
  </si>
  <si>
    <t>S$209.00</t>
  </si>
  <si>
    <t>MOTHERCARE - MARINA SQ SINGAPORE SG</t>
  </si>
  <si>
    <t>CANDLENUT KITCHEN PTE SINGAPORE SG</t>
  </si>
  <si>
    <t>S$196.64</t>
  </si>
  <si>
    <t>S$185.30</t>
  </si>
  <si>
    <t>S$152.60</t>
  </si>
  <si>
    <t>S$139.39</t>
  </si>
  <si>
    <t>EZYPAYSGD*ANYTIME FITN SINGAPORE SG</t>
  </si>
  <si>
    <t>S$124.90</t>
  </si>
  <si>
    <t>S$91.70</t>
  </si>
  <si>
    <t>S$86.28</t>
  </si>
  <si>
    <t>S$77.17</t>
  </si>
  <si>
    <t>S$76.25</t>
  </si>
  <si>
    <t>S$76.17</t>
  </si>
  <si>
    <t>REIWA SOBA SINGAPORE SG</t>
  </si>
  <si>
    <t>S$61.38</t>
  </si>
  <si>
    <t>FOOD R US SINGAPORE SG</t>
  </si>
  <si>
    <t>S$61.15</t>
  </si>
  <si>
    <t>S$60.79</t>
  </si>
  <si>
    <t>S$59.71</t>
  </si>
  <si>
    <t>CARPE DIEM KATONG SINGAPORE SG</t>
  </si>
  <si>
    <t>S$56.35</t>
  </si>
  <si>
    <t>S$50.65</t>
  </si>
  <si>
    <t>INDO RASA SINGAPORE PT SINGAPORE SG</t>
  </si>
  <si>
    <t>S$40.23</t>
  </si>
  <si>
    <t>S$38.97</t>
  </si>
  <si>
    <t>POPULAR BOOK COMPANY-E SINGAPORE SG</t>
  </si>
  <si>
    <t>FNB_RWS_MFS_QR SINGAPORE SG</t>
  </si>
  <si>
    <t>S$34.17</t>
  </si>
  <si>
    <t>LUSH - SUNTEC CITY SINGAPORE SG</t>
  </si>
  <si>
    <t>S$27.15</t>
  </si>
  <si>
    <t>GRAB* A8B7038C23DD2617 SINGAPORE SG</t>
  </si>
  <si>
    <t>YEW KEE DUCK RICE - KA SINGAPORE SG</t>
  </si>
  <si>
    <t>S$23.75</t>
  </si>
  <si>
    <t>TCSENS E-COMM-EC SKUDAI MY MYR56.28</t>
  </si>
  <si>
    <t>S$17.83</t>
  </si>
  <si>
    <t>S$16.14</t>
  </si>
  <si>
    <t>MCDONALDS 930176 SINGAPORE SG</t>
  </si>
  <si>
    <t>HUBERS PTE. LTD. SINGAPORE SG</t>
  </si>
  <si>
    <t>SPOTIFY P2FA4EFA0E STOCKHOLM SE</t>
  </si>
  <si>
    <t>S$13.71</t>
  </si>
  <si>
    <t>GET*GET*TAMOYA UDON SINGAPORE SG</t>
  </si>
  <si>
    <t>S'PORE SPORTS HUB-NTNL SINGAPORE SG</t>
  </si>
  <si>
    <t>CREME AND CONE PTE LTD N/A SG</t>
  </si>
  <si>
    <t>S$12.32</t>
  </si>
  <si>
    <t>MADAM ANG KK SINGAPORE SG</t>
  </si>
  <si>
    <t>GRAB* B6FBA413E7627FB7 SINGAPORE SG</t>
  </si>
  <si>
    <t>GRAB* 96430FBD89FC53C4 SINGAPORE SG</t>
  </si>
  <si>
    <t>MCDONALDS 930013 SINGAPORE SG</t>
  </si>
  <si>
    <t>HERSHEY'S CHOCOLATE WO SINGAPORE SG</t>
  </si>
  <si>
    <t>WORLD.TAOBAO.COM SINGAPORE SG</t>
  </si>
  <si>
    <t>CHIN MEE CHIN CONFECTI SINGAPORE SG</t>
  </si>
  <si>
    <t>MCDONALD'S (JB) SINGAPORE SG</t>
  </si>
  <si>
    <t>THEATRE CONCESSIONS SINGAPORE SG</t>
  </si>
  <si>
    <t>HALE SMOOTHIES PTE LTD SINGAPORE SG</t>
  </si>
  <si>
    <t>7 ELEVEN-MOUNT ELIZABE SINGAPORE SG</t>
  </si>
  <si>
    <t>REDMAN BY PHOON HUAT SINGAPORE SG</t>
  </si>
  <si>
    <t>S$4.75</t>
  </si>
  <si>
    <t>DAISO JAPAN - MSQ SINGAPORE SG</t>
  </si>
  <si>
    <t>BUS/MRT 505411808 SINGAPORE SG</t>
  </si>
  <si>
    <t>NUTRIPOD TECHNOLOGIES SINGAPORE SG</t>
  </si>
  <si>
    <t>BUS/MRT 501721730 SINGAPORE SG</t>
  </si>
  <si>
    <t>S$3.48</t>
  </si>
  <si>
    <t>BUS/MRT 502061974 SINGAPORE SG</t>
  </si>
  <si>
    <t>PARKING.SG BILL_27DD0C SINGAPORE SG</t>
  </si>
  <si>
    <t>S$3.22</t>
  </si>
  <si>
    <t>S$1.96</t>
  </si>
  <si>
    <t>S$1.65</t>
  </si>
  <si>
    <t>DOUGH CULTURE PTE LTD SINGAPORE SG</t>
  </si>
  <si>
    <t>PARKING.SG BILL_D19B75 SINGAPORE SG</t>
  </si>
  <si>
    <t>AI KIT PTE LTD SINGAPORE SG</t>
  </si>
  <si>
    <t>S$1.31</t>
  </si>
  <si>
    <t>PARKING.SG BILL_D87534 SINGAPORE SG</t>
  </si>
  <si>
    <t>PARKING.SG BILL_6A9053 SINGAPORE SG</t>
  </si>
  <si>
    <t>PARKING.SG BILL_BC75C5 SINGAPORE SG</t>
  </si>
  <si>
    <t>PARKING.SG BILL_923C99 SINGAPORE SG</t>
  </si>
  <si>
    <t>PARKING.SG BILL_B39D7E SINGAPORE SG</t>
  </si>
  <si>
    <t>S$31.49</t>
  </si>
  <si>
    <t>ROYAL VENDING PTE. LTD SINGAPORE SG</t>
  </si>
  <si>
    <t>MOHD MUSTAFA SAMSUDD SINGAPORE SG</t>
  </si>
  <si>
    <t>FEVER* THE ART OF THE MADRID ES</t>
  </si>
  <si>
    <t>S$97.77</t>
  </si>
  <si>
    <t>THERMOMIX SINGAPORE SG</t>
  </si>
  <si>
    <t>PARKING.SG BILL_BB4FA7 SINGAPORE SG</t>
  </si>
  <si>
    <t>ULTIMATE VENDING PTE L</t>
  </si>
  <si>
    <t>SPOTIFY P3072EDC63 STOCKHOLM SE</t>
  </si>
  <si>
    <t>PARKING.SG BILL_AF123A SINGAPORE SG</t>
  </si>
  <si>
    <t>PARKING.SG BILL_E5955F SINGAPORE SG</t>
  </si>
  <si>
    <t>PARKING.SG BILL_FAC74C SINGAPORE SG</t>
  </si>
  <si>
    <t>S$40.17</t>
  </si>
  <si>
    <t>S$40.55</t>
  </si>
  <si>
    <t>S$100.35</t>
  </si>
  <si>
    <t>S$144.97</t>
  </si>
  <si>
    <t>FAMOUS AMOS - PARKWAY SINGAPORE SG</t>
  </si>
  <si>
    <t>S$7.16</t>
  </si>
  <si>
    <t>KOPITIAM@PLQ SINGAPORE SG</t>
  </si>
  <si>
    <t>S$166.75</t>
  </si>
  <si>
    <t>BUS/MRT 516807189 SINGAPORE SG</t>
  </si>
  <si>
    <t>S$102.91</t>
  </si>
  <si>
    <t>S$3.59</t>
  </si>
  <si>
    <t>GRAB* 98715827FED93F47 SINGAPORE SG</t>
  </si>
  <si>
    <t>S$54.40</t>
  </si>
  <si>
    <t>S$3.98</t>
  </si>
  <si>
    <t>MOTHERCARE - JEWEL SINGAPORE SG</t>
  </si>
  <si>
    <t>S$63.24</t>
  </si>
  <si>
    <t>HANIS - PLQ SINGAPORE SG</t>
  </si>
  <si>
    <t>HEAVENLYWANG@HWT3LAR SINGAPORE SG</t>
  </si>
  <si>
    <t>HANDS - JEWEL SINGAPORE SG</t>
  </si>
  <si>
    <t>GRAB* ABDD2B93B68B0683 SINGAPORE SG</t>
  </si>
  <si>
    <t>KOPITIAM @ PAYA LEBAR SINGAPORE SG</t>
  </si>
  <si>
    <t>AGODA.COM ST. GILES INTERNET SG</t>
  </si>
  <si>
    <t>S$228.74</t>
  </si>
  <si>
    <t>PARKING.SG BILL_5CA39E SINGAPORE SG</t>
  </si>
  <si>
    <t>GRAB-EC PETALING JAYA MY MYR48.51</t>
  </si>
  <si>
    <t>GRAB-EC PETALING JAYA MY MYR22.45</t>
  </si>
  <si>
    <t>S$7.08</t>
  </si>
  <si>
    <t>GRAB* AA077A1A27D65F6D SINGAPORE SG</t>
  </si>
  <si>
    <t>S$112.00</t>
  </si>
  <si>
    <t>S$28.83</t>
  </si>
  <si>
    <t>GRAB* 82D786168989EF64 SINGAPORE SG</t>
  </si>
  <si>
    <t>POKKA PTE LTD SINGAPORE SG</t>
  </si>
  <si>
    <t>PARKING.SG BILL_281F7D SINGAPORE SG</t>
  </si>
  <si>
    <t>S$29.99</t>
  </si>
  <si>
    <t>HEAVENLY WANG@PARKWAYE SINGAPORE SG</t>
  </si>
  <si>
    <t>BUS/MRT 523449155 SINGAPORE SG</t>
  </si>
  <si>
    <t>S$43.60</t>
  </si>
  <si>
    <t>HEAVENLY WANG@PARKWAYE</t>
  </si>
  <si>
    <t>SNP*OLD TEA HUT-SOMERS SINGAPORE SG</t>
  </si>
  <si>
    <t>JAKARTA ROPANG PROJECT SINGAPORE SG</t>
  </si>
  <si>
    <t>GRAB* ADAF6B4BEDC06DB9 SINGAPORE SG</t>
  </si>
  <si>
    <t>S$202.00</t>
  </si>
  <si>
    <t>KINDER CLINIC PL-EAST SINGAPORE SG</t>
  </si>
  <si>
    <t>S$100.92</t>
  </si>
  <si>
    <t>KRISPAY*SAKURAYA SINGAPORE SG</t>
  </si>
  <si>
    <t>S$61.41</t>
  </si>
  <si>
    <t>S$297.86</t>
  </si>
  <si>
    <t>GRAB* 8F290671F7412240 SINGAPORE SG</t>
  </si>
  <si>
    <t>SHIHLIN TAIWAN - 1S SINGAPORE SG</t>
  </si>
  <si>
    <t>S$14.68</t>
  </si>
  <si>
    <t>S$7.43</t>
  </si>
  <si>
    <t>S$188.37</t>
  </si>
  <si>
    <t>PARKING.SG BILL_6A33B0 SINGAPORE SG</t>
  </si>
  <si>
    <t>S$2.64</t>
  </si>
  <si>
    <t>J-MART @ I12 KATONG SINGAPORE SG</t>
  </si>
  <si>
    <t>S$178.37</t>
  </si>
  <si>
    <t>S$75.25</t>
  </si>
  <si>
    <t>SHOPEE SINGAPORE MP</t>
  </si>
  <si>
    <t>S$73.51</t>
  </si>
  <si>
    <t>Spent Nov Billed in Dec</t>
  </si>
  <si>
    <t>S$10,862.00</t>
  </si>
  <si>
    <t>S$4,897.13</t>
  </si>
  <si>
    <t>S$2,068.53</t>
  </si>
  <si>
    <t>S$286.48</t>
  </si>
  <si>
    <t>NET*WOODS PHARMACY PTE SINGAPORE SG</t>
  </si>
  <si>
    <t>S$193.50</t>
  </si>
  <si>
    <t>ISETAN - SCOTTS SINGAPORE SG</t>
  </si>
  <si>
    <t>S$187.25</t>
  </si>
  <si>
    <t>S$167.90</t>
  </si>
  <si>
    <t>BVKIDZPTELTD SINGAPORE SG</t>
  </si>
  <si>
    <t>S$150.58</t>
  </si>
  <si>
    <t>MARK LOH PAEDIATRICS SINGAPORE SG</t>
  </si>
  <si>
    <t>S$147.15</t>
  </si>
  <si>
    <t>S$132.13</t>
  </si>
  <si>
    <t>S$107.25</t>
  </si>
  <si>
    <t>CANATHECATHOLICCENTRE SINGAPORE SG</t>
  </si>
  <si>
    <t>S$90.07</t>
  </si>
  <si>
    <t>ZAFFRON KITCHEN SINGAPORE SG</t>
  </si>
  <si>
    <t>S$87.89</t>
  </si>
  <si>
    <t>WWW.SMILEDENTAL.SG WWW.SMILEDENT SG</t>
  </si>
  <si>
    <t>S$87.20</t>
  </si>
  <si>
    <t>WWW.SMILEDENTAL.SG SINGAPORE SG</t>
  </si>
  <si>
    <t>PAYPAL *DELPIDECAL 4029357733 HK</t>
  </si>
  <si>
    <t>S$85.51</t>
  </si>
  <si>
    <t>S$84.55</t>
  </si>
  <si>
    <t>OUE REMPAPA PTE LTD SINGAPORE SG</t>
  </si>
  <si>
    <t>S$68.34</t>
  </si>
  <si>
    <t>SP YE TRADITIONS SINGAPORE SG</t>
  </si>
  <si>
    <t>S$66.60</t>
  </si>
  <si>
    <t>SANPOUTEI RAMEN-SHAW H SINGAPORE SG</t>
  </si>
  <si>
    <t>TANGS AT TANG PLAZA SINGAPORE SG</t>
  </si>
  <si>
    <t>S$59.46</t>
  </si>
  <si>
    <t>S$53.88</t>
  </si>
  <si>
    <t>S$47.50</t>
  </si>
  <si>
    <t>GRAB* A7DB316F1744679D SINGAPORE SG</t>
  </si>
  <si>
    <t>STRIP PARKWAY PARADE SINGAPORE SG</t>
  </si>
  <si>
    <t>S$41.65</t>
  </si>
  <si>
    <t>GRAB* 8DA46A6B145091F4 SINGAPORE SG</t>
  </si>
  <si>
    <t>S$33.81</t>
  </si>
  <si>
    <t>GRAB* 9DB3B5D26424E66A SINGAPORE SG</t>
  </si>
  <si>
    <t>S$29.37</t>
  </si>
  <si>
    <t>S$24.73</t>
  </si>
  <si>
    <t>MCDONALDS 930217 SINGAPORE SG</t>
  </si>
  <si>
    <t>S$23.35</t>
  </si>
  <si>
    <t>TS/CAFE MELBA @MEDIAPO SINGAPORE SG</t>
  </si>
  <si>
    <t>S$22.78</t>
  </si>
  <si>
    <t>SPOTIFY P313DF1437 STOCKHOLM SE</t>
  </si>
  <si>
    <t>S$8.72</t>
  </si>
  <si>
    <t>S$8.09</t>
  </si>
  <si>
    <t>WHITE TANGERINE PTE L N/A SG</t>
  </si>
  <si>
    <t>EPIDOR - RAFFLES CITY SINGAPORE SG</t>
  </si>
  <si>
    <t>GUARDIAN-SCOTTS SINGAPORE SG</t>
  </si>
  <si>
    <t>BUS/MRT 529741508 SINGAPORE SG</t>
  </si>
  <si>
    <t>S$2.51</t>
  </si>
  <si>
    <t>S$2.46</t>
  </si>
  <si>
    <t>PARKING.SG BILL_2CA693 SINGAPORE SG</t>
  </si>
  <si>
    <t>PARKING.SG BILL_8F68F7 SINGAPORE SG</t>
  </si>
  <si>
    <t>Fitness First Singapor Singapore SG</t>
  </si>
  <si>
    <t>S$150.00 cr</t>
  </si>
  <si>
    <t>01DEC NTUC FAIRPRICE APP PAY 17.03</t>
  </si>
  <si>
    <t>03DEC NTUC FAIRPRICE APP PAY 85.45</t>
  </si>
  <si>
    <t>04 DEC FWD SINGAPORE - D2C GI 521.04 CR</t>
  </si>
  <si>
    <t>05DEC SPOTIFY P32147B0OCO STOCKHOLM SE 15.13</t>
  </si>
  <si>
    <t>05DEC DECATHLON SINGAPORE PL 78.30</t>
  </si>
  <si>
    <t>05DEC MI1LTD RECURRING 51.86</t>
  </si>
  <si>
    <t>07 DEC GIANT SUPER-UBI 306 7.35</t>
  </si>
  <si>
    <t>07 DEC TAOBAO.COM 105.16</t>
  </si>
  <si>
    <t>07 DEC GOMO MOBILE PLAN 2242</t>
  </si>
  <si>
    <t>08 DEC NETFLIX.COM 25.98</t>
  </si>
  <si>
    <t>08 DEC AUNTIE ANNE'S - PARKWA 4.20</t>
  </si>
  <si>
    <t>08 DEC DON DON DONKI - PLQ 14.90</t>
  </si>
  <si>
    <t>08 DEC MUJI - PARKWAY PARADE 62.40</t>
  </si>
  <si>
    <t>08 DEC SCOOP WHOLEFOODS-PLQ 10.23</t>
  </si>
  <si>
    <t>08 DEC NTUC FAIRPRICE SCAN &amp; 61.72</t>
  </si>
  <si>
    <t>09DEC GRAB* BA3AEAA1FCDF8710 100.00</t>
  </si>
  <si>
    <t>09DEC MOTHERCARE - PARKWAY 80.00</t>
  </si>
  <si>
    <t>09 DEC MOTHERCARE - PARKWAY 6.00</t>
  </si>
  <si>
    <t>09DEC NTUC FAIRPRICE SCAN &amp; 8.00</t>
  </si>
  <si>
    <t>11DEC WORLD.TAOBAO.COM 38.48</t>
  </si>
  <si>
    <t>11DEC PARKING.SG BILL_F79F72 1.66</t>
  </si>
  <si>
    <t>12DEC MARK LOH PAEDIATRICS 119.90</t>
  </si>
  <si>
    <t>12DEC GIANT SUPER-UBI 306 12.20</t>
  </si>
  <si>
    <t>12DEC TAKASHIMAYA (8) LTD 4.50</t>
  </si>
  <si>
    <t>12DEC JALAN SRIWIWAYA 333.00</t>
  </si>
  <si>
    <t>12DEC TAKASHIMAYA (S) LTD 2.50</t>
  </si>
  <si>
    <t>12DEC UNAZEN 59.00</t>
  </si>
  <si>
    <t>12DEC WATSONS - TAKASHIMAYA 2.85</t>
  </si>
  <si>
    <t>12DEC WATSONS - TAKASHIMAYA 1.60</t>
  </si>
  <si>
    <t>12DEC AIA SINGAPORE PRIVATE 952.54</t>
  </si>
  <si>
    <t>14DEC SUSHI EXPRESS FUNAN 50.36</t>
  </si>
  <si>
    <t>14DEC NTUC FAIRPRICE ONLINE 73.76</t>
  </si>
  <si>
    <t>15DEC SHOPEE SINGAPORE MP 103.83</t>
  </si>
  <si>
    <t>16 DEC VESTIAIRE COLLECTIVE S 324.82</t>
  </si>
  <si>
    <t>16 DEC SHEIN.COM 100.66</t>
  </si>
  <si>
    <t>16 DEC PARKING.SG BILL_E7E6AD 1.20</t>
  </si>
  <si>
    <t>16 DEC WORLD.TAOBAO.COM 36.09</t>
  </si>
  <si>
    <t>16 DEC VESTIAIRE COLLECTIVE S 152.60 CR</t>
  </si>
  <si>
    <t>16 DEC VESTIAIRE COLLECTIVE S 205.80</t>
  </si>
  <si>
    <t>17 DEC SCOOP WHOLEFOODS-PLQ 57.60</t>
  </si>
  <si>
    <t>17DEC NAN YANG DAO PTE LTD 10.83</t>
  </si>
  <si>
    <t>18 DEC NETS FLASHPAY TOP-UP 70.00</t>
  </si>
  <si>
    <t>18 DEC NESPRESSO SINGAPORE 62.30</t>
  </si>
  <si>
    <t>18DEC BEARD PAPA'S 3.00</t>
  </si>
  <si>
    <t>18 DEC SHOPEE SINGAPORE MP 7.98</t>
  </si>
  <si>
    <t>18 DEC SHOPEE SINGAPORE MP 13.90</t>
  </si>
  <si>
    <t>18DEC NTUC FAIRPRICE ONLINE 23.21</t>
  </si>
  <si>
    <t>18 DEC NTUC FAIRPRICE ONLINE 60.10</t>
  </si>
  <si>
    <t>18DEC NTUC FAIRPRICE SCAN &amp; 80.13</t>
  </si>
  <si>
    <t>18DEC NTUC FAIRPRICE SCAN &amp; 8.85</t>
  </si>
  <si>
    <t>18DEC NTUC FAIRPRICE APP PAY 6.28</t>
  </si>
  <si>
    <t>18 DEC VESTIAIRE COLLECTIVE S 135.36</t>
  </si>
  <si>
    <t>19DEC MOS BURGER-BEDOK MALL 7.20</t>
  </si>
  <si>
    <t>20DEC TAI CHEONG BAKERY - T3 10.00</t>
  </si>
  <si>
    <t>20DEC KOPITIAM @ TERMINAL 3 43.40</t>
  </si>
  <si>
    <t>20DEC ZERO1PTE LTD 7.06</t>
  </si>
  <si>
    <t>20DEC KOPITIAM FP APP PAYMEN 9.50</t>
  </si>
  <si>
    <t>20DEC KOPITIAM FP APP PAYMEN 6.66</t>
  </si>
  <si>
    <t>20DEC SHOPEE SINGAPORE MP 18.10</t>
  </si>
  <si>
    <t>21DEC EATRICHTAISENG 2.50</t>
  </si>
  <si>
    <t>21DEC NTUC FAIRPRICE APP PAY 14.00</t>
  </si>
  <si>
    <t>21DEC GIANT SUPER-UBI 306 6.00</t>
  </si>
  <si>
    <t>21DEC BUS/MRT 556480741 2.18</t>
  </si>
  <si>
    <t>21DEC BUS/MRT 556581211 2.18</t>
  </si>
  <si>
    <t>22DEC VORWERK INTERNATIONAL WOLLERAU 83.03</t>
  </si>
  <si>
    <t>U.S. DOLLAR 59.00</t>
  </si>
  <si>
    <t>22DEC PARKING.SG BILL_14CCE7 0.60</t>
  </si>
  <si>
    <t>23DEC WORLD.TAOBAO.COM 67.13</t>
  </si>
  <si>
    <t>23DEC FP*FOOD PANDA 52.24</t>
  </si>
  <si>
    <t>24DEC STYLE NAHAIRBY PROT 174.40</t>
  </si>
  <si>
    <t>24DEC TORI-Q PARKWAY PARADE 11.40</t>
  </si>
  <si>
    <t>24DEC YAKUNCAFE 4.50</t>
  </si>
  <si>
    <t>24DEC NTUC FAIRPRICE SCAN &amp; 38.20</t>
  </si>
  <si>
    <t>24DEC SHOPEE SINGAPORE MP 9.05 CR</t>
  </si>
  <si>
    <t>25DEC NESPRESSO SINGAPORE 26.60</t>
  </si>
  <si>
    <t>25DEC NTUC FAIRPRICE ONLINE 59.55</t>
  </si>
  <si>
    <t>26 DEC STEAMGAMES.COM 4259522 912-1844160 WA 51.43</t>
  </si>
  <si>
    <t>26 DEC SPDIGITAL PL-UTILITIE 321.71</t>
  </si>
  <si>
    <t>27DEC MLLIMWOMEN'S SPEC CLI 194.00</t>
  </si>
  <si>
    <t>28 DEC DON DON DONKI - PLQ 7.20</t>
  </si>
  <si>
    <t>28DEC KOPITIAM FP APP PAYMEN 4.10</t>
  </si>
  <si>
    <t>29DEC 328 KATONG LAKSA 7.30</t>
  </si>
  <si>
    <t>29DEC FUNTOAST 3.30</t>
  </si>
  <si>
    <t>29DEC NTUC FAIRPRICE SCAN &amp; 90.12</t>
  </si>
  <si>
    <t>29DEC NTUC FAIRPRICE ONLINE 9.99</t>
  </si>
  <si>
    <t>30DEC GRAB* GPC-17002838-C64 34.22</t>
  </si>
  <si>
    <t>30DEC GIANT SUPER-UBI 306 19.10</t>
  </si>
  <si>
    <t>30DEC HDB SEASON PARKING 660.00</t>
  </si>
  <si>
    <t>30DEC PARKWAY* PARKWAY 143.00</t>
  </si>
  <si>
    <t>31DEC SHAKE SHACK-JEWEL 50.50</t>
  </si>
  <si>
    <t>01JAN EZYPAYSGD*ANYTIME FITN 99.00</t>
  </si>
  <si>
    <t>01JAN PARKING.SG BILL_D1F59B 3.00</t>
  </si>
  <si>
    <t>01JAN NETS FLASHPAY TOP-UP 70.00</t>
  </si>
  <si>
    <t>01JAN MCDONALDS 930047 13.70</t>
  </si>
  <si>
    <t>02JAN DON DON DONKI - CITY § 44.70</t>
  </si>
  <si>
    <t>02JAN YAKUNKAYATOAST 8.60</t>
  </si>
  <si>
    <t>GRANDHYATT-STRAITSKITC SINGAPORE SG</t>
  </si>
  <si>
    <t>S$495.19</t>
  </si>
  <si>
    <t>S$198.50</t>
  </si>
  <si>
    <t>S$183.70</t>
  </si>
  <si>
    <t>S$164.00</t>
  </si>
  <si>
    <t>MASTERCLASS.COM/CHARGE MASTERCLASS.C CA USD97.20</t>
  </si>
  <si>
    <t>S$137.82</t>
  </si>
  <si>
    <t>S$86.95</t>
  </si>
  <si>
    <t>S$84.26</t>
  </si>
  <si>
    <t>S$81.32</t>
  </si>
  <si>
    <t>S$74.44</t>
  </si>
  <si>
    <t>KANADA-YA - PLQ SINGAPORE SG</t>
  </si>
  <si>
    <t>S$72.06</t>
  </si>
  <si>
    <t>NATURELAND EAST COAST SINGAPORE SG</t>
  </si>
  <si>
    <t>S$70.85</t>
  </si>
  <si>
    <t>S$69.86</t>
  </si>
  <si>
    <t>YI DIAN XIN PARAGON SINGAPORE SG</t>
  </si>
  <si>
    <t>S$66.30</t>
  </si>
  <si>
    <t>S$51.38</t>
  </si>
  <si>
    <t>LAC NUTRITION FOR LIFE SINGAPORE SG</t>
  </si>
  <si>
    <t>DAISO JAPAN - KINEX SINGAPORE SG</t>
  </si>
  <si>
    <t>S$44.68</t>
  </si>
  <si>
    <t>HYANG TO GOL - RAFFLES SINGAPORE SG</t>
  </si>
  <si>
    <t>S$40.18</t>
  </si>
  <si>
    <t>SHELL-MADOS CITOH DAIK JOHOR BAHRU MY MYR105.06</t>
  </si>
  <si>
    <t>TNG EWALLET ECOM 3 KUALA LUMPUR MY MYR101.00</t>
  </si>
  <si>
    <t>S$31.93</t>
  </si>
  <si>
    <t>S$28.69</t>
  </si>
  <si>
    <t>S$26.70</t>
  </si>
  <si>
    <t>TNG EWALLET ECOM 2 KUALA LUMPUR MY MYR80.80</t>
  </si>
  <si>
    <t>S$25.55</t>
  </si>
  <si>
    <t>S$25.46</t>
  </si>
  <si>
    <t>S$23.16</t>
  </si>
  <si>
    <t>S$21.28</t>
  </si>
  <si>
    <t>TS/SUKIYA - KINEX SINGAPORE SG</t>
  </si>
  <si>
    <t>S$19.62</t>
  </si>
  <si>
    <t>S$17.14</t>
  </si>
  <si>
    <t>S$16.79</t>
  </si>
  <si>
    <t>SPOTIFY P32F97196C STOCKHOLM SE</t>
  </si>
  <si>
    <t>S$14.69</t>
  </si>
  <si>
    <t>COW PLAY COW MOO - AP SINGAPORE SG</t>
  </si>
  <si>
    <t>HEYTEA - MV SOUTHKEY JOHOR BAHRU MY MYR41.70</t>
  </si>
  <si>
    <t>S$13.19</t>
  </si>
  <si>
    <t>S$13.08</t>
  </si>
  <si>
    <t>NYLON COFFEE ROASTERS SINGAPORE SG</t>
  </si>
  <si>
    <t>GRAB* GPC-17002838-C65 SINGAPORE SG</t>
  </si>
  <si>
    <t>S$10.47</t>
  </si>
  <si>
    <t>TRANSIT 30750406083263 SINGAPORE SG</t>
  </si>
  <si>
    <t>ARCADE PLANET PTE LTD SINGAPORE SG</t>
  </si>
  <si>
    <t>KAFFE &amp; TOAST - SINGPO SINGAPORE SG</t>
  </si>
  <si>
    <t>MOS BURGER-BEDOK MALL SINGAPORE SG</t>
  </si>
  <si>
    <t>KOUFU @ KKH SINGAPORE SG</t>
  </si>
  <si>
    <t>NET*HOTBAKE 24/7 SINGAPORE SG</t>
  </si>
  <si>
    <t>BREADTALK -BEDOK MALL SINGAPORE SG</t>
  </si>
  <si>
    <t>BREADTALK-PLQ SINGAPORE SG</t>
  </si>
  <si>
    <t>BEARD PAPA'S - PARKWAY SINGAPORE SG</t>
  </si>
  <si>
    <t>MADAMANGKK SINGAPORE SG</t>
  </si>
  <si>
    <t>WATSONS - CITY SQUARE SINGAPORE SG</t>
  </si>
  <si>
    <t>PARKING.SG BILL_C9C7ED SINGAPORE SG</t>
  </si>
  <si>
    <t>CHATERAISE - PARKWAY SINGAPORE 449 SG</t>
  </si>
  <si>
    <t>FR IHQ-HOT &amp; COLD SINGAPORE SG</t>
  </si>
  <si>
    <t>CHEERS - KK HOSPITAL SINGAPORE SG</t>
  </si>
  <si>
    <t>ZERO1 PTE LTD SINGAPORE SG</t>
  </si>
  <si>
    <t>S$1.37</t>
  </si>
  <si>
    <t>PARKING.SG BILL_7D98A5 SINGAPORE SG</t>
  </si>
  <si>
    <t>PARKING.SG BILL_CD8840 SINGAPORE SG</t>
  </si>
  <si>
    <t>PARKING.SG BILL_7864FB SINGAPORE SG</t>
  </si>
  <si>
    <t>S$2.99 cr</t>
  </si>
  <si>
    <t>VESTIAIRE COLLECTIVE S SINGAPORE SG</t>
  </si>
  <si>
    <t>S$161.43</t>
  </si>
  <si>
    <t>S$22.18</t>
  </si>
  <si>
    <t>S$14.36</t>
  </si>
  <si>
    <t>SPOTIFY P33CE462E2 STOCKHOLM SE</t>
  </si>
  <si>
    <t>BUS/MRT 580655259 SINGAPORE SG</t>
  </si>
  <si>
    <t>ZEPPELIN CO SINGAPORE SG</t>
  </si>
  <si>
    <t>S$169.00</t>
  </si>
  <si>
    <t>GOOGLE POWERAMP EQUAL SINGAPORE SG</t>
  </si>
  <si>
    <t>RIPOS SINGAPORE SG</t>
  </si>
  <si>
    <t>CULINA-DEMPSEY SINGAPORE SG</t>
  </si>
  <si>
    <t>S$84.50</t>
  </si>
  <si>
    <t>S$160.67</t>
  </si>
  <si>
    <t>NET*HAIG ROAD PUTU PIR SINGAPORE SG</t>
  </si>
  <si>
    <t>MANDAI WILDLIFE GROUP SINGAPORE SG</t>
  </si>
  <si>
    <t>S$124.10</t>
  </si>
  <si>
    <t>FATFREQ PTE LTD SINGAPORE SG</t>
  </si>
  <si>
    <t>SZ FNB AMR BISTRO SINGAPORE SG</t>
  </si>
  <si>
    <t>YHS(SINGAPORE) SINGAPORE SG</t>
  </si>
  <si>
    <t>S$131.75</t>
  </si>
  <si>
    <t>S$11.39</t>
  </si>
  <si>
    <t>PARKING.SG BILL_452AB5 SINGAPORE SG</t>
  </si>
  <si>
    <t>S$0.98</t>
  </si>
  <si>
    <t>S$11.89</t>
  </si>
  <si>
    <t>S$134.90 cr</t>
  </si>
  <si>
    <t>S$154.48 cr</t>
  </si>
  <si>
    <t>S$497.78</t>
  </si>
  <si>
    <t>PARKING.SG BILL_660553 SINGAPORE SG</t>
  </si>
  <si>
    <t>S$163.30</t>
  </si>
  <si>
    <t>GRAB* GPC-17002838-C66 SINGAPORE SG</t>
  </si>
  <si>
    <t>BUS/MRT 588199726 SINGAPORE SG</t>
  </si>
  <si>
    <t>S$121.93</t>
  </si>
  <si>
    <t>DIN TAI FUNG CHINATOWN SINGAPORE SG</t>
  </si>
  <si>
    <t>S$41.97</t>
  </si>
  <si>
    <t>PARKING.SG BILL_957E70 SINGAPORE SG</t>
  </si>
  <si>
    <t>S$25.36</t>
  </si>
  <si>
    <t>GRAB* GPC-2203914-C7AC SINGAPORE SG</t>
  </si>
  <si>
    <t>GRAB* GPC-A-7HUS6I2WWF SINGAPORE SG</t>
  </si>
  <si>
    <t>S$81.45</t>
  </si>
  <si>
    <t>GRAB* GPC-17002838-C7A SINGAPORE SG</t>
  </si>
  <si>
    <t>S$42.10</t>
  </si>
  <si>
    <t>BUS/MRT 591632921 SINGAPORE SG</t>
  </si>
  <si>
    <t>S$271.20</t>
  </si>
  <si>
    <t>S$13.18</t>
  </si>
  <si>
    <t>S$33.55</t>
  </si>
  <si>
    <t>S$30.38</t>
  </si>
  <si>
    <t>S$120.08</t>
  </si>
  <si>
    <t>S$10.32</t>
  </si>
  <si>
    <t>HEYTEA-SG ION SG SG</t>
  </si>
  <si>
    <t>KRISPAY*PELAGO SINGAPORE SG</t>
  </si>
  <si>
    <t>S$84.67</t>
  </si>
  <si>
    <t>TAOBAO.COM Singapore SG USD.30</t>
  </si>
  <si>
    <t>TAOBAO.COM SINGAPORE SG USD.30</t>
  </si>
  <si>
    <t>TAOBAO SINGAPORE SG</t>
  </si>
  <si>
    <t>S$107.96</t>
  </si>
  <si>
    <t>S$75.97</t>
  </si>
  <si>
    <t>S$21.25</t>
  </si>
  <si>
    <t>S$57.90</t>
  </si>
  <si>
    <t>BUS/MRT 595675091 SINGAPORE SG</t>
  </si>
  <si>
    <t>S$563.31</t>
  </si>
  <si>
    <t>BUS/MRT 596266383 SINGAPORE SG</t>
  </si>
  <si>
    <t>SPOTIFY P34A2C48C8 STOCKHOLM SE</t>
  </si>
  <si>
    <t>BUS/MRT 597321643 SINGAPORE SG</t>
  </si>
  <si>
    <t>TIM HORTONS SINGAPORE SG</t>
  </si>
  <si>
    <t>S$55.05</t>
  </si>
  <si>
    <t>S$6.43</t>
  </si>
  <si>
    <t>S$35.64</t>
  </si>
  <si>
    <t>S$0.39</t>
  </si>
  <si>
    <t>S$15.71</t>
  </si>
  <si>
    <t>COLD STORAGE-STAR VIST SINGAPORE SG</t>
  </si>
  <si>
    <t>CRAVE SG SG</t>
  </si>
  <si>
    <t>M1 LIMITED_M1APP+ SINGAPORE SG</t>
  </si>
  <si>
    <t>PARKING.SG BILL_F1B099 SINGAPORE SG</t>
  </si>
  <si>
    <t>SP SWEE LEE SINGAPORE SINGAPORE SG</t>
  </si>
  <si>
    <t>S$964.98</t>
  </si>
  <si>
    <t>S$7.24</t>
  </si>
  <si>
    <t>BUS/MRT 599708144 SINGAPORE SG</t>
  </si>
  <si>
    <t>S$176.89</t>
  </si>
  <si>
    <t>PARKING.SG BILL_97C51E SINGAPORE SG</t>
  </si>
  <si>
    <t>BUS/MRT 600709857 SINGAPORE SG</t>
  </si>
  <si>
    <t>MSIA CUISINE PTE LTD N/A SG</t>
  </si>
  <si>
    <t>S$40.77</t>
  </si>
  <si>
    <t>POH HENG JEWELLERY SINGAPORE SG</t>
  </si>
  <si>
    <t>S$271.93</t>
  </si>
  <si>
    <t>TAKA JEWELLERY- PARKWA SINGAPORE 449 SG</t>
  </si>
  <si>
    <t>S$332.00</t>
  </si>
  <si>
    <t>MUJI - PARKWAY PARADE SINGAPORE SG</t>
  </si>
  <si>
    <t>S$19.93 cr</t>
  </si>
  <si>
    <t>BUS/MRT 601749924 SINGAPORE SG</t>
  </si>
  <si>
    <t>2C2*LAZADA SINGAPORE SG</t>
  </si>
  <si>
    <t>S$34.89</t>
  </si>
  <si>
    <t>CU BAR SINGAPORE SG</t>
  </si>
  <si>
    <t>NTUC FairPrice Scan &amp; SINGAPORE SG</t>
  </si>
  <si>
    <t>S$69.90 cr</t>
  </si>
  <si>
    <t>S$47.96</t>
  </si>
  <si>
    <t>S$242.80</t>
  </si>
  <si>
    <t>S$24.58</t>
  </si>
  <si>
    <t>S$125.12</t>
  </si>
  <si>
    <t>S$34.86</t>
  </si>
  <si>
    <t>BUS/MRT 604489236 SINGAPORE SG</t>
  </si>
  <si>
    <t>PANASIA SURGERY SINGAPORE SG</t>
  </si>
  <si>
    <t>S$148.79</t>
  </si>
  <si>
    <t>PARKING.SG BILL_097E7A SINGAPORE SG</t>
  </si>
  <si>
    <t>S$43.83</t>
  </si>
  <si>
    <t>TEA EXPLORER PTE LTD SINGAPORE SG</t>
  </si>
  <si>
    <t>BUS/MRT 604959451 SINGAPORE SG</t>
  </si>
  <si>
    <t>VICOM-KAKI BUKIT SINGAPORE SG</t>
  </si>
  <si>
    <t>S$76.30</t>
  </si>
  <si>
    <t>TIM HORTONS PARKWAY PA SINGAPORE SG</t>
  </si>
  <si>
    <t>RFA_FB_WATERINGHOLE SINGAPORE SG</t>
  </si>
  <si>
    <t>S$76.74</t>
  </si>
  <si>
    <t>GOOGLE CAKE SORT COLO SINGAPORE SG</t>
  </si>
  <si>
    <t>S$3.99</t>
  </si>
  <si>
    <t>S$111.00</t>
  </si>
  <si>
    <t>S$101.60</t>
  </si>
  <si>
    <t>BUS/MRT 607618638 SINGAPORE SG</t>
  </si>
  <si>
    <t>S$52.08</t>
  </si>
  <si>
    <t>S$168.46</t>
  </si>
  <si>
    <t>DEMPSEY FACTORY 13 DEMPSEY RO SG</t>
  </si>
  <si>
    <t>BUS/MRT 608791174 SINGAPORE SG</t>
  </si>
  <si>
    <t>S$4.87</t>
  </si>
  <si>
    <t>S$265.16</t>
  </si>
  <si>
    <t>S$40.59</t>
  </si>
  <si>
    <t>LEE HENG J'LER-NEW BRI SINGAPORE SG</t>
  </si>
  <si>
    <t>S$491.00</t>
  </si>
  <si>
    <t>S$42.45</t>
  </si>
  <si>
    <t>S$12.83</t>
  </si>
  <si>
    <t>S$44.64</t>
  </si>
  <si>
    <t>S$6.64</t>
  </si>
  <si>
    <t>S$2,078.53</t>
  </si>
  <si>
    <t>S$72.79</t>
  </si>
  <si>
    <t>BUS/MRT 612187210 SINGAPORE SG</t>
  </si>
  <si>
    <t>S$17.95</t>
  </si>
  <si>
    <t>S$13.31</t>
  </si>
  <si>
    <t>BUS/MRT 612657162 SINGAPORE SG</t>
  </si>
  <si>
    <t>S$101.85</t>
  </si>
  <si>
    <t>MERCIMARCELGROUP.COM SINGAPORE SG</t>
  </si>
  <si>
    <t>S$392.07</t>
  </si>
  <si>
    <t>S$48.18</t>
  </si>
  <si>
    <t>S$67.74</t>
  </si>
  <si>
    <t>S$34.05</t>
  </si>
  <si>
    <t>SPOTIFY P359512F7F STOCKHOLM SE</t>
  </si>
  <si>
    <t>S$153.47</t>
  </si>
  <si>
    <t>BUS/MRT 615903939 SINGAPORE SG</t>
  </si>
  <si>
    <t>BUS/MRT 615561676 SINGAPORE SG</t>
  </si>
  <si>
    <t>S$6.15</t>
  </si>
  <si>
    <t>BUS/MRT 616422705 SINGAPORE SG</t>
  </si>
  <si>
    <t>S$5.92</t>
  </si>
  <si>
    <t>BUS/MRT 616064422 SINGAPORE SG</t>
  </si>
  <si>
    <t>MOS BURGER-MBLM SINGAPORE SG</t>
  </si>
  <si>
    <t>BUS/MRT 616998590 SINGAPORE SG</t>
  </si>
  <si>
    <t>SHIHLIN TAIWAN - PL SINGAPORE SG</t>
  </si>
  <si>
    <t>S$74.17</t>
  </si>
  <si>
    <t>MEXICAN FOOD CORP SV P SINGAPORE SG</t>
  </si>
  <si>
    <t>BUS/MRT 617609073 SINGAPORE SG</t>
  </si>
  <si>
    <t>S$5.34</t>
  </si>
  <si>
    <t>EASTERN RICE DUMPLING SINGAPORE SG</t>
  </si>
  <si>
    <t>S$46.90</t>
  </si>
  <si>
    <t>GRAB-EC PETALING JAYA MY MYR107.84</t>
  </si>
  <si>
    <t>S$33.61</t>
  </si>
  <si>
    <t>GETZ*LETAO SINGAPORE SG</t>
  </si>
  <si>
    <t>S$75.30</t>
  </si>
  <si>
    <t>TNG-EWALLET ECOM 2-EC KUALA LUMPUR MY MYR80.80</t>
  </si>
  <si>
    <t>S$555.66</t>
  </si>
  <si>
    <t>GRAB* A77821663BFABAEE SINGAPORE SG</t>
  </si>
  <si>
    <t>PARKING.SG BILL_975AF3 SINGAPORE SG</t>
  </si>
  <si>
    <t>S$94.10</t>
  </si>
  <si>
    <t>GRAB* BE8719A6E5DDD524 SINGAPORE SG</t>
  </si>
  <si>
    <t>GRAB* A-7OK2F3WGWJBDAV SINGAPORE SG</t>
  </si>
  <si>
    <t>S$605.49</t>
  </si>
  <si>
    <t>GRAB* A-7OJSDR9WWJVLAV SINGAPORE SG</t>
  </si>
  <si>
    <t>BUS/MRT 620419249 SINGAPORE SG</t>
  </si>
  <si>
    <t>KPT@PARKWAY PARADE SINGAPORE SG</t>
  </si>
  <si>
    <t>GRAB* A-7OOE4AWGXATKAV SINGAPORE SG</t>
  </si>
  <si>
    <t>S$284.49</t>
  </si>
  <si>
    <t>GRAB* GPC-A-7OTW7IXWWO SINGAPORE SG</t>
  </si>
  <si>
    <t>S$99.35</t>
  </si>
  <si>
    <t>GRAB* GPC-A-7PX2CFSGX5 SINGAPORE SG</t>
  </si>
  <si>
    <t>GRAB* GPC-17002838-C7C SINGAPORE SG</t>
  </si>
  <si>
    <t>S$5.42</t>
  </si>
  <si>
    <t>LI XIN FISHBALL NOODLE SINGAPORE SG</t>
  </si>
  <si>
    <t>LAZADA SG SINGAPORE SG</t>
  </si>
  <si>
    <t>S$80.39</t>
  </si>
  <si>
    <t>BUS/MRT 624117124 SINGAPORE SG</t>
  </si>
  <si>
    <t>S$103.80</t>
  </si>
  <si>
    <t>BUS/MRT 625127211 SINGAPORE SG</t>
  </si>
  <si>
    <t>GRAB* 6-C7CXWBJXC4LWJ6 SINGAPORE SG</t>
  </si>
  <si>
    <t>BUS/MRT 625264387 SINGAPORE SG</t>
  </si>
  <si>
    <t>S$111.24</t>
  </si>
  <si>
    <t>S$379.32</t>
  </si>
  <si>
    <t>S$73.20</t>
  </si>
  <si>
    <t>NTUC FP - MACPHERSON B SINGAPORE SG</t>
  </si>
  <si>
    <t>S$44.79</t>
  </si>
  <si>
    <t>CHAGEE SINGAPORE SG</t>
  </si>
  <si>
    <t>PARKING.SG BILL_3007F6 SINGAPORE SG</t>
  </si>
  <si>
    <t>S$1.58</t>
  </si>
  <si>
    <t>S$88.07</t>
  </si>
  <si>
    <t>GRAB* 6-C7DBAUC2G33KBA SINGAPORE SG</t>
  </si>
  <si>
    <t>WONDERLAND UPSIDE DOWN SINGAPORE SG</t>
  </si>
  <si>
    <t>S$206.00</t>
  </si>
  <si>
    <t>S$81.97</t>
  </si>
  <si>
    <t>S$84.11</t>
  </si>
  <si>
    <t>Paid</t>
  </si>
  <si>
    <t>Stocks</t>
  </si>
  <si>
    <t>ITR </t>
  </si>
  <si>
    <t>21 Aug 2018 </t>
  </si>
  <si>
    <t>Jun Bill</t>
  </si>
  <si>
    <t>ICT </t>
  </si>
  <si>
    <t>Incoming PayNow</t>
  </si>
  <si>
    <t>Includes Cruise</t>
  </si>
  <si>
    <t>Jul bill</t>
  </si>
  <si>
    <t>Extreme Fitness</t>
  </si>
  <si>
    <t>Aug Bill</t>
  </si>
  <si>
    <t>Includes HDB and KISSUN 1st visit</t>
  </si>
  <si>
    <t>20 Jul 2018 </t>
  </si>
  <si>
    <t>Sep Bill</t>
  </si>
  <si>
    <t xml:space="preserve">I-BANK Melodyheng </t>
  </si>
  <si>
    <t>KISSUN and other expenses</t>
  </si>
  <si>
    <t>18 Jul 2018 </t>
  </si>
  <si>
    <t>Wedding payment</t>
  </si>
  <si>
    <t>Sum</t>
  </si>
  <si>
    <t>24 Jul 2018 </t>
  </si>
  <si>
    <t>GRO </t>
  </si>
  <si>
    <t xml:space="preserve">DBS SECURITIES SINGAPORE PTE SEC 29 8045403 </t>
  </si>
  <si>
    <t>Bills (Expense Name)</t>
  </si>
  <si>
    <t>Text (Amount)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</si>
</sst>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&quot;$&quot;* #,##0.00_);_(&quot;$&quot;* \(#,##0.00\);_(&quot;$&quot;* &quot;-&quot;??_);_(@_)"/>
    <numFmt numFmtId="165" formatCode="0.0%"/>
    <numFmt numFmtId="166" formatCode="&quot;$&quot;#,##0"/>
    <numFmt numFmtId="167" formatCode="dd\ mmm\ yyyy"/>
    <numFmt numFmtId="168" formatCode="d\ mmm\ yyyy"/>
    <numFmt numFmtId="169" formatCode="&quot;$&quot;#,##0.0"/>
    <numFmt numFmtId="170" formatCode="#,##0.0"/>
    <numFmt numFmtId="171" formatCode="dd\ mmmm\ yyyy"/>
    <numFmt numFmtId="172" formatCode="d\ mmmm\ yyyy"/>
    <numFmt numFmtId="173" formatCode="&quot;$&quot;#,##0.00"/>
    <numFmt numFmtId="174" formatCode="&quot;$&quot;#,##0.00_);[Red]\(&quot;$&quot;#,##0.00\)"/>
  </numFmts>
  <fonts count="16">
    <font>
      <sz val="11"/>
      <color rgb="FF000000"/>
      <name val="Calibri"/>
      <scheme val="minor"/>
    </font>
    <font>
      <sz val="12"/>
      <color rgb="FF000000"/>
      <name val="Calibri"/>
    </font>
    <font>
      <sz val="11"/>
      <color rgb="FF000000"/>
      <name val="Calibri"/>
    </font>
    <font>
      <sz val="12"/>
      <color rgb="FF100F0F"/>
      <name val="Frutiger"/>
    </font>
    <font>
      <sz val="12"/>
      <color rgb="FF100F0F"/>
      <name val="Arial"/>
    </font>
    <font>
      <sz val="11"/>
      <color rgb="FF100F0F"/>
      <name val="Frutiger"/>
    </font>
    <font>
      <sz val="11"/>
      <color theme="1"/>
      <name val="Calibri"/>
      <scheme val="minor"/>
    </font>
    <font>
      <sz val="11"/>
      <color theme="1"/>
      <name val="Calibri"/>
    </font>
    <font>
      <b/>
      <sz val="12"/>
      <color rgb="FF000000"/>
      <name val="Calibri"/>
    </font>
    <font>
      <u/>
      <sz val="11"/>
      <color rgb="FF0000FF"/>
      <name val="Calibri"/>
    </font>
    <font>
      <b/>
      <sz val="12"/>
      <color rgb="FF100F0F"/>
      <name val="Frutiger"/>
    </font>
    <font>
      <b/>
      <sz val="12"/>
      <color rgb="FF100F0F"/>
      <name val="Arial"/>
    </font>
    <font>
      <u/>
      <sz val="12"/>
      <color rgb="FF100F0F"/>
      <name val="Frutiger"/>
    </font>
    <font>
      <sz val="11"/>
      <color rgb="FFFF0000"/>
      <name val="Calibri"/>
    </font>
    <font>
      <u/>
      <sz val="11"/>
      <color rgb="FF1155CC"/>
      <name val="Calibri"/>
    </font>
    <font>
      <u/>
      <sz val="12"/>
      <color rgb="FF1155CC"/>
      <name val="Arial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8696B"/>
        <bgColor rgb="FFF8696B"/>
      </patternFill>
    </fill>
    <fill>
      <patternFill patternType="solid">
        <fgColor rgb="FFFFEB84"/>
        <bgColor rgb="FFFFEB84"/>
      </patternFill>
    </fill>
    <fill>
      <patternFill patternType="solid">
        <fgColor theme="7"/>
        <bgColor theme="7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DDDDDD"/>
      </right>
      <top/>
      <bottom style="hair">
        <color rgb="FFDDDDDD"/>
      </bottom>
      <diagonal/>
    </border>
    <border>
      <left/>
      <right/>
      <top/>
      <bottom style="hair">
        <color rgb="FFDDDDDD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1" fillId="0" borderId="0" xfId="0" applyFont="1"/>
    <xf numFmtId="15" fontId="2" fillId="0" borderId="0" xfId="0" applyNumberFormat="1" applyFont="1"/>
    <xf numFmtId="164" fontId="2" fillId="0" borderId="0" xfId="0" applyNumberFormat="1" applyFont="1"/>
    <xf numFmtId="15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2" fontId="2" fillId="0" borderId="0" xfId="0" applyNumberFormat="1" applyFont="1"/>
    <xf numFmtId="165" fontId="2" fillId="0" borderId="0" xfId="0" applyNumberFormat="1" applyFont="1"/>
    <xf numFmtId="0" fontId="2" fillId="0" borderId="0" xfId="0" applyFont="1"/>
    <xf numFmtId="15" fontId="2" fillId="0" borderId="0" xfId="0" applyNumberFormat="1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2" fontId="1" fillId="0" borderId="0" xfId="0" applyNumberFormat="1" applyFont="1"/>
    <xf numFmtId="2" fontId="2" fillId="2" borderId="1" xfId="0" applyNumberFormat="1" applyFont="1" applyFill="1" applyBorder="1"/>
    <xf numFmtId="15" fontId="1" fillId="0" borderId="0" xfId="0" applyNumberFormat="1" applyFont="1"/>
    <xf numFmtId="166" fontId="1" fillId="0" borderId="2" xfId="0" applyNumberFormat="1" applyFont="1" applyBorder="1"/>
    <xf numFmtId="9" fontId="1" fillId="0" borderId="2" xfId="0" applyNumberFormat="1" applyFont="1" applyBorder="1"/>
    <xf numFmtId="167" fontId="1" fillId="0" borderId="0" xfId="0" applyNumberFormat="1" applyFont="1"/>
    <xf numFmtId="168" fontId="1" fillId="0" borderId="0" xfId="0" applyNumberFormat="1" applyFont="1"/>
    <xf numFmtId="168" fontId="3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right"/>
    </xf>
    <xf numFmtId="167" fontId="3" fillId="0" borderId="0" xfId="0" applyNumberFormat="1" applyFont="1"/>
    <xf numFmtId="15" fontId="3" fillId="0" borderId="0" xfId="0" applyNumberFormat="1" applyFont="1"/>
    <xf numFmtId="0" fontId="4" fillId="0" borderId="0" xfId="0" applyFont="1" applyAlignment="1">
      <alignment horizontal="right"/>
    </xf>
    <xf numFmtId="0" fontId="5" fillId="0" borderId="0" xfId="0" applyFont="1"/>
    <xf numFmtId="169" fontId="2" fillId="0" borderId="0" xfId="0" applyNumberFormat="1" applyFont="1"/>
    <xf numFmtId="169" fontId="1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169" fontId="1" fillId="0" borderId="2" xfId="0" applyNumberFormat="1" applyFont="1" applyBorder="1"/>
    <xf numFmtId="0" fontId="1" fillId="0" borderId="2" xfId="0" applyFont="1" applyBorder="1"/>
    <xf numFmtId="167" fontId="6" fillId="0" borderId="0" xfId="0" applyNumberFormat="1" applyFont="1"/>
    <xf numFmtId="0" fontId="6" fillId="0" borderId="0" xfId="0" applyFont="1"/>
    <xf numFmtId="168" fontId="6" fillId="0" borderId="0" xfId="0" applyNumberFormat="1" applyFont="1"/>
    <xf numFmtId="2" fontId="6" fillId="0" borderId="0" xfId="0" applyNumberFormat="1" applyFont="1"/>
    <xf numFmtId="15" fontId="6" fillId="0" borderId="0" xfId="0" applyNumberFormat="1" applyFont="1"/>
    <xf numFmtId="4" fontId="2" fillId="0" borderId="0" xfId="0" applyNumberFormat="1" applyFont="1"/>
    <xf numFmtId="4" fontId="6" fillId="0" borderId="0" xfId="0" applyNumberFormat="1" applyFont="1"/>
    <xf numFmtId="4" fontId="1" fillId="0" borderId="0" xfId="0" applyNumberFormat="1" applyFont="1"/>
    <xf numFmtId="0" fontId="6" fillId="4" borderId="0" xfId="0" applyFont="1" applyFill="1"/>
    <xf numFmtId="0" fontId="6" fillId="5" borderId="0" xfId="0" applyFont="1" applyFill="1"/>
    <xf numFmtId="0" fontId="3" fillId="4" borderId="0" xfId="0" applyFont="1" applyFill="1"/>
    <xf numFmtId="2" fontId="4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right"/>
    </xf>
    <xf numFmtId="2" fontId="3" fillId="0" borderId="0" xfId="0" applyNumberFormat="1" applyFont="1"/>
    <xf numFmtId="169" fontId="6" fillId="0" borderId="0" xfId="0" applyNumberFormat="1" applyFont="1"/>
    <xf numFmtId="170" fontId="2" fillId="0" borderId="0" xfId="0" applyNumberFormat="1" applyFont="1"/>
    <xf numFmtId="170" fontId="6" fillId="0" borderId="0" xfId="0" applyNumberFormat="1" applyFont="1"/>
    <xf numFmtId="10" fontId="2" fillId="0" borderId="0" xfId="0" applyNumberFormat="1" applyFont="1"/>
    <xf numFmtId="0" fontId="2" fillId="4" borderId="0" xfId="0" applyFont="1" applyFill="1"/>
    <xf numFmtId="168" fontId="6" fillId="4" borderId="0" xfId="0" applyNumberFormat="1" applyFont="1" applyFill="1"/>
    <xf numFmtId="2" fontId="2" fillId="4" borderId="0" xfId="0" applyNumberFormat="1" applyFont="1" applyFill="1"/>
    <xf numFmtId="10" fontId="2" fillId="4" borderId="0" xfId="0" applyNumberFormat="1" applyFont="1" applyFill="1"/>
    <xf numFmtId="170" fontId="2" fillId="4" borderId="0" xfId="0" applyNumberFormat="1" applyFont="1" applyFill="1"/>
    <xf numFmtId="10" fontId="7" fillId="0" borderId="0" xfId="0" applyNumberFormat="1" applyFont="1" applyAlignment="1">
      <alignment horizontal="right"/>
    </xf>
    <xf numFmtId="170" fontId="7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169" fontId="2" fillId="6" borderId="0" xfId="0" applyNumberFormat="1" applyFont="1" applyFill="1"/>
    <xf numFmtId="0" fontId="8" fillId="0" borderId="2" xfId="0" applyFont="1" applyBorder="1"/>
    <xf numFmtId="169" fontId="8" fillId="6" borderId="2" xfId="0" applyNumberFormat="1" applyFont="1" applyFill="1" applyBorder="1"/>
    <xf numFmtId="169" fontId="1" fillId="6" borderId="2" xfId="0" applyNumberFormat="1" applyFont="1" applyFill="1" applyBorder="1"/>
    <xf numFmtId="167" fontId="3" fillId="4" borderId="0" xfId="0" applyNumberFormat="1" applyFont="1" applyFill="1"/>
    <xf numFmtId="0" fontId="3" fillId="4" borderId="0" xfId="0" applyFont="1" applyFill="1" applyAlignment="1">
      <alignment horizontal="right"/>
    </xf>
    <xf numFmtId="2" fontId="7" fillId="4" borderId="0" xfId="0" applyNumberFormat="1" applyFont="1" applyFill="1" applyAlignment="1">
      <alignment horizontal="right"/>
    </xf>
    <xf numFmtId="168" fontId="3" fillId="4" borderId="0" xfId="0" applyNumberFormat="1" applyFont="1" applyFill="1"/>
    <xf numFmtId="170" fontId="6" fillId="4" borderId="0" xfId="0" applyNumberFormat="1" applyFont="1" applyFill="1"/>
    <xf numFmtId="171" fontId="6" fillId="0" borderId="0" xfId="0" applyNumberFormat="1" applyFont="1"/>
    <xf numFmtId="172" fontId="6" fillId="0" borderId="0" xfId="0" applyNumberFormat="1" applyFont="1"/>
    <xf numFmtId="173" fontId="2" fillId="6" borderId="0" xfId="0" applyNumberFormat="1" applyFont="1" applyFill="1"/>
    <xf numFmtId="173" fontId="2" fillId="0" borderId="0" xfId="0" applyNumberFormat="1" applyFont="1"/>
    <xf numFmtId="0" fontId="9" fillId="0" borderId="0" xfId="0" applyFont="1"/>
    <xf numFmtId="168" fontId="3" fillId="0" borderId="3" xfId="0" applyNumberFormat="1" applyFont="1" applyBorder="1"/>
    <xf numFmtId="0" fontId="10" fillId="0" borderId="3" xfId="0" applyFont="1" applyBorder="1"/>
    <xf numFmtId="0" fontId="3" fillId="0" borderId="4" xfId="0" applyFont="1" applyBorder="1" applyAlignment="1">
      <alignment horizontal="right"/>
    </xf>
    <xf numFmtId="167" fontId="3" fillId="0" borderId="3" xfId="0" applyNumberFormat="1" applyFont="1" applyBorder="1"/>
    <xf numFmtId="2" fontId="3" fillId="0" borderId="4" xfId="0" applyNumberFormat="1" applyFont="1" applyBorder="1" applyAlignment="1">
      <alignment horizontal="right"/>
    </xf>
    <xf numFmtId="2" fontId="10" fillId="0" borderId="3" xfId="0" applyNumberFormat="1" applyFont="1" applyBorder="1"/>
    <xf numFmtId="0" fontId="11" fillId="0" borderId="3" xfId="0" applyFont="1" applyBorder="1"/>
    <xf numFmtId="0" fontId="3" fillId="0" borderId="3" xfId="0" applyFont="1" applyBorder="1"/>
    <xf numFmtId="0" fontId="12" fillId="0" borderId="3" xfId="0" applyFont="1" applyBorder="1"/>
    <xf numFmtId="2" fontId="3" fillId="0" borderId="3" xfId="0" applyNumberFormat="1" applyFont="1" applyBorder="1"/>
    <xf numFmtId="15" fontId="3" fillId="0" borderId="3" xfId="0" applyNumberFormat="1" applyFont="1" applyBorder="1"/>
    <xf numFmtId="167" fontId="3" fillId="7" borderId="3" xfId="0" applyNumberFormat="1" applyFont="1" applyFill="1" applyBorder="1"/>
    <xf numFmtId="0" fontId="3" fillId="7" borderId="3" xfId="0" applyFont="1" applyFill="1" applyBorder="1"/>
    <xf numFmtId="0" fontId="3" fillId="7" borderId="4" xfId="0" applyFont="1" applyFill="1" applyBorder="1" applyAlignment="1">
      <alignment horizontal="right"/>
    </xf>
    <xf numFmtId="168" fontId="3" fillId="7" borderId="3" xfId="0" applyNumberFormat="1" applyFont="1" applyFill="1" applyBorder="1"/>
    <xf numFmtId="2" fontId="3" fillId="7" borderId="4" xfId="0" applyNumberFormat="1" applyFont="1" applyFill="1" applyBorder="1" applyAlignment="1">
      <alignment horizontal="right"/>
    </xf>
    <xf numFmtId="2" fontId="3" fillId="7" borderId="3" xfId="0" applyNumberFormat="1" applyFont="1" applyFill="1" applyBorder="1"/>
    <xf numFmtId="15" fontId="3" fillId="7" borderId="3" xfId="0" applyNumberFormat="1" applyFont="1" applyFill="1" applyBorder="1"/>
    <xf numFmtId="0" fontId="4" fillId="0" borderId="3" xfId="0" applyFont="1" applyBorder="1"/>
    <xf numFmtId="0" fontId="4" fillId="0" borderId="4" xfId="0" applyFont="1" applyBorder="1" applyAlignment="1">
      <alignment horizontal="right"/>
    </xf>
    <xf numFmtId="0" fontId="4" fillId="7" borderId="4" xfId="0" applyFont="1" applyFill="1" applyBorder="1" applyAlignment="1">
      <alignment horizontal="right"/>
    </xf>
    <xf numFmtId="164" fontId="2" fillId="0" borderId="0" xfId="0" applyNumberFormat="1" applyFont="1" applyAlignment="1">
      <alignment vertical="center" wrapText="1"/>
    </xf>
    <xf numFmtId="164" fontId="2" fillId="0" borderId="0" xfId="0" applyNumberFormat="1" applyFont="1" applyAlignment="1">
      <alignment horizontal="left" vertical="center"/>
    </xf>
    <xf numFmtId="174" fontId="2" fillId="0" borderId="0" xfId="0" applyNumberFormat="1" applyFont="1" applyAlignment="1">
      <alignment vertical="center"/>
    </xf>
    <xf numFmtId="164" fontId="13" fillId="0" borderId="0" xfId="0" applyNumberFormat="1" applyFont="1"/>
    <xf numFmtId="174" fontId="1" fillId="0" borderId="0" xfId="0" applyNumberFormat="1" applyFont="1"/>
  </cellXfs>
  <cellStyles count="1">
    <cellStyle name="Normal" xfId="0" builtinId="0"/>
  </cellStyles>
  <dxfs count="4"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fotor.com/" TargetMode="External"/><Relationship Id="rId1" Type="http://schemas.openxmlformats.org/officeDocument/2006/relationships/hyperlink" Target="http://bento.com.sg/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http://bento.com.sg/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tambuahmas.com.s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workbookViewId="0"/>
  </sheetViews>
  <sheetFormatPr defaultColWidth="14.42578125" defaultRowHeight="15" customHeight="1"/>
  <cols>
    <col min="1" max="1" width="10.140625" customWidth="1"/>
    <col min="2" max="2" width="51" customWidth="1"/>
    <col min="3" max="3" width="8.7109375" customWidth="1"/>
    <col min="4" max="4" width="18.7109375" customWidth="1"/>
    <col min="5" max="6" width="8.7109375" customWidth="1"/>
  </cols>
  <sheetData>
    <row r="1" spans="1:5" ht="14.25" customHeight="1">
      <c r="D1" s="1" t="s">
        <v>0</v>
      </c>
    </row>
    <row r="2" spans="1:5" ht="14.25" customHeight="1">
      <c r="A2" s="2">
        <v>43277</v>
      </c>
      <c r="B2" s="1" t="s">
        <v>1</v>
      </c>
      <c r="C2" s="1" t="s">
        <v>2</v>
      </c>
      <c r="D2" s="1">
        <v>1</v>
      </c>
      <c r="E2" s="1">
        <f t="shared" ref="E2:E48" si="0">MID(C2,3,LEN(C2)-3)+0</f>
        <v>45.9</v>
      </c>
    </row>
    <row r="3" spans="1:5" ht="14.25" customHeight="1">
      <c r="A3" s="2">
        <v>43282</v>
      </c>
      <c r="B3" s="1" t="s">
        <v>3</v>
      </c>
      <c r="C3" s="1" t="s">
        <v>4</v>
      </c>
      <c r="D3" s="1">
        <v>1</v>
      </c>
      <c r="E3" s="1">
        <f t="shared" si="0"/>
        <v>44.6</v>
      </c>
    </row>
    <row r="4" spans="1:5" ht="14.25" customHeight="1">
      <c r="A4" s="2">
        <v>43261</v>
      </c>
      <c r="B4" s="1" t="s">
        <v>5</v>
      </c>
      <c r="C4" s="1" t="s">
        <v>6</v>
      </c>
      <c r="D4" s="1">
        <v>1</v>
      </c>
      <c r="E4" s="1">
        <f t="shared" si="0"/>
        <v>43.3</v>
      </c>
    </row>
    <row r="5" spans="1:5" ht="14.25" customHeight="1">
      <c r="A5" s="2">
        <v>43266</v>
      </c>
      <c r="B5" s="1" t="s">
        <v>7</v>
      </c>
      <c r="C5" s="1" t="s">
        <v>8</v>
      </c>
      <c r="D5" s="1">
        <v>1</v>
      </c>
      <c r="E5" s="1">
        <f t="shared" si="0"/>
        <v>40.5</v>
      </c>
    </row>
    <row r="6" spans="1:5" ht="14.25" customHeight="1">
      <c r="A6" s="2">
        <v>43268</v>
      </c>
      <c r="B6" s="1" t="s">
        <v>9</v>
      </c>
      <c r="C6" s="1" t="s">
        <v>10</v>
      </c>
      <c r="D6" s="1">
        <v>1</v>
      </c>
      <c r="E6" s="1">
        <f t="shared" si="0"/>
        <v>38.1</v>
      </c>
    </row>
    <row r="7" spans="1:5" ht="14.25" customHeight="1">
      <c r="A7" s="2">
        <v>43265</v>
      </c>
      <c r="B7" s="1" t="s">
        <v>11</v>
      </c>
      <c r="C7" s="1" t="s">
        <v>12</v>
      </c>
      <c r="D7" s="1">
        <v>1</v>
      </c>
      <c r="E7" s="1">
        <f t="shared" si="0"/>
        <v>36.4</v>
      </c>
    </row>
    <row r="8" spans="1:5" ht="14.25" customHeight="1">
      <c r="A8" s="2">
        <v>43253</v>
      </c>
      <c r="B8" s="1" t="s">
        <v>13</v>
      </c>
      <c r="C8" s="1" t="s">
        <v>14</v>
      </c>
      <c r="D8" s="1">
        <v>1</v>
      </c>
      <c r="E8" s="1">
        <f t="shared" si="0"/>
        <v>29</v>
      </c>
    </row>
    <row r="9" spans="1:5" ht="14.25" customHeight="1">
      <c r="A9" s="2">
        <v>43275</v>
      </c>
      <c r="B9" s="1" t="s">
        <v>3</v>
      </c>
      <c r="C9" s="1" t="s">
        <v>15</v>
      </c>
      <c r="D9" s="1">
        <v>1</v>
      </c>
      <c r="E9" s="1">
        <f t="shared" si="0"/>
        <v>26.6</v>
      </c>
    </row>
    <row r="10" spans="1:5" ht="14.25" customHeight="1">
      <c r="A10" s="2">
        <v>43267</v>
      </c>
      <c r="B10" s="1" t="s">
        <v>16</v>
      </c>
      <c r="C10" s="1" t="s">
        <v>17</v>
      </c>
      <c r="D10" s="1">
        <v>1</v>
      </c>
      <c r="E10" s="1">
        <f t="shared" si="0"/>
        <v>25.7</v>
      </c>
    </row>
    <row r="11" spans="1:5" ht="14.25" customHeight="1">
      <c r="A11" s="2">
        <v>43260</v>
      </c>
      <c r="B11" s="1" t="s">
        <v>18</v>
      </c>
      <c r="C11" s="1" t="s">
        <v>19</v>
      </c>
      <c r="D11" s="1">
        <v>1</v>
      </c>
      <c r="E11" s="1">
        <f t="shared" si="0"/>
        <v>20.3</v>
      </c>
    </row>
    <row r="12" spans="1:5" ht="14.25" customHeight="1">
      <c r="A12" s="2">
        <v>43273</v>
      </c>
      <c r="B12" s="1" t="s">
        <v>20</v>
      </c>
      <c r="C12" s="1" t="s">
        <v>21</v>
      </c>
      <c r="D12" s="1">
        <v>1</v>
      </c>
      <c r="E12" s="1">
        <f t="shared" si="0"/>
        <v>19.899999999999999</v>
      </c>
    </row>
    <row r="13" spans="1:5" ht="14.25" customHeight="1">
      <c r="A13" s="2">
        <v>43254</v>
      </c>
      <c r="B13" s="1" t="s">
        <v>22</v>
      </c>
      <c r="C13" s="1" t="s">
        <v>23</v>
      </c>
      <c r="D13" s="1">
        <v>1</v>
      </c>
      <c r="E13" s="1">
        <f t="shared" si="0"/>
        <v>18.2</v>
      </c>
    </row>
    <row r="14" spans="1:5" ht="14.25" customHeight="1">
      <c r="A14" s="2">
        <v>43280</v>
      </c>
      <c r="B14" s="1" t="s">
        <v>24</v>
      </c>
      <c r="C14" s="1" t="s">
        <v>25</v>
      </c>
      <c r="D14" s="1">
        <v>1</v>
      </c>
      <c r="E14" s="1">
        <f t="shared" si="0"/>
        <v>11.9</v>
      </c>
    </row>
    <row r="15" spans="1:5" ht="14.25" customHeight="1">
      <c r="A15" s="2">
        <v>43269</v>
      </c>
      <c r="B15" s="1" t="s">
        <v>26</v>
      </c>
      <c r="C15" s="1" t="s">
        <v>27</v>
      </c>
      <c r="D15" s="1">
        <v>1</v>
      </c>
      <c r="E15" s="1">
        <f t="shared" si="0"/>
        <v>11.5</v>
      </c>
    </row>
    <row r="16" spans="1:5" ht="14.25" customHeight="1">
      <c r="A16" s="2">
        <v>43280</v>
      </c>
      <c r="B16" s="1" t="s">
        <v>28</v>
      </c>
      <c r="C16" s="1" t="s">
        <v>27</v>
      </c>
      <c r="D16" s="1">
        <v>1</v>
      </c>
      <c r="E16" s="1">
        <f t="shared" si="0"/>
        <v>11.5</v>
      </c>
    </row>
    <row r="17" spans="1:5" ht="14.25" customHeight="1">
      <c r="A17" s="2">
        <v>43259</v>
      </c>
      <c r="B17" s="1" t="s">
        <v>24</v>
      </c>
      <c r="C17" s="1" t="s">
        <v>29</v>
      </c>
      <c r="D17" s="1">
        <v>1</v>
      </c>
      <c r="E17" s="1">
        <f t="shared" si="0"/>
        <v>10.7</v>
      </c>
    </row>
    <row r="18" spans="1:5" ht="14.25" customHeight="1">
      <c r="A18" s="2">
        <v>43276</v>
      </c>
      <c r="B18" s="1" t="s">
        <v>24</v>
      </c>
      <c r="C18" s="1" t="s">
        <v>29</v>
      </c>
      <c r="D18" s="1">
        <v>1</v>
      </c>
      <c r="E18" s="1">
        <f t="shared" si="0"/>
        <v>10.7</v>
      </c>
    </row>
    <row r="19" spans="1:5" ht="14.25" customHeight="1">
      <c r="A19" s="2">
        <v>43257</v>
      </c>
      <c r="B19" s="1" t="s">
        <v>30</v>
      </c>
      <c r="C19" s="1" t="s">
        <v>31</v>
      </c>
      <c r="D19" s="1">
        <v>1</v>
      </c>
      <c r="E19" s="1">
        <f t="shared" si="0"/>
        <v>9.9</v>
      </c>
    </row>
    <row r="20" spans="1:5" ht="14.25" customHeight="1">
      <c r="A20" s="2">
        <v>43266</v>
      </c>
      <c r="B20" s="1" t="s">
        <v>32</v>
      </c>
      <c r="C20" s="1" t="s">
        <v>31</v>
      </c>
      <c r="D20" s="1">
        <v>1</v>
      </c>
      <c r="E20" s="1">
        <f t="shared" si="0"/>
        <v>9.9</v>
      </c>
    </row>
    <row r="21" spans="1:5" ht="14.25" customHeight="1">
      <c r="A21" s="2">
        <v>43267</v>
      </c>
      <c r="B21" s="1" t="s">
        <v>33</v>
      </c>
      <c r="C21" s="1" t="s">
        <v>34</v>
      </c>
      <c r="D21" s="1">
        <v>1</v>
      </c>
      <c r="E21" s="1">
        <f t="shared" si="0"/>
        <v>7.9</v>
      </c>
    </row>
    <row r="22" spans="1:5" ht="14.25" customHeight="1">
      <c r="A22" s="2">
        <v>43270</v>
      </c>
      <c r="B22" s="1" t="s">
        <v>35</v>
      </c>
      <c r="C22" s="1" t="s">
        <v>34</v>
      </c>
      <c r="D22" s="1">
        <v>1</v>
      </c>
      <c r="E22" s="1">
        <f t="shared" si="0"/>
        <v>7.9</v>
      </c>
    </row>
    <row r="23" spans="1:5" ht="14.25" customHeight="1">
      <c r="A23" s="2">
        <v>43268</v>
      </c>
      <c r="B23" s="1" t="s">
        <v>5</v>
      </c>
      <c r="C23" s="1" t="s">
        <v>36</v>
      </c>
      <c r="D23" s="1">
        <v>1</v>
      </c>
      <c r="E23" s="1">
        <f t="shared" si="0"/>
        <v>7.6</v>
      </c>
    </row>
    <row r="24" spans="1:5" ht="14.25" customHeight="1">
      <c r="A24" s="2">
        <v>43268</v>
      </c>
      <c r="B24" s="1" t="s">
        <v>37</v>
      </c>
      <c r="C24" s="1" t="s">
        <v>38</v>
      </c>
      <c r="D24" s="1">
        <v>1</v>
      </c>
      <c r="E24" s="1">
        <f t="shared" si="0"/>
        <v>7.2</v>
      </c>
    </row>
    <row r="25" spans="1:5" ht="14.25" customHeight="1">
      <c r="A25" s="2">
        <v>43256</v>
      </c>
      <c r="B25" s="1" t="s">
        <v>39</v>
      </c>
      <c r="C25" s="1" t="s">
        <v>40</v>
      </c>
      <c r="D25" s="1">
        <v>1</v>
      </c>
      <c r="E25" s="1">
        <f t="shared" si="0"/>
        <v>7.1</v>
      </c>
    </row>
    <row r="26" spans="1:5" ht="14.25" customHeight="1">
      <c r="A26" s="2">
        <v>43268</v>
      </c>
      <c r="B26" s="1" t="s">
        <v>41</v>
      </c>
      <c r="C26" s="1" t="s">
        <v>42</v>
      </c>
      <c r="D26" s="1">
        <v>1</v>
      </c>
      <c r="E26" s="1">
        <f t="shared" si="0"/>
        <v>7</v>
      </c>
    </row>
    <row r="27" spans="1:5" ht="14.25" customHeight="1">
      <c r="A27" s="2">
        <v>43253</v>
      </c>
      <c r="B27" s="1" t="s">
        <v>43</v>
      </c>
      <c r="C27" s="1" t="s">
        <v>44</v>
      </c>
      <c r="D27" s="1">
        <v>1</v>
      </c>
      <c r="E27" s="1">
        <f t="shared" si="0"/>
        <v>6.9</v>
      </c>
    </row>
    <row r="28" spans="1:5" ht="14.25" customHeight="1">
      <c r="A28" s="2">
        <v>43260</v>
      </c>
      <c r="B28" s="1" t="s">
        <v>45</v>
      </c>
      <c r="C28" s="1" t="s">
        <v>46</v>
      </c>
      <c r="D28" s="1">
        <v>1</v>
      </c>
      <c r="E28" s="1">
        <f t="shared" si="0"/>
        <v>6.8</v>
      </c>
    </row>
    <row r="29" spans="1:5" ht="14.25" customHeight="1">
      <c r="A29" s="2">
        <v>43260</v>
      </c>
      <c r="B29" s="1" t="s">
        <v>47</v>
      </c>
      <c r="C29" s="1" t="s">
        <v>48</v>
      </c>
      <c r="D29" s="1">
        <v>1</v>
      </c>
      <c r="E29" s="1">
        <f t="shared" si="0"/>
        <v>6.8</v>
      </c>
    </row>
    <row r="30" spans="1:5" ht="14.25" customHeight="1">
      <c r="A30" s="2">
        <v>43272</v>
      </c>
      <c r="B30" s="1" t="s">
        <v>49</v>
      </c>
      <c r="C30" s="1" t="s">
        <v>48</v>
      </c>
      <c r="D30" s="1">
        <v>1</v>
      </c>
      <c r="E30" s="1">
        <f t="shared" si="0"/>
        <v>6.8</v>
      </c>
    </row>
    <row r="31" spans="1:5" ht="14.25" customHeight="1">
      <c r="A31" s="2">
        <v>43261</v>
      </c>
      <c r="B31" s="1" t="s">
        <v>41</v>
      </c>
      <c r="C31" s="1" t="s">
        <v>50</v>
      </c>
      <c r="D31" s="1">
        <v>1</v>
      </c>
      <c r="E31" s="1">
        <f t="shared" si="0"/>
        <v>6.5</v>
      </c>
    </row>
    <row r="32" spans="1:5" ht="14.25" customHeight="1">
      <c r="A32" s="2">
        <v>43255</v>
      </c>
      <c r="B32" s="1" t="s">
        <v>51</v>
      </c>
      <c r="C32" s="1" t="s">
        <v>52</v>
      </c>
      <c r="D32" s="1">
        <v>1</v>
      </c>
      <c r="E32" s="1">
        <f t="shared" si="0"/>
        <v>5.9</v>
      </c>
    </row>
    <row r="33" spans="1:5" ht="14.25" customHeight="1">
      <c r="A33" s="2">
        <v>43283</v>
      </c>
      <c r="B33" s="1" t="s">
        <v>53</v>
      </c>
      <c r="C33" s="1" t="s">
        <v>54</v>
      </c>
      <c r="D33" s="1">
        <v>1</v>
      </c>
      <c r="E33" s="1">
        <f t="shared" si="0"/>
        <v>4.9000000000000004</v>
      </c>
    </row>
    <row r="34" spans="1:5" ht="14.25" customHeight="1">
      <c r="A34" s="2">
        <v>43275</v>
      </c>
      <c r="B34" s="1" t="s">
        <v>55</v>
      </c>
      <c r="C34" s="1" t="s">
        <v>56</v>
      </c>
      <c r="D34" s="1">
        <v>1</v>
      </c>
      <c r="E34" s="1">
        <f t="shared" si="0"/>
        <v>4.8</v>
      </c>
    </row>
    <row r="35" spans="1:5" ht="14.25" customHeight="1">
      <c r="A35" s="2">
        <v>43282</v>
      </c>
      <c r="B35" s="1" t="s">
        <v>55</v>
      </c>
      <c r="C35" s="1" t="s">
        <v>56</v>
      </c>
      <c r="D35" s="1">
        <v>1</v>
      </c>
      <c r="E35" s="1">
        <f t="shared" si="0"/>
        <v>4.8</v>
      </c>
    </row>
    <row r="36" spans="1:5" ht="14.25" customHeight="1">
      <c r="A36" s="2">
        <v>43276</v>
      </c>
      <c r="B36" s="1" t="s">
        <v>24</v>
      </c>
      <c r="C36" s="1" t="s">
        <v>57</v>
      </c>
      <c r="D36" s="1">
        <v>1</v>
      </c>
      <c r="E36" s="1">
        <f t="shared" si="0"/>
        <v>4.4000000000000004</v>
      </c>
    </row>
    <row r="37" spans="1:5" ht="14.25" customHeight="1">
      <c r="A37" s="2">
        <v>43260</v>
      </c>
      <c r="B37" s="1" t="s">
        <v>58</v>
      </c>
      <c r="C37" s="1" t="s">
        <v>59</v>
      </c>
      <c r="D37" s="1">
        <v>1</v>
      </c>
      <c r="E37" s="1">
        <f t="shared" si="0"/>
        <v>2.9</v>
      </c>
    </row>
    <row r="38" spans="1:5" ht="14.25" customHeight="1">
      <c r="A38" s="2">
        <v>43263</v>
      </c>
      <c r="B38" s="1" t="s">
        <v>60</v>
      </c>
      <c r="C38" s="1" t="s">
        <v>61</v>
      </c>
      <c r="D38" s="1">
        <v>1</v>
      </c>
      <c r="E38" s="1">
        <f t="shared" si="0"/>
        <v>2.7</v>
      </c>
    </row>
    <row r="39" spans="1:5" ht="14.25" customHeight="1">
      <c r="A39" s="2">
        <v>43257</v>
      </c>
      <c r="B39" s="1" t="s">
        <v>13</v>
      </c>
      <c r="C39" s="1" t="s">
        <v>62</v>
      </c>
      <c r="D39" s="1">
        <v>1</v>
      </c>
      <c r="E39" s="1">
        <f t="shared" si="0"/>
        <v>2.2999999999999998</v>
      </c>
    </row>
    <row r="40" spans="1:5" ht="14.25" customHeight="1">
      <c r="A40" s="2">
        <v>43277</v>
      </c>
      <c r="B40" s="1" t="s">
        <v>63</v>
      </c>
      <c r="C40" s="1" t="s">
        <v>64</v>
      </c>
      <c r="D40" s="1">
        <v>1</v>
      </c>
      <c r="E40" s="1">
        <f t="shared" si="0"/>
        <v>2.2999999999999998</v>
      </c>
    </row>
    <row r="41" spans="1:5" ht="14.25" customHeight="1">
      <c r="A41" s="2">
        <v>43282</v>
      </c>
      <c r="B41" s="1" t="s">
        <v>65</v>
      </c>
      <c r="C41" s="1" t="s">
        <v>66</v>
      </c>
      <c r="D41" s="1">
        <v>1</v>
      </c>
      <c r="E41" s="1">
        <f t="shared" si="0"/>
        <v>2</v>
      </c>
    </row>
    <row r="42" spans="1:5" ht="14.25" customHeight="1">
      <c r="A42" s="2">
        <v>43264</v>
      </c>
      <c r="B42" s="1" t="s">
        <v>67</v>
      </c>
      <c r="C42" s="1" t="s">
        <v>68</v>
      </c>
      <c r="D42" s="1">
        <v>1</v>
      </c>
      <c r="E42" s="1">
        <f t="shared" si="0"/>
        <v>1.7</v>
      </c>
    </row>
    <row r="43" spans="1:5" ht="14.25" customHeight="1">
      <c r="A43" s="2">
        <v>43256</v>
      </c>
      <c r="B43" s="1" t="s">
        <v>67</v>
      </c>
      <c r="C43" s="1" t="s">
        <v>69</v>
      </c>
      <c r="D43" s="1">
        <v>1</v>
      </c>
      <c r="E43" s="1">
        <f t="shared" si="0"/>
        <v>1.5</v>
      </c>
    </row>
    <row r="44" spans="1:5" ht="14.25" customHeight="1">
      <c r="A44" s="2">
        <v>43272</v>
      </c>
      <c r="B44" s="1" t="s">
        <v>70</v>
      </c>
      <c r="C44" s="1" t="s">
        <v>71</v>
      </c>
      <c r="D44" s="1">
        <v>1</v>
      </c>
      <c r="E44" s="1">
        <f t="shared" si="0"/>
        <v>1.3</v>
      </c>
    </row>
    <row r="45" spans="1:5" ht="14.25" customHeight="1">
      <c r="A45" s="2">
        <v>43254</v>
      </c>
      <c r="B45" s="1" t="s">
        <v>72</v>
      </c>
      <c r="C45" s="1" t="s">
        <v>73</v>
      </c>
      <c r="D45" s="1">
        <v>1</v>
      </c>
      <c r="E45" s="1">
        <f t="shared" si="0"/>
        <v>1.2</v>
      </c>
    </row>
    <row r="46" spans="1:5" ht="14.25" customHeight="1">
      <c r="A46" s="2">
        <v>43262</v>
      </c>
      <c r="B46" s="1" t="s">
        <v>74</v>
      </c>
      <c r="C46" s="1" t="s">
        <v>75</v>
      </c>
      <c r="D46" s="1">
        <v>1</v>
      </c>
      <c r="E46" s="1">
        <f t="shared" si="0"/>
        <v>0.5</v>
      </c>
    </row>
    <row r="47" spans="1:5" ht="14.25" customHeight="1">
      <c r="A47" s="2">
        <v>43276</v>
      </c>
      <c r="B47" s="1" t="s">
        <v>13</v>
      </c>
      <c r="C47" s="1" t="s">
        <v>76</v>
      </c>
      <c r="E47" s="1">
        <f t="shared" si="0"/>
        <v>87.3</v>
      </c>
    </row>
    <row r="48" spans="1:5" ht="14.25" customHeight="1">
      <c r="A48" s="2">
        <v>43253</v>
      </c>
      <c r="B48" s="1" t="s">
        <v>13</v>
      </c>
      <c r="C48" s="1" t="s">
        <v>77</v>
      </c>
      <c r="E48" s="1">
        <f t="shared" si="0"/>
        <v>50</v>
      </c>
    </row>
    <row r="49" spans="1:5" ht="14.25" customHeight="1">
      <c r="A49" s="2">
        <v>43258</v>
      </c>
      <c r="B49" s="1" t="s">
        <v>78</v>
      </c>
      <c r="C49" s="1" t="s">
        <v>79</v>
      </c>
    </row>
    <row r="50" spans="1:5" ht="14.25" customHeight="1">
      <c r="A50" s="2">
        <v>43252</v>
      </c>
      <c r="B50" s="1" t="s">
        <v>80</v>
      </c>
      <c r="C50" s="1" t="s">
        <v>81</v>
      </c>
      <c r="E50" s="1">
        <f t="shared" ref="E50:E68" si="1">MID(C50,3,LEN(C50)-3)+0</f>
        <v>187.1</v>
      </c>
    </row>
    <row r="51" spans="1:5" ht="14.25" customHeight="1">
      <c r="A51" s="2">
        <v>43254</v>
      </c>
      <c r="B51" s="1" t="s">
        <v>82</v>
      </c>
      <c r="C51" s="1" t="s">
        <v>83</v>
      </c>
      <c r="E51" s="1">
        <f t="shared" si="1"/>
        <v>335</v>
      </c>
    </row>
    <row r="52" spans="1:5" ht="14.25" customHeight="1">
      <c r="A52" s="2">
        <v>43258</v>
      </c>
      <c r="B52" s="1" t="s">
        <v>84</v>
      </c>
      <c r="C52" s="1" t="s">
        <v>85</v>
      </c>
      <c r="E52" s="1">
        <f t="shared" si="1"/>
        <v>168.6</v>
      </c>
    </row>
    <row r="53" spans="1:5" ht="14.25" customHeight="1">
      <c r="A53" s="2">
        <v>43260</v>
      </c>
      <c r="B53" s="1" t="s">
        <v>86</v>
      </c>
      <c r="C53" s="1" t="s">
        <v>87</v>
      </c>
      <c r="E53" s="1">
        <f t="shared" si="1"/>
        <v>101.6</v>
      </c>
    </row>
    <row r="54" spans="1:5" ht="14.25" customHeight="1">
      <c r="A54" s="2">
        <v>43260</v>
      </c>
      <c r="B54" s="1" t="s">
        <v>88</v>
      </c>
      <c r="C54" s="1" t="s">
        <v>89</v>
      </c>
      <c r="E54" s="1">
        <f t="shared" si="1"/>
        <v>70.599999999999994</v>
      </c>
    </row>
    <row r="55" spans="1:5" ht="14.25" customHeight="1">
      <c r="A55" s="2">
        <v>43261</v>
      </c>
      <c r="B55" s="1" t="s">
        <v>90</v>
      </c>
      <c r="C55" s="1" t="s">
        <v>91</v>
      </c>
      <c r="E55" s="1">
        <f t="shared" si="1"/>
        <v>498</v>
      </c>
    </row>
    <row r="56" spans="1:5" ht="14.25" customHeight="1">
      <c r="A56" s="2">
        <v>43264</v>
      </c>
      <c r="B56" s="1" t="s">
        <v>92</v>
      </c>
      <c r="C56" s="1" t="s">
        <v>93</v>
      </c>
      <c r="E56" s="1">
        <f t="shared" si="1"/>
        <v>91.8</v>
      </c>
    </row>
    <row r="57" spans="1:5" ht="14.25" customHeight="1">
      <c r="A57" s="2">
        <v>43266</v>
      </c>
      <c r="B57" s="1" t="s">
        <v>94</v>
      </c>
      <c r="C57" s="1" t="s">
        <v>95</v>
      </c>
      <c r="E57" s="1">
        <f t="shared" si="1"/>
        <v>27</v>
      </c>
    </row>
    <row r="58" spans="1:5" ht="14.25" customHeight="1">
      <c r="A58" s="2">
        <v>43267</v>
      </c>
      <c r="B58" s="1" t="s">
        <v>96</v>
      </c>
      <c r="C58" s="1" t="s">
        <v>97</v>
      </c>
      <c r="E58" s="1">
        <f t="shared" si="1"/>
        <v>44</v>
      </c>
    </row>
    <row r="59" spans="1:5" ht="14.25" customHeight="1">
      <c r="A59" s="2">
        <v>43268</v>
      </c>
      <c r="B59" s="1" t="s">
        <v>98</v>
      </c>
      <c r="C59" s="1" t="s">
        <v>99</v>
      </c>
      <c r="E59" s="1">
        <f t="shared" si="1"/>
        <v>140.30000000000001</v>
      </c>
    </row>
    <row r="60" spans="1:5" ht="14.25" customHeight="1">
      <c r="A60" s="2">
        <v>43269</v>
      </c>
      <c r="B60" s="1" t="s">
        <v>100</v>
      </c>
      <c r="C60" s="1" t="s">
        <v>101</v>
      </c>
      <c r="E60" s="1">
        <f t="shared" si="1"/>
        <v>212.1</v>
      </c>
    </row>
    <row r="61" spans="1:5" ht="14.25" customHeight="1">
      <c r="A61" s="2">
        <v>43274</v>
      </c>
      <c r="B61" s="1" t="s">
        <v>16</v>
      </c>
      <c r="C61" s="1" t="s">
        <v>102</v>
      </c>
      <c r="E61" s="1">
        <f t="shared" si="1"/>
        <v>21.4</v>
      </c>
    </row>
    <row r="62" spans="1:5" ht="14.25" customHeight="1">
      <c r="A62" s="2">
        <v>43275</v>
      </c>
      <c r="B62" s="1" t="s">
        <v>103</v>
      </c>
      <c r="C62" s="1" t="s">
        <v>104</v>
      </c>
      <c r="E62" s="1">
        <f t="shared" si="1"/>
        <v>555.5</v>
      </c>
    </row>
    <row r="63" spans="1:5" ht="14.25" customHeight="1">
      <c r="A63" s="2">
        <v>43278</v>
      </c>
      <c r="B63" s="1" t="s">
        <v>16</v>
      </c>
      <c r="C63" s="1" t="s">
        <v>105</v>
      </c>
      <c r="E63" s="1">
        <f t="shared" si="1"/>
        <v>53.5</v>
      </c>
    </row>
    <row r="64" spans="1:5" ht="14.25" customHeight="1">
      <c r="A64" s="2">
        <v>43281</v>
      </c>
      <c r="B64" s="1" t="s">
        <v>106</v>
      </c>
      <c r="C64" s="1" t="s">
        <v>107</v>
      </c>
      <c r="E64" s="1">
        <f t="shared" si="1"/>
        <v>181.4</v>
      </c>
    </row>
    <row r="65" spans="1:5" ht="14.25" customHeight="1">
      <c r="A65" s="2">
        <v>43281</v>
      </c>
      <c r="B65" s="1" t="s">
        <v>108</v>
      </c>
      <c r="C65" s="1" t="s">
        <v>109</v>
      </c>
      <c r="E65" s="1">
        <f t="shared" si="1"/>
        <v>24</v>
      </c>
    </row>
    <row r="66" spans="1:5" ht="14.25" customHeight="1">
      <c r="A66" s="2">
        <v>43281</v>
      </c>
      <c r="B66" s="1" t="s">
        <v>110</v>
      </c>
      <c r="C66" s="1" t="s">
        <v>111</v>
      </c>
      <c r="E66" s="1">
        <f t="shared" si="1"/>
        <v>32.6</v>
      </c>
    </row>
    <row r="67" spans="1:5" ht="14.25" customHeight="1">
      <c r="A67" s="2">
        <v>43281</v>
      </c>
      <c r="B67" s="1" t="s">
        <v>112</v>
      </c>
      <c r="C67" s="1" t="s">
        <v>113</v>
      </c>
      <c r="E67" s="1">
        <f t="shared" si="1"/>
        <v>30.4</v>
      </c>
    </row>
    <row r="68" spans="1:5" ht="14.25" customHeight="1">
      <c r="A68" s="2">
        <v>43282</v>
      </c>
      <c r="B68" s="1" t="s">
        <v>114</v>
      </c>
      <c r="C68" s="1" t="s">
        <v>115</v>
      </c>
      <c r="E68" s="1">
        <f t="shared" si="1"/>
        <v>201.7</v>
      </c>
    </row>
    <row r="69" spans="1:5" ht="14.25" customHeight="1"/>
    <row r="70" spans="1:5" ht="14.25" customHeight="1"/>
    <row r="71" spans="1:5" ht="14.25" customHeight="1"/>
    <row r="72" spans="1:5" ht="14.25" customHeight="1"/>
    <row r="73" spans="1:5" ht="14.25" customHeight="1"/>
    <row r="74" spans="1:5" ht="14.25" customHeight="1"/>
    <row r="75" spans="1:5" ht="14.25" customHeight="1"/>
    <row r="76" spans="1:5" ht="14.25" customHeight="1"/>
    <row r="77" spans="1:5" ht="14.25" customHeight="1"/>
    <row r="78" spans="1:5" ht="14.25" customHeight="1"/>
    <row r="79" spans="1:5" ht="14.25" customHeight="1"/>
    <row r="80" spans="1:5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F68" xr:uid="{00000000-0009-0000-0000-000000000000}"/>
  <conditionalFormatting sqref="E2:E4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"/>
  <sheetViews>
    <sheetView workbookViewId="0"/>
  </sheetViews>
  <sheetFormatPr defaultColWidth="14.42578125" defaultRowHeight="15" customHeight="1"/>
  <cols>
    <col min="1" max="1" width="21.140625" customWidth="1"/>
    <col min="2" max="6" width="8.7109375" customWidth="1"/>
  </cols>
  <sheetData>
    <row r="1" spans="1:4" ht="14.25" customHeight="1">
      <c r="B1" s="1">
        <f>4790+3100</f>
        <v>7890</v>
      </c>
      <c r="C1" s="1">
        <v>3100</v>
      </c>
    </row>
    <row r="2" spans="1:4" ht="14.25" customHeight="1">
      <c r="C2" s="1" t="s">
        <v>116</v>
      </c>
      <c r="D2" s="1" t="s">
        <v>117</v>
      </c>
    </row>
    <row r="3" spans="1:4" ht="14.25" customHeight="1">
      <c r="A3" s="1" t="s">
        <v>118</v>
      </c>
      <c r="B3" s="1">
        <v>18.899999999999999</v>
      </c>
      <c r="C3" s="1">
        <v>2</v>
      </c>
      <c r="D3" s="1">
        <f t="shared" ref="D3:D17" si="0">B3/C3</f>
        <v>9.4499999999999993</v>
      </c>
    </row>
    <row r="4" spans="1:4" ht="14.25" customHeight="1">
      <c r="A4" s="1" t="s">
        <v>119</v>
      </c>
      <c r="B4" s="1">
        <v>41.8</v>
      </c>
      <c r="C4" s="1">
        <v>2</v>
      </c>
      <c r="D4" s="1">
        <f t="shared" si="0"/>
        <v>20.9</v>
      </c>
    </row>
    <row r="5" spans="1:4" ht="14.25" customHeight="1">
      <c r="A5" s="1" t="s">
        <v>120</v>
      </c>
      <c r="B5" s="1">
        <v>6</v>
      </c>
      <c r="C5" s="1">
        <v>2</v>
      </c>
      <c r="D5" s="1">
        <f t="shared" si="0"/>
        <v>3</v>
      </c>
    </row>
    <row r="6" spans="1:4" ht="14.25" customHeight="1">
      <c r="A6" s="1" t="s">
        <v>121</v>
      </c>
      <c r="B6" s="1">
        <v>13</v>
      </c>
      <c r="C6" s="1">
        <v>2</v>
      </c>
      <c r="D6" s="1">
        <f t="shared" si="0"/>
        <v>6.5</v>
      </c>
    </row>
    <row r="7" spans="1:4" ht="14.25" customHeight="1">
      <c r="A7" s="1" t="s">
        <v>122</v>
      </c>
      <c r="B7" s="1">
        <v>10</v>
      </c>
      <c r="C7" s="1">
        <v>2</v>
      </c>
      <c r="D7" s="1">
        <f t="shared" si="0"/>
        <v>5</v>
      </c>
    </row>
    <row r="8" spans="1:4" ht="14.25" customHeight="1">
      <c r="A8" s="1" t="s">
        <v>123</v>
      </c>
      <c r="B8" s="1">
        <v>29.7</v>
      </c>
      <c r="C8" s="1">
        <v>3</v>
      </c>
      <c r="D8" s="1">
        <f t="shared" si="0"/>
        <v>9.9</v>
      </c>
    </row>
    <row r="9" spans="1:4" ht="14.25" customHeight="1">
      <c r="A9" s="1" t="s">
        <v>124</v>
      </c>
      <c r="B9" s="1">
        <v>8.9499999999999993</v>
      </c>
      <c r="C9" s="1">
        <v>2</v>
      </c>
      <c r="D9" s="1">
        <f t="shared" si="0"/>
        <v>4.4749999999999996</v>
      </c>
    </row>
    <row r="10" spans="1:4" ht="14.25" customHeight="1">
      <c r="A10" s="1" t="s">
        <v>123</v>
      </c>
      <c r="B10" s="1">
        <v>109.35</v>
      </c>
      <c r="C10" s="1">
        <v>3</v>
      </c>
      <c r="D10" s="1">
        <f t="shared" si="0"/>
        <v>36.449999999999996</v>
      </c>
    </row>
    <row r="11" spans="1:4" ht="14.25" customHeight="1">
      <c r="A11" s="1" t="s">
        <v>125</v>
      </c>
      <c r="B11" s="1">
        <v>92.66</v>
      </c>
      <c r="C11" s="1">
        <v>1</v>
      </c>
      <c r="D11" s="1">
        <f t="shared" si="0"/>
        <v>92.66</v>
      </c>
    </row>
    <row r="12" spans="1:4" ht="14.25" customHeight="1">
      <c r="A12" s="1" t="s">
        <v>126</v>
      </c>
      <c r="B12" s="1">
        <v>40.5</v>
      </c>
      <c r="C12" s="1">
        <v>3</v>
      </c>
      <c r="D12" s="1">
        <f t="shared" si="0"/>
        <v>13.5</v>
      </c>
    </row>
    <row r="13" spans="1:4" ht="14.25" customHeight="1">
      <c r="A13" s="1" t="s">
        <v>127</v>
      </c>
      <c r="B13" s="1">
        <v>22.5</v>
      </c>
      <c r="C13" s="1">
        <v>2</v>
      </c>
      <c r="D13" s="1">
        <f t="shared" si="0"/>
        <v>11.25</v>
      </c>
    </row>
    <row r="14" spans="1:4" ht="14.25" customHeight="1">
      <c r="A14" s="1" t="s">
        <v>128</v>
      </c>
      <c r="B14" s="1">
        <v>17.399999999999999</v>
      </c>
      <c r="C14" s="1">
        <v>1</v>
      </c>
      <c r="D14" s="1">
        <f t="shared" si="0"/>
        <v>17.399999999999999</v>
      </c>
    </row>
    <row r="15" spans="1:4" ht="14.25" customHeight="1">
      <c r="A15" s="1" t="s">
        <v>129</v>
      </c>
      <c r="B15" s="1">
        <v>74.03</v>
      </c>
      <c r="C15" s="1">
        <v>2</v>
      </c>
      <c r="D15" s="1">
        <f t="shared" si="0"/>
        <v>37.015000000000001</v>
      </c>
    </row>
    <row r="16" spans="1:4" ht="14.25" customHeight="1">
      <c r="A16" s="1" t="s">
        <v>130</v>
      </c>
      <c r="B16" s="1">
        <v>31.8</v>
      </c>
      <c r="C16" s="1">
        <v>2</v>
      </c>
      <c r="D16" s="1">
        <f t="shared" si="0"/>
        <v>15.9</v>
      </c>
    </row>
    <row r="17" spans="1:4" ht="14.25" customHeight="1">
      <c r="A17" s="1" t="s">
        <v>131</v>
      </c>
      <c r="B17" s="1">
        <v>63.1</v>
      </c>
      <c r="C17" s="1">
        <v>2</v>
      </c>
      <c r="D17" s="1">
        <f t="shared" si="0"/>
        <v>31.55</v>
      </c>
    </row>
    <row r="18" spans="1:4" ht="14.25" customHeight="1">
      <c r="D18" s="1">
        <f>SUM(D3:D17)</f>
        <v>314.95</v>
      </c>
    </row>
    <row r="19" spans="1:4" ht="14.25" customHeight="1">
      <c r="D19" s="1">
        <f>D18*2/B1*C1</f>
        <v>247.48922686945502</v>
      </c>
    </row>
    <row r="20" spans="1:4" ht="14.25" customHeight="1"/>
    <row r="21" spans="1:4" ht="14.25" customHeight="1"/>
    <row r="22" spans="1:4" ht="14.25" customHeight="1"/>
    <row r="23" spans="1:4" ht="14.25" customHeight="1"/>
    <row r="24" spans="1:4" ht="14.25" customHeight="1"/>
    <row r="25" spans="1:4" ht="14.25" customHeight="1"/>
    <row r="26" spans="1:4" ht="14.25" customHeight="1"/>
    <row r="27" spans="1:4" ht="14.25" customHeight="1"/>
    <row r="28" spans="1:4" ht="14.25" customHeight="1"/>
    <row r="29" spans="1:4" ht="14.25" customHeight="1"/>
    <row r="30" spans="1:4" ht="14.25" customHeight="1"/>
    <row r="31" spans="1:4" ht="14.25" customHeight="1"/>
    <row r="32" spans="1:4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0"/>
  <sheetViews>
    <sheetView workbookViewId="0"/>
  </sheetViews>
  <sheetFormatPr defaultColWidth="14.42578125" defaultRowHeight="15" customHeight="1"/>
  <cols>
    <col min="1" max="1" width="15.28515625" customWidth="1"/>
    <col min="2" max="9" width="8.7109375" customWidth="1"/>
  </cols>
  <sheetData>
    <row r="1" spans="1:9" ht="14.25" customHeight="1">
      <c r="A1" s="1" t="s">
        <v>132</v>
      </c>
    </row>
    <row r="2" spans="1:9" ht="14.25" customHeight="1"/>
    <row r="3" spans="1:9" ht="14.25" customHeight="1"/>
    <row r="4" spans="1:9" ht="14.25" customHeight="1">
      <c r="C4" s="1" t="s">
        <v>116</v>
      </c>
      <c r="D4" s="1" t="s">
        <v>117</v>
      </c>
    </row>
    <row r="5" spans="1:9" ht="14.25" customHeight="1">
      <c r="A5" s="1" t="s">
        <v>133</v>
      </c>
      <c r="B5" s="1">
        <v>90.72</v>
      </c>
      <c r="C5" s="1">
        <v>2</v>
      </c>
      <c r="D5" s="1">
        <f t="shared" ref="D5:D28" si="0">B5/C5</f>
        <v>45.36</v>
      </c>
    </row>
    <row r="6" spans="1:9" ht="14.25" customHeight="1">
      <c r="A6" s="1" t="s">
        <v>134</v>
      </c>
      <c r="B6" s="1">
        <v>211.34</v>
      </c>
      <c r="C6" s="1">
        <v>2</v>
      </c>
      <c r="D6" s="1">
        <f t="shared" si="0"/>
        <v>105.67</v>
      </c>
    </row>
    <row r="7" spans="1:9" ht="14.25" customHeight="1">
      <c r="A7" s="1" t="s">
        <v>135</v>
      </c>
      <c r="B7" s="1">
        <v>10.77</v>
      </c>
      <c r="C7" s="1">
        <v>2</v>
      </c>
      <c r="D7" s="1">
        <f t="shared" si="0"/>
        <v>5.3849999999999998</v>
      </c>
    </row>
    <row r="8" spans="1:9" ht="14.25" customHeight="1">
      <c r="A8" s="1" t="s">
        <v>136</v>
      </c>
      <c r="B8" s="1">
        <v>31.69</v>
      </c>
      <c r="C8" s="1">
        <v>3</v>
      </c>
      <c r="D8" s="1">
        <f t="shared" si="0"/>
        <v>10.563333333333334</v>
      </c>
    </row>
    <row r="9" spans="1:9" ht="14.25" customHeight="1">
      <c r="A9" s="1" t="s">
        <v>137</v>
      </c>
      <c r="B9" s="1">
        <v>85.86</v>
      </c>
      <c r="C9" s="1">
        <v>3</v>
      </c>
      <c r="D9" s="1">
        <f t="shared" si="0"/>
        <v>28.62</v>
      </c>
    </row>
    <row r="10" spans="1:9" ht="14.25" customHeight="1">
      <c r="A10" s="1" t="s">
        <v>138</v>
      </c>
      <c r="B10" s="1">
        <v>69.849999999999994</v>
      </c>
      <c r="C10" s="1">
        <v>2</v>
      </c>
      <c r="D10" s="1">
        <f t="shared" si="0"/>
        <v>34.924999999999997</v>
      </c>
      <c r="I10" s="1">
        <f>1/10000*122.8</f>
        <v>1.2280000000000001E-2</v>
      </c>
    </row>
    <row r="11" spans="1:9" ht="14.25" customHeight="1">
      <c r="A11" s="1" t="s">
        <v>139</v>
      </c>
      <c r="B11" s="1">
        <v>68.099999999999994</v>
      </c>
      <c r="C11" s="1">
        <v>2</v>
      </c>
      <c r="D11" s="1">
        <f t="shared" si="0"/>
        <v>34.049999999999997</v>
      </c>
    </row>
    <row r="12" spans="1:9" ht="14.25" customHeight="1">
      <c r="A12" s="1" t="s">
        <v>140</v>
      </c>
      <c r="B12" s="1">
        <v>25.23</v>
      </c>
      <c r="C12" s="1">
        <v>2</v>
      </c>
      <c r="D12" s="1">
        <f t="shared" si="0"/>
        <v>12.615</v>
      </c>
    </row>
    <row r="13" spans="1:9" ht="14.25" customHeight="1">
      <c r="A13" s="1" t="s">
        <v>141</v>
      </c>
      <c r="B13" s="1">
        <v>54.49</v>
      </c>
      <c r="C13" s="1">
        <v>2</v>
      </c>
      <c r="D13" s="1">
        <f t="shared" si="0"/>
        <v>27.245000000000001</v>
      </c>
    </row>
    <row r="14" spans="1:9" ht="14.25" customHeight="1">
      <c r="A14" s="1" t="s">
        <v>141</v>
      </c>
      <c r="B14" s="1">
        <v>47.94</v>
      </c>
      <c r="C14" s="1">
        <v>2</v>
      </c>
      <c r="D14" s="1">
        <f t="shared" si="0"/>
        <v>23.97</v>
      </c>
    </row>
    <row r="15" spans="1:9" ht="14.25" customHeight="1">
      <c r="A15" s="1" t="s">
        <v>142</v>
      </c>
      <c r="B15" s="1">
        <v>95.88</v>
      </c>
      <c r="C15" s="1">
        <v>2</v>
      </c>
      <c r="D15" s="1">
        <f t="shared" si="0"/>
        <v>47.94</v>
      </c>
    </row>
    <row r="16" spans="1:9" ht="14.25" customHeight="1">
      <c r="A16" s="1" t="s">
        <v>143</v>
      </c>
      <c r="B16" s="1">
        <v>81.47</v>
      </c>
      <c r="C16" s="1">
        <v>2</v>
      </c>
      <c r="D16" s="1">
        <f t="shared" si="0"/>
        <v>40.734999999999999</v>
      </c>
    </row>
    <row r="17" spans="1:4" ht="14.25" customHeight="1">
      <c r="A17" s="1" t="s">
        <v>143</v>
      </c>
      <c r="B17" s="1">
        <v>52.71</v>
      </c>
      <c r="C17" s="1">
        <v>2</v>
      </c>
      <c r="D17" s="1">
        <f t="shared" si="0"/>
        <v>26.355</v>
      </c>
    </row>
    <row r="18" spans="1:4" ht="14.25" customHeight="1">
      <c r="A18" s="1" t="s">
        <v>143</v>
      </c>
      <c r="B18" s="1">
        <v>78.22</v>
      </c>
      <c r="C18" s="1">
        <v>2</v>
      </c>
      <c r="D18" s="1">
        <f t="shared" si="0"/>
        <v>39.11</v>
      </c>
    </row>
    <row r="19" spans="1:4" ht="14.25" customHeight="1">
      <c r="A19" s="1" t="s">
        <v>143</v>
      </c>
      <c r="B19" s="1">
        <v>73.290000000000006</v>
      </c>
      <c r="C19" s="1">
        <v>2</v>
      </c>
      <c r="D19" s="1">
        <f t="shared" si="0"/>
        <v>36.645000000000003</v>
      </c>
    </row>
    <row r="20" spans="1:4" ht="14.25" customHeight="1">
      <c r="A20" s="1" t="s">
        <v>144</v>
      </c>
      <c r="B20" s="1">
        <v>38.61</v>
      </c>
      <c r="C20" s="1">
        <v>2</v>
      </c>
      <c r="D20" s="1">
        <f t="shared" si="0"/>
        <v>19.305</v>
      </c>
    </row>
    <row r="21" spans="1:4" ht="14.25" customHeight="1">
      <c r="A21" s="1" t="s">
        <v>145</v>
      </c>
      <c r="B21" s="1">
        <v>121.83</v>
      </c>
      <c r="C21" s="1">
        <v>4</v>
      </c>
      <c r="D21" s="1">
        <f t="shared" si="0"/>
        <v>30.4575</v>
      </c>
    </row>
    <row r="22" spans="1:4" ht="14.25" customHeight="1">
      <c r="A22" s="1" t="s">
        <v>146</v>
      </c>
      <c r="B22" s="1">
        <v>368</v>
      </c>
      <c r="C22" s="1">
        <v>1</v>
      </c>
      <c r="D22" s="1">
        <f t="shared" si="0"/>
        <v>368</v>
      </c>
    </row>
    <row r="23" spans="1:4" ht="14.25" customHeight="1">
      <c r="A23" s="1" t="s">
        <v>147</v>
      </c>
      <c r="B23" s="1">
        <v>25.66</v>
      </c>
      <c r="C23" s="1">
        <v>2</v>
      </c>
      <c r="D23" s="1">
        <f t="shared" si="0"/>
        <v>12.83</v>
      </c>
    </row>
    <row r="24" spans="1:4" ht="14.25" customHeight="1">
      <c r="A24" s="1" t="s">
        <v>148</v>
      </c>
      <c r="B24" s="1">
        <v>20.57</v>
      </c>
      <c r="C24" s="1">
        <v>3</v>
      </c>
      <c r="D24" s="1">
        <f t="shared" si="0"/>
        <v>6.8566666666666665</v>
      </c>
    </row>
    <row r="25" spans="1:4" ht="14.25" customHeight="1">
      <c r="A25" s="1" t="s">
        <v>149</v>
      </c>
      <c r="B25" s="1">
        <v>204.8</v>
      </c>
      <c r="C25" s="1">
        <v>4</v>
      </c>
      <c r="D25" s="1">
        <f t="shared" si="0"/>
        <v>51.2</v>
      </c>
    </row>
    <row r="26" spans="1:4" ht="14.25" customHeight="1">
      <c r="A26" s="1" t="s">
        <v>150</v>
      </c>
      <c r="B26" s="1">
        <v>53.5</v>
      </c>
      <c r="C26" s="1">
        <v>4</v>
      </c>
      <c r="D26" s="1">
        <f t="shared" si="0"/>
        <v>13.375</v>
      </c>
    </row>
    <row r="27" spans="1:4" ht="14.25" customHeight="1">
      <c r="A27" s="1" t="s">
        <v>151</v>
      </c>
      <c r="B27" s="1">
        <v>9.99</v>
      </c>
      <c r="C27" s="1">
        <v>2</v>
      </c>
      <c r="D27" s="1">
        <f t="shared" si="0"/>
        <v>4.9950000000000001</v>
      </c>
    </row>
    <row r="28" spans="1:4" ht="14.25" customHeight="1">
      <c r="A28" s="1" t="s">
        <v>152</v>
      </c>
      <c r="B28" s="1">
        <v>71.8</v>
      </c>
      <c r="C28" s="1">
        <v>2</v>
      </c>
      <c r="D28" s="1">
        <f t="shared" si="0"/>
        <v>35.9</v>
      </c>
    </row>
    <row r="29" spans="1:4" ht="14.25" customHeight="1">
      <c r="D29" s="1">
        <f>SUM(D5:D28)</f>
        <v>1062.1075000000001</v>
      </c>
    </row>
    <row r="30" spans="1:4" ht="14.25" customHeight="1"/>
    <row r="31" spans="1:4" ht="14.25" customHeight="1"/>
    <row r="32" spans="1:4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1000"/>
  <sheetViews>
    <sheetView workbookViewId="0"/>
  </sheetViews>
  <sheetFormatPr defaultColWidth="14.42578125" defaultRowHeight="15" customHeight="1"/>
  <cols>
    <col min="1" max="1" width="8.7109375" customWidth="1"/>
    <col min="2" max="2" width="19.85546875" customWidth="1"/>
    <col min="3" max="4" width="8.7109375" customWidth="1"/>
    <col min="5" max="5" width="12" customWidth="1"/>
    <col min="6" max="6" width="8.7109375" customWidth="1"/>
  </cols>
  <sheetData>
    <row r="1" spans="2:5" ht="14.25" customHeight="1">
      <c r="D1" s="1" t="s">
        <v>153</v>
      </c>
      <c r="E1" s="1" t="s">
        <v>154</v>
      </c>
    </row>
    <row r="2" spans="2:5" ht="14.25" customHeight="1">
      <c r="B2" s="1" t="s">
        <v>155</v>
      </c>
      <c r="C2" s="1">
        <v>187.14</v>
      </c>
      <c r="D2" s="1">
        <v>3</v>
      </c>
      <c r="E2" s="1">
        <f t="shared" ref="E2:E26" si="0">C2/D2</f>
        <v>62.379999999999995</v>
      </c>
    </row>
    <row r="3" spans="2:5" ht="14.25" customHeight="1">
      <c r="B3" s="1" t="s">
        <v>156</v>
      </c>
      <c r="C3" s="1">
        <v>6.8</v>
      </c>
      <c r="D3" s="1">
        <v>1</v>
      </c>
      <c r="E3" s="1">
        <f t="shared" si="0"/>
        <v>6.8</v>
      </c>
    </row>
    <row r="4" spans="2:5" ht="14.25" customHeight="1">
      <c r="B4" s="1" t="s">
        <v>157</v>
      </c>
      <c r="C4" s="1">
        <v>498</v>
      </c>
      <c r="D4" s="1">
        <v>1</v>
      </c>
      <c r="E4" s="1">
        <f t="shared" si="0"/>
        <v>498</v>
      </c>
    </row>
    <row r="5" spans="2:5" ht="14.25" customHeight="1">
      <c r="B5" s="1" t="s">
        <v>158</v>
      </c>
      <c r="C5" s="1">
        <v>91.8</v>
      </c>
      <c r="D5" s="1">
        <v>3</v>
      </c>
      <c r="E5" s="1">
        <f t="shared" si="0"/>
        <v>30.599999999999998</v>
      </c>
    </row>
    <row r="6" spans="2:5" ht="14.25" customHeight="1">
      <c r="B6" s="1" t="s">
        <v>159</v>
      </c>
      <c r="C6" s="1">
        <v>44</v>
      </c>
      <c r="D6" s="1">
        <v>2</v>
      </c>
      <c r="E6" s="1">
        <f t="shared" si="0"/>
        <v>22</v>
      </c>
    </row>
    <row r="7" spans="2:5" ht="14.25" customHeight="1">
      <c r="B7" s="1" t="s">
        <v>160</v>
      </c>
      <c r="C7" s="1">
        <v>168.69</v>
      </c>
      <c r="D7" s="1">
        <v>1</v>
      </c>
      <c r="E7" s="1">
        <f t="shared" si="0"/>
        <v>168.69</v>
      </c>
    </row>
    <row r="8" spans="2:5" ht="14.25" customHeight="1">
      <c r="B8" s="1" t="s">
        <v>161</v>
      </c>
      <c r="C8" s="1">
        <v>20.36</v>
      </c>
      <c r="D8" s="1">
        <v>2</v>
      </c>
      <c r="E8" s="1">
        <f t="shared" si="0"/>
        <v>10.18</v>
      </c>
    </row>
    <row r="9" spans="2:5" ht="14.25" customHeight="1">
      <c r="B9" s="1" t="s">
        <v>162</v>
      </c>
      <c r="C9" s="1">
        <v>101.69</v>
      </c>
      <c r="D9" s="1">
        <v>5</v>
      </c>
      <c r="E9" s="1">
        <f t="shared" si="0"/>
        <v>20.338000000000001</v>
      </c>
    </row>
    <row r="10" spans="2:5" ht="14.25" customHeight="1">
      <c r="B10" s="1" t="s">
        <v>163</v>
      </c>
      <c r="C10" s="1">
        <v>70.62</v>
      </c>
      <c r="D10" s="1">
        <v>2</v>
      </c>
      <c r="E10" s="1">
        <f t="shared" si="0"/>
        <v>35.31</v>
      </c>
    </row>
    <row r="11" spans="2:5" ht="14.25" customHeight="1">
      <c r="B11" s="1" t="s">
        <v>164</v>
      </c>
      <c r="C11" s="1">
        <v>43.38</v>
      </c>
      <c r="D11" s="1">
        <v>2</v>
      </c>
      <c r="E11" s="1">
        <f t="shared" si="0"/>
        <v>21.69</v>
      </c>
    </row>
    <row r="12" spans="2:5" ht="14.25" customHeight="1">
      <c r="B12" s="1" t="s">
        <v>165</v>
      </c>
      <c r="C12" s="1">
        <v>40.5</v>
      </c>
      <c r="D12" s="1">
        <v>3</v>
      </c>
      <c r="E12" s="1">
        <f t="shared" si="0"/>
        <v>13.5</v>
      </c>
    </row>
    <row r="13" spans="2:5" ht="14.25" customHeight="1">
      <c r="B13" s="1" t="s">
        <v>166</v>
      </c>
      <c r="C13" s="1">
        <v>25.7</v>
      </c>
      <c r="D13" s="1">
        <v>2</v>
      </c>
      <c r="E13" s="1">
        <f t="shared" si="0"/>
        <v>12.85</v>
      </c>
    </row>
    <row r="14" spans="2:5" ht="14.25" customHeight="1">
      <c r="B14" s="1" t="s">
        <v>167</v>
      </c>
      <c r="C14" s="1">
        <v>140.36000000000001</v>
      </c>
      <c r="D14" s="1">
        <v>4</v>
      </c>
      <c r="E14" s="1">
        <f t="shared" si="0"/>
        <v>35.090000000000003</v>
      </c>
    </row>
    <row r="15" spans="2:5" ht="14.25" customHeight="1">
      <c r="B15" s="1" t="s">
        <v>168</v>
      </c>
      <c r="C15" s="1">
        <v>38.15</v>
      </c>
      <c r="D15" s="1">
        <v>2</v>
      </c>
      <c r="E15" s="1">
        <f t="shared" si="0"/>
        <v>19.074999999999999</v>
      </c>
    </row>
    <row r="16" spans="2:5" ht="14.25" customHeight="1">
      <c r="B16" s="1" t="s">
        <v>169</v>
      </c>
      <c r="C16" s="1">
        <v>212.1</v>
      </c>
      <c r="D16" s="1">
        <v>2</v>
      </c>
      <c r="E16" s="1">
        <f t="shared" si="0"/>
        <v>106.05</v>
      </c>
    </row>
    <row r="17" spans="2:5" ht="14.25" customHeight="1">
      <c r="B17" s="1" t="s">
        <v>170</v>
      </c>
      <c r="C17" s="1">
        <v>19.899999999999999</v>
      </c>
      <c r="D17" s="1">
        <v>2</v>
      </c>
      <c r="E17" s="1">
        <f t="shared" si="0"/>
        <v>9.9499999999999993</v>
      </c>
    </row>
    <row r="18" spans="2:5" ht="14.25" customHeight="1">
      <c r="B18" s="1" t="s">
        <v>166</v>
      </c>
      <c r="C18" s="1">
        <v>21.4</v>
      </c>
      <c r="D18" s="1">
        <v>2</v>
      </c>
      <c r="E18" s="1">
        <f t="shared" si="0"/>
        <v>10.7</v>
      </c>
    </row>
    <row r="19" spans="2:5" ht="14.25" customHeight="1">
      <c r="B19" s="1" t="s">
        <v>171</v>
      </c>
      <c r="C19" s="1">
        <v>26.6</v>
      </c>
      <c r="D19" s="1">
        <v>2</v>
      </c>
      <c r="E19" s="1">
        <f t="shared" si="0"/>
        <v>13.3</v>
      </c>
    </row>
    <row r="20" spans="2:5" ht="14.25" customHeight="1">
      <c r="B20" s="1" t="s">
        <v>172</v>
      </c>
      <c r="C20" s="1">
        <v>555.54999999999995</v>
      </c>
      <c r="D20" s="1">
        <v>7</v>
      </c>
      <c r="E20" s="1">
        <f t="shared" si="0"/>
        <v>79.364285714285714</v>
      </c>
    </row>
    <row r="21" spans="2:5" ht="14.25" customHeight="1">
      <c r="B21" s="1" t="s">
        <v>173</v>
      </c>
      <c r="C21" s="1">
        <v>87.33</v>
      </c>
      <c r="D21" s="1">
        <v>1</v>
      </c>
      <c r="E21" s="1">
        <f t="shared" si="0"/>
        <v>87.33</v>
      </c>
    </row>
    <row r="22" spans="2:5" ht="14.25" customHeight="1">
      <c r="B22" s="1" t="s">
        <v>166</v>
      </c>
      <c r="C22" s="1">
        <v>53.5</v>
      </c>
      <c r="D22" s="1">
        <v>3</v>
      </c>
      <c r="E22" s="1">
        <f t="shared" si="0"/>
        <v>17.833333333333332</v>
      </c>
    </row>
    <row r="23" spans="2:5" ht="14.25" customHeight="1">
      <c r="B23" s="1" t="s">
        <v>174</v>
      </c>
      <c r="C23" s="1">
        <v>24.07</v>
      </c>
      <c r="D23" s="1">
        <v>1</v>
      </c>
      <c r="E23" s="1">
        <f t="shared" si="0"/>
        <v>24.07</v>
      </c>
    </row>
    <row r="24" spans="2:5" ht="14.25" customHeight="1">
      <c r="B24" s="1" t="s">
        <v>175</v>
      </c>
      <c r="C24" s="1">
        <v>201.7</v>
      </c>
      <c r="D24" s="1">
        <v>1</v>
      </c>
      <c r="E24" s="1">
        <f t="shared" si="0"/>
        <v>201.7</v>
      </c>
    </row>
    <row r="25" spans="2:5" ht="14.25" customHeight="1">
      <c r="B25" s="1" t="s">
        <v>171</v>
      </c>
      <c r="C25" s="1">
        <v>44.67</v>
      </c>
      <c r="D25" s="1">
        <v>2</v>
      </c>
      <c r="E25" s="1">
        <f t="shared" si="0"/>
        <v>22.335000000000001</v>
      </c>
    </row>
    <row r="26" spans="2:5" ht="14.25" customHeight="1">
      <c r="B26" s="1" t="s">
        <v>176</v>
      </c>
      <c r="C26" s="1">
        <v>127.5</v>
      </c>
      <c r="D26" s="1">
        <v>2</v>
      </c>
      <c r="E26" s="1">
        <f t="shared" si="0"/>
        <v>63.75</v>
      </c>
    </row>
    <row r="27" spans="2:5" ht="14.25" customHeight="1">
      <c r="E27" s="3">
        <f>SUM(E2:E26)</f>
        <v>1592.885619047619</v>
      </c>
    </row>
    <row r="28" spans="2:5" ht="14.25" customHeight="1"/>
    <row r="29" spans="2:5" ht="14.25" customHeight="1">
      <c r="E29" s="3">
        <f>3846-E27</f>
        <v>2253.114380952381</v>
      </c>
    </row>
    <row r="30" spans="2:5" ht="14.25" customHeight="1">
      <c r="E30" s="1">
        <f>-C20</f>
        <v>-555.54999999999995</v>
      </c>
    </row>
    <row r="31" spans="2:5" ht="14.25" customHeight="1">
      <c r="E31" s="1">
        <v>-335</v>
      </c>
    </row>
    <row r="32" spans="2:5" ht="14.25" customHeight="1">
      <c r="E32" s="1">
        <v>-100</v>
      </c>
    </row>
    <row r="33" spans="5:5" ht="14.25" customHeight="1">
      <c r="E33" s="1">
        <v>-126</v>
      </c>
    </row>
    <row r="34" spans="5:5" ht="14.25" customHeight="1">
      <c r="E34" s="3">
        <f>SUM(E29:E33)</f>
        <v>1136.564380952381</v>
      </c>
    </row>
    <row r="35" spans="5:5" ht="14.25" customHeight="1"/>
    <row r="36" spans="5:5" ht="14.25" customHeight="1"/>
    <row r="37" spans="5:5" ht="14.25" customHeight="1"/>
    <row r="38" spans="5:5" ht="14.25" customHeight="1"/>
    <row r="39" spans="5:5" ht="14.25" customHeight="1"/>
    <row r="40" spans="5:5" ht="14.25" customHeight="1"/>
    <row r="41" spans="5:5" ht="14.25" customHeight="1"/>
    <row r="42" spans="5:5" ht="14.25" customHeight="1"/>
    <row r="43" spans="5:5" ht="14.25" customHeight="1"/>
    <row r="44" spans="5:5" ht="14.25" customHeight="1"/>
    <row r="45" spans="5:5" ht="14.25" customHeight="1"/>
    <row r="46" spans="5:5" ht="14.25" customHeight="1"/>
    <row r="47" spans="5:5" ht="14.25" customHeight="1"/>
    <row r="48" spans="5:5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E1000"/>
  <sheetViews>
    <sheetView workbookViewId="0"/>
  </sheetViews>
  <sheetFormatPr defaultColWidth="14.42578125" defaultRowHeight="15" customHeight="1"/>
  <cols>
    <col min="1" max="1" width="8.7109375" customWidth="1"/>
    <col min="2" max="2" width="16.140625" customWidth="1"/>
    <col min="3" max="6" width="8.7109375" customWidth="1"/>
  </cols>
  <sheetData>
    <row r="1" spans="2:5" ht="14.25" customHeight="1">
      <c r="D1" s="1" t="s">
        <v>153</v>
      </c>
      <c r="E1" s="1" t="s">
        <v>154</v>
      </c>
    </row>
    <row r="2" spans="2:5" ht="14.25" customHeight="1">
      <c r="B2" s="1" t="s">
        <v>177</v>
      </c>
      <c r="C2" s="1">
        <v>40.700000000000003</v>
      </c>
      <c r="D2" s="1">
        <v>3</v>
      </c>
      <c r="E2" s="1">
        <f t="shared" ref="E2:E13" si="0">C2/D2</f>
        <v>13.566666666666668</v>
      </c>
    </row>
    <row r="3" spans="2:5" ht="14.25" customHeight="1">
      <c r="B3" s="1" t="s">
        <v>155</v>
      </c>
      <c r="C3" s="1">
        <v>148.30000000000001</v>
      </c>
      <c r="D3" s="1">
        <v>3</v>
      </c>
      <c r="E3" s="1">
        <f t="shared" si="0"/>
        <v>49.433333333333337</v>
      </c>
    </row>
    <row r="4" spans="2:5" ht="14.25" customHeight="1">
      <c r="B4" s="1" t="s">
        <v>178</v>
      </c>
      <c r="C4" s="1">
        <v>43.78</v>
      </c>
      <c r="D4" s="1">
        <v>2</v>
      </c>
      <c r="E4" s="1">
        <f t="shared" si="0"/>
        <v>21.89</v>
      </c>
    </row>
    <row r="5" spans="2:5" ht="14.25" customHeight="1">
      <c r="B5" s="1" t="s">
        <v>179</v>
      </c>
      <c r="C5" s="1">
        <v>28.8</v>
      </c>
      <c r="D5" s="1">
        <v>1</v>
      </c>
      <c r="E5" s="1">
        <f t="shared" si="0"/>
        <v>28.8</v>
      </c>
    </row>
    <row r="6" spans="2:5" ht="14.25" customHeight="1">
      <c r="B6" s="1" t="s">
        <v>180</v>
      </c>
      <c r="C6" s="1">
        <v>22.3</v>
      </c>
      <c r="D6" s="1">
        <v>1</v>
      </c>
      <c r="E6" s="1">
        <f t="shared" si="0"/>
        <v>22.3</v>
      </c>
    </row>
    <row r="7" spans="2:5" ht="14.25" customHeight="1">
      <c r="B7" s="1" t="s">
        <v>181</v>
      </c>
      <c r="C7" s="1">
        <v>16.5</v>
      </c>
      <c r="D7" s="1">
        <v>2</v>
      </c>
      <c r="E7" s="1">
        <f t="shared" si="0"/>
        <v>8.25</v>
      </c>
    </row>
    <row r="8" spans="2:5" ht="14.25" customHeight="1">
      <c r="B8" s="1" t="s">
        <v>182</v>
      </c>
      <c r="C8" s="1">
        <v>125</v>
      </c>
      <c r="D8" s="1">
        <v>2</v>
      </c>
      <c r="E8" s="1">
        <f t="shared" si="0"/>
        <v>62.5</v>
      </c>
    </row>
    <row r="9" spans="2:5" ht="14.25" customHeight="1">
      <c r="B9" s="1" t="s">
        <v>183</v>
      </c>
      <c r="C9" s="1">
        <v>14</v>
      </c>
      <c r="D9" s="1">
        <v>2</v>
      </c>
      <c r="E9" s="1">
        <f t="shared" si="0"/>
        <v>7</v>
      </c>
    </row>
    <row r="10" spans="2:5" ht="14.25" customHeight="1">
      <c r="B10" s="1" t="s">
        <v>184</v>
      </c>
      <c r="C10" s="1">
        <v>17.3</v>
      </c>
      <c r="D10" s="1">
        <v>2</v>
      </c>
      <c r="E10" s="1">
        <f t="shared" si="0"/>
        <v>8.65</v>
      </c>
    </row>
    <row r="11" spans="2:5" ht="14.25" customHeight="1">
      <c r="B11" s="1" t="s">
        <v>185</v>
      </c>
      <c r="C11" s="1">
        <v>20.6</v>
      </c>
      <c r="D11" s="1">
        <v>2</v>
      </c>
      <c r="E11" s="1">
        <f t="shared" si="0"/>
        <v>10.3</v>
      </c>
    </row>
    <row r="12" spans="2:5" ht="14.25" customHeight="1">
      <c r="B12" s="1" t="s">
        <v>186</v>
      </c>
      <c r="C12" s="1">
        <v>43.31</v>
      </c>
      <c r="D12" s="1">
        <v>2</v>
      </c>
      <c r="E12" s="1">
        <f t="shared" si="0"/>
        <v>21.655000000000001</v>
      </c>
    </row>
    <row r="13" spans="2:5" ht="14.25" customHeight="1">
      <c r="B13" s="1" t="s">
        <v>131</v>
      </c>
      <c r="C13" s="1">
        <v>123.98</v>
      </c>
      <c r="D13" s="1">
        <v>2</v>
      </c>
      <c r="E13" s="1">
        <f t="shared" si="0"/>
        <v>61.99</v>
      </c>
    </row>
    <row r="14" spans="2:5" ht="14.25" customHeight="1"/>
    <row r="15" spans="2:5" ht="14.25" customHeight="1">
      <c r="B15" s="1" t="s">
        <v>187</v>
      </c>
      <c r="C15" s="1">
        <v>1200</v>
      </c>
      <c r="D15" s="1">
        <v>2</v>
      </c>
      <c r="E15" s="1">
        <f>C15/D15</f>
        <v>600</v>
      </c>
    </row>
    <row r="16" spans="2:5" ht="14.25" customHeight="1">
      <c r="E16" s="1">
        <f>SUM(E2:E15)</f>
        <v>916.33500000000004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00"/>
  <sheetViews>
    <sheetView workbookViewId="0"/>
  </sheetViews>
  <sheetFormatPr defaultColWidth="14.42578125" defaultRowHeight="15" customHeight="1"/>
  <cols>
    <col min="1" max="1" width="8.7109375" customWidth="1"/>
    <col min="2" max="2" width="13.85546875" customWidth="1"/>
    <col min="3" max="6" width="8.7109375" customWidth="1"/>
  </cols>
  <sheetData>
    <row r="1" spans="1:5" ht="14.25" customHeight="1">
      <c r="A1" s="1" t="s">
        <v>188</v>
      </c>
    </row>
    <row r="2" spans="1:5" ht="14.25" customHeight="1"/>
    <row r="3" spans="1:5" ht="14.25" customHeight="1">
      <c r="D3" s="1" t="s">
        <v>153</v>
      </c>
      <c r="E3" s="1" t="s">
        <v>154</v>
      </c>
    </row>
    <row r="4" spans="1:5" ht="14.25" customHeight="1">
      <c r="B4" s="1" t="s">
        <v>189</v>
      </c>
      <c r="C4" s="1">
        <v>38.6</v>
      </c>
      <c r="D4" s="1">
        <v>2</v>
      </c>
      <c r="E4" s="1">
        <f t="shared" ref="E4:E20" si="0">C4/D4</f>
        <v>19.3</v>
      </c>
    </row>
    <row r="5" spans="1:5" ht="14.25" customHeight="1">
      <c r="B5" s="1" t="s">
        <v>190</v>
      </c>
      <c r="C5" s="1">
        <v>878</v>
      </c>
      <c r="D5" s="1">
        <v>2</v>
      </c>
      <c r="E5" s="1">
        <f t="shared" si="0"/>
        <v>439</v>
      </c>
    </row>
    <row r="6" spans="1:5" ht="14.25" customHeight="1">
      <c r="B6" s="1" t="s">
        <v>178</v>
      </c>
      <c r="C6" s="1">
        <v>39.659999999999997</v>
      </c>
      <c r="D6" s="1">
        <v>2</v>
      </c>
      <c r="E6" s="1">
        <f t="shared" si="0"/>
        <v>19.829999999999998</v>
      </c>
    </row>
    <row r="7" spans="1:5" ht="14.25" customHeight="1">
      <c r="B7" s="1" t="s">
        <v>191</v>
      </c>
      <c r="C7" s="1">
        <v>22</v>
      </c>
      <c r="D7" s="1">
        <v>2</v>
      </c>
      <c r="E7" s="1">
        <f t="shared" si="0"/>
        <v>11</v>
      </c>
    </row>
    <row r="8" spans="1:5" ht="14.25" customHeight="1">
      <c r="B8" s="1" t="s">
        <v>119</v>
      </c>
      <c r="C8" s="1">
        <v>73</v>
      </c>
      <c r="D8" s="1">
        <v>2</v>
      </c>
      <c r="E8" s="1">
        <f t="shared" si="0"/>
        <v>36.5</v>
      </c>
    </row>
    <row r="9" spans="1:5" ht="14.25" customHeight="1">
      <c r="B9" s="1" t="s">
        <v>192</v>
      </c>
      <c r="C9" s="1">
        <v>16.899999999999999</v>
      </c>
      <c r="D9" s="1">
        <v>2</v>
      </c>
      <c r="E9" s="1">
        <f t="shared" si="0"/>
        <v>8.4499999999999993</v>
      </c>
    </row>
    <row r="10" spans="1:5" ht="14.25" customHeight="1">
      <c r="B10" s="1" t="s">
        <v>193</v>
      </c>
      <c r="C10" s="1">
        <v>2000</v>
      </c>
      <c r="D10" s="1">
        <v>2</v>
      </c>
      <c r="E10" s="1">
        <f t="shared" si="0"/>
        <v>1000</v>
      </c>
    </row>
    <row r="11" spans="1:5" ht="14.25" customHeight="1">
      <c r="B11" s="1" t="s">
        <v>194</v>
      </c>
      <c r="C11" s="1">
        <v>19.850000000000001</v>
      </c>
      <c r="D11" s="1">
        <v>2</v>
      </c>
      <c r="E11" s="1">
        <f t="shared" si="0"/>
        <v>9.9250000000000007</v>
      </c>
    </row>
    <row r="12" spans="1:5" ht="14.25" customHeight="1">
      <c r="B12" s="1" t="s">
        <v>119</v>
      </c>
      <c r="C12" s="1">
        <v>27.3</v>
      </c>
      <c r="D12" s="1">
        <v>2</v>
      </c>
      <c r="E12" s="1">
        <f t="shared" si="0"/>
        <v>13.65</v>
      </c>
    </row>
    <row r="13" spans="1:5" ht="14.25" customHeight="1">
      <c r="B13" s="1" t="s">
        <v>195</v>
      </c>
      <c r="C13" s="1">
        <v>35.19</v>
      </c>
      <c r="D13" s="1">
        <v>2</v>
      </c>
      <c r="E13" s="1">
        <f t="shared" si="0"/>
        <v>17.594999999999999</v>
      </c>
    </row>
    <row r="14" spans="1:5" ht="14.25" customHeight="1">
      <c r="B14" s="1" t="s">
        <v>196</v>
      </c>
      <c r="C14" s="1">
        <v>146.80000000000001</v>
      </c>
      <c r="D14" s="1">
        <v>4</v>
      </c>
      <c r="E14" s="1">
        <f t="shared" si="0"/>
        <v>36.700000000000003</v>
      </c>
    </row>
    <row r="15" spans="1:5" ht="14.25" customHeight="1">
      <c r="B15" s="1" t="s">
        <v>197</v>
      </c>
      <c r="C15" s="1">
        <v>52.4</v>
      </c>
      <c r="D15" s="1">
        <v>2</v>
      </c>
      <c r="E15" s="1">
        <f t="shared" si="0"/>
        <v>26.2</v>
      </c>
    </row>
    <row r="16" spans="1:5" ht="14.25" customHeight="1">
      <c r="B16" s="1" t="s">
        <v>198</v>
      </c>
      <c r="C16" s="1">
        <f>11.2+9.5+4.5</f>
        <v>25.2</v>
      </c>
      <c r="D16" s="1">
        <v>2</v>
      </c>
      <c r="E16" s="1">
        <f t="shared" si="0"/>
        <v>12.6</v>
      </c>
    </row>
    <row r="17" spans="2:5" ht="14.25" customHeight="1">
      <c r="B17" s="1" t="s">
        <v>199</v>
      </c>
      <c r="C17" s="1">
        <f>58.5+7-20</f>
        <v>45.5</v>
      </c>
      <c r="D17" s="1">
        <v>2</v>
      </c>
      <c r="E17" s="1">
        <f t="shared" si="0"/>
        <v>22.75</v>
      </c>
    </row>
    <row r="18" spans="2:5" ht="14.25" customHeight="1">
      <c r="B18" s="1" t="s">
        <v>200</v>
      </c>
      <c r="C18" s="1">
        <v>28</v>
      </c>
      <c r="D18" s="1">
        <v>2</v>
      </c>
      <c r="E18" s="1">
        <f t="shared" si="0"/>
        <v>14</v>
      </c>
    </row>
    <row r="19" spans="2:5" ht="14.25" customHeight="1">
      <c r="B19" s="1" t="s">
        <v>201</v>
      </c>
      <c r="C19" s="1">
        <v>82.4</v>
      </c>
      <c r="D19" s="1">
        <v>2</v>
      </c>
      <c r="E19" s="1">
        <f t="shared" si="0"/>
        <v>41.2</v>
      </c>
    </row>
    <row r="20" spans="2:5" ht="14.25" customHeight="1">
      <c r="B20" s="1" t="s">
        <v>202</v>
      </c>
      <c r="C20" s="1">
        <v>24</v>
      </c>
      <c r="D20" s="1">
        <v>2</v>
      </c>
      <c r="E20" s="1">
        <f t="shared" si="0"/>
        <v>12</v>
      </c>
    </row>
    <row r="21" spans="2:5" ht="14.25" customHeight="1"/>
    <row r="22" spans="2:5" ht="14.25" customHeight="1"/>
    <row r="23" spans="2:5" ht="14.25" customHeight="1">
      <c r="B23" s="1" t="s">
        <v>131</v>
      </c>
      <c r="C23" s="1">
        <v>126.8</v>
      </c>
      <c r="D23" s="1">
        <v>2</v>
      </c>
      <c r="E23" s="1">
        <f>C23/D23</f>
        <v>63.4</v>
      </c>
    </row>
    <row r="24" spans="2:5" ht="14.25" customHeight="1"/>
    <row r="25" spans="2:5" ht="14.25" customHeight="1">
      <c r="E25" s="1">
        <f>SUM(E4:E23)</f>
        <v>1804.1000000000001</v>
      </c>
    </row>
    <row r="26" spans="2:5" ht="14.25" customHeight="1"/>
    <row r="27" spans="2:5" ht="14.25" customHeight="1"/>
    <row r="28" spans="2:5" ht="14.25" customHeight="1"/>
    <row r="29" spans="2:5" ht="14.25" customHeight="1"/>
    <row r="30" spans="2:5" ht="14.25" customHeight="1"/>
    <row r="31" spans="2:5" ht="14.25" customHeight="1"/>
    <row r="32" spans="2: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000"/>
  <sheetViews>
    <sheetView zoomScale="85" zoomScaleNormal="85" workbookViewId="0"/>
  </sheetViews>
  <sheetFormatPr defaultColWidth="14.42578125" defaultRowHeight="15" customHeight="1"/>
  <cols>
    <col min="1" max="1" width="24.140625" customWidth="1"/>
    <col min="2" max="2" width="52.140625" customWidth="1"/>
    <col min="3" max="6" width="8.7109375" customWidth="1"/>
  </cols>
  <sheetData>
    <row r="1" spans="1:6" ht="14.25" customHeight="1">
      <c r="A1" s="1" t="s">
        <v>203</v>
      </c>
    </row>
    <row r="2" spans="1:6" ht="14.25" customHeight="1">
      <c r="F2" s="1">
        <f>SUM(F4:F46)</f>
        <v>1984.8523333333335</v>
      </c>
    </row>
    <row r="3" spans="1:6" ht="14.25" customHeight="1">
      <c r="E3" s="1" t="s">
        <v>153</v>
      </c>
      <c r="F3" s="1" t="s">
        <v>154</v>
      </c>
    </row>
    <row r="4" spans="1:6" ht="14.25" customHeight="1">
      <c r="B4" s="1" t="s">
        <v>204</v>
      </c>
      <c r="D4" s="1">
        <v>15.34</v>
      </c>
      <c r="E4" s="1">
        <v>2</v>
      </c>
      <c r="F4" s="1">
        <f t="shared" ref="F4:F10" si="0">D4/E4</f>
        <v>7.67</v>
      </c>
    </row>
    <row r="5" spans="1:6" ht="14.25" customHeight="1">
      <c r="B5" s="1" t="s">
        <v>205</v>
      </c>
      <c r="D5" s="1">
        <v>49.9</v>
      </c>
      <c r="E5" s="1">
        <v>2</v>
      </c>
      <c r="F5" s="1">
        <f t="shared" si="0"/>
        <v>24.95</v>
      </c>
    </row>
    <row r="6" spans="1:6" ht="14.25" customHeight="1">
      <c r="B6" s="1" t="s">
        <v>206</v>
      </c>
      <c r="D6" s="1">
        <v>17.3</v>
      </c>
      <c r="E6" s="1">
        <v>2</v>
      </c>
      <c r="F6" s="1">
        <f t="shared" si="0"/>
        <v>8.65</v>
      </c>
    </row>
    <row r="7" spans="1:6" ht="14.25" customHeight="1">
      <c r="B7" s="1" t="s">
        <v>207</v>
      </c>
      <c r="D7" s="1">
        <v>45.52</v>
      </c>
      <c r="E7" s="1">
        <v>5</v>
      </c>
      <c r="F7" s="1">
        <f t="shared" si="0"/>
        <v>9.104000000000001</v>
      </c>
    </row>
    <row r="8" spans="1:6" ht="14.25" customHeight="1">
      <c r="B8" s="1" t="s">
        <v>208</v>
      </c>
      <c r="D8" s="1">
        <v>18.399999999999999</v>
      </c>
      <c r="E8" s="1">
        <v>2</v>
      </c>
      <c r="F8" s="1">
        <f t="shared" si="0"/>
        <v>9.1999999999999993</v>
      </c>
    </row>
    <row r="9" spans="1:6" ht="14.25" customHeight="1">
      <c r="B9" s="1" t="s">
        <v>209</v>
      </c>
      <c r="D9" s="1">
        <v>13.6</v>
      </c>
      <c r="E9" s="1">
        <v>2</v>
      </c>
      <c r="F9" s="1">
        <f t="shared" si="0"/>
        <v>6.8</v>
      </c>
    </row>
    <row r="10" spans="1:6" ht="14.25" customHeight="1">
      <c r="B10" s="1" t="s">
        <v>210</v>
      </c>
      <c r="D10" s="1">
        <v>87.7</v>
      </c>
      <c r="E10" s="1">
        <v>2</v>
      </c>
      <c r="F10" s="1">
        <f t="shared" si="0"/>
        <v>43.85</v>
      </c>
    </row>
    <row r="11" spans="1:6" ht="14.25" customHeight="1"/>
    <row r="12" spans="1:6" ht="14.25" customHeight="1">
      <c r="A12" s="4">
        <v>43345</v>
      </c>
      <c r="B12" s="5" t="s">
        <v>211</v>
      </c>
      <c r="C12" s="5" t="s">
        <v>212</v>
      </c>
      <c r="D12" s="1">
        <f t="shared" ref="D12:D46" si="1">RIGHT(C12,LEN(C12)-1)+0</f>
        <v>101.7</v>
      </c>
      <c r="E12" s="1">
        <v>4</v>
      </c>
      <c r="F12" s="1">
        <f t="shared" ref="F12:F30" si="2">IFERROR(D12/E12,0)</f>
        <v>25.425000000000001</v>
      </c>
    </row>
    <row r="13" spans="1:6" ht="14.25" customHeight="1">
      <c r="A13" s="4">
        <v>43345</v>
      </c>
      <c r="B13" s="5" t="s">
        <v>213</v>
      </c>
      <c r="C13" s="5" t="s">
        <v>214</v>
      </c>
      <c r="D13" s="1">
        <f t="shared" si="1"/>
        <v>51.45</v>
      </c>
      <c r="E13" s="1">
        <v>0</v>
      </c>
      <c r="F13" s="1">
        <f t="shared" si="2"/>
        <v>0</v>
      </c>
    </row>
    <row r="14" spans="1:6" ht="14.25" customHeight="1">
      <c r="A14" s="4">
        <v>43347</v>
      </c>
      <c r="B14" s="5" t="s">
        <v>215</v>
      </c>
      <c r="C14" s="5" t="s">
        <v>216</v>
      </c>
      <c r="D14" s="1">
        <f t="shared" si="1"/>
        <v>171.15</v>
      </c>
      <c r="E14" s="1">
        <v>0</v>
      </c>
      <c r="F14" s="1">
        <f t="shared" si="2"/>
        <v>0</v>
      </c>
    </row>
    <row r="15" spans="1:6" ht="14.25" customHeight="1">
      <c r="A15" s="4">
        <v>43349</v>
      </c>
      <c r="B15" s="5" t="s">
        <v>217</v>
      </c>
      <c r="C15" s="5" t="s">
        <v>218</v>
      </c>
      <c r="D15" s="1">
        <f t="shared" si="1"/>
        <v>1085</v>
      </c>
      <c r="E15" s="1">
        <v>1</v>
      </c>
      <c r="F15" s="1">
        <f t="shared" si="2"/>
        <v>1085</v>
      </c>
    </row>
    <row r="16" spans="1:6" ht="14.25" customHeight="1">
      <c r="A16" s="4">
        <v>43349</v>
      </c>
      <c r="B16" s="5" t="s">
        <v>217</v>
      </c>
      <c r="C16" s="5" t="s">
        <v>218</v>
      </c>
      <c r="D16" s="1">
        <f t="shared" si="1"/>
        <v>1085</v>
      </c>
      <c r="E16" s="1">
        <v>0</v>
      </c>
      <c r="F16" s="1">
        <f t="shared" si="2"/>
        <v>0</v>
      </c>
    </row>
    <row r="17" spans="1:6" ht="14.25" customHeight="1">
      <c r="A17" s="4">
        <v>43350</v>
      </c>
      <c r="B17" s="5" t="s">
        <v>211</v>
      </c>
      <c r="C17" s="5" t="s">
        <v>219</v>
      </c>
      <c r="D17" s="1">
        <f t="shared" si="1"/>
        <v>142</v>
      </c>
      <c r="E17" s="1">
        <v>3</v>
      </c>
      <c r="F17" s="1">
        <f t="shared" si="2"/>
        <v>47.333333333333336</v>
      </c>
    </row>
    <row r="18" spans="1:6" ht="14.25" customHeight="1">
      <c r="A18" s="4">
        <v>43351</v>
      </c>
      <c r="B18" s="5" t="s">
        <v>220</v>
      </c>
      <c r="C18" s="5" t="s">
        <v>221</v>
      </c>
      <c r="D18" s="1">
        <f t="shared" si="1"/>
        <v>66.73</v>
      </c>
      <c r="E18" s="1">
        <v>0</v>
      </c>
      <c r="F18" s="1">
        <f t="shared" si="2"/>
        <v>0</v>
      </c>
    </row>
    <row r="19" spans="1:6" ht="14.25" customHeight="1">
      <c r="A19" s="4">
        <v>43351</v>
      </c>
      <c r="B19" s="5" t="s">
        <v>222</v>
      </c>
      <c r="C19" s="5" t="s">
        <v>223</v>
      </c>
      <c r="D19" s="1">
        <f t="shared" si="1"/>
        <v>12.67</v>
      </c>
      <c r="E19" s="1">
        <v>2</v>
      </c>
      <c r="F19" s="1">
        <f t="shared" si="2"/>
        <v>6.335</v>
      </c>
    </row>
    <row r="20" spans="1:6" ht="14.25" customHeight="1">
      <c r="A20" s="4">
        <v>43351</v>
      </c>
      <c r="B20" s="5" t="s">
        <v>224</v>
      </c>
      <c r="C20" s="5" t="s">
        <v>225</v>
      </c>
      <c r="D20" s="1">
        <f t="shared" si="1"/>
        <v>37.69</v>
      </c>
      <c r="E20" s="1">
        <v>1</v>
      </c>
      <c r="F20" s="1">
        <f t="shared" si="2"/>
        <v>37.69</v>
      </c>
    </row>
    <row r="21" spans="1:6" ht="14.25" customHeight="1">
      <c r="A21" s="4">
        <v>43351</v>
      </c>
      <c r="B21" s="5" t="s">
        <v>226</v>
      </c>
      <c r="C21" s="5" t="s">
        <v>227</v>
      </c>
      <c r="D21" s="1">
        <f t="shared" si="1"/>
        <v>45.36</v>
      </c>
      <c r="E21" s="1">
        <v>1</v>
      </c>
      <c r="F21" s="1">
        <f t="shared" si="2"/>
        <v>45.36</v>
      </c>
    </row>
    <row r="22" spans="1:6" ht="14.25" customHeight="1">
      <c r="A22" s="4">
        <v>43351</v>
      </c>
      <c r="B22" s="5" t="s">
        <v>228</v>
      </c>
      <c r="C22" s="5" t="s">
        <v>229</v>
      </c>
      <c r="D22" s="1">
        <f t="shared" si="1"/>
        <v>101.07</v>
      </c>
      <c r="E22" s="1">
        <v>2</v>
      </c>
      <c r="F22" s="1">
        <f t="shared" si="2"/>
        <v>50.534999999999997</v>
      </c>
    </row>
    <row r="23" spans="1:6" ht="14.25" customHeight="1">
      <c r="A23" s="4">
        <v>43352</v>
      </c>
      <c r="B23" s="5" t="s">
        <v>230</v>
      </c>
      <c r="C23" s="5" t="s">
        <v>231</v>
      </c>
      <c r="D23" s="1">
        <f t="shared" si="1"/>
        <v>30.8</v>
      </c>
      <c r="E23" s="1">
        <v>2</v>
      </c>
      <c r="F23" s="1">
        <f t="shared" si="2"/>
        <v>15.4</v>
      </c>
    </row>
    <row r="24" spans="1:6" ht="14.25" customHeight="1">
      <c r="A24" s="4">
        <v>43353</v>
      </c>
      <c r="B24" s="5" t="s">
        <v>232</v>
      </c>
      <c r="C24" s="5" t="s">
        <v>233</v>
      </c>
      <c r="D24" s="1">
        <f t="shared" si="1"/>
        <v>256.79000000000002</v>
      </c>
      <c r="E24" s="1">
        <v>2</v>
      </c>
      <c r="F24" s="1">
        <f t="shared" si="2"/>
        <v>128.39500000000001</v>
      </c>
    </row>
    <row r="25" spans="1:6" ht="14.25" customHeight="1">
      <c r="A25" s="4">
        <v>43353</v>
      </c>
      <c r="B25" s="5" t="s">
        <v>234</v>
      </c>
      <c r="C25" s="5" t="s">
        <v>235</v>
      </c>
      <c r="D25" s="1">
        <f t="shared" si="1"/>
        <v>7.73</v>
      </c>
      <c r="E25" s="1">
        <v>2</v>
      </c>
      <c r="F25" s="1">
        <f t="shared" si="2"/>
        <v>3.8650000000000002</v>
      </c>
    </row>
    <row r="26" spans="1:6" ht="14.25" customHeight="1">
      <c r="A26" s="4">
        <v>43353</v>
      </c>
      <c r="B26" s="5" t="s">
        <v>236</v>
      </c>
      <c r="C26" s="5" t="s">
        <v>237</v>
      </c>
      <c r="D26" s="1">
        <f t="shared" si="1"/>
        <v>1.48</v>
      </c>
      <c r="E26" s="1">
        <v>2</v>
      </c>
      <c r="F26" s="1">
        <f t="shared" si="2"/>
        <v>0.74</v>
      </c>
    </row>
    <row r="27" spans="1:6" ht="14.25" customHeight="1">
      <c r="A27" s="4">
        <v>43353</v>
      </c>
      <c r="B27" s="5" t="s">
        <v>238</v>
      </c>
      <c r="C27" s="5" t="s">
        <v>239</v>
      </c>
      <c r="D27" s="1">
        <f t="shared" si="1"/>
        <v>4.68</v>
      </c>
      <c r="E27" s="1">
        <v>1</v>
      </c>
      <c r="F27" s="1">
        <f t="shared" si="2"/>
        <v>4.68</v>
      </c>
    </row>
    <row r="28" spans="1:6" ht="14.25" customHeight="1">
      <c r="A28" s="4">
        <v>43353</v>
      </c>
      <c r="B28" s="5" t="s">
        <v>240</v>
      </c>
      <c r="C28" s="5" t="s">
        <v>241</v>
      </c>
      <c r="D28" s="1">
        <f t="shared" si="1"/>
        <v>24.46</v>
      </c>
      <c r="E28" s="1">
        <v>2</v>
      </c>
      <c r="F28" s="1">
        <f t="shared" si="2"/>
        <v>12.23</v>
      </c>
    </row>
    <row r="29" spans="1:6" ht="14.25" customHeight="1">
      <c r="A29" s="4">
        <v>43353</v>
      </c>
      <c r="B29" s="5" t="s">
        <v>242</v>
      </c>
      <c r="C29" s="5" t="s">
        <v>243</v>
      </c>
      <c r="D29" s="1">
        <f t="shared" si="1"/>
        <v>135.32</v>
      </c>
      <c r="E29" s="1">
        <v>2</v>
      </c>
      <c r="F29" s="1">
        <f t="shared" si="2"/>
        <v>67.66</v>
      </c>
    </row>
    <row r="30" spans="1:6" ht="14.25" customHeight="1">
      <c r="A30" s="4">
        <v>43354</v>
      </c>
      <c r="B30" s="5" t="s">
        <v>244</v>
      </c>
      <c r="C30" s="5" t="s">
        <v>245</v>
      </c>
      <c r="D30" s="1">
        <f t="shared" si="1"/>
        <v>358</v>
      </c>
      <c r="E30" s="1">
        <v>2</v>
      </c>
      <c r="F30" s="1">
        <f t="shared" si="2"/>
        <v>179</v>
      </c>
    </row>
    <row r="31" spans="1:6" ht="14.25" customHeight="1">
      <c r="A31" s="4">
        <v>43355</v>
      </c>
      <c r="B31" s="5" t="s">
        <v>246</v>
      </c>
      <c r="C31" s="5" t="s">
        <v>247</v>
      </c>
      <c r="D31" s="1">
        <f t="shared" si="1"/>
        <v>273.2</v>
      </c>
      <c r="E31" s="1">
        <v>1</v>
      </c>
      <c r="F31" s="1">
        <f>D31-112</f>
        <v>161.19999999999999</v>
      </c>
    </row>
    <row r="32" spans="1:6" ht="14.25" customHeight="1">
      <c r="A32" s="4">
        <v>43361</v>
      </c>
      <c r="B32" s="5" t="s">
        <v>248</v>
      </c>
      <c r="C32" s="5" t="s">
        <v>249</v>
      </c>
      <c r="D32" s="1">
        <f t="shared" si="1"/>
        <v>8</v>
      </c>
      <c r="E32" s="1" t="s">
        <v>250</v>
      </c>
      <c r="F32" s="1">
        <f t="shared" ref="F32:F46" si="3">IFERROR(D32/E32,0)</f>
        <v>0</v>
      </c>
    </row>
    <row r="33" spans="1:6" ht="14.25" customHeight="1">
      <c r="A33" s="4">
        <v>43361</v>
      </c>
      <c r="B33" s="5" t="s">
        <v>251</v>
      </c>
      <c r="C33" s="5" t="s">
        <v>252</v>
      </c>
      <c r="D33" s="1">
        <f t="shared" si="1"/>
        <v>1.1599999999999999</v>
      </c>
      <c r="E33" s="1">
        <v>2</v>
      </c>
      <c r="F33" s="1">
        <f t="shared" si="3"/>
        <v>0.57999999999999996</v>
      </c>
    </row>
    <row r="34" spans="1:6" ht="14.25" customHeight="1">
      <c r="A34" s="4">
        <v>43364</v>
      </c>
      <c r="B34" s="5" t="s">
        <v>253</v>
      </c>
      <c r="C34" s="5" t="s">
        <v>254</v>
      </c>
      <c r="D34" s="1">
        <f t="shared" si="1"/>
        <v>0.76</v>
      </c>
      <c r="E34" s="1">
        <v>2</v>
      </c>
      <c r="F34" s="1">
        <f t="shared" si="3"/>
        <v>0.38</v>
      </c>
    </row>
    <row r="35" spans="1:6" ht="14.25" customHeight="1">
      <c r="A35" s="4">
        <v>43368</v>
      </c>
      <c r="B35" s="5" t="s">
        <v>255</v>
      </c>
      <c r="C35" s="5" t="s">
        <v>256</v>
      </c>
      <c r="D35" s="1">
        <f t="shared" si="1"/>
        <v>11</v>
      </c>
      <c r="E35" s="1" t="s">
        <v>250</v>
      </c>
      <c r="F35" s="1">
        <f t="shared" si="3"/>
        <v>0</v>
      </c>
    </row>
    <row r="36" spans="1:6" ht="14.25" customHeight="1">
      <c r="A36" s="4">
        <v>43368</v>
      </c>
      <c r="B36" s="5" t="s">
        <v>257</v>
      </c>
      <c r="C36" s="5" t="s">
        <v>258</v>
      </c>
      <c r="D36" s="1">
        <f t="shared" si="1"/>
        <v>223.63</v>
      </c>
      <c r="E36" s="1" t="s">
        <v>250</v>
      </c>
      <c r="F36" s="1">
        <f t="shared" si="3"/>
        <v>0</v>
      </c>
    </row>
    <row r="37" spans="1:6" ht="14.25" customHeight="1">
      <c r="A37" s="4">
        <v>43370</v>
      </c>
      <c r="B37" s="5" t="s">
        <v>259</v>
      </c>
      <c r="C37" s="5" t="s">
        <v>260</v>
      </c>
      <c r="D37" s="1">
        <f t="shared" si="1"/>
        <v>52.97</v>
      </c>
      <c r="E37" s="1">
        <v>0</v>
      </c>
      <c r="F37" s="1">
        <f t="shared" si="3"/>
        <v>0</v>
      </c>
    </row>
    <row r="38" spans="1:6" ht="14.25" customHeight="1">
      <c r="A38" s="4">
        <v>43371</v>
      </c>
      <c r="B38" s="5" t="s">
        <v>261</v>
      </c>
      <c r="C38" s="5" t="s">
        <v>262</v>
      </c>
      <c r="D38" s="1">
        <f t="shared" si="1"/>
        <v>31.78</v>
      </c>
      <c r="E38" s="1">
        <v>0</v>
      </c>
      <c r="F38" s="1">
        <f t="shared" si="3"/>
        <v>0</v>
      </c>
    </row>
    <row r="39" spans="1:6" ht="14.25" customHeight="1">
      <c r="A39" s="4">
        <v>43371</v>
      </c>
      <c r="B39" s="5" t="s">
        <v>263</v>
      </c>
      <c r="C39" s="5" t="s">
        <v>264</v>
      </c>
      <c r="D39" s="1">
        <f t="shared" si="1"/>
        <v>2.14</v>
      </c>
      <c r="E39" s="1">
        <v>2</v>
      </c>
      <c r="F39" s="1">
        <f t="shared" si="3"/>
        <v>1.07</v>
      </c>
    </row>
    <row r="40" spans="1:6" ht="14.25" customHeight="1">
      <c r="A40" s="4">
        <v>43374</v>
      </c>
      <c r="B40" s="5" t="s">
        <v>265</v>
      </c>
      <c r="C40" s="5" t="s">
        <v>57</v>
      </c>
      <c r="D40" s="1">
        <f t="shared" si="1"/>
        <v>4.4000000000000004</v>
      </c>
      <c r="E40" s="1">
        <v>0</v>
      </c>
      <c r="F40" s="1">
        <f t="shared" si="3"/>
        <v>0</v>
      </c>
    </row>
    <row r="41" spans="1:6" ht="14.25" customHeight="1">
      <c r="A41" s="4">
        <v>43374</v>
      </c>
      <c r="B41" s="5" t="s">
        <v>266</v>
      </c>
      <c r="C41" s="5" t="s">
        <v>267</v>
      </c>
      <c r="D41" s="1">
        <f t="shared" si="1"/>
        <v>58.85</v>
      </c>
      <c r="E41" s="1">
        <v>0</v>
      </c>
      <c r="F41" s="1">
        <f t="shared" si="3"/>
        <v>0</v>
      </c>
    </row>
    <row r="42" spans="1:6" ht="14.25" customHeight="1">
      <c r="A42" s="4">
        <v>43374</v>
      </c>
      <c r="B42" s="5" t="s">
        <v>268</v>
      </c>
      <c r="C42" s="5" t="s">
        <v>61</v>
      </c>
      <c r="D42" s="1">
        <f t="shared" si="1"/>
        <v>2.7</v>
      </c>
      <c r="E42" s="1">
        <v>0</v>
      </c>
      <c r="F42" s="1">
        <f t="shared" si="3"/>
        <v>0</v>
      </c>
    </row>
    <row r="43" spans="1:6" ht="14.25" customHeight="1">
      <c r="A43" s="4">
        <v>43375</v>
      </c>
      <c r="B43" s="5" t="s">
        <v>269</v>
      </c>
      <c r="C43" s="5" t="s">
        <v>270</v>
      </c>
      <c r="D43" s="1">
        <f t="shared" si="1"/>
        <v>3</v>
      </c>
      <c r="E43" s="1">
        <v>0</v>
      </c>
      <c r="F43" s="1">
        <f t="shared" si="3"/>
        <v>0</v>
      </c>
    </row>
    <row r="44" spans="1:6" ht="14.25" customHeight="1">
      <c r="A44" s="4">
        <v>43375</v>
      </c>
      <c r="B44" s="5" t="s">
        <v>271</v>
      </c>
      <c r="C44" s="5" t="s">
        <v>272</v>
      </c>
      <c r="D44" s="1">
        <f t="shared" si="1"/>
        <v>10.5</v>
      </c>
      <c r="E44" s="1">
        <v>0</v>
      </c>
      <c r="F44" s="1">
        <f t="shared" si="3"/>
        <v>0</v>
      </c>
    </row>
    <row r="45" spans="1:6" ht="14.25" customHeight="1">
      <c r="A45" s="4">
        <v>43375</v>
      </c>
      <c r="B45" s="5" t="s">
        <v>273</v>
      </c>
      <c r="C45" s="5" t="s">
        <v>270</v>
      </c>
      <c r="D45" s="1">
        <f t="shared" si="1"/>
        <v>3</v>
      </c>
      <c r="E45" s="1">
        <v>2</v>
      </c>
      <c r="F45" s="1">
        <f t="shared" si="3"/>
        <v>1.5</v>
      </c>
    </row>
    <row r="46" spans="1:6" ht="14.25" customHeight="1">
      <c r="A46" s="4">
        <v>43375</v>
      </c>
      <c r="B46" s="5" t="s">
        <v>274</v>
      </c>
      <c r="C46" s="5" t="s">
        <v>75</v>
      </c>
      <c r="D46" s="1">
        <f t="shared" si="1"/>
        <v>0.5</v>
      </c>
      <c r="E46" s="1">
        <v>2</v>
      </c>
      <c r="F46" s="1">
        <f t="shared" si="3"/>
        <v>0.25</v>
      </c>
    </row>
    <row r="47" spans="1:6" ht="14.25" customHeight="1"/>
    <row r="48" spans="1: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0"/>
  <sheetViews>
    <sheetView workbookViewId="0"/>
  </sheetViews>
  <sheetFormatPr defaultColWidth="14.42578125" defaultRowHeight="15" customHeight="1"/>
  <cols>
    <col min="1" max="1" width="24.140625" customWidth="1"/>
    <col min="2" max="2" width="48.5703125" customWidth="1"/>
    <col min="3" max="3" width="8.5703125" customWidth="1"/>
    <col min="4" max="5" width="8.7109375" customWidth="1"/>
    <col min="6" max="6" width="14.85546875" customWidth="1"/>
    <col min="7" max="8" width="8.7109375" customWidth="1"/>
    <col min="9" max="9" width="57.140625" customWidth="1"/>
    <col min="10" max="10" width="8.7109375" customWidth="1"/>
    <col min="11" max="11" width="7.140625" customWidth="1"/>
  </cols>
  <sheetData>
    <row r="1" spans="1:11" ht="14.25" customHeight="1">
      <c r="A1" s="1" t="s">
        <v>275</v>
      </c>
    </row>
    <row r="2" spans="1:11" ht="14.25" customHeight="1">
      <c r="F2" s="6">
        <f>F3-(350/2)</f>
        <v>522.42166666666674</v>
      </c>
    </row>
    <row r="3" spans="1:11" ht="14.25" customHeight="1">
      <c r="F3" s="3">
        <f>SUM(F5:F72)</f>
        <v>697.42166666666674</v>
      </c>
      <c r="J3" s="1">
        <f>SUM(J5:J72)</f>
        <v>2935.4100000000017</v>
      </c>
    </row>
    <row r="4" spans="1:11" ht="14.25" customHeight="1">
      <c r="A4" s="1" t="s">
        <v>276</v>
      </c>
      <c r="B4" s="1" t="s">
        <v>277</v>
      </c>
      <c r="C4" s="1" t="s">
        <v>278</v>
      </c>
      <c r="D4" s="1" t="s">
        <v>279</v>
      </c>
      <c r="E4" s="1" t="s">
        <v>153</v>
      </c>
      <c r="F4" s="1" t="s">
        <v>154</v>
      </c>
      <c r="I4" s="1" t="s">
        <v>277</v>
      </c>
      <c r="J4" s="1" t="s">
        <v>280</v>
      </c>
    </row>
    <row r="5" spans="1:11" ht="14.25" customHeight="1">
      <c r="A5" s="4">
        <v>43404</v>
      </c>
      <c r="B5" s="5" t="s">
        <v>281</v>
      </c>
      <c r="C5" s="5" t="s">
        <v>282</v>
      </c>
      <c r="D5" s="1">
        <f t="shared" ref="D5:D72" si="0">MID(C5,3,LEN(C5))+0</f>
        <v>358.8</v>
      </c>
      <c r="E5" s="1">
        <v>2</v>
      </c>
      <c r="F5" s="3">
        <f t="shared" ref="F5:F14" si="1">IFERROR(D5/E5,0)</f>
        <v>179.4</v>
      </c>
      <c r="I5" s="5" t="s">
        <v>281</v>
      </c>
      <c r="J5" s="1">
        <v>358.8</v>
      </c>
      <c r="K5" s="7">
        <f t="shared" ref="K5:K72" si="2">J5/$J$3</f>
        <v>0.12223164736782929</v>
      </c>
    </row>
    <row r="6" spans="1:11" ht="14.25" customHeight="1">
      <c r="A6" s="4">
        <v>43401</v>
      </c>
      <c r="B6" s="5" t="s">
        <v>283</v>
      </c>
      <c r="C6" s="5" t="s">
        <v>284</v>
      </c>
      <c r="D6" s="1">
        <f t="shared" si="0"/>
        <v>136.69</v>
      </c>
      <c r="E6" s="1">
        <v>1</v>
      </c>
      <c r="F6" s="3">
        <f t="shared" si="1"/>
        <v>136.69</v>
      </c>
      <c r="I6" s="5" t="s">
        <v>285</v>
      </c>
      <c r="J6" s="1">
        <v>307.04000000000002</v>
      </c>
      <c r="K6" s="7">
        <f t="shared" si="2"/>
        <v>0.10459867616448804</v>
      </c>
    </row>
    <row r="7" spans="1:11" ht="14.25" customHeight="1">
      <c r="A7" s="4">
        <v>43387</v>
      </c>
      <c r="B7" s="5" t="s">
        <v>286</v>
      </c>
      <c r="C7" s="5" t="s">
        <v>287</v>
      </c>
      <c r="D7" s="1">
        <f t="shared" si="0"/>
        <v>102.05</v>
      </c>
      <c r="E7" s="1">
        <v>2</v>
      </c>
      <c r="F7" s="3">
        <f t="shared" si="1"/>
        <v>51.024999999999999</v>
      </c>
      <c r="I7" s="5" t="s">
        <v>288</v>
      </c>
      <c r="J7" s="1">
        <v>199</v>
      </c>
      <c r="K7" s="7">
        <f t="shared" si="2"/>
        <v>6.7792914788734754E-2</v>
      </c>
    </row>
    <row r="8" spans="1:11" ht="14.25" customHeight="1">
      <c r="A8" s="4">
        <v>43379</v>
      </c>
      <c r="B8" s="5" t="s">
        <v>289</v>
      </c>
      <c r="C8" s="5" t="s">
        <v>290</v>
      </c>
      <c r="D8" s="1">
        <f t="shared" si="0"/>
        <v>38.700000000000003</v>
      </c>
      <c r="E8" s="1">
        <v>1</v>
      </c>
      <c r="F8" s="3">
        <f t="shared" si="1"/>
        <v>38.700000000000003</v>
      </c>
      <c r="I8" s="5" t="s">
        <v>291</v>
      </c>
      <c r="J8" s="1">
        <v>176.7</v>
      </c>
      <c r="K8" s="7">
        <f t="shared" si="2"/>
        <v>6.0196020317434325E-2</v>
      </c>
    </row>
    <row r="9" spans="1:11" ht="14.25" customHeight="1">
      <c r="A9" s="4">
        <v>43385</v>
      </c>
      <c r="B9" s="5" t="s">
        <v>292</v>
      </c>
      <c r="C9" s="5" t="s">
        <v>293</v>
      </c>
      <c r="D9" s="8">
        <f t="shared" si="0"/>
        <v>66.44</v>
      </c>
      <c r="E9" s="8">
        <v>2</v>
      </c>
      <c r="F9" s="3">
        <f t="shared" si="1"/>
        <v>33.22</v>
      </c>
      <c r="I9" s="5" t="s">
        <v>294</v>
      </c>
      <c r="J9" s="1">
        <v>137.69999999999999</v>
      </c>
      <c r="K9" s="7">
        <f t="shared" si="2"/>
        <v>4.6909971690496356E-2</v>
      </c>
    </row>
    <row r="10" spans="1:11" ht="14.25" customHeight="1">
      <c r="A10" s="4">
        <v>43404</v>
      </c>
      <c r="B10" s="5" t="s">
        <v>292</v>
      </c>
      <c r="C10" s="5" t="s">
        <v>295</v>
      </c>
      <c r="D10" s="8">
        <f t="shared" si="0"/>
        <v>63.38</v>
      </c>
      <c r="E10" s="8">
        <v>2</v>
      </c>
      <c r="F10" s="3">
        <f t="shared" si="1"/>
        <v>31.69</v>
      </c>
      <c r="I10" s="5" t="s">
        <v>283</v>
      </c>
      <c r="J10" s="1">
        <v>136.69</v>
      </c>
      <c r="K10" s="7">
        <f t="shared" si="2"/>
        <v>4.6565897097850015E-2</v>
      </c>
    </row>
    <row r="11" spans="1:11" ht="14.25" customHeight="1">
      <c r="A11" s="4">
        <v>43398</v>
      </c>
      <c r="B11" s="5" t="s">
        <v>296</v>
      </c>
      <c r="C11" s="5" t="s">
        <v>297</v>
      </c>
      <c r="D11" s="1">
        <f t="shared" si="0"/>
        <v>119.16</v>
      </c>
      <c r="E11" s="1">
        <v>4</v>
      </c>
      <c r="F11" s="3">
        <f t="shared" si="1"/>
        <v>29.79</v>
      </c>
      <c r="I11" s="5" t="s">
        <v>298</v>
      </c>
      <c r="J11" s="1">
        <v>135.36000000000001</v>
      </c>
      <c r="K11" s="7">
        <f t="shared" si="2"/>
        <v>4.6112808772880085E-2</v>
      </c>
    </row>
    <row r="12" spans="1:11" ht="14.25" customHeight="1">
      <c r="A12" s="4">
        <v>43376</v>
      </c>
      <c r="B12" s="5" t="s">
        <v>291</v>
      </c>
      <c r="C12" s="5" t="s">
        <v>299</v>
      </c>
      <c r="D12" s="1">
        <f t="shared" si="0"/>
        <v>176.7</v>
      </c>
      <c r="E12" s="1">
        <v>6</v>
      </c>
      <c r="F12" s="3">
        <f t="shared" si="1"/>
        <v>29.45</v>
      </c>
      <c r="I12" s="5" t="s">
        <v>296</v>
      </c>
      <c r="J12" s="1">
        <v>119.16</v>
      </c>
      <c r="K12" s="7">
        <f t="shared" si="2"/>
        <v>4.0593988573998159E-2</v>
      </c>
    </row>
    <row r="13" spans="1:11" ht="14.25" customHeight="1">
      <c r="A13" s="4">
        <v>43405</v>
      </c>
      <c r="B13" s="5" t="s">
        <v>300</v>
      </c>
      <c r="C13" s="5" t="s">
        <v>301</v>
      </c>
      <c r="D13" s="1">
        <f t="shared" si="0"/>
        <v>48.45</v>
      </c>
      <c r="E13" s="1">
        <v>2</v>
      </c>
      <c r="F13" s="3">
        <f t="shared" si="1"/>
        <v>24.225000000000001</v>
      </c>
      <c r="I13" s="5" t="s">
        <v>302</v>
      </c>
      <c r="J13" s="1">
        <v>118.17</v>
      </c>
      <c r="K13" s="7">
        <f t="shared" si="2"/>
        <v>4.0256727339622038E-2</v>
      </c>
    </row>
    <row r="14" spans="1:11" ht="14.25" customHeight="1">
      <c r="A14" s="4">
        <v>43379</v>
      </c>
      <c r="B14" s="5" t="s">
        <v>303</v>
      </c>
      <c r="C14" s="5" t="s">
        <v>304</v>
      </c>
      <c r="D14" s="1">
        <f t="shared" si="0"/>
        <v>68.27</v>
      </c>
      <c r="E14" s="1">
        <v>3</v>
      </c>
      <c r="F14" s="3">
        <f t="shared" si="1"/>
        <v>22.756666666666664</v>
      </c>
      <c r="I14" s="5" t="s">
        <v>286</v>
      </c>
      <c r="J14" s="1">
        <v>102.05</v>
      </c>
      <c r="K14" s="7">
        <f t="shared" si="2"/>
        <v>3.4765160573821015E-2</v>
      </c>
    </row>
    <row r="15" spans="1:11" ht="14.25" customHeight="1">
      <c r="A15" s="4">
        <v>43383</v>
      </c>
      <c r="B15" s="5" t="s">
        <v>298</v>
      </c>
      <c r="C15" s="5" t="s">
        <v>305</v>
      </c>
      <c r="D15" s="1">
        <f t="shared" si="0"/>
        <v>135.36000000000001</v>
      </c>
      <c r="F15" s="3">
        <v>21.4</v>
      </c>
      <c r="I15" s="5" t="s">
        <v>306</v>
      </c>
      <c r="J15" s="1">
        <v>100</v>
      </c>
      <c r="K15" s="7">
        <f t="shared" si="2"/>
        <v>3.4066791351122991E-2</v>
      </c>
    </row>
    <row r="16" spans="1:11" ht="14.25" customHeight="1">
      <c r="A16" s="4">
        <v>43380</v>
      </c>
      <c r="B16" s="5" t="s">
        <v>307</v>
      </c>
      <c r="C16" s="5" t="s">
        <v>308</v>
      </c>
      <c r="D16" s="1">
        <f t="shared" si="0"/>
        <v>39.659999999999997</v>
      </c>
      <c r="E16" s="1">
        <v>2</v>
      </c>
      <c r="F16" s="3">
        <f t="shared" ref="F16:F72" si="3">IFERROR(D16/E16,0)</f>
        <v>19.829999999999998</v>
      </c>
      <c r="I16" s="5" t="s">
        <v>309</v>
      </c>
      <c r="J16" s="1">
        <v>74</v>
      </c>
      <c r="K16" s="7">
        <f t="shared" si="2"/>
        <v>2.5209425599831015E-2</v>
      </c>
    </row>
    <row r="17" spans="1:11" ht="14.25" customHeight="1">
      <c r="A17" s="4">
        <v>43393</v>
      </c>
      <c r="B17" s="5" t="s">
        <v>310</v>
      </c>
      <c r="C17" s="5" t="s">
        <v>311</v>
      </c>
      <c r="D17" s="1">
        <f t="shared" si="0"/>
        <v>34</v>
      </c>
      <c r="E17" s="1">
        <v>2</v>
      </c>
      <c r="F17" s="3">
        <f t="shared" si="3"/>
        <v>17</v>
      </c>
      <c r="I17" s="5" t="s">
        <v>312</v>
      </c>
      <c r="J17" s="1">
        <v>70.819999999999993</v>
      </c>
      <c r="K17" s="7">
        <f t="shared" si="2"/>
        <v>2.41261016348653E-2</v>
      </c>
    </row>
    <row r="18" spans="1:11" ht="14.25" customHeight="1">
      <c r="A18" s="4">
        <v>43391</v>
      </c>
      <c r="B18" s="5" t="s">
        <v>313</v>
      </c>
      <c r="C18" s="5" t="s">
        <v>314</v>
      </c>
      <c r="D18" s="1">
        <f t="shared" si="0"/>
        <v>29.11</v>
      </c>
      <c r="E18" s="1">
        <v>2</v>
      </c>
      <c r="F18" s="3">
        <f t="shared" si="3"/>
        <v>14.555</v>
      </c>
      <c r="I18" s="5" t="s">
        <v>303</v>
      </c>
      <c r="J18" s="1">
        <v>68.27</v>
      </c>
      <c r="K18" s="7">
        <f t="shared" si="2"/>
        <v>2.3257398455411665E-2</v>
      </c>
    </row>
    <row r="19" spans="1:11" ht="14.25" customHeight="1">
      <c r="A19" s="4">
        <v>43392</v>
      </c>
      <c r="B19" s="5" t="s">
        <v>315</v>
      </c>
      <c r="C19" s="5" t="s">
        <v>316</v>
      </c>
      <c r="D19" s="1">
        <f t="shared" si="0"/>
        <v>25.5</v>
      </c>
      <c r="E19" s="1">
        <v>2</v>
      </c>
      <c r="F19" s="3">
        <f t="shared" si="3"/>
        <v>12.75</v>
      </c>
      <c r="I19" s="5" t="s">
        <v>292</v>
      </c>
      <c r="J19" s="8">
        <v>66.44</v>
      </c>
      <c r="K19" s="7">
        <f t="shared" si="2"/>
        <v>2.2633976173686114E-2</v>
      </c>
    </row>
    <row r="20" spans="1:11" ht="14.25" customHeight="1">
      <c r="A20" s="4">
        <v>43379</v>
      </c>
      <c r="B20" s="5" t="s">
        <v>317</v>
      </c>
      <c r="C20" s="5" t="s">
        <v>318</v>
      </c>
      <c r="D20" s="1">
        <f t="shared" si="0"/>
        <v>22.08</v>
      </c>
      <c r="E20" s="1">
        <v>2</v>
      </c>
      <c r="F20" s="3">
        <f t="shared" si="3"/>
        <v>11.04</v>
      </c>
      <c r="I20" s="5" t="s">
        <v>292</v>
      </c>
      <c r="J20" s="8">
        <v>63.38</v>
      </c>
      <c r="K20" s="7">
        <f t="shared" si="2"/>
        <v>2.1591532358341752E-2</v>
      </c>
    </row>
    <row r="21" spans="1:11" ht="14.25" customHeight="1">
      <c r="A21" s="4">
        <v>43383</v>
      </c>
      <c r="B21" s="5" t="s">
        <v>319</v>
      </c>
      <c r="C21" s="5" t="s">
        <v>320</v>
      </c>
      <c r="D21" s="1">
        <f t="shared" si="0"/>
        <v>20.9</v>
      </c>
      <c r="E21" s="1">
        <v>2</v>
      </c>
      <c r="F21" s="3">
        <f t="shared" si="3"/>
        <v>10.45</v>
      </c>
      <c r="I21" s="5" t="s">
        <v>321</v>
      </c>
      <c r="J21" s="1">
        <v>59.39</v>
      </c>
      <c r="K21" s="7">
        <f t="shared" si="2"/>
        <v>2.0232267383431944E-2</v>
      </c>
    </row>
    <row r="22" spans="1:11" ht="14.25" customHeight="1">
      <c r="A22" s="4">
        <v>43380</v>
      </c>
      <c r="B22" s="5" t="s">
        <v>322</v>
      </c>
      <c r="C22" s="5" t="s">
        <v>323</v>
      </c>
      <c r="D22" s="1">
        <f t="shared" si="0"/>
        <v>13.5</v>
      </c>
      <c r="E22" s="1">
        <v>2</v>
      </c>
      <c r="F22" s="3">
        <f t="shared" si="3"/>
        <v>6.75</v>
      </c>
      <c r="I22" s="5" t="s">
        <v>324</v>
      </c>
      <c r="J22" s="1">
        <v>51</v>
      </c>
      <c r="K22" s="7">
        <f t="shared" si="2"/>
        <v>1.7374063589072727E-2</v>
      </c>
    </row>
    <row r="23" spans="1:11" ht="14.25" customHeight="1">
      <c r="A23" s="4">
        <v>43394</v>
      </c>
      <c r="B23" s="5" t="s">
        <v>45</v>
      </c>
      <c r="C23" s="5" t="s">
        <v>325</v>
      </c>
      <c r="D23" s="1">
        <f t="shared" si="0"/>
        <v>13.4</v>
      </c>
      <c r="E23" s="1">
        <v>2</v>
      </c>
      <c r="F23" s="3">
        <f t="shared" si="3"/>
        <v>6.7</v>
      </c>
      <c r="I23" s="5" t="s">
        <v>300</v>
      </c>
      <c r="J23" s="1">
        <v>48.45</v>
      </c>
      <c r="K23" s="7">
        <f t="shared" si="2"/>
        <v>1.6505360409619092E-2</v>
      </c>
    </row>
    <row r="24" spans="1:11" ht="14.25" customHeight="1">
      <c r="A24" s="4">
        <v>43375</v>
      </c>
      <c r="B24" s="5" t="s">
        <v>326</v>
      </c>
      <c r="C24" s="5" t="s">
        <v>327</v>
      </c>
      <c r="D24" s="1">
        <f t="shared" si="0"/>
        <v>7.35</v>
      </c>
      <c r="E24" s="1">
        <v>0</v>
      </c>
      <c r="F24" s="1">
        <f t="shared" si="3"/>
        <v>0</v>
      </c>
      <c r="I24" s="5" t="s">
        <v>328</v>
      </c>
      <c r="J24" s="1">
        <v>44.4</v>
      </c>
      <c r="K24" s="7">
        <f t="shared" si="2"/>
        <v>1.5125655359898607E-2</v>
      </c>
    </row>
    <row r="25" spans="1:11" ht="14.25" customHeight="1">
      <c r="A25" s="4">
        <v>43376</v>
      </c>
      <c r="B25" s="5" t="s">
        <v>265</v>
      </c>
      <c r="C25" s="5" t="s">
        <v>329</v>
      </c>
      <c r="D25" s="1">
        <f t="shared" si="0"/>
        <v>2.8</v>
      </c>
      <c r="E25" s="1">
        <v>0</v>
      </c>
      <c r="F25" s="1">
        <f t="shared" si="3"/>
        <v>0</v>
      </c>
      <c r="I25" s="5" t="s">
        <v>307</v>
      </c>
      <c r="J25" s="1">
        <v>39.659999999999997</v>
      </c>
      <c r="K25" s="7">
        <f t="shared" si="2"/>
        <v>1.3510889449855377E-2</v>
      </c>
    </row>
    <row r="26" spans="1:11" ht="14.25" customHeight="1">
      <c r="A26" s="4">
        <v>43377</v>
      </c>
      <c r="B26" s="5" t="s">
        <v>268</v>
      </c>
      <c r="C26" s="5" t="s">
        <v>330</v>
      </c>
      <c r="D26" s="1">
        <f t="shared" si="0"/>
        <v>8.8000000000000007</v>
      </c>
      <c r="E26" s="1">
        <v>0</v>
      </c>
      <c r="F26" s="1">
        <f t="shared" si="3"/>
        <v>0</v>
      </c>
      <c r="I26" s="5" t="s">
        <v>289</v>
      </c>
      <c r="J26" s="1">
        <v>38.700000000000003</v>
      </c>
      <c r="K26" s="7">
        <f t="shared" si="2"/>
        <v>1.3183848252884598E-2</v>
      </c>
    </row>
    <row r="27" spans="1:11" ht="14.25" customHeight="1">
      <c r="A27" s="4">
        <v>43378</v>
      </c>
      <c r="B27" s="5" t="s">
        <v>331</v>
      </c>
      <c r="C27" s="5" t="s">
        <v>252</v>
      </c>
      <c r="D27" s="1">
        <f t="shared" si="0"/>
        <v>1.1599999999999999</v>
      </c>
      <c r="E27" s="1">
        <v>0</v>
      </c>
      <c r="F27" s="1">
        <f t="shared" si="3"/>
        <v>0</v>
      </c>
      <c r="I27" s="5" t="s">
        <v>310</v>
      </c>
      <c r="J27" s="1">
        <v>34</v>
      </c>
      <c r="K27" s="7">
        <f t="shared" si="2"/>
        <v>1.1582709059381817E-2</v>
      </c>
    </row>
    <row r="28" spans="1:11" ht="14.25" customHeight="1">
      <c r="A28" s="4">
        <v>43379</v>
      </c>
      <c r="B28" s="5" t="s">
        <v>306</v>
      </c>
      <c r="C28" s="5" t="s">
        <v>332</v>
      </c>
      <c r="D28" s="1">
        <f t="shared" si="0"/>
        <v>100</v>
      </c>
      <c r="E28" s="1">
        <v>0</v>
      </c>
      <c r="F28" s="1">
        <f t="shared" si="3"/>
        <v>0</v>
      </c>
      <c r="I28" s="5" t="s">
        <v>333</v>
      </c>
      <c r="J28" s="1">
        <v>30.79</v>
      </c>
      <c r="K28" s="7">
        <f t="shared" si="2"/>
        <v>1.0489165057010769E-2</v>
      </c>
    </row>
    <row r="29" spans="1:11" ht="14.25" customHeight="1">
      <c r="A29" s="4">
        <v>43379</v>
      </c>
      <c r="B29" s="5" t="s">
        <v>334</v>
      </c>
      <c r="C29" s="5" t="s">
        <v>335</v>
      </c>
      <c r="D29" s="1">
        <f t="shared" si="0"/>
        <v>1.35</v>
      </c>
      <c r="E29" s="1">
        <v>0</v>
      </c>
      <c r="F29" s="1">
        <f t="shared" si="3"/>
        <v>0</v>
      </c>
      <c r="I29" s="5" t="s">
        <v>313</v>
      </c>
      <c r="J29" s="1">
        <v>29.11</v>
      </c>
      <c r="K29" s="7">
        <f t="shared" si="2"/>
        <v>9.9168429623119024E-3</v>
      </c>
    </row>
    <row r="30" spans="1:11" ht="14.25" customHeight="1">
      <c r="A30" s="4">
        <v>43380</v>
      </c>
      <c r="B30" s="5" t="s">
        <v>336</v>
      </c>
      <c r="C30" s="5" t="s">
        <v>337</v>
      </c>
      <c r="D30" s="1">
        <f t="shared" si="0"/>
        <v>12.9</v>
      </c>
      <c r="E30" s="1">
        <v>0</v>
      </c>
      <c r="F30" s="1">
        <f t="shared" si="3"/>
        <v>0</v>
      </c>
      <c r="I30" s="5" t="s">
        <v>315</v>
      </c>
      <c r="J30" s="1">
        <v>25.5</v>
      </c>
      <c r="K30" s="7">
        <f t="shared" si="2"/>
        <v>8.6870317945363634E-3</v>
      </c>
    </row>
    <row r="31" spans="1:11" ht="14.25" customHeight="1">
      <c r="A31" s="4">
        <v>43381</v>
      </c>
      <c r="B31" s="5" t="s">
        <v>67</v>
      </c>
      <c r="C31" s="5" t="s">
        <v>338</v>
      </c>
      <c r="D31" s="1">
        <f t="shared" si="0"/>
        <v>1.8</v>
      </c>
      <c r="E31" s="1">
        <v>0</v>
      </c>
      <c r="F31" s="1">
        <f t="shared" si="3"/>
        <v>0</v>
      </c>
      <c r="I31" s="5" t="s">
        <v>317</v>
      </c>
      <c r="J31" s="1">
        <v>22.08</v>
      </c>
      <c r="K31" s="7">
        <f t="shared" si="2"/>
        <v>7.5219475303279562E-3</v>
      </c>
    </row>
    <row r="32" spans="1:11" ht="14.25" customHeight="1">
      <c r="A32" s="4">
        <v>43382</v>
      </c>
      <c r="B32" s="5" t="s">
        <v>312</v>
      </c>
      <c r="C32" s="5" t="s">
        <v>339</v>
      </c>
      <c r="D32" s="1">
        <f t="shared" si="0"/>
        <v>70.819999999999993</v>
      </c>
      <c r="E32" s="1">
        <v>0</v>
      </c>
      <c r="F32" s="1">
        <f t="shared" si="3"/>
        <v>0</v>
      </c>
      <c r="I32" s="5" t="s">
        <v>319</v>
      </c>
      <c r="J32" s="1">
        <v>20.9</v>
      </c>
      <c r="K32" s="7">
        <f t="shared" si="2"/>
        <v>7.1199593923847049E-3</v>
      </c>
    </row>
    <row r="33" spans="1:11" ht="14.25" customHeight="1">
      <c r="A33" s="4">
        <v>43382</v>
      </c>
      <c r="B33" s="5" t="s">
        <v>340</v>
      </c>
      <c r="C33" s="5" t="s">
        <v>341</v>
      </c>
      <c r="D33" s="1">
        <f t="shared" si="0"/>
        <v>0.38</v>
      </c>
      <c r="E33" s="1">
        <v>0</v>
      </c>
      <c r="F33" s="1">
        <f t="shared" si="3"/>
        <v>0</v>
      </c>
      <c r="I33" s="5" t="s">
        <v>342</v>
      </c>
      <c r="J33" s="1">
        <v>19.899999999999999</v>
      </c>
      <c r="K33" s="7">
        <f t="shared" si="2"/>
        <v>6.7792914788734754E-3</v>
      </c>
    </row>
    <row r="34" spans="1:11" ht="14.25" customHeight="1">
      <c r="A34" s="4">
        <v>43382</v>
      </c>
      <c r="B34" s="5" t="s">
        <v>9</v>
      </c>
      <c r="C34" s="5" t="s">
        <v>343</v>
      </c>
      <c r="D34" s="1">
        <f t="shared" si="0"/>
        <v>8.6</v>
      </c>
      <c r="E34" s="1">
        <v>0</v>
      </c>
      <c r="F34" s="1">
        <f t="shared" si="3"/>
        <v>0</v>
      </c>
      <c r="I34" s="5" t="s">
        <v>344</v>
      </c>
      <c r="J34" s="1">
        <v>19.899999999999999</v>
      </c>
      <c r="K34" s="7">
        <f t="shared" si="2"/>
        <v>6.7792914788734754E-3</v>
      </c>
    </row>
    <row r="35" spans="1:11" ht="14.25" customHeight="1">
      <c r="A35" s="4">
        <v>43382</v>
      </c>
      <c r="B35" s="5" t="s">
        <v>345</v>
      </c>
      <c r="C35" s="5" t="s">
        <v>346</v>
      </c>
      <c r="D35" s="1">
        <f t="shared" si="0"/>
        <v>2.5</v>
      </c>
      <c r="E35" s="1">
        <v>0</v>
      </c>
      <c r="F35" s="1">
        <f t="shared" si="3"/>
        <v>0</v>
      </c>
      <c r="I35" s="5" t="s">
        <v>347</v>
      </c>
      <c r="J35" s="1">
        <v>17.98</v>
      </c>
      <c r="K35" s="7">
        <f t="shared" si="2"/>
        <v>6.1252090849319143E-3</v>
      </c>
    </row>
    <row r="36" spans="1:11" ht="14.25" customHeight="1">
      <c r="A36" s="4">
        <v>43383</v>
      </c>
      <c r="B36" s="5" t="s">
        <v>347</v>
      </c>
      <c r="C36" s="5" t="s">
        <v>348</v>
      </c>
      <c r="D36" s="1">
        <f t="shared" si="0"/>
        <v>17.98</v>
      </c>
      <c r="E36" s="1">
        <v>0</v>
      </c>
      <c r="F36" s="1">
        <f t="shared" si="3"/>
        <v>0</v>
      </c>
      <c r="I36" s="5" t="s">
        <v>349</v>
      </c>
      <c r="J36" s="1">
        <v>16</v>
      </c>
      <c r="K36" s="7">
        <f t="shared" si="2"/>
        <v>5.4506866161796791E-3</v>
      </c>
    </row>
    <row r="37" spans="1:11" ht="14.25" customHeight="1">
      <c r="A37" s="4">
        <v>43384</v>
      </c>
      <c r="B37" s="5" t="s">
        <v>350</v>
      </c>
      <c r="C37" s="5" t="s">
        <v>31</v>
      </c>
      <c r="D37" s="1">
        <f t="shared" si="0"/>
        <v>9.9</v>
      </c>
      <c r="E37" s="1">
        <v>0</v>
      </c>
      <c r="F37" s="1">
        <f t="shared" si="3"/>
        <v>0</v>
      </c>
      <c r="I37" s="5" t="s">
        <v>322</v>
      </c>
      <c r="J37" s="1">
        <v>13.5</v>
      </c>
      <c r="K37" s="7">
        <f t="shared" si="2"/>
        <v>4.5990168324016043E-3</v>
      </c>
    </row>
    <row r="38" spans="1:11" ht="14.25" customHeight="1">
      <c r="A38" s="4">
        <v>43384</v>
      </c>
      <c r="B38" s="5" t="s">
        <v>351</v>
      </c>
      <c r="C38" s="5" t="s">
        <v>56</v>
      </c>
      <c r="D38" s="1">
        <f t="shared" si="0"/>
        <v>4.8</v>
      </c>
      <c r="E38" s="1">
        <v>0</v>
      </c>
      <c r="F38" s="1">
        <f t="shared" si="3"/>
        <v>0</v>
      </c>
      <c r="I38" s="5" t="s">
        <v>45</v>
      </c>
      <c r="J38" s="1">
        <v>13.4</v>
      </c>
      <c r="K38" s="7">
        <f t="shared" si="2"/>
        <v>4.5649500410504815E-3</v>
      </c>
    </row>
    <row r="39" spans="1:11" ht="14.25" customHeight="1">
      <c r="A39" s="4">
        <v>43385</v>
      </c>
      <c r="B39" s="5" t="s">
        <v>352</v>
      </c>
      <c r="C39" s="5" t="s">
        <v>353</v>
      </c>
      <c r="D39" s="1">
        <f t="shared" si="0"/>
        <v>9</v>
      </c>
      <c r="E39" s="1">
        <v>0</v>
      </c>
      <c r="F39" s="1">
        <f t="shared" si="3"/>
        <v>0</v>
      </c>
      <c r="I39" s="5" t="s">
        <v>336</v>
      </c>
      <c r="J39" s="1">
        <v>12.9</v>
      </c>
      <c r="K39" s="7">
        <f t="shared" si="2"/>
        <v>4.3946160842948659E-3</v>
      </c>
    </row>
    <row r="40" spans="1:11" ht="14.25" customHeight="1">
      <c r="A40" s="4">
        <v>43387</v>
      </c>
      <c r="B40" s="5" t="s">
        <v>354</v>
      </c>
      <c r="C40" s="5" t="s">
        <v>355</v>
      </c>
      <c r="D40" s="1">
        <f t="shared" si="0"/>
        <v>5.45</v>
      </c>
      <c r="E40" s="1">
        <v>0</v>
      </c>
      <c r="F40" s="1">
        <f t="shared" si="3"/>
        <v>0</v>
      </c>
      <c r="I40" s="5" t="s">
        <v>294</v>
      </c>
      <c r="J40" s="1">
        <v>10</v>
      </c>
      <c r="K40" s="7">
        <f t="shared" si="2"/>
        <v>3.4066791351122991E-3</v>
      </c>
    </row>
    <row r="41" spans="1:11" ht="14.25" customHeight="1">
      <c r="A41" s="4">
        <v>43387</v>
      </c>
      <c r="B41" s="5" t="s">
        <v>309</v>
      </c>
      <c r="C41" s="5" t="s">
        <v>356</v>
      </c>
      <c r="D41" s="1">
        <f t="shared" si="0"/>
        <v>74</v>
      </c>
      <c r="E41" s="1">
        <v>0</v>
      </c>
      <c r="F41" s="1">
        <f t="shared" si="3"/>
        <v>0</v>
      </c>
      <c r="I41" s="5" t="s">
        <v>350</v>
      </c>
      <c r="J41" s="1">
        <v>9.9</v>
      </c>
      <c r="K41" s="7">
        <f t="shared" si="2"/>
        <v>3.3726123437611763E-3</v>
      </c>
    </row>
    <row r="42" spans="1:11" ht="14.25" customHeight="1">
      <c r="A42" s="4">
        <v>43387</v>
      </c>
      <c r="B42" s="5" t="s">
        <v>342</v>
      </c>
      <c r="C42" s="5" t="s">
        <v>21</v>
      </c>
      <c r="D42" s="1">
        <f t="shared" si="0"/>
        <v>19.899999999999999</v>
      </c>
      <c r="E42" s="1">
        <v>0</v>
      </c>
      <c r="F42" s="1">
        <f t="shared" si="3"/>
        <v>0</v>
      </c>
      <c r="I42" s="5" t="s">
        <v>357</v>
      </c>
      <c r="J42" s="1">
        <v>9.3000000000000007</v>
      </c>
      <c r="K42" s="7">
        <f t="shared" si="2"/>
        <v>3.1682115956544387E-3</v>
      </c>
    </row>
    <row r="43" spans="1:11" ht="14.25" customHeight="1">
      <c r="A43" s="4">
        <v>43387</v>
      </c>
      <c r="B43" s="5" t="s">
        <v>294</v>
      </c>
      <c r="C43" s="5" t="s">
        <v>358</v>
      </c>
      <c r="D43" s="1">
        <f t="shared" si="0"/>
        <v>10</v>
      </c>
      <c r="E43" s="1">
        <v>0</v>
      </c>
      <c r="F43" s="1">
        <f t="shared" si="3"/>
        <v>0</v>
      </c>
      <c r="I43" s="5" t="s">
        <v>352</v>
      </c>
      <c r="J43" s="1">
        <v>9</v>
      </c>
      <c r="K43" s="7">
        <f t="shared" si="2"/>
        <v>3.0660112216010695E-3</v>
      </c>
    </row>
    <row r="44" spans="1:11" ht="14.25" customHeight="1">
      <c r="A44" s="4">
        <v>43387</v>
      </c>
      <c r="B44" s="5" t="s">
        <v>294</v>
      </c>
      <c r="C44" s="5" t="s">
        <v>359</v>
      </c>
      <c r="D44" s="1">
        <f t="shared" si="0"/>
        <v>137.69999999999999</v>
      </c>
      <c r="E44" s="1">
        <v>0</v>
      </c>
      <c r="F44" s="1">
        <f t="shared" si="3"/>
        <v>0</v>
      </c>
      <c r="I44" s="5" t="s">
        <v>350</v>
      </c>
      <c r="J44" s="1">
        <v>9</v>
      </c>
      <c r="K44" s="7">
        <f t="shared" si="2"/>
        <v>3.0660112216010695E-3</v>
      </c>
    </row>
    <row r="45" spans="1:11" ht="14.25" customHeight="1">
      <c r="A45" s="4">
        <v>43388</v>
      </c>
      <c r="B45" s="5" t="s">
        <v>60</v>
      </c>
      <c r="C45" s="5" t="s">
        <v>338</v>
      </c>
      <c r="D45" s="1">
        <f t="shared" si="0"/>
        <v>1.8</v>
      </c>
      <c r="E45" s="1">
        <v>0</v>
      </c>
      <c r="F45" s="1">
        <f t="shared" si="3"/>
        <v>0</v>
      </c>
      <c r="I45" s="5" t="s">
        <v>268</v>
      </c>
      <c r="J45" s="1">
        <v>8.8000000000000007</v>
      </c>
      <c r="K45" s="7">
        <f t="shared" si="2"/>
        <v>2.9978776388988235E-3</v>
      </c>
    </row>
    <row r="46" spans="1:11" ht="14.25" customHeight="1">
      <c r="A46" s="4">
        <v>43388</v>
      </c>
      <c r="B46" s="5" t="s">
        <v>67</v>
      </c>
      <c r="C46" s="5" t="s">
        <v>338</v>
      </c>
      <c r="D46" s="1">
        <f t="shared" si="0"/>
        <v>1.8</v>
      </c>
      <c r="E46" s="1">
        <v>0</v>
      </c>
      <c r="F46" s="1">
        <f t="shared" si="3"/>
        <v>0</v>
      </c>
      <c r="I46" s="5" t="s">
        <v>360</v>
      </c>
      <c r="J46" s="1">
        <v>8.8000000000000007</v>
      </c>
      <c r="K46" s="7">
        <f t="shared" si="2"/>
        <v>2.9978776388988235E-3</v>
      </c>
    </row>
    <row r="47" spans="1:11" ht="14.25" customHeight="1">
      <c r="A47" s="4">
        <v>43388</v>
      </c>
      <c r="B47" s="5" t="s">
        <v>361</v>
      </c>
      <c r="C47" s="5" t="s">
        <v>362</v>
      </c>
      <c r="D47" s="1">
        <f t="shared" si="0"/>
        <v>1.1200000000000001</v>
      </c>
      <c r="E47" s="1">
        <v>0</v>
      </c>
      <c r="F47" s="1">
        <f t="shared" si="3"/>
        <v>0</v>
      </c>
      <c r="I47" s="5" t="s">
        <v>9</v>
      </c>
      <c r="J47" s="1">
        <v>8.6</v>
      </c>
      <c r="K47" s="7">
        <f t="shared" si="2"/>
        <v>2.9297440561965771E-3</v>
      </c>
    </row>
    <row r="48" spans="1:11" ht="14.25" customHeight="1">
      <c r="A48" s="4">
        <v>43388</v>
      </c>
      <c r="B48" s="5" t="s">
        <v>349</v>
      </c>
      <c r="C48" s="5" t="s">
        <v>363</v>
      </c>
      <c r="D48" s="1">
        <f t="shared" si="0"/>
        <v>16</v>
      </c>
      <c r="E48" s="1">
        <v>0</v>
      </c>
      <c r="F48" s="1">
        <f t="shared" si="3"/>
        <v>0</v>
      </c>
      <c r="I48" s="5" t="s">
        <v>364</v>
      </c>
      <c r="J48" s="1">
        <v>8</v>
      </c>
      <c r="K48" s="7">
        <f t="shared" si="2"/>
        <v>2.7253433080898395E-3</v>
      </c>
    </row>
    <row r="49" spans="1:11" ht="14.25" customHeight="1">
      <c r="A49" s="4">
        <v>43390</v>
      </c>
      <c r="B49" s="5" t="s">
        <v>364</v>
      </c>
      <c r="C49" s="5" t="s">
        <v>249</v>
      </c>
      <c r="D49" s="1">
        <f t="shared" si="0"/>
        <v>8</v>
      </c>
      <c r="E49" s="1">
        <v>0</v>
      </c>
      <c r="F49" s="1">
        <f t="shared" si="3"/>
        <v>0</v>
      </c>
      <c r="I49" s="5" t="s">
        <v>365</v>
      </c>
      <c r="J49" s="1">
        <v>7.9</v>
      </c>
      <c r="K49" s="7">
        <f t="shared" si="2"/>
        <v>2.6912765167387163E-3</v>
      </c>
    </row>
    <row r="50" spans="1:11" ht="14.25" customHeight="1">
      <c r="A50" s="4">
        <v>43391</v>
      </c>
      <c r="B50" s="5" t="s">
        <v>67</v>
      </c>
      <c r="C50" s="5" t="s">
        <v>338</v>
      </c>
      <c r="D50" s="1">
        <f t="shared" si="0"/>
        <v>1.8</v>
      </c>
      <c r="E50" s="1">
        <v>0</v>
      </c>
      <c r="F50" s="1">
        <f t="shared" si="3"/>
        <v>0</v>
      </c>
      <c r="I50" s="5" t="s">
        <v>326</v>
      </c>
      <c r="J50" s="1">
        <v>7.35</v>
      </c>
      <c r="K50" s="7">
        <f t="shared" si="2"/>
        <v>2.5039091643075397E-3</v>
      </c>
    </row>
    <row r="51" spans="1:11" ht="14.25" customHeight="1">
      <c r="A51" s="4">
        <v>43391</v>
      </c>
      <c r="B51" s="5" t="s">
        <v>360</v>
      </c>
      <c r="C51" s="5" t="s">
        <v>330</v>
      </c>
      <c r="D51" s="1">
        <f t="shared" si="0"/>
        <v>8.8000000000000007</v>
      </c>
      <c r="E51" s="1">
        <v>0</v>
      </c>
      <c r="F51" s="1">
        <f t="shared" si="3"/>
        <v>0</v>
      </c>
      <c r="I51" s="5" t="s">
        <v>366</v>
      </c>
      <c r="J51" s="1">
        <v>5.7</v>
      </c>
      <c r="K51" s="7">
        <f t="shared" si="2"/>
        <v>1.9418071070140105E-3</v>
      </c>
    </row>
    <row r="52" spans="1:11" ht="14.25" customHeight="1">
      <c r="A52" s="4">
        <v>43392</v>
      </c>
      <c r="B52" s="5" t="s">
        <v>367</v>
      </c>
      <c r="C52" s="5" t="s">
        <v>62</v>
      </c>
      <c r="D52" s="1">
        <f t="shared" si="0"/>
        <v>2.2999999999999998</v>
      </c>
      <c r="E52" s="1">
        <v>0</v>
      </c>
      <c r="F52" s="1">
        <f t="shared" si="3"/>
        <v>0</v>
      </c>
      <c r="I52" s="5" t="s">
        <v>354</v>
      </c>
      <c r="J52" s="1">
        <v>5.45</v>
      </c>
      <c r="K52" s="7">
        <f t="shared" si="2"/>
        <v>1.8566401286362031E-3</v>
      </c>
    </row>
    <row r="53" spans="1:11" ht="14.25" customHeight="1">
      <c r="A53" s="4">
        <v>43392</v>
      </c>
      <c r="B53" s="5" t="s">
        <v>67</v>
      </c>
      <c r="C53" s="5" t="s">
        <v>368</v>
      </c>
      <c r="D53" s="1">
        <f t="shared" si="0"/>
        <v>2.6</v>
      </c>
      <c r="E53" s="1">
        <v>0</v>
      </c>
      <c r="F53" s="1">
        <f t="shared" si="3"/>
        <v>0</v>
      </c>
      <c r="I53" s="5" t="s">
        <v>351</v>
      </c>
      <c r="J53" s="1">
        <v>4.8</v>
      </c>
      <c r="K53" s="7">
        <f t="shared" si="2"/>
        <v>1.6352059848539035E-3</v>
      </c>
    </row>
    <row r="54" spans="1:11" ht="14.25" customHeight="1">
      <c r="A54" s="4">
        <v>43392</v>
      </c>
      <c r="B54" s="5" t="s">
        <v>369</v>
      </c>
      <c r="C54" s="5" t="s">
        <v>370</v>
      </c>
      <c r="D54" s="1">
        <f t="shared" si="0"/>
        <v>0.78</v>
      </c>
      <c r="E54" s="1">
        <v>0</v>
      </c>
      <c r="F54" s="1">
        <f t="shared" si="3"/>
        <v>0</v>
      </c>
      <c r="I54" s="5" t="s">
        <v>371</v>
      </c>
      <c r="J54" s="1">
        <v>3.64</v>
      </c>
      <c r="K54" s="7">
        <f t="shared" si="2"/>
        <v>1.240031205180877E-3</v>
      </c>
    </row>
    <row r="55" spans="1:11" ht="14.25" customHeight="1">
      <c r="A55" s="4">
        <v>43392</v>
      </c>
      <c r="B55" s="5" t="s">
        <v>357</v>
      </c>
      <c r="C55" s="5" t="s">
        <v>372</v>
      </c>
      <c r="D55" s="1">
        <f t="shared" si="0"/>
        <v>9.3000000000000007</v>
      </c>
      <c r="E55" s="1">
        <v>0</v>
      </c>
      <c r="F55" s="1">
        <f t="shared" si="3"/>
        <v>0</v>
      </c>
      <c r="I55" s="5" t="s">
        <v>265</v>
      </c>
      <c r="J55" s="1">
        <v>2.8</v>
      </c>
      <c r="K55" s="7">
        <f t="shared" si="2"/>
        <v>9.5387015783144377E-4</v>
      </c>
    </row>
    <row r="56" spans="1:11" ht="14.25" customHeight="1">
      <c r="A56" s="4">
        <v>43393</v>
      </c>
      <c r="B56" s="5" t="s">
        <v>344</v>
      </c>
      <c r="C56" s="5" t="s">
        <v>21</v>
      </c>
      <c r="D56" s="1">
        <f t="shared" si="0"/>
        <v>19.899999999999999</v>
      </c>
      <c r="E56" s="1">
        <v>0</v>
      </c>
      <c r="F56" s="1">
        <f t="shared" si="3"/>
        <v>0</v>
      </c>
      <c r="I56" s="5" t="s">
        <v>67</v>
      </c>
      <c r="J56" s="1">
        <v>2.6</v>
      </c>
      <c r="K56" s="7">
        <f t="shared" si="2"/>
        <v>8.8573657512919788E-4</v>
      </c>
    </row>
    <row r="57" spans="1:11" ht="14.25" customHeight="1">
      <c r="A57" s="4">
        <v>43393</v>
      </c>
      <c r="B57" s="5" t="s">
        <v>366</v>
      </c>
      <c r="C57" s="5" t="s">
        <v>373</v>
      </c>
      <c r="D57" s="1">
        <f t="shared" si="0"/>
        <v>5.7</v>
      </c>
      <c r="E57" s="1">
        <v>0</v>
      </c>
      <c r="F57" s="1">
        <f t="shared" si="3"/>
        <v>0</v>
      </c>
      <c r="I57" s="5" t="s">
        <v>345</v>
      </c>
      <c r="J57" s="1">
        <v>2.5</v>
      </c>
      <c r="K57" s="7">
        <f t="shared" si="2"/>
        <v>8.5166978377807477E-4</v>
      </c>
    </row>
    <row r="58" spans="1:11" ht="14.25" customHeight="1">
      <c r="A58" s="4">
        <v>43394</v>
      </c>
      <c r="B58" s="5" t="s">
        <v>302</v>
      </c>
      <c r="C58" s="5" t="s">
        <v>374</v>
      </c>
      <c r="D58" s="1">
        <f t="shared" si="0"/>
        <v>118.17</v>
      </c>
      <c r="E58" s="1">
        <v>0</v>
      </c>
      <c r="F58" s="1">
        <f t="shared" si="3"/>
        <v>0</v>
      </c>
      <c r="I58" s="5" t="s">
        <v>375</v>
      </c>
      <c r="J58" s="1">
        <v>2.5</v>
      </c>
      <c r="K58" s="7">
        <f t="shared" si="2"/>
        <v>8.5166978377807477E-4</v>
      </c>
    </row>
    <row r="59" spans="1:11" ht="14.25" customHeight="1">
      <c r="A59" s="4">
        <v>43395</v>
      </c>
      <c r="B59" s="5" t="s">
        <v>350</v>
      </c>
      <c r="C59" s="5" t="s">
        <v>353</v>
      </c>
      <c r="D59" s="1">
        <f t="shared" si="0"/>
        <v>9</v>
      </c>
      <c r="E59" s="1">
        <v>0</v>
      </c>
      <c r="F59" s="1">
        <f t="shared" si="3"/>
        <v>0</v>
      </c>
      <c r="I59" s="5" t="s">
        <v>367</v>
      </c>
      <c r="J59" s="1">
        <v>2.2999999999999998</v>
      </c>
      <c r="K59" s="7">
        <f t="shared" si="2"/>
        <v>7.8353620107582877E-4</v>
      </c>
    </row>
    <row r="60" spans="1:11" ht="14.25" customHeight="1">
      <c r="A60" s="4">
        <v>43396</v>
      </c>
      <c r="B60" s="5" t="s">
        <v>371</v>
      </c>
      <c r="C60" s="5" t="s">
        <v>376</v>
      </c>
      <c r="D60" s="1">
        <f t="shared" si="0"/>
        <v>3.64</v>
      </c>
      <c r="E60" s="1">
        <v>0</v>
      </c>
      <c r="F60" s="1">
        <f t="shared" si="3"/>
        <v>0</v>
      </c>
      <c r="I60" s="5" t="s">
        <v>67</v>
      </c>
      <c r="J60" s="1">
        <v>1.8</v>
      </c>
      <c r="K60" s="7">
        <f t="shared" si="2"/>
        <v>6.1320224432021388E-4</v>
      </c>
    </row>
    <row r="61" spans="1:11" ht="14.25" customHeight="1">
      <c r="A61" s="4">
        <v>43396</v>
      </c>
      <c r="B61" s="5" t="s">
        <v>365</v>
      </c>
      <c r="C61" s="5" t="s">
        <v>34</v>
      </c>
      <c r="D61" s="1">
        <f t="shared" si="0"/>
        <v>7.9</v>
      </c>
      <c r="E61" s="1">
        <v>0</v>
      </c>
      <c r="F61" s="1">
        <f t="shared" si="3"/>
        <v>0</v>
      </c>
      <c r="I61" s="5" t="s">
        <v>60</v>
      </c>
      <c r="J61" s="1">
        <v>1.8</v>
      </c>
      <c r="K61" s="7">
        <f t="shared" si="2"/>
        <v>6.1320224432021388E-4</v>
      </c>
    </row>
    <row r="62" spans="1:11" ht="14.25" customHeight="1">
      <c r="A62" s="4">
        <v>43399</v>
      </c>
      <c r="B62" s="5" t="s">
        <v>377</v>
      </c>
      <c r="C62" s="5" t="s">
        <v>378</v>
      </c>
      <c r="D62" s="1">
        <f t="shared" si="0"/>
        <v>0.6</v>
      </c>
      <c r="E62" s="1">
        <v>0</v>
      </c>
      <c r="F62" s="1">
        <f t="shared" si="3"/>
        <v>0</v>
      </c>
      <c r="I62" s="5" t="s">
        <v>67</v>
      </c>
      <c r="J62" s="1">
        <v>1.8</v>
      </c>
      <c r="K62" s="7">
        <f t="shared" si="2"/>
        <v>6.1320224432021388E-4</v>
      </c>
    </row>
    <row r="63" spans="1:11" ht="14.25" customHeight="1">
      <c r="A63" s="4">
        <v>43400</v>
      </c>
      <c r="B63" s="5" t="s">
        <v>375</v>
      </c>
      <c r="C63" s="5" t="s">
        <v>346</v>
      </c>
      <c r="D63" s="1">
        <f t="shared" si="0"/>
        <v>2.5</v>
      </c>
      <c r="E63" s="1">
        <v>0</v>
      </c>
      <c r="F63" s="1">
        <f t="shared" si="3"/>
        <v>0</v>
      </c>
      <c r="I63" s="5" t="s">
        <v>67</v>
      </c>
      <c r="J63" s="1">
        <v>1.8</v>
      </c>
      <c r="K63" s="7">
        <f t="shared" si="2"/>
        <v>6.1320224432021388E-4</v>
      </c>
    </row>
    <row r="64" spans="1:11" ht="14.25" customHeight="1">
      <c r="A64" s="4">
        <v>43400</v>
      </c>
      <c r="B64" s="5" t="s">
        <v>324</v>
      </c>
      <c r="C64" s="5" t="s">
        <v>379</v>
      </c>
      <c r="D64" s="1">
        <f t="shared" si="0"/>
        <v>51</v>
      </c>
      <c r="E64" s="1">
        <v>0</v>
      </c>
      <c r="F64" s="1">
        <f t="shared" si="3"/>
        <v>0</v>
      </c>
      <c r="I64" s="5" t="s">
        <v>334</v>
      </c>
      <c r="J64" s="1">
        <v>1.35</v>
      </c>
      <c r="K64" s="7">
        <f t="shared" si="2"/>
        <v>4.5990168324016044E-4</v>
      </c>
    </row>
    <row r="65" spans="1:11" ht="14.25" customHeight="1">
      <c r="A65" s="4">
        <v>43400</v>
      </c>
      <c r="B65" s="5" t="s">
        <v>321</v>
      </c>
      <c r="C65" s="5" t="s">
        <v>380</v>
      </c>
      <c r="D65" s="1">
        <f t="shared" si="0"/>
        <v>59.39</v>
      </c>
      <c r="E65" s="1">
        <v>0</v>
      </c>
      <c r="F65" s="1">
        <f t="shared" si="3"/>
        <v>0</v>
      </c>
      <c r="I65" s="5" t="s">
        <v>331</v>
      </c>
      <c r="J65" s="1">
        <v>1.1599999999999999</v>
      </c>
      <c r="K65" s="7">
        <f t="shared" si="2"/>
        <v>3.951747796730267E-4</v>
      </c>
    </row>
    <row r="66" spans="1:11" ht="14.25" customHeight="1">
      <c r="A66" s="4">
        <v>43400</v>
      </c>
      <c r="B66" s="5" t="s">
        <v>288</v>
      </c>
      <c r="C66" s="5" t="s">
        <v>381</v>
      </c>
      <c r="D66" s="1">
        <f t="shared" si="0"/>
        <v>199</v>
      </c>
      <c r="E66" s="1">
        <v>0</v>
      </c>
      <c r="F66" s="1">
        <f t="shared" si="3"/>
        <v>0</v>
      </c>
      <c r="I66" s="5" t="s">
        <v>361</v>
      </c>
      <c r="J66" s="1">
        <v>1.1200000000000001</v>
      </c>
      <c r="K66" s="7">
        <f t="shared" si="2"/>
        <v>3.8154806313257756E-4</v>
      </c>
    </row>
    <row r="67" spans="1:11" ht="14.25" customHeight="1">
      <c r="A67" s="4">
        <v>43403</v>
      </c>
      <c r="B67" s="5" t="s">
        <v>382</v>
      </c>
      <c r="C67" s="5" t="s">
        <v>383</v>
      </c>
      <c r="D67" s="1">
        <f t="shared" si="0"/>
        <v>0.94</v>
      </c>
      <c r="E67" s="1">
        <v>0</v>
      </c>
      <c r="F67" s="1">
        <f t="shared" si="3"/>
        <v>0</v>
      </c>
      <c r="I67" s="5" t="s">
        <v>384</v>
      </c>
      <c r="J67" s="1">
        <v>1</v>
      </c>
      <c r="K67" s="7">
        <f t="shared" si="2"/>
        <v>3.4066791351122994E-4</v>
      </c>
    </row>
    <row r="68" spans="1:11" ht="14.25" customHeight="1">
      <c r="A68" s="4">
        <v>43403</v>
      </c>
      <c r="B68" s="5" t="s">
        <v>67</v>
      </c>
      <c r="C68" s="5" t="s">
        <v>385</v>
      </c>
      <c r="D68" s="1">
        <f t="shared" si="0"/>
        <v>0.8</v>
      </c>
      <c r="E68" s="1">
        <v>0</v>
      </c>
      <c r="F68" s="1">
        <f t="shared" si="3"/>
        <v>0</v>
      </c>
      <c r="I68" s="5" t="s">
        <v>382</v>
      </c>
      <c r="J68" s="1">
        <v>0.94</v>
      </c>
      <c r="K68" s="7">
        <f t="shared" si="2"/>
        <v>3.2022783870055613E-4</v>
      </c>
    </row>
    <row r="69" spans="1:11" ht="14.25" customHeight="1">
      <c r="A69" s="4">
        <v>43404</v>
      </c>
      <c r="B69" s="5" t="s">
        <v>328</v>
      </c>
      <c r="C69" s="5" t="s">
        <v>386</v>
      </c>
      <c r="D69" s="1">
        <f t="shared" si="0"/>
        <v>44.4</v>
      </c>
      <c r="E69" s="1">
        <v>0</v>
      </c>
      <c r="F69" s="1">
        <f t="shared" si="3"/>
        <v>0</v>
      </c>
      <c r="I69" s="5" t="s">
        <v>67</v>
      </c>
      <c r="J69" s="1">
        <v>0.8</v>
      </c>
      <c r="K69" s="7">
        <f t="shared" si="2"/>
        <v>2.7253433080898394E-4</v>
      </c>
    </row>
    <row r="70" spans="1:11" ht="14.25" customHeight="1">
      <c r="A70" s="4">
        <v>43405</v>
      </c>
      <c r="B70" s="5" t="s">
        <v>384</v>
      </c>
      <c r="C70" s="5" t="s">
        <v>387</v>
      </c>
      <c r="D70" s="1">
        <f t="shared" si="0"/>
        <v>1</v>
      </c>
      <c r="E70" s="1">
        <v>0</v>
      </c>
      <c r="F70" s="1">
        <f t="shared" si="3"/>
        <v>0</v>
      </c>
      <c r="I70" s="5" t="s">
        <v>369</v>
      </c>
      <c r="J70" s="1">
        <v>0.78</v>
      </c>
      <c r="K70" s="7">
        <f t="shared" si="2"/>
        <v>2.6572097253875937E-4</v>
      </c>
    </row>
    <row r="71" spans="1:11" ht="14.25" customHeight="1">
      <c r="A71" s="4">
        <v>43405</v>
      </c>
      <c r="B71" s="5" t="s">
        <v>333</v>
      </c>
      <c r="C71" s="5" t="s">
        <v>388</v>
      </c>
      <c r="D71" s="1">
        <f t="shared" si="0"/>
        <v>30.79</v>
      </c>
      <c r="E71" s="1">
        <v>0</v>
      </c>
      <c r="F71" s="1">
        <f t="shared" si="3"/>
        <v>0</v>
      </c>
      <c r="I71" s="5" t="s">
        <v>377</v>
      </c>
      <c r="J71" s="1">
        <v>0.6</v>
      </c>
      <c r="K71" s="7">
        <f t="shared" si="2"/>
        <v>2.0440074810673794E-4</v>
      </c>
    </row>
    <row r="72" spans="1:11" ht="14.25" customHeight="1">
      <c r="A72" s="4">
        <v>43405</v>
      </c>
      <c r="B72" s="5" t="s">
        <v>285</v>
      </c>
      <c r="C72" s="5" t="s">
        <v>389</v>
      </c>
      <c r="D72" s="1">
        <f t="shared" si="0"/>
        <v>307.04000000000002</v>
      </c>
      <c r="E72" s="1">
        <v>0</v>
      </c>
      <c r="F72" s="1">
        <f t="shared" si="3"/>
        <v>0</v>
      </c>
      <c r="I72" s="5" t="s">
        <v>340</v>
      </c>
      <c r="J72" s="1">
        <v>0.38</v>
      </c>
      <c r="K72" s="7">
        <f t="shared" si="2"/>
        <v>1.2945380713426738E-4</v>
      </c>
    </row>
    <row r="73" spans="1:11" ht="14.25" customHeight="1"/>
    <row r="74" spans="1:11" ht="14.25" customHeight="1"/>
    <row r="75" spans="1:11" ht="14.25" customHeight="1"/>
    <row r="76" spans="1:11" ht="14.25" customHeight="1"/>
    <row r="77" spans="1:11" ht="14.25" customHeight="1"/>
    <row r="78" spans="1:11" ht="14.25" customHeight="1"/>
    <row r="79" spans="1:11" ht="14.25" customHeight="1"/>
    <row r="80" spans="1:11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F72" xr:uid="{00000000-0009-0000-0000-000007000000}">
    <sortState xmlns:xlrd2="http://schemas.microsoft.com/office/spreadsheetml/2017/richdata2" ref="A4:F72">
      <sortCondition descending="1" ref="F4:F72"/>
    </sortState>
  </autoFilter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00"/>
  <sheetViews>
    <sheetView workbookViewId="0"/>
  </sheetViews>
  <sheetFormatPr defaultColWidth="14.42578125" defaultRowHeight="15" customHeight="1"/>
  <cols>
    <col min="1" max="1" width="24.7109375" customWidth="1"/>
    <col min="2" max="2" width="10" customWidth="1"/>
    <col min="3" max="3" width="40" customWidth="1"/>
    <col min="4" max="4" width="10.5703125" customWidth="1"/>
    <col min="5" max="7" width="8.7109375" customWidth="1"/>
  </cols>
  <sheetData>
    <row r="1" spans="1:7" ht="14.25" customHeight="1">
      <c r="A1" s="1" t="s">
        <v>390</v>
      </c>
    </row>
    <row r="2" spans="1:7" ht="14.25" customHeight="1">
      <c r="G2" s="6">
        <f>SUM(G4:G54)-175</f>
        <v>453.92285714285697</v>
      </c>
    </row>
    <row r="3" spans="1:7" ht="14.25" customHeight="1">
      <c r="A3" s="1" t="s">
        <v>391</v>
      </c>
      <c r="B3" s="1" t="s">
        <v>276</v>
      </c>
      <c r="C3" s="1" t="s">
        <v>392</v>
      </c>
      <c r="D3" s="1" t="s">
        <v>393</v>
      </c>
      <c r="E3" s="1" t="s">
        <v>154</v>
      </c>
      <c r="F3" s="1" t="s">
        <v>116</v>
      </c>
      <c r="G3" s="1" t="s">
        <v>394</v>
      </c>
    </row>
    <row r="4" spans="1:7" ht="14.25" customHeight="1">
      <c r="A4" s="1" t="s">
        <v>395</v>
      </c>
      <c r="B4" s="4">
        <v>43405</v>
      </c>
      <c r="C4" s="5" t="s">
        <v>285</v>
      </c>
      <c r="D4" s="5" t="s">
        <v>396</v>
      </c>
      <c r="E4" s="1">
        <f>-MID(D4,3,LEN(D4)-4)+0</f>
        <v>-307.04000000000002</v>
      </c>
      <c r="F4" s="1">
        <v>2</v>
      </c>
      <c r="G4" s="1">
        <f t="shared" ref="G4:G18" si="0">IFERROR(E4/F4,"")</f>
        <v>-153.52000000000001</v>
      </c>
    </row>
    <row r="5" spans="1:7" ht="14.25" customHeight="1">
      <c r="A5" s="1" t="s">
        <v>395</v>
      </c>
      <c r="B5" s="4">
        <v>43407</v>
      </c>
      <c r="C5" s="5" t="s">
        <v>397</v>
      </c>
      <c r="D5" s="5" t="s">
        <v>398</v>
      </c>
      <c r="E5" s="1">
        <f t="shared" ref="E5:E23" si="1">MID(D5,3,LEN(D5))+0</f>
        <v>439.8</v>
      </c>
      <c r="F5" s="1">
        <v>0</v>
      </c>
      <c r="G5" s="1" t="str">
        <f t="shared" si="0"/>
        <v/>
      </c>
    </row>
    <row r="6" spans="1:7" ht="14.25" customHeight="1">
      <c r="A6" s="1" t="s">
        <v>395</v>
      </c>
      <c r="B6" s="4">
        <v>43407</v>
      </c>
      <c r="C6" s="5" t="s">
        <v>399</v>
      </c>
      <c r="D6" s="5" t="s">
        <v>400</v>
      </c>
      <c r="E6" s="1">
        <f t="shared" si="1"/>
        <v>36.9</v>
      </c>
      <c r="F6" s="1">
        <v>2</v>
      </c>
      <c r="G6" s="1">
        <f t="shared" si="0"/>
        <v>18.45</v>
      </c>
    </row>
    <row r="7" spans="1:7" ht="14.25" customHeight="1">
      <c r="A7" s="1" t="s">
        <v>395</v>
      </c>
      <c r="B7" s="4">
        <v>43407</v>
      </c>
      <c r="C7" s="5" t="s">
        <v>326</v>
      </c>
      <c r="D7" s="5" t="s">
        <v>327</v>
      </c>
      <c r="E7" s="1">
        <f t="shared" si="1"/>
        <v>7.35</v>
      </c>
      <c r="F7" s="1">
        <v>0</v>
      </c>
      <c r="G7" s="1" t="str">
        <f t="shared" si="0"/>
        <v/>
      </c>
    </row>
    <row r="8" spans="1:7" ht="14.25" customHeight="1">
      <c r="A8" s="1" t="s">
        <v>395</v>
      </c>
      <c r="B8" s="4">
        <v>43407</v>
      </c>
      <c r="C8" s="5" t="s">
        <v>336</v>
      </c>
      <c r="D8" s="5" t="s">
        <v>401</v>
      </c>
      <c r="E8" s="1">
        <f t="shared" si="1"/>
        <v>3.74</v>
      </c>
      <c r="F8" s="1">
        <v>2</v>
      </c>
      <c r="G8" s="1">
        <f t="shared" si="0"/>
        <v>1.87</v>
      </c>
    </row>
    <row r="9" spans="1:7" ht="14.25" customHeight="1">
      <c r="A9" s="1" t="s">
        <v>395</v>
      </c>
      <c r="B9" s="4">
        <v>43409</v>
      </c>
      <c r="C9" s="5" t="s">
        <v>213</v>
      </c>
      <c r="D9" s="5" t="s">
        <v>402</v>
      </c>
      <c r="E9" s="1">
        <f t="shared" si="1"/>
        <v>69.900000000000006</v>
      </c>
      <c r="F9" s="1">
        <v>0</v>
      </c>
      <c r="G9" s="1" t="str">
        <f t="shared" si="0"/>
        <v/>
      </c>
    </row>
    <row r="10" spans="1:7" ht="14.25" customHeight="1">
      <c r="A10" s="1" t="s">
        <v>395</v>
      </c>
      <c r="B10" s="4">
        <v>43409</v>
      </c>
      <c r="C10" s="5" t="s">
        <v>312</v>
      </c>
      <c r="D10" s="5" t="s">
        <v>403</v>
      </c>
      <c r="E10" s="1">
        <f t="shared" si="1"/>
        <v>67.39</v>
      </c>
      <c r="F10" s="1">
        <v>0</v>
      </c>
      <c r="G10" s="1" t="str">
        <f t="shared" si="0"/>
        <v/>
      </c>
    </row>
    <row r="11" spans="1:7" ht="14.25" customHeight="1">
      <c r="A11" s="1" t="s">
        <v>395</v>
      </c>
      <c r="B11" s="4">
        <v>43409</v>
      </c>
      <c r="C11" s="5" t="s">
        <v>404</v>
      </c>
      <c r="D11" s="5" t="s">
        <v>405</v>
      </c>
      <c r="E11" s="1">
        <f t="shared" si="1"/>
        <v>17.100000000000001</v>
      </c>
      <c r="F11" s="1">
        <v>0</v>
      </c>
      <c r="G11" s="1" t="str">
        <f t="shared" si="0"/>
        <v/>
      </c>
    </row>
    <row r="12" spans="1:7" ht="14.25" customHeight="1">
      <c r="A12" s="1" t="s">
        <v>395</v>
      </c>
      <c r="B12" s="4">
        <v>43409</v>
      </c>
      <c r="C12" s="5" t="s">
        <v>404</v>
      </c>
      <c r="D12" s="5" t="s">
        <v>358</v>
      </c>
      <c r="E12" s="1">
        <f t="shared" si="1"/>
        <v>10</v>
      </c>
      <c r="F12" s="1">
        <v>0</v>
      </c>
      <c r="G12" s="1" t="str">
        <f t="shared" si="0"/>
        <v/>
      </c>
    </row>
    <row r="13" spans="1:7" ht="14.25" customHeight="1">
      <c r="A13" s="1" t="s">
        <v>395</v>
      </c>
      <c r="B13" s="4">
        <v>43409</v>
      </c>
      <c r="C13" s="5" t="s">
        <v>406</v>
      </c>
      <c r="D13" s="5" t="s">
        <v>407</v>
      </c>
      <c r="E13" s="1">
        <f t="shared" si="1"/>
        <v>6.4</v>
      </c>
      <c r="F13" s="1">
        <v>0</v>
      </c>
      <c r="G13" s="1" t="str">
        <f t="shared" si="0"/>
        <v/>
      </c>
    </row>
    <row r="14" spans="1:7" ht="14.25" customHeight="1">
      <c r="A14" s="1" t="s">
        <v>395</v>
      </c>
      <c r="B14" s="4">
        <v>43409</v>
      </c>
      <c r="C14" s="5" t="s">
        <v>408</v>
      </c>
      <c r="D14" s="5" t="s">
        <v>409</v>
      </c>
      <c r="E14" s="1">
        <f t="shared" si="1"/>
        <v>5.72</v>
      </c>
      <c r="F14" s="1">
        <v>2</v>
      </c>
      <c r="G14" s="1">
        <f t="shared" si="0"/>
        <v>2.86</v>
      </c>
    </row>
    <row r="15" spans="1:7" ht="14.25" customHeight="1">
      <c r="A15" s="1" t="s">
        <v>395</v>
      </c>
      <c r="B15" s="4">
        <v>43409</v>
      </c>
      <c r="C15" s="5" t="s">
        <v>410</v>
      </c>
      <c r="D15" s="5" t="s">
        <v>411</v>
      </c>
      <c r="E15" s="1">
        <f t="shared" si="1"/>
        <v>0.34</v>
      </c>
      <c r="F15" s="1">
        <v>2</v>
      </c>
      <c r="G15" s="1">
        <f t="shared" si="0"/>
        <v>0.17</v>
      </c>
    </row>
    <row r="16" spans="1:7" ht="14.25" customHeight="1">
      <c r="A16" s="1" t="s">
        <v>395</v>
      </c>
      <c r="B16" s="4">
        <v>43410</v>
      </c>
      <c r="C16" s="5" t="s">
        <v>412</v>
      </c>
      <c r="D16" s="5" t="s">
        <v>413</v>
      </c>
      <c r="E16" s="1">
        <f t="shared" si="1"/>
        <v>95.3</v>
      </c>
      <c r="F16" s="1">
        <v>2</v>
      </c>
      <c r="G16" s="1">
        <f t="shared" si="0"/>
        <v>47.65</v>
      </c>
    </row>
    <row r="17" spans="1:7" ht="14.25" customHeight="1">
      <c r="A17" s="1" t="s">
        <v>395</v>
      </c>
      <c r="B17" s="4">
        <v>43410</v>
      </c>
      <c r="C17" s="5" t="s">
        <v>213</v>
      </c>
      <c r="D17" s="5" t="s">
        <v>414</v>
      </c>
      <c r="E17" s="1">
        <f t="shared" si="1"/>
        <v>62.9</v>
      </c>
      <c r="F17" s="1">
        <v>0</v>
      </c>
      <c r="G17" s="1" t="str">
        <f t="shared" si="0"/>
        <v/>
      </c>
    </row>
    <row r="18" spans="1:7" ht="14.25" customHeight="1">
      <c r="A18" s="1" t="s">
        <v>395</v>
      </c>
      <c r="B18" s="4">
        <v>43410</v>
      </c>
      <c r="C18" s="5" t="s">
        <v>213</v>
      </c>
      <c r="D18" s="5" t="s">
        <v>415</v>
      </c>
      <c r="E18" s="1">
        <f t="shared" si="1"/>
        <v>58.41</v>
      </c>
      <c r="F18" s="1">
        <v>0</v>
      </c>
      <c r="G18" s="1" t="str">
        <f t="shared" si="0"/>
        <v/>
      </c>
    </row>
    <row r="19" spans="1:7" ht="14.25" customHeight="1">
      <c r="A19" s="1" t="s">
        <v>416</v>
      </c>
      <c r="B19" s="9">
        <v>43412</v>
      </c>
      <c r="C19" s="10" t="s">
        <v>292</v>
      </c>
      <c r="D19" s="10" t="s">
        <v>417</v>
      </c>
      <c r="E19" s="1">
        <f t="shared" si="1"/>
        <v>71.59</v>
      </c>
      <c r="G19" s="1">
        <f>E19/7*2</f>
        <v>20.454285714285714</v>
      </c>
    </row>
    <row r="20" spans="1:7" ht="14.25" customHeight="1">
      <c r="A20" s="1" t="s">
        <v>395</v>
      </c>
      <c r="B20" s="4">
        <v>43415</v>
      </c>
      <c r="C20" s="5" t="s">
        <v>418</v>
      </c>
      <c r="D20" s="5" t="s">
        <v>419</v>
      </c>
      <c r="E20" s="1">
        <f t="shared" si="1"/>
        <v>39.4</v>
      </c>
      <c r="F20" s="1">
        <v>2</v>
      </c>
      <c r="G20" s="1">
        <f t="shared" ref="G20:G25" si="2">IFERROR(E20/F20,"")</f>
        <v>19.7</v>
      </c>
    </row>
    <row r="21" spans="1:7" ht="14.25" customHeight="1">
      <c r="A21" s="1" t="s">
        <v>395</v>
      </c>
      <c r="B21" s="4">
        <v>43415</v>
      </c>
      <c r="C21" s="5" t="s">
        <v>420</v>
      </c>
      <c r="D21" s="5" t="s">
        <v>62</v>
      </c>
      <c r="E21" s="1">
        <f t="shared" si="1"/>
        <v>2.2999999999999998</v>
      </c>
      <c r="F21" s="1">
        <v>0</v>
      </c>
      <c r="G21" s="1" t="str">
        <f t="shared" si="2"/>
        <v/>
      </c>
    </row>
    <row r="22" spans="1:7" ht="14.25" customHeight="1">
      <c r="A22" s="1" t="s">
        <v>395</v>
      </c>
      <c r="B22" s="4">
        <v>43417</v>
      </c>
      <c r="C22" s="5" t="s">
        <v>421</v>
      </c>
      <c r="D22" s="5" t="s">
        <v>422</v>
      </c>
      <c r="E22" s="1">
        <f t="shared" si="1"/>
        <v>268.82</v>
      </c>
      <c r="F22" s="1">
        <v>2</v>
      </c>
      <c r="G22" s="1">
        <f t="shared" si="2"/>
        <v>134.41</v>
      </c>
    </row>
    <row r="23" spans="1:7" ht="14.25" customHeight="1">
      <c r="A23" s="1" t="s">
        <v>395</v>
      </c>
      <c r="B23" s="4">
        <v>43417</v>
      </c>
      <c r="C23" s="5" t="s">
        <v>423</v>
      </c>
      <c r="D23" s="5" t="s">
        <v>424</v>
      </c>
      <c r="E23" s="1">
        <f t="shared" si="1"/>
        <v>180.12</v>
      </c>
      <c r="F23" s="1">
        <v>2</v>
      </c>
      <c r="G23" s="1">
        <f t="shared" si="2"/>
        <v>90.06</v>
      </c>
    </row>
    <row r="24" spans="1:7" ht="14.25" customHeight="1">
      <c r="A24" s="1" t="s">
        <v>395</v>
      </c>
      <c r="B24" s="4">
        <v>43417</v>
      </c>
      <c r="C24" s="5" t="s">
        <v>425</v>
      </c>
      <c r="D24" s="5" t="s">
        <v>426</v>
      </c>
      <c r="E24" s="1">
        <f>-MID(D24,3,LEN(D24)-4)+0</f>
        <v>-30.79</v>
      </c>
      <c r="F24" s="1">
        <v>2</v>
      </c>
      <c r="G24" s="1">
        <f t="shared" si="2"/>
        <v>-15.395</v>
      </c>
    </row>
    <row r="25" spans="1:7" ht="14.25" customHeight="1">
      <c r="A25" s="1" t="s">
        <v>395</v>
      </c>
      <c r="B25" s="4">
        <v>43418</v>
      </c>
      <c r="C25" s="5" t="s">
        <v>7</v>
      </c>
      <c r="D25" s="5" t="s">
        <v>427</v>
      </c>
      <c r="E25" s="1">
        <f t="shared" ref="E25:E38" si="3">MID(D25,3,LEN(D25))+0</f>
        <v>27.5</v>
      </c>
      <c r="F25" s="1">
        <v>2</v>
      </c>
      <c r="G25" s="1">
        <f t="shared" si="2"/>
        <v>13.75</v>
      </c>
    </row>
    <row r="26" spans="1:7" ht="14.25" customHeight="1">
      <c r="A26" s="1" t="s">
        <v>416</v>
      </c>
      <c r="B26" s="9">
        <v>43420</v>
      </c>
      <c r="C26" s="10" t="s">
        <v>292</v>
      </c>
      <c r="D26" s="10" t="s">
        <v>428</v>
      </c>
      <c r="E26" s="1">
        <f t="shared" si="3"/>
        <v>61.86</v>
      </c>
      <c r="G26" s="1">
        <f>E26/7*2</f>
        <v>17.674285714285713</v>
      </c>
    </row>
    <row r="27" spans="1:7" ht="14.25" customHeight="1">
      <c r="A27" s="1" t="s">
        <v>395</v>
      </c>
      <c r="B27" s="4">
        <v>43420</v>
      </c>
      <c r="C27" s="5" t="s">
        <v>429</v>
      </c>
      <c r="D27" s="5" t="s">
        <v>430</v>
      </c>
      <c r="E27" s="1">
        <f t="shared" si="3"/>
        <v>8.1999999999999993</v>
      </c>
      <c r="F27" s="1">
        <v>2</v>
      </c>
      <c r="G27" s="1">
        <f t="shared" ref="G27:G41" si="4">IFERROR(E27/F27,"")</f>
        <v>4.0999999999999996</v>
      </c>
    </row>
    <row r="28" spans="1:7" ht="14.25" customHeight="1">
      <c r="A28" s="1" t="s">
        <v>395</v>
      </c>
      <c r="B28" s="4">
        <v>43421</v>
      </c>
      <c r="C28" s="5" t="s">
        <v>431</v>
      </c>
      <c r="D28" s="5" t="s">
        <v>432</v>
      </c>
      <c r="E28" s="1">
        <f t="shared" si="3"/>
        <v>122.65</v>
      </c>
      <c r="F28" s="1">
        <v>2</v>
      </c>
      <c r="G28" s="1">
        <f t="shared" si="4"/>
        <v>61.325000000000003</v>
      </c>
    </row>
    <row r="29" spans="1:7" ht="14.25" customHeight="1">
      <c r="A29" s="1" t="s">
        <v>395</v>
      </c>
      <c r="B29" s="4">
        <v>43421</v>
      </c>
      <c r="C29" s="5" t="s">
        <v>433</v>
      </c>
      <c r="D29" s="5" t="s">
        <v>434</v>
      </c>
      <c r="E29" s="1">
        <f t="shared" si="3"/>
        <v>79</v>
      </c>
      <c r="F29" s="1">
        <v>1</v>
      </c>
      <c r="G29" s="1">
        <f t="shared" si="4"/>
        <v>79</v>
      </c>
    </row>
    <row r="30" spans="1:7" ht="14.25" customHeight="1">
      <c r="A30" s="1" t="s">
        <v>395</v>
      </c>
      <c r="B30" s="4">
        <v>43421</v>
      </c>
      <c r="C30" s="5" t="s">
        <v>435</v>
      </c>
      <c r="D30" s="5" t="s">
        <v>69</v>
      </c>
      <c r="E30" s="1">
        <f t="shared" si="3"/>
        <v>1.5</v>
      </c>
      <c r="F30" s="1">
        <v>0</v>
      </c>
      <c r="G30" s="1" t="str">
        <f t="shared" si="4"/>
        <v/>
      </c>
    </row>
    <row r="31" spans="1:7" ht="14.25" customHeight="1">
      <c r="A31" s="1" t="s">
        <v>395</v>
      </c>
      <c r="B31" s="4">
        <v>43422</v>
      </c>
      <c r="C31" s="5" t="s">
        <v>436</v>
      </c>
      <c r="D31" s="5" t="s">
        <v>437</v>
      </c>
      <c r="E31" s="1">
        <f t="shared" si="3"/>
        <v>139.5</v>
      </c>
      <c r="F31" s="1">
        <v>2</v>
      </c>
      <c r="G31" s="1">
        <f t="shared" si="4"/>
        <v>69.75</v>
      </c>
    </row>
    <row r="32" spans="1:7" ht="14.25" customHeight="1">
      <c r="A32" s="1" t="s">
        <v>395</v>
      </c>
      <c r="B32" s="4">
        <v>43422</v>
      </c>
      <c r="C32" s="5" t="s">
        <v>436</v>
      </c>
      <c r="D32" s="5" t="s">
        <v>438</v>
      </c>
      <c r="E32" s="1">
        <f t="shared" si="3"/>
        <v>139</v>
      </c>
      <c r="F32" s="1">
        <v>2</v>
      </c>
      <c r="G32" s="1">
        <f t="shared" si="4"/>
        <v>69.5</v>
      </c>
    </row>
    <row r="33" spans="1:7" ht="14.25" customHeight="1">
      <c r="A33" s="1" t="s">
        <v>395</v>
      </c>
      <c r="B33" s="4">
        <v>43422</v>
      </c>
      <c r="C33" s="5" t="s">
        <v>439</v>
      </c>
      <c r="D33" s="5" t="s">
        <v>440</v>
      </c>
      <c r="E33" s="1">
        <f t="shared" si="3"/>
        <v>36.49</v>
      </c>
      <c r="F33" s="1">
        <v>2</v>
      </c>
      <c r="G33" s="1">
        <f t="shared" si="4"/>
        <v>18.245000000000001</v>
      </c>
    </row>
    <row r="34" spans="1:7" ht="14.25" customHeight="1">
      <c r="A34" s="1" t="s">
        <v>395</v>
      </c>
      <c r="B34" s="4">
        <v>43422</v>
      </c>
      <c r="C34" s="5" t="s">
        <v>441</v>
      </c>
      <c r="D34" s="5" t="s">
        <v>442</v>
      </c>
      <c r="E34" s="1">
        <f t="shared" si="3"/>
        <v>32.700000000000003</v>
      </c>
      <c r="F34" s="1">
        <v>3</v>
      </c>
      <c r="G34" s="1">
        <f t="shared" si="4"/>
        <v>10.9</v>
      </c>
    </row>
    <row r="35" spans="1:7" ht="14.25" customHeight="1">
      <c r="A35" s="1" t="s">
        <v>395</v>
      </c>
      <c r="B35" s="4">
        <v>43422</v>
      </c>
      <c r="C35" s="5" t="s">
        <v>443</v>
      </c>
      <c r="D35" s="5" t="s">
        <v>270</v>
      </c>
      <c r="E35" s="1">
        <f t="shared" si="3"/>
        <v>3</v>
      </c>
      <c r="F35" s="1">
        <v>0</v>
      </c>
      <c r="G35" s="1" t="str">
        <f t="shared" si="4"/>
        <v/>
      </c>
    </row>
    <row r="36" spans="1:7" ht="14.25" customHeight="1">
      <c r="A36" s="1" t="s">
        <v>395</v>
      </c>
      <c r="B36" s="4">
        <v>43422</v>
      </c>
      <c r="C36" s="5" t="s">
        <v>334</v>
      </c>
      <c r="D36" s="5" t="s">
        <v>444</v>
      </c>
      <c r="E36" s="1">
        <f t="shared" si="3"/>
        <v>1.45</v>
      </c>
      <c r="F36" s="1">
        <v>2</v>
      </c>
      <c r="G36" s="1">
        <f t="shared" si="4"/>
        <v>0.72499999999999998</v>
      </c>
    </row>
    <row r="37" spans="1:7" ht="14.25" customHeight="1">
      <c r="A37" s="1" t="s">
        <v>395</v>
      </c>
      <c r="B37" s="4">
        <v>43423</v>
      </c>
      <c r="C37" s="5" t="s">
        <v>445</v>
      </c>
      <c r="D37" s="5" t="s">
        <v>237</v>
      </c>
      <c r="E37" s="1">
        <f t="shared" si="3"/>
        <v>1.48</v>
      </c>
      <c r="F37" s="1">
        <v>2</v>
      </c>
      <c r="G37" s="1">
        <f t="shared" si="4"/>
        <v>0.74</v>
      </c>
    </row>
    <row r="38" spans="1:7" ht="14.25" customHeight="1">
      <c r="A38" s="1" t="s">
        <v>395</v>
      </c>
      <c r="B38" s="4">
        <v>43424</v>
      </c>
      <c r="C38" s="5" t="s">
        <v>326</v>
      </c>
      <c r="D38" s="5" t="s">
        <v>446</v>
      </c>
      <c r="E38" s="1">
        <f t="shared" si="3"/>
        <v>12.65</v>
      </c>
      <c r="F38" s="1">
        <v>2</v>
      </c>
      <c r="G38" s="1">
        <f t="shared" si="4"/>
        <v>6.3250000000000002</v>
      </c>
    </row>
    <row r="39" spans="1:7" ht="14.25" customHeight="1">
      <c r="A39" s="1" t="s">
        <v>395</v>
      </c>
      <c r="B39" s="4">
        <v>43424</v>
      </c>
      <c r="C39" s="5" t="s">
        <v>447</v>
      </c>
      <c r="D39" s="5" t="s">
        <v>448</v>
      </c>
      <c r="E39" s="1">
        <f>-MID(D39,3,LEN(D39)-4)+0</f>
        <v>-100</v>
      </c>
      <c r="F39" s="1">
        <v>0</v>
      </c>
      <c r="G39" s="1" t="str">
        <f t="shared" si="4"/>
        <v/>
      </c>
    </row>
    <row r="40" spans="1:7" ht="14.25" customHeight="1">
      <c r="A40" s="1" t="s">
        <v>395</v>
      </c>
      <c r="B40" s="4">
        <v>43425</v>
      </c>
      <c r="C40" s="5" t="s">
        <v>449</v>
      </c>
      <c r="D40" s="5" t="s">
        <v>450</v>
      </c>
      <c r="E40" s="1">
        <f t="shared" ref="E40:E53" si="5">MID(D40,3,LEN(D40))+0</f>
        <v>3735</v>
      </c>
      <c r="F40" s="1">
        <v>0</v>
      </c>
      <c r="G40" s="1" t="str">
        <f t="shared" si="4"/>
        <v/>
      </c>
    </row>
    <row r="41" spans="1:7" ht="14.25" customHeight="1">
      <c r="A41" s="1" t="s">
        <v>395</v>
      </c>
      <c r="B41" s="4">
        <v>43427</v>
      </c>
      <c r="C41" s="5" t="s">
        <v>213</v>
      </c>
      <c r="D41" s="5" t="s">
        <v>451</v>
      </c>
      <c r="E41" s="1">
        <f t="shared" si="5"/>
        <v>93.9</v>
      </c>
      <c r="F41" s="1">
        <v>0</v>
      </c>
      <c r="G41" s="1" t="str">
        <f t="shared" si="4"/>
        <v/>
      </c>
    </row>
    <row r="42" spans="1:7" ht="14.25" customHeight="1">
      <c r="A42" s="1" t="s">
        <v>416</v>
      </c>
      <c r="B42" s="9">
        <v>43427</v>
      </c>
      <c r="C42" s="10" t="s">
        <v>292</v>
      </c>
      <c r="D42" s="10" t="s">
        <v>452</v>
      </c>
      <c r="E42" s="1">
        <f t="shared" si="5"/>
        <v>64.52</v>
      </c>
      <c r="G42" s="1">
        <f>E42/7*2</f>
        <v>18.434285714285714</v>
      </c>
    </row>
    <row r="43" spans="1:7" ht="14.25" customHeight="1">
      <c r="A43" s="1" t="s">
        <v>395</v>
      </c>
      <c r="B43" s="4">
        <v>43427</v>
      </c>
      <c r="C43" s="5" t="s">
        <v>453</v>
      </c>
      <c r="D43" s="5" t="s">
        <v>378</v>
      </c>
      <c r="E43" s="1">
        <f t="shared" si="5"/>
        <v>0.6</v>
      </c>
      <c r="F43" s="1">
        <v>2</v>
      </c>
      <c r="G43" s="1">
        <f t="shared" ref="G43:G53" si="6">IFERROR(E43/F43,"")</f>
        <v>0.3</v>
      </c>
    </row>
    <row r="44" spans="1:7" ht="14.25" customHeight="1">
      <c r="A44" s="1" t="s">
        <v>395</v>
      </c>
      <c r="B44" s="4">
        <v>43428</v>
      </c>
      <c r="C44" s="5" t="s">
        <v>454</v>
      </c>
      <c r="D44" s="5" t="s">
        <v>455</v>
      </c>
      <c r="E44" s="1">
        <f t="shared" si="5"/>
        <v>65.7</v>
      </c>
      <c r="F44" s="1">
        <v>2</v>
      </c>
      <c r="G44" s="1">
        <f t="shared" si="6"/>
        <v>32.85</v>
      </c>
    </row>
    <row r="45" spans="1:7" ht="14.25" customHeight="1">
      <c r="A45" s="1" t="s">
        <v>395</v>
      </c>
      <c r="B45" s="4">
        <v>43428</v>
      </c>
      <c r="C45" s="5" t="s">
        <v>456</v>
      </c>
      <c r="D45" s="5" t="s">
        <v>457</v>
      </c>
      <c r="E45" s="1">
        <f t="shared" si="5"/>
        <v>44.49</v>
      </c>
      <c r="F45" s="1">
        <v>2</v>
      </c>
      <c r="G45" s="1">
        <f t="shared" si="6"/>
        <v>22.245000000000001</v>
      </c>
    </row>
    <row r="46" spans="1:7" ht="14.25" customHeight="1">
      <c r="A46" s="1" t="s">
        <v>395</v>
      </c>
      <c r="B46" s="4">
        <v>43428</v>
      </c>
      <c r="C46" s="5" t="s">
        <v>458</v>
      </c>
      <c r="D46" s="5" t="s">
        <v>14</v>
      </c>
      <c r="E46" s="1">
        <f t="shared" si="5"/>
        <v>29</v>
      </c>
      <c r="F46" s="1">
        <v>0</v>
      </c>
      <c r="G46" s="1" t="str">
        <f t="shared" si="6"/>
        <v/>
      </c>
    </row>
    <row r="47" spans="1:7" ht="14.25" customHeight="1">
      <c r="A47" s="1" t="s">
        <v>395</v>
      </c>
      <c r="B47" s="4">
        <v>43430</v>
      </c>
      <c r="C47" s="5" t="s">
        <v>334</v>
      </c>
      <c r="D47" s="5" t="s">
        <v>459</v>
      </c>
      <c r="E47" s="1">
        <f t="shared" si="5"/>
        <v>2.25</v>
      </c>
      <c r="F47" s="1">
        <v>2</v>
      </c>
      <c r="G47" s="1">
        <f t="shared" si="6"/>
        <v>1.125</v>
      </c>
    </row>
    <row r="48" spans="1:7" ht="14.25" customHeight="1">
      <c r="A48" s="1" t="s">
        <v>395</v>
      </c>
      <c r="B48" s="4">
        <v>43430</v>
      </c>
      <c r="C48" s="5" t="s">
        <v>460</v>
      </c>
      <c r="D48" s="5" t="s">
        <v>461</v>
      </c>
      <c r="E48" s="1">
        <f t="shared" si="5"/>
        <v>0.12</v>
      </c>
      <c r="F48" s="1">
        <v>2</v>
      </c>
      <c r="G48" s="1">
        <f t="shared" si="6"/>
        <v>0.06</v>
      </c>
    </row>
    <row r="49" spans="1:7" ht="14.25" customHeight="1">
      <c r="A49" s="1" t="s">
        <v>395</v>
      </c>
      <c r="B49" s="4">
        <v>43431</v>
      </c>
      <c r="C49" s="5" t="s">
        <v>67</v>
      </c>
      <c r="D49" s="5" t="s">
        <v>368</v>
      </c>
      <c r="E49" s="1">
        <f t="shared" si="5"/>
        <v>2.6</v>
      </c>
      <c r="F49" s="1">
        <v>0</v>
      </c>
      <c r="G49" s="1" t="str">
        <f t="shared" si="6"/>
        <v/>
      </c>
    </row>
    <row r="50" spans="1:7" ht="14.25" customHeight="1">
      <c r="A50" s="1" t="s">
        <v>395</v>
      </c>
      <c r="B50" s="4">
        <v>43434</v>
      </c>
      <c r="C50" s="5" t="s">
        <v>462</v>
      </c>
      <c r="D50" s="5" t="s">
        <v>353</v>
      </c>
      <c r="E50" s="1">
        <f t="shared" si="5"/>
        <v>9</v>
      </c>
      <c r="F50" s="1">
        <v>0</v>
      </c>
      <c r="G50" s="1" t="str">
        <f t="shared" si="6"/>
        <v/>
      </c>
    </row>
    <row r="51" spans="1:7" ht="14.25" customHeight="1">
      <c r="A51" s="1" t="s">
        <v>395</v>
      </c>
      <c r="B51" s="4">
        <v>43434</v>
      </c>
      <c r="C51" s="5" t="s">
        <v>463</v>
      </c>
      <c r="D51" s="5" t="s">
        <v>464</v>
      </c>
      <c r="E51" s="1">
        <f t="shared" si="5"/>
        <v>3.1</v>
      </c>
      <c r="F51" s="1">
        <v>0</v>
      </c>
      <c r="G51" s="1" t="str">
        <f t="shared" si="6"/>
        <v/>
      </c>
    </row>
    <row r="52" spans="1:7" ht="14.25" customHeight="1">
      <c r="A52" s="1" t="s">
        <v>395</v>
      </c>
      <c r="B52" s="4">
        <v>43435</v>
      </c>
      <c r="C52" s="5" t="s">
        <v>465</v>
      </c>
      <c r="D52" s="5" t="s">
        <v>466</v>
      </c>
      <c r="E52" s="1">
        <f t="shared" si="5"/>
        <v>37</v>
      </c>
      <c r="F52" s="1">
        <v>2</v>
      </c>
      <c r="G52" s="1">
        <f t="shared" si="6"/>
        <v>18.5</v>
      </c>
    </row>
    <row r="53" spans="1:7" ht="14.25" customHeight="1">
      <c r="A53" s="1" t="s">
        <v>395</v>
      </c>
      <c r="B53" s="4">
        <v>43437</v>
      </c>
      <c r="C53" s="5" t="s">
        <v>467</v>
      </c>
      <c r="D53" s="5" t="s">
        <v>468</v>
      </c>
      <c r="E53" s="1">
        <f t="shared" si="5"/>
        <v>33.33</v>
      </c>
      <c r="F53" s="1">
        <v>2</v>
      </c>
      <c r="G53" s="1">
        <f t="shared" si="6"/>
        <v>16.664999999999999</v>
      </c>
    </row>
    <row r="54" spans="1:7" ht="14.25" customHeight="1"/>
    <row r="55" spans="1:7" ht="14.25" customHeight="1"/>
    <row r="56" spans="1:7" ht="14.25" customHeight="1"/>
    <row r="57" spans="1:7" ht="14.25" customHeight="1"/>
    <row r="58" spans="1:7" ht="14.25" customHeight="1"/>
    <row r="59" spans="1:7" ht="14.25" customHeight="1"/>
    <row r="60" spans="1:7" ht="14.25" customHeight="1"/>
    <row r="61" spans="1:7" ht="14.25" customHeight="1"/>
    <row r="62" spans="1:7" ht="14.25" customHeight="1"/>
    <row r="63" spans="1:7" ht="14.25" customHeight="1"/>
    <row r="64" spans="1:7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3:G53" xr:uid="{00000000-0009-0000-0000-000008000000}">
    <sortState xmlns:xlrd2="http://schemas.microsoft.com/office/spreadsheetml/2017/richdata2" ref="A3:G53">
      <sortCondition ref="B3:B53"/>
    </sortState>
  </autoFilter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000"/>
  <sheetViews>
    <sheetView workbookViewId="0"/>
  </sheetViews>
  <sheetFormatPr defaultColWidth="14.42578125" defaultRowHeight="15" customHeight="1"/>
  <cols>
    <col min="1" max="1" width="24.7109375" customWidth="1"/>
    <col min="2" max="2" width="9.7109375" customWidth="1"/>
    <col min="3" max="3" width="53.140625" customWidth="1"/>
    <col min="4" max="4" width="10.5703125" customWidth="1"/>
    <col min="5" max="10" width="8.7109375" customWidth="1"/>
    <col min="11" max="11" width="11.85546875" customWidth="1"/>
    <col min="12" max="12" width="4.85546875" customWidth="1"/>
    <col min="13" max="13" width="30.42578125" customWidth="1"/>
    <col min="14" max="14" width="10.5703125" customWidth="1"/>
    <col min="15" max="19" width="8.7109375" customWidth="1"/>
  </cols>
  <sheetData>
    <row r="1" spans="1:19" ht="14.25" customHeight="1">
      <c r="A1" s="1" t="s">
        <v>469</v>
      </c>
      <c r="G1" s="6">
        <f>SUM(G3:G100)-175</f>
        <v>967.0300000000002</v>
      </c>
    </row>
    <row r="2" spans="1:19" ht="14.25" customHeight="1">
      <c r="A2" s="1" t="s">
        <v>391</v>
      </c>
      <c r="B2" s="1" t="s">
        <v>276</v>
      </c>
      <c r="C2" s="1" t="s">
        <v>392</v>
      </c>
      <c r="D2" s="1" t="s">
        <v>393</v>
      </c>
      <c r="E2" s="1" t="s">
        <v>154</v>
      </c>
      <c r="F2" s="1" t="s">
        <v>116</v>
      </c>
      <c r="G2" s="1" t="s">
        <v>394</v>
      </c>
    </row>
    <row r="3" spans="1:19" ht="14.25" customHeight="1">
      <c r="A3" s="1" t="s">
        <v>395</v>
      </c>
      <c r="B3" s="4">
        <v>43436</v>
      </c>
      <c r="C3" s="5" t="s">
        <v>334</v>
      </c>
      <c r="D3" s="5" t="s">
        <v>444</v>
      </c>
      <c r="E3" s="6">
        <f t="shared" ref="E3:E9" si="0">MID(D3,3,LEN(D3)-2)+0</f>
        <v>1.45</v>
      </c>
      <c r="F3" s="1">
        <v>2</v>
      </c>
      <c r="G3" s="1">
        <f t="shared" ref="G3:G44" si="1">IFERROR(E3/F3,"")</f>
        <v>0.72499999999999998</v>
      </c>
      <c r="O3" s="5"/>
    </row>
    <row r="4" spans="1:19" ht="14.25" customHeight="1">
      <c r="A4" s="1" t="s">
        <v>395</v>
      </c>
      <c r="B4" s="4">
        <v>43437</v>
      </c>
      <c r="C4" s="5" t="s">
        <v>213</v>
      </c>
      <c r="D4" s="5" t="s">
        <v>470</v>
      </c>
      <c r="E4" s="6">
        <f t="shared" si="0"/>
        <v>14.4</v>
      </c>
      <c r="F4" s="1">
        <v>0</v>
      </c>
      <c r="G4" s="1" t="str">
        <f t="shared" si="1"/>
        <v/>
      </c>
      <c r="O4" s="5"/>
    </row>
    <row r="5" spans="1:19" ht="14.25" customHeight="1">
      <c r="A5" s="1" t="s">
        <v>395</v>
      </c>
      <c r="B5" s="4">
        <v>43438</v>
      </c>
      <c r="C5" s="5" t="s">
        <v>350</v>
      </c>
      <c r="D5" s="5" t="s">
        <v>471</v>
      </c>
      <c r="E5" s="6">
        <f t="shared" si="0"/>
        <v>20</v>
      </c>
      <c r="F5" s="1">
        <v>0</v>
      </c>
      <c r="G5" s="1" t="str">
        <f t="shared" si="1"/>
        <v/>
      </c>
      <c r="O5" s="5"/>
    </row>
    <row r="6" spans="1:19" ht="14.25" customHeight="1">
      <c r="A6" s="1" t="s">
        <v>395</v>
      </c>
      <c r="B6" s="4">
        <v>43438</v>
      </c>
      <c r="C6" s="5" t="s">
        <v>350</v>
      </c>
      <c r="D6" s="5" t="s">
        <v>358</v>
      </c>
      <c r="E6" s="6">
        <f t="shared" si="0"/>
        <v>10</v>
      </c>
      <c r="F6" s="1">
        <v>0</v>
      </c>
      <c r="G6" s="1" t="str">
        <f t="shared" si="1"/>
        <v/>
      </c>
      <c r="K6" s="10" t="s">
        <v>472</v>
      </c>
      <c r="L6" s="11" t="s">
        <v>473</v>
      </c>
      <c r="M6" s="10" t="s">
        <v>474</v>
      </c>
      <c r="N6" s="10" t="s">
        <v>475</v>
      </c>
      <c r="O6" s="6">
        <f t="shared" ref="O6:O11" si="2">MID(N6,3,LEN(N6)-5)+0</f>
        <v>1000</v>
      </c>
    </row>
    <row r="7" spans="1:19" ht="14.25" customHeight="1">
      <c r="A7" s="1" t="s">
        <v>395</v>
      </c>
      <c r="B7" s="4">
        <v>43438</v>
      </c>
      <c r="C7" s="5" t="s">
        <v>55</v>
      </c>
      <c r="D7" s="5" t="s">
        <v>368</v>
      </c>
      <c r="E7" s="6">
        <f t="shared" si="0"/>
        <v>2.6</v>
      </c>
      <c r="F7" s="1">
        <v>0</v>
      </c>
      <c r="G7" s="1" t="str">
        <f t="shared" si="1"/>
        <v/>
      </c>
      <c r="K7" s="10" t="s">
        <v>476</v>
      </c>
      <c r="L7" s="11" t="s">
        <v>473</v>
      </c>
      <c r="M7" s="10" t="s">
        <v>477</v>
      </c>
      <c r="N7" s="10" t="s">
        <v>478</v>
      </c>
      <c r="O7" s="6">
        <f t="shared" si="2"/>
        <v>197</v>
      </c>
    </row>
    <row r="8" spans="1:19" ht="14.25" customHeight="1">
      <c r="A8" s="1" t="s">
        <v>395</v>
      </c>
      <c r="B8" s="4">
        <v>43438</v>
      </c>
      <c r="C8" s="5" t="s">
        <v>479</v>
      </c>
      <c r="D8" s="5" t="s">
        <v>71</v>
      </c>
      <c r="E8" s="6">
        <f t="shared" si="0"/>
        <v>1.3</v>
      </c>
      <c r="F8" s="1">
        <v>0</v>
      </c>
      <c r="G8" s="1" t="str">
        <f t="shared" si="1"/>
        <v/>
      </c>
      <c r="K8" s="10" t="s">
        <v>480</v>
      </c>
      <c r="L8" s="11" t="s">
        <v>473</v>
      </c>
      <c r="M8" s="10" t="s">
        <v>481</v>
      </c>
      <c r="N8" s="10" t="s">
        <v>482</v>
      </c>
      <c r="O8" s="6">
        <f t="shared" si="2"/>
        <v>1758</v>
      </c>
    </row>
    <row r="9" spans="1:19" ht="14.25" customHeight="1">
      <c r="A9" s="1" t="s">
        <v>395</v>
      </c>
      <c r="B9" s="4">
        <v>43438</v>
      </c>
      <c r="C9" s="5" t="s">
        <v>483</v>
      </c>
      <c r="D9" s="5" t="s">
        <v>484</v>
      </c>
      <c r="E9" s="6">
        <f t="shared" si="0"/>
        <v>0.46</v>
      </c>
      <c r="F9" s="1">
        <v>2</v>
      </c>
      <c r="G9" s="1">
        <f t="shared" si="1"/>
        <v>0.23</v>
      </c>
      <c r="K9" s="5" t="s">
        <v>485</v>
      </c>
      <c r="L9" s="12" t="s">
        <v>473</v>
      </c>
      <c r="M9" s="5" t="s">
        <v>481</v>
      </c>
      <c r="N9" s="5" t="s">
        <v>486</v>
      </c>
      <c r="O9" s="6">
        <f t="shared" si="2"/>
        <v>3735</v>
      </c>
      <c r="R9" s="6">
        <f>SUM(O8:O9)</f>
        <v>5493</v>
      </c>
      <c r="S9" s="1">
        <v>439.8</v>
      </c>
    </row>
    <row r="10" spans="1:19" ht="14.25" customHeight="1">
      <c r="A10" s="1" t="s">
        <v>395</v>
      </c>
      <c r="B10" s="4">
        <v>43438</v>
      </c>
      <c r="C10" s="5" t="s">
        <v>397</v>
      </c>
      <c r="D10" s="5" t="s">
        <v>487</v>
      </c>
      <c r="E10" s="6">
        <f>-MID(D10,3,LEN(D10)-4)+0</f>
        <v>-439.8</v>
      </c>
      <c r="F10" s="1">
        <v>0</v>
      </c>
      <c r="G10" s="1" t="str">
        <f t="shared" si="1"/>
        <v/>
      </c>
      <c r="K10" s="5" t="s">
        <v>488</v>
      </c>
      <c r="L10" s="12" t="s">
        <v>473</v>
      </c>
      <c r="M10" s="5" t="s">
        <v>477</v>
      </c>
      <c r="N10" s="5" t="s">
        <v>489</v>
      </c>
      <c r="O10" s="6">
        <f t="shared" si="2"/>
        <v>129</v>
      </c>
      <c r="R10" s="6">
        <f>SUM(R9:S9)</f>
        <v>5932.8</v>
      </c>
    </row>
    <row r="11" spans="1:19" ht="14.25" customHeight="1">
      <c r="A11" s="1" t="s">
        <v>395</v>
      </c>
      <c r="B11" s="4">
        <v>43439</v>
      </c>
      <c r="C11" s="5" t="s">
        <v>490</v>
      </c>
      <c r="D11" s="5" t="s">
        <v>491</v>
      </c>
      <c r="E11" s="6">
        <f t="shared" ref="E11:E82" si="3">MID(D11,3,LEN(D11)-2)+0</f>
        <v>90.9</v>
      </c>
      <c r="F11" s="1">
        <v>2</v>
      </c>
      <c r="G11" s="1">
        <f t="shared" si="1"/>
        <v>45.45</v>
      </c>
      <c r="K11" s="5" t="s">
        <v>488</v>
      </c>
      <c r="L11" s="12" t="s">
        <v>473</v>
      </c>
      <c r="M11" s="5" t="s">
        <v>481</v>
      </c>
      <c r="N11" s="5" t="s">
        <v>492</v>
      </c>
      <c r="O11" s="6">
        <f t="shared" si="2"/>
        <v>2467</v>
      </c>
    </row>
    <row r="12" spans="1:19" ht="14.25" customHeight="1">
      <c r="A12" s="1" t="s">
        <v>395</v>
      </c>
      <c r="B12" s="4">
        <v>43439</v>
      </c>
      <c r="C12" s="5" t="s">
        <v>493</v>
      </c>
      <c r="D12" s="5" t="s">
        <v>403</v>
      </c>
      <c r="E12" s="6">
        <f t="shared" si="3"/>
        <v>67.39</v>
      </c>
      <c r="F12" s="1">
        <v>0</v>
      </c>
      <c r="G12" s="1" t="str">
        <f t="shared" si="1"/>
        <v/>
      </c>
    </row>
    <row r="13" spans="1:19" ht="14.25" customHeight="1">
      <c r="A13" s="1" t="s">
        <v>395</v>
      </c>
      <c r="B13" s="4">
        <v>43439</v>
      </c>
      <c r="C13" s="5" t="s">
        <v>494</v>
      </c>
      <c r="D13" s="5" t="s">
        <v>471</v>
      </c>
      <c r="E13" s="6">
        <f t="shared" si="3"/>
        <v>20</v>
      </c>
      <c r="F13" s="1">
        <v>0</v>
      </c>
      <c r="G13" s="1" t="str">
        <f t="shared" si="1"/>
        <v/>
      </c>
    </row>
    <row r="14" spans="1:19" ht="14.25" customHeight="1">
      <c r="A14" s="1" t="s">
        <v>395</v>
      </c>
      <c r="B14" s="4">
        <v>43439</v>
      </c>
      <c r="C14" s="5" t="s">
        <v>495</v>
      </c>
      <c r="D14" s="5" t="s">
        <v>249</v>
      </c>
      <c r="E14" s="6">
        <f t="shared" si="3"/>
        <v>8</v>
      </c>
      <c r="F14" s="1">
        <v>0</v>
      </c>
      <c r="G14" s="1" t="str">
        <f t="shared" si="1"/>
        <v/>
      </c>
    </row>
    <row r="15" spans="1:19" ht="14.25" customHeight="1">
      <c r="A15" s="1" t="s">
        <v>395</v>
      </c>
      <c r="B15" s="4">
        <v>43439</v>
      </c>
      <c r="C15" s="5" t="s">
        <v>326</v>
      </c>
      <c r="D15" s="5" t="s">
        <v>327</v>
      </c>
      <c r="E15" s="6">
        <f t="shared" si="3"/>
        <v>7.35</v>
      </c>
      <c r="F15" s="1">
        <v>0</v>
      </c>
      <c r="G15" s="1" t="str">
        <f t="shared" si="1"/>
        <v/>
      </c>
    </row>
    <row r="16" spans="1:19" ht="14.25" customHeight="1">
      <c r="A16" s="1" t="s">
        <v>395</v>
      </c>
      <c r="B16" s="4">
        <v>43439</v>
      </c>
      <c r="C16" s="5" t="s">
        <v>269</v>
      </c>
      <c r="D16" s="5" t="s">
        <v>68</v>
      </c>
      <c r="E16" s="6">
        <f t="shared" si="3"/>
        <v>1.7</v>
      </c>
      <c r="F16" s="1">
        <v>0</v>
      </c>
      <c r="G16" s="1" t="str">
        <f t="shared" si="1"/>
        <v/>
      </c>
    </row>
    <row r="17" spans="1:7" ht="14.25" customHeight="1">
      <c r="A17" s="1" t="s">
        <v>395</v>
      </c>
      <c r="B17" s="4">
        <v>43440</v>
      </c>
      <c r="C17" s="5" t="s">
        <v>1</v>
      </c>
      <c r="D17" s="5" t="s">
        <v>496</v>
      </c>
      <c r="E17" s="6">
        <f t="shared" si="3"/>
        <v>61.2</v>
      </c>
      <c r="F17" s="1">
        <v>0</v>
      </c>
      <c r="G17" s="1" t="str">
        <f t="shared" si="1"/>
        <v/>
      </c>
    </row>
    <row r="18" spans="1:7" ht="14.25" customHeight="1">
      <c r="A18" s="1" t="s">
        <v>395</v>
      </c>
      <c r="B18" s="4">
        <v>43440</v>
      </c>
      <c r="C18" s="5" t="s">
        <v>497</v>
      </c>
      <c r="D18" s="5" t="s">
        <v>498</v>
      </c>
      <c r="E18" s="6">
        <f t="shared" si="3"/>
        <v>5.2</v>
      </c>
      <c r="F18" s="1">
        <v>0</v>
      </c>
      <c r="G18" s="1" t="str">
        <f t="shared" si="1"/>
        <v/>
      </c>
    </row>
    <row r="19" spans="1:7" ht="14.25" customHeight="1">
      <c r="A19" s="1" t="s">
        <v>395</v>
      </c>
      <c r="B19" s="4">
        <v>43441</v>
      </c>
      <c r="C19" s="5" t="s">
        <v>315</v>
      </c>
      <c r="D19" s="5" t="s">
        <v>499</v>
      </c>
      <c r="E19" s="6">
        <f t="shared" si="3"/>
        <v>26.5</v>
      </c>
      <c r="F19" s="1">
        <v>2</v>
      </c>
      <c r="G19" s="1">
        <f t="shared" si="1"/>
        <v>13.25</v>
      </c>
    </row>
    <row r="20" spans="1:7" ht="14.25" customHeight="1">
      <c r="A20" s="1" t="s">
        <v>395</v>
      </c>
      <c r="B20" s="4">
        <v>43441</v>
      </c>
      <c r="C20" s="5" t="s">
        <v>495</v>
      </c>
      <c r="D20" s="5" t="s">
        <v>272</v>
      </c>
      <c r="E20" s="6">
        <f t="shared" si="3"/>
        <v>10.5</v>
      </c>
      <c r="F20" s="1">
        <v>0</v>
      </c>
      <c r="G20" s="1" t="str">
        <f t="shared" si="1"/>
        <v/>
      </c>
    </row>
    <row r="21" spans="1:7" ht="14.25" customHeight="1">
      <c r="A21" s="1" t="s">
        <v>395</v>
      </c>
      <c r="B21" s="4">
        <v>43441</v>
      </c>
      <c r="C21" s="5" t="s">
        <v>500</v>
      </c>
      <c r="D21" s="5" t="s">
        <v>501</v>
      </c>
      <c r="E21" s="6">
        <f t="shared" si="3"/>
        <v>5</v>
      </c>
      <c r="F21" s="1">
        <v>0</v>
      </c>
      <c r="G21" s="1" t="str">
        <f t="shared" si="1"/>
        <v/>
      </c>
    </row>
    <row r="22" spans="1:7" ht="14.25" customHeight="1">
      <c r="A22" s="1" t="s">
        <v>395</v>
      </c>
      <c r="B22" s="4">
        <v>43441</v>
      </c>
      <c r="C22" s="5" t="s">
        <v>502</v>
      </c>
      <c r="D22" s="5" t="s">
        <v>503</v>
      </c>
      <c r="E22" s="6">
        <f t="shared" si="3"/>
        <v>1.79</v>
      </c>
      <c r="F22" s="1">
        <v>0</v>
      </c>
      <c r="G22" s="1" t="str">
        <f t="shared" si="1"/>
        <v/>
      </c>
    </row>
    <row r="23" spans="1:7" ht="14.25" customHeight="1">
      <c r="A23" s="1" t="s">
        <v>395</v>
      </c>
      <c r="B23" s="4">
        <v>43443</v>
      </c>
      <c r="C23" s="5" t="s">
        <v>504</v>
      </c>
      <c r="D23" s="5" t="s">
        <v>505</v>
      </c>
      <c r="E23" s="6">
        <f t="shared" si="3"/>
        <v>5.5</v>
      </c>
      <c r="F23" s="1">
        <v>0</v>
      </c>
      <c r="G23" s="1" t="str">
        <f t="shared" si="1"/>
        <v/>
      </c>
    </row>
    <row r="24" spans="1:7" ht="14.25" customHeight="1">
      <c r="A24" s="1" t="s">
        <v>395</v>
      </c>
      <c r="B24" s="4">
        <v>43444</v>
      </c>
      <c r="C24" s="5" t="s">
        <v>495</v>
      </c>
      <c r="D24" s="5" t="s">
        <v>506</v>
      </c>
      <c r="E24" s="6">
        <f t="shared" si="3"/>
        <v>9.5</v>
      </c>
      <c r="F24" s="1">
        <v>0</v>
      </c>
      <c r="G24" s="1" t="str">
        <f t="shared" si="1"/>
        <v/>
      </c>
    </row>
    <row r="25" spans="1:7" ht="14.25" customHeight="1">
      <c r="A25" s="1" t="s">
        <v>395</v>
      </c>
      <c r="B25" s="4">
        <v>43444</v>
      </c>
      <c r="C25" s="5" t="s">
        <v>67</v>
      </c>
      <c r="D25" s="5" t="s">
        <v>338</v>
      </c>
      <c r="E25" s="6">
        <f t="shared" si="3"/>
        <v>1.8</v>
      </c>
      <c r="F25" s="1">
        <v>0</v>
      </c>
      <c r="G25" s="1" t="str">
        <f t="shared" si="1"/>
        <v/>
      </c>
    </row>
    <row r="26" spans="1:7" ht="14.25" customHeight="1">
      <c r="A26" s="1" t="s">
        <v>395</v>
      </c>
      <c r="B26" s="4">
        <v>43444</v>
      </c>
      <c r="C26" s="5" t="s">
        <v>507</v>
      </c>
      <c r="D26" s="5" t="s">
        <v>508</v>
      </c>
      <c r="E26" s="6">
        <f t="shared" si="3"/>
        <v>0.82</v>
      </c>
      <c r="F26" s="1">
        <v>0</v>
      </c>
      <c r="G26" s="1" t="str">
        <f t="shared" si="1"/>
        <v/>
      </c>
    </row>
    <row r="27" spans="1:7" ht="14.25" customHeight="1">
      <c r="A27" s="1" t="s">
        <v>395</v>
      </c>
      <c r="B27" s="4">
        <v>43445</v>
      </c>
      <c r="C27" s="5" t="s">
        <v>80</v>
      </c>
      <c r="D27" s="5" t="s">
        <v>509</v>
      </c>
      <c r="E27" s="6">
        <f t="shared" si="3"/>
        <v>164.78</v>
      </c>
      <c r="F27" s="1">
        <v>3</v>
      </c>
      <c r="G27" s="1">
        <f t="shared" si="1"/>
        <v>54.926666666666669</v>
      </c>
    </row>
    <row r="28" spans="1:7" ht="14.25" customHeight="1">
      <c r="A28" s="1" t="s">
        <v>510</v>
      </c>
      <c r="B28" s="9">
        <v>43445</v>
      </c>
      <c r="C28" s="10" t="s">
        <v>292</v>
      </c>
      <c r="D28" s="10" t="s">
        <v>511</v>
      </c>
      <c r="E28" s="6">
        <f t="shared" si="3"/>
        <v>75.2</v>
      </c>
      <c r="F28" s="1">
        <v>2</v>
      </c>
      <c r="G28" s="1">
        <f t="shared" si="1"/>
        <v>37.6</v>
      </c>
    </row>
    <row r="29" spans="1:7" ht="14.25" customHeight="1">
      <c r="A29" s="1" t="s">
        <v>395</v>
      </c>
      <c r="B29" s="4">
        <v>43445</v>
      </c>
      <c r="C29" s="5" t="s">
        <v>512</v>
      </c>
      <c r="D29" s="5" t="s">
        <v>513</v>
      </c>
      <c r="E29" s="6">
        <f t="shared" si="3"/>
        <v>24</v>
      </c>
      <c r="F29" s="1">
        <v>0</v>
      </c>
      <c r="G29" s="1" t="str">
        <f t="shared" si="1"/>
        <v/>
      </c>
    </row>
    <row r="30" spans="1:7" ht="14.25" customHeight="1">
      <c r="A30" s="1" t="s">
        <v>395</v>
      </c>
      <c r="B30" s="4">
        <v>43445</v>
      </c>
      <c r="C30" s="5" t="s">
        <v>500</v>
      </c>
      <c r="D30" s="5" t="s">
        <v>353</v>
      </c>
      <c r="E30" s="6">
        <f t="shared" si="3"/>
        <v>9</v>
      </c>
      <c r="F30" s="1">
        <v>0</v>
      </c>
      <c r="G30" s="1" t="str">
        <f t="shared" si="1"/>
        <v/>
      </c>
    </row>
    <row r="31" spans="1:7" ht="14.25" customHeight="1">
      <c r="A31" s="1" t="s">
        <v>395</v>
      </c>
      <c r="B31" s="4">
        <v>43446</v>
      </c>
      <c r="C31" s="5" t="s">
        <v>514</v>
      </c>
      <c r="D31" s="5" t="s">
        <v>515</v>
      </c>
      <c r="E31" s="6">
        <f t="shared" si="3"/>
        <v>94.2</v>
      </c>
      <c r="F31" s="1">
        <v>1</v>
      </c>
      <c r="G31" s="1">
        <f t="shared" si="1"/>
        <v>94.2</v>
      </c>
    </row>
    <row r="32" spans="1:7" ht="14.25" customHeight="1">
      <c r="A32" s="1" t="s">
        <v>395</v>
      </c>
      <c r="B32" s="4">
        <v>43446</v>
      </c>
      <c r="C32" s="5" t="s">
        <v>514</v>
      </c>
      <c r="D32" s="5" t="s">
        <v>516</v>
      </c>
      <c r="E32" s="6">
        <f t="shared" si="3"/>
        <v>28.3</v>
      </c>
      <c r="F32" s="1">
        <v>2</v>
      </c>
      <c r="G32" s="1">
        <f t="shared" si="1"/>
        <v>14.15</v>
      </c>
    </row>
    <row r="33" spans="1:7" ht="14.25" customHeight="1">
      <c r="A33" s="1" t="s">
        <v>395</v>
      </c>
      <c r="B33" s="4">
        <v>43446</v>
      </c>
      <c r="C33" s="5" t="s">
        <v>350</v>
      </c>
      <c r="D33" s="5" t="s">
        <v>249</v>
      </c>
      <c r="E33" s="6">
        <f t="shared" si="3"/>
        <v>8</v>
      </c>
      <c r="F33" s="1">
        <v>0</v>
      </c>
      <c r="G33" s="1" t="str">
        <f t="shared" si="1"/>
        <v/>
      </c>
    </row>
    <row r="34" spans="1:7" ht="14.25" customHeight="1">
      <c r="A34" s="1" t="s">
        <v>395</v>
      </c>
      <c r="B34" s="4">
        <v>43446</v>
      </c>
      <c r="C34" s="5" t="s">
        <v>60</v>
      </c>
      <c r="D34" s="5" t="s">
        <v>61</v>
      </c>
      <c r="E34" s="6">
        <f t="shared" si="3"/>
        <v>2.7</v>
      </c>
      <c r="F34" s="1">
        <v>0</v>
      </c>
      <c r="G34" s="1" t="str">
        <f t="shared" si="1"/>
        <v/>
      </c>
    </row>
    <row r="35" spans="1:7" ht="14.25" customHeight="1">
      <c r="A35" s="1" t="s">
        <v>395</v>
      </c>
      <c r="B35" s="4">
        <v>43448</v>
      </c>
      <c r="C35" s="5" t="s">
        <v>500</v>
      </c>
      <c r="D35" s="5" t="s">
        <v>517</v>
      </c>
      <c r="E35" s="6">
        <f t="shared" si="3"/>
        <v>14</v>
      </c>
      <c r="F35" s="1">
        <v>0</v>
      </c>
      <c r="G35" s="1" t="str">
        <f t="shared" si="1"/>
        <v/>
      </c>
    </row>
    <row r="36" spans="1:7" ht="14.25" customHeight="1">
      <c r="A36" s="1" t="s">
        <v>395</v>
      </c>
      <c r="B36" s="4">
        <v>43448</v>
      </c>
      <c r="C36" s="5" t="s">
        <v>495</v>
      </c>
      <c r="D36" s="5" t="s">
        <v>249</v>
      </c>
      <c r="E36" s="6">
        <f t="shared" si="3"/>
        <v>8</v>
      </c>
      <c r="F36" s="1">
        <v>0</v>
      </c>
      <c r="G36" s="1" t="str">
        <f t="shared" si="1"/>
        <v/>
      </c>
    </row>
    <row r="37" spans="1:7" ht="14.25" customHeight="1">
      <c r="A37" s="1" t="s">
        <v>395</v>
      </c>
      <c r="B37" s="4">
        <v>43448</v>
      </c>
      <c r="C37" s="5" t="s">
        <v>518</v>
      </c>
      <c r="D37" s="5" t="s">
        <v>519</v>
      </c>
      <c r="E37" s="6">
        <f t="shared" si="3"/>
        <v>2.95</v>
      </c>
      <c r="F37" s="1">
        <v>0</v>
      </c>
      <c r="G37" s="1" t="str">
        <f t="shared" si="1"/>
        <v/>
      </c>
    </row>
    <row r="38" spans="1:7" ht="14.25" customHeight="1">
      <c r="A38" s="1" t="s">
        <v>395</v>
      </c>
      <c r="B38" s="4">
        <v>43448</v>
      </c>
      <c r="C38" s="5" t="s">
        <v>520</v>
      </c>
      <c r="D38" s="5" t="s">
        <v>521</v>
      </c>
      <c r="E38" s="6">
        <f t="shared" si="3"/>
        <v>2.4</v>
      </c>
      <c r="F38" s="1">
        <v>0</v>
      </c>
      <c r="G38" s="1" t="str">
        <f t="shared" si="1"/>
        <v/>
      </c>
    </row>
    <row r="39" spans="1:7" ht="14.25" customHeight="1">
      <c r="A39" s="1" t="s">
        <v>395</v>
      </c>
      <c r="B39" s="4">
        <v>43448</v>
      </c>
      <c r="C39" s="5" t="s">
        <v>67</v>
      </c>
      <c r="D39" s="5" t="s">
        <v>338</v>
      </c>
      <c r="E39" s="6">
        <f t="shared" si="3"/>
        <v>1.8</v>
      </c>
      <c r="F39" s="1">
        <v>0</v>
      </c>
      <c r="G39" s="1" t="str">
        <f t="shared" si="1"/>
        <v/>
      </c>
    </row>
    <row r="40" spans="1:7" ht="14.25" customHeight="1">
      <c r="A40" s="1" t="s">
        <v>395</v>
      </c>
      <c r="B40" s="4">
        <v>43449</v>
      </c>
      <c r="C40" s="5" t="s">
        <v>522</v>
      </c>
      <c r="D40" s="5" t="s">
        <v>523</v>
      </c>
      <c r="E40" s="6">
        <f t="shared" si="3"/>
        <v>155.75</v>
      </c>
      <c r="F40" s="1">
        <v>0</v>
      </c>
      <c r="G40" s="1" t="str">
        <f t="shared" si="1"/>
        <v/>
      </c>
    </row>
    <row r="41" spans="1:7" ht="14.25" customHeight="1">
      <c r="A41" s="1" t="s">
        <v>395</v>
      </c>
      <c r="B41" s="4">
        <v>43449</v>
      </c>
      <c r="C41" s="5" t="s">
        <v>524</v>
      </c>
      <c r="D41" s="5" t="s">
        <v>525</v>
      </c>
      <c r="E41" s="6">
        <f t="shared" si="3"/>
        <v>92.55</v>
      </c>
      <c r="F41" s="1">
        <v>2</v>
      </c>
      <c r="G41" s="1">
        <f t="shared" si="1"/>
        <v>46.274999999999999</v>
      </c>
    </row>
    <row r="42" spans="1:7" ht="14.25" customHeight="1">
      <c r="A42" s="1" t="s">
        <v>395</v>
      </c>
      <c r="B42" s="4">
        <v>43449</v>
      </c>
      <c r="C42" s="5" t="s">
        <v>526</v>
      </c>
      <c r="D42" s="5" t="s">
        <v>527</v>
      </c>
      <c r="E42" s="6">
        <f t="shared" si="3"/>
        <v>75.069999999999993</v>
      </c>
      <c r="F42" s="1">
        <v>2</v>
      </c>
      <c r="G42" s="1">
        <f t="shared" si="1"/>
        <v>37.534999999999997</v>
      </c>
    </row>
    <row r="43" spans="1:7" ht="14.25" customHeight="1">
      <c r="A43" s="1" t="s">
        <v>395</v>
      </c>
      <c r="B43" s="4">
        <v>43449</v>
      </c>
      <c r="C43" s="5" t="s">
        <v>528</v>
      </c>
      <c r="D43" s="5" t="s">
        <v>529</v>
      </c>
      <c r="E43" s="6">
        <f t="shared" si="3"/>
        <v>11.2</v>
      </c>
      <c r="F43" s="1">
        <v>2</v>
      </c>
      <c r="G43" s="1">
        <f t="shared" si="1"/>
        <v>5.6</v>
      </c>
    </row>
    <row r="44" spans="1:7" ht="14.25" customHeight="1">
      <c r="A44" s="1" t="s">
        <v>395</v>
      </c>
      <c r="B44" s="4">
        <v>43450</v>
      </c>
      <c r="C44" s="5" t="s">
        <v>530</v>
      </c>
      <c r="D44" s="5" t="s">
        <v>531</v>
      </c>
      <c r="E44" s="6">
        <f t="shared" si="3"/>
        <v>80.09</v>
      </c>
      <c r="F44" s="1">
        <v>2</v>
      </c>
      <c r="G44" s="1">
        <f t="shared" si="1"/>
        <v>40.045000000000002</v>
      </c>
    </row>
    <row r="45" spans="1:7" ht="14.25" customHeight="1">
      <c r="A45" s="1" t="s">
        <v>395</v>
      </c>
      <c r="B45" s="4">
        <v>43451</v>
      </c>
      <c r="C45" s="5" t="s">
        <v>532</v>
      </c>
      <c r="D45" s="5" t="s">
        <v>533</v>
      </c>
      <c r="E45" s="6">
        <f t="shared" si="3"/>
        <v>412.65</v>
      </c>
      <c r="F45" s="1">
        <v>0</v>
      </c>
      <c r="G45" s="1">
        <v>170</v>
      </c>
    </row>
    <row r="46" spans="1:7" ht="14.25" customHeight="1">
      <c r="A46" s="1" t="s">
        <v>395</v>
      </c>
      <c r="B46" s="4">
        <v>43452</v>
      </c>
      <c r="C46" s="5" t="s">
        <v>534</v>
      </c>
      <c r="D46" s="5" t="s">
        <v>535</v>
      </c>
      <c r="E46" s="6">
        <f t="shared" si="3"/>
        <v>165.03</v>
      </c>
      <c r="F46" s="1">
        <v>2</v>
      </c>
      <c r="G46" s="1">
        <f t="shared" ref="G46:G82" si="4">IFERROR(E46/F46,"")</f>
        <v>82.515000000000001</v>
      </c>
    </row>
    <row r="47" spans="1:7" ht="14.25" customHeight="1">
      <c r="A47" s="1" t="s">
        <v>395</v>
      </c>
      <c r="B47" s="4">
        <v>43452</v>
      </c>
      <c r="C47" s="5" t="s">
        <v>536</v>
      </c>
      <c r="D47" s="5" t="s">
        <v>537</v>
      </c>
      <c r="E47" s="6">
        <f t="shared" si="3"/>
        <v>82.66</v>
      </c>
      <c r="F47" s="1">
        <v>2</v>
      </c>
      <c r="G47" s="1">
        <f t="shared" si="4"/>
        <v>41.33</v>
      </c>
    </row>
    <row r="48" spans="1:7" ht="14.25" customHeight="1">
      <c r="A48" s="1" t="s">
        <v>395</v>
      </c>
      <c r="B48" s="4">
        <v>43453</v>
      </c>
      <c r="C48" s="5" t="s">
        <v>538</v>
      </c>
      <c r="D48" s="5" t="s">
        <v>539</v>
      </c>
      <c r="E48" s="6">
        <f t="shared" si="3"/>
        <v>83.13</v>
      </c>
      <c r="F48" s="1">
        <v>2</v>
      </c>
      <c r="G48" s="1">
        <f t="shared" si="4"/>
        <v>41.564999999999998</v>
      </c>
    </row>
    <row r="49" spans="1:7" ht="14.25" customHeight="1">
      <c r="A49" s="1" t="s">
        <v>395</v>
      </c>
      <c r="B49" s="4">
        <v>43453</v>
      </c>
      <c r="C49" s="5" t="s">
        <v>540</v>
      </c>
      <c r="D49" s="5" t="s">
        <v>541</v>
      </c>
      <c r="E49" s="6">
        <f t="shared" si="3"/>
        <v>37.39</v>
      </c>
      <c r="F49" s="1">
        <v>2</v>
      </c>
      <c r="G49" s="1">
        <f t="shared" si="4"/>
        <v>18.695</v>
      </c>
    </row>
    <row r="50" spans="1:7" ht="14.25" customHeight="1">
      <c r="A50" s="1" t="s">
        <v>395</v>
      </c>
      <c r="B50" s="4">
        <v>43454</v>
      </c>
      <c r="C50" s="5" t="s">
        <v>542</v>
      </c>
      <c r="D50" s="5" t="s">
        <v>97</v>
      </c>
      <c r="E50" s="6">
        <f t="shared" si="3"/>
        <v>44</v>
      </c>
      <c r="F50" s="1">
        <v>2</v>
      </c>
      <c r="G50" s="1">
        <f t="shared" si="4"/>
        <v>22</v>
      </c>
    </row>
    <row r="51" spans="1:7" ht="14.25" customHeight="1">
      <c r="A51" s="1" t="s">
        <v>395</v>
      </c>
      <c r="B51" s="4">
        <v>43454</v>
      </c>
      <c r="C51" s="5" t="s">
        <v>543</v>
      </c>
      <c r="D51" s="5" t="s">
        <v>544</v>
      </c>
      <c r="E51" s="6">
        <f t="shared" si="3"/>
        <v>11.77</v>
      </c>
      <c r="F51" s="1">
        <v>2</v>
      </c>
      <c r="G51" s="1">
        <f t="shared" si="4"/>
        <v>5.8849999999999998</v>
      </c>
    </row>
    <row r="52" spans="1:7" ht="14.25" customHeight="1">
      <c r="A52" s="1" t="s">
        <v>395</v>
      </c>
      <c r="B52" s="4">
        <v>43456</v>
      </c>
      <c r="C52" s="5" t="s">
        <v>545</v>
      </c>
      <c r="D52" s="5" t="s">
        <v>546</v>
      </c>
      <c r="E52" s="6">
        <f t="shared" si="3"/>
        <v>213.27</v>
      </c>
      <c r="F52" s="1">
        <v>0</v>
      </c>
      <c r="G52" s="1" t="str">
        <f t="shared" si="4"/>
        <v/>
      </c>
    </row>
    <row r="53" spans="1:7" ht="14.25" customHeight="1">
      <c r="A53" s="1" t="s">
        <v>395</v>
      </c>
      <c r="B53" s="4">
        <v>43458</v>
      </c>
      <c r="C53" s="5" t="s">
        <v>366</v>
      </c>
      <c r="D53" s="5" t="s">
        <v>547</v>
      </c>
      <c r="E53" s="6">
        <f t="shared" si="3"/>
        <v>64</v>
      </c>
      <c r="F53" s="1">
        <v>2</v>
      </c>
      <c r="G53" s="1">
        <f t="shared" si="4"/>
        <v>32</v>
      </c>
    </row>
    <row r="54" spans="1:7" ht="14.25" customHeight="1">
      <c r="A54" s="1" t="s">
        <v>395</v>
      </c>
      <c r="B54" s="4">
        <v>43458</v>
      </c>
      <c r="C54" s="5" t="s">
        <v>548</v>
      </c>
      <c r="D54" s="5" t="s">
        <v>325</v>
      </c>
      <c r="E54" s="6">
        <f t="shared" si="3"/>
        <v>13.4</v>
      </c>
      <c r="F54" s="1">
        <v>2</v>
      </c>
      <c r="G54" s="1">
        <f t="shared" si="4"/>
        <v>6.7</v>
      </c>
    </row>
    <row r="55" spans="1:7" ht="14.25" customHeight="1">
      <c r="A55" s="1" t="s">
        <v>395</v>
      </c>
      <c r="B55" s="4">
        <v>43458</v>
      </c>
      <c r="C55" s="5" t="s">
        <v>549</v>
      </c>
      <c r="D55" s="5" t="s">
        <v>550</v>
      </c>
      <c r="E55" s="6">
        <f t="shared" si="3"/>
        <v>8.9499999999999993</v>
      </c>
      <c r="F55" s="1">
        <v>2</v>
      </c>
      <c r="G55" s="1">
        <f t="shared" si="4"/>
        <v>4.4749999999999996</v>
      </c>
    </row>
    <row r="56" spans="1:7" ht="14.25" customHeight="1">
      <c r="A56" s="1" t="s">
        <v>395</v>
      </c>
      <c r="B56" s="4">
        <v>43458</v>
      </c>
      <c r="C56" s="5" t="s">
        <v>334</v>
      </c>
      <c r="D56" s="5" t="s">
        <v>459</v>
      </c>
      <c r="E56" s="6">
        <f t="shared" si="3"/>
        <v>2.25</v>
      </c>
      <c r="F56" s="1">
        <v>2</v>
      </c>
      <c r="G56" s="1">
        <f t="shared" si="4"/>
        <v>1.125</v>
      </c>
    </row>
    <row r="57" spans="1:7" ht="14.25" customHeight="1">
      <c r="A57" s="1" t="s">
        <v>395</v>
      </c>
      <c r="B57" s="4">
        <v>43459</v>
      </c>
      <c r="C57" s="5" t="s">
        <v>551</v>
      </c>
      <c r="D57" s="5" t="s">
        <v>552</v>
      </c>
      <c r="E57" s="6">
        <f t="shared" si="3"/>
        <v>259.89999999999998</v>
      </c>
      <c r="F57" s="1">
        <v>2</v>
      </c>
      <c r="G57" s="1">
        <f t="shared" si="4"/>
        <v>129.94999999999999</v>
      </c>
    </row>
    <row r="58" spans="1:7" ht="14.25" customHeight="1">
      <c r="A58" s="1" t="s">
        <v>395</v>
      </c>
      <c r="B58" s="4">
        <v>43459</v>
      </c>
      <c r="C58" s="5" t="s">
        <v>553</v>
      </c>
      <c r="D58" s="5" t="s">
        <v>554</v>
      </c>
      <c r="E58" s="6">
        <f t="shared" si="3"/>
        <v>212.21</v>
      </c>
      <c r="F58" s="1">
        <v>2</v>
      </c>
      <c r="G58" s="1">
        <f t="shared" si="4"/>
        <v>106.105</v>
      </c>
    </row>
    <row r="59" spans="1:7" ht="14.25" customHeight="1">
      <c r="A59" s="1" t="s">
        <v>395</v>
      </c>
      <c r="B59" s="4">
        <v>43459</v>
      </c>
      <c r="C59" s="5" t="s">
        <v>5</v>
      </c>
      <c r="D59" s="5" t="s">
        <v>555</v>
      </c>
      <c r="E59" s="6">
        <f t="shared" si="3"/>
        <v>4.25</v>
      </c>
      <c r="F59" s="1">
        <v>2</v>
      </c>
      <c r="G59" s="1">
        <f t="shared" si="4"/>
        <v>2.125</v>
      </c>
    </row>
    <row r="60" spans="1:7" ht="14.25" customHeight="1">
      <c r="A60" s="1" t="s">
        <v>395</v>
      </c>
      <c r="B60" s="4">
        <v>43460</v>
      </c>
      <c r="C60" s="5" t="s">
        <v>495</v>
      </c>
      <c r="D60" s="5" t="s">
        <v>249</v>
      </c>
      <c r="E60" s="6">
        <f t="shared" si="3"/>
        <v>8</v>
      </c>
      <c r="F60" s="1">
        <v>0</v>
      </c>
      <c r="G60" s="1" t="str">
        <f t="shared" si="4"/>
        <v/>
      </c>
    </row>
    <row r="61" spans="1:7" ht="14.25" customHeight="1">
      <c r="A61" s="1" t="s">
        <v>395</v>
      </c>
      <c r="B61" s="4">
        <v>43460</v>
      </c>
      <c r="C61" s="5" t="s">
        <v>67</v>
      </c>
      <c r="D61" s="5" t="s">
        <v>385</v>
      </c>
      <c r="E61" s="6">
        <f t="shared" si="3"/>
        <v>0.8</v>
      </c>
      <c r="F61" s="1">
        <v>0</v>
      </c>
      <c r="G61" s="1" t="str">
        <f t="shared" si="4"/>
        <v/>
      </c>
    </row>
    <row r="62" spans="1:7" ht="14.25" customHeight="1">
      <c r="A62" s="1" t="s">
        <v>395</v>
      </c>
      <c r="B62" s="4">
        <v>43461</v>
      </c>
      <c r="C62" s="5" t="s">
        <v>556</v>
      </c>
      <c r="D62" s="5" t="s">
        <v>557</v>
      </c>
      <c r="E62" s="6">
        <f t="shared" si="3"/>
        <v>18</v>
      </c>
      <c r="F62" s="1">
        <v>0</v>
      </c>
      <c r="G62" s="1" t="str">
        <f t="shared" si="4"/>
        <v/>
      </c>
    </row>
    <row r="63" spans="1:7" ht="14.25" customHeight="1">
      <c r="A63" s="1" t="s">
        <v>395</v>
      </c>
      <c r="B63" s="4">
        <v>43461</v>
      </c>
      <c r="C63" s="5" t="s">
        <v>336</v>
      </c>
      <c r="D63" s="5" t="s">
        <v>558</v>
      </c>
      <c r="E63" s="6">
        <f t="shared" si="3"/>
        <v>12.45</v>
      </c>
      <c r="F63" s="1">
        <v>2</v>
      </c>
      <c r="G63" s="1">
        <f t="shared" si="4"/>
        <v>6.2249999999999996</v>
      </c>
    </row>
    <row r="64" spans="1:7" ht="14.25" customHeight="1">
      <c r="A64" s="1" t="s">
        <v>395</v>
      </c>
      <c r="B64" s="4">
        <v>43461</v>
      </c>
      <c r="C64" s="5" t="s">
        <v>559</v>
      </c>
      <c r="D64" s="5" t="s">
        <v>560</v>
      </c>
      <c r="E64" s="6">
        <f t="shared" si="3"/>
        <v>4.2</v>
      </c>
      <c r="F64" s="1">
        <v>0</v>
      </c>
      <c r="G64" s="1" t="str">
        <f t="shared" si="4"/>
        <v/>
      </c>
    </row>
    <row r="65" spans="1:7" ht="14.25" customHeight="1">
      <c r="A65" s="1" t="s">
        <v>395</v>
      </c>
      <c r="B65" s="4">
        <v>43461</v>
      </c>
      <c r="C65" s="5" t="s">
        <v>561</v>
      </c>
      <c r="D65" s="5" t="s">
        <v>562</v>
      </c>
      <c r="E65" s="6">
        <f t="shared" si="3"/>
        <v>2.88</v>
      </c>
      <c r="F65" s="1">
        <v>0</v>
      </c>
      <c r="G65" s="1" t="str">
        <f t="shared" si="4"/>
        <v/>
      </c>
    </row>
    <row r="66" spans="1:7" ht="14.25" customHeight="1">
      <c r="A66" s="1" t="s">
        <v>395</v>
      </c>
      <c r="B66" s="4">
        <v>43461</v>
      </c>
      <c r="C66" s="5" t="s">
        <v>563</v>
      </c>
      <c r="D66" s="5" t="s">
        <v>564</v>
      </c>
      <c r="E66" s="6">
        <f t="shared" si="3"/>
        <v>1.41</v>
      </c>
      <c r="F66" s="1">
        <v>0</v>
      </c>
      <c r="G66" s="1" t="str">
        <f t="shared" si="4"/>
        <v/>
      </c>
    </row>
    <row r="67" spans="1:7" ht="14.25" customHeight="1">
      <c r="A67" s="1" t="s">
        <v>395</v>
      </c>
      <c r="B67" s="4">
        <v>43462</v>
      </c>
      <c r="C67" s="5" t="s">
        <v>565</v>
      </c>
      <c r="D67" s="5" t="s">
        <v>564</v>
      </c>
      <c r="E67" s="6">
        <f t="shared" si="3"/>
        <v>1.41</v>
      </c>
      <c r="F67" s="1">
        <v>0</v>
      </c>
      <c r="G67" s="1" t="str">
        <f t="shared" si="4"/>
        <v/>
      </c>
    </row>
    <row r="68" spans="1:7" ht="14.25" customHeight="1">
      <c r="A68" s="1" t="s">
        <v>395</v>
      </c>
      <c r="B68" s="4">
        <v>43463</v>
      </c>
      <c r="C68" s="5" t="s">
        <v>514</v>
      </c>
      <c r="D68" s="5" t="s">
        <v>566</v>
      </c>
      <c r="E68" s="6">
        <f t="shared" si="3"/>
        <v>131.80000000000001</v>
      </c>
      <c r="F68" s="1">
        <v>3</v>
      </c>
      <c r="G68" s="1">
        <f t="shared" si="4"/>
        <v>43.933333333333337</v>
      </c>
    </row>
    <row r="69" spans="1:7" ht="14.25" customHeight="1">
      <c r="A69" s="1" t="s">
        <v>395</v>
      </c>
      <c r="B69" s="4">
        <v>43463</v>
      </c>
      <c r="C69" s="5" t="s">
        <v>326</v>
      </c>
      <c r="D69" s="5" t="s">
        <v>567</v>
      </c>
      <c r="E69" s="6">
        <f t="shared" si="3"/>
        <v>22.2</v>
      </c>
      <c r="F69" s="1">
        <v>0</v>
      </c>
      <c r="G69" s="1" t="str">
        <f t="shared" si="4"/>
        <v/>
      </c>
    </row>
    <row r="70" spans="1:7" ht="14.25" customHeight="1">
      <c r="A70" s="1" t="s">
        <v>395</v>
      </c>
      <c r="B70" s="4">
        <v>43463</v>
      </c>
      <c r="C70" s="5" t="s">
        <v>326</v>
      </c>
      <c r="D70" s="5" t="s">
        <v>568</v>
      </c>
      <c r="E70" s="6">
        <f t="shared" si="3"/>
        <v>15.7</v>
      </c>
      <c r="F70" s="1">
        <v>0</v>
      </c>
      <c r="G70" s="1" t="str">
        <f t="shared" si="4"/>
        <v/>
      </c>
    </row>
    <row r="71" spans="1:7" ht="14.25" customHeight="1">
      <c r="A71" s="1" t="s">
        <v>395</v>
      </c>
      <c r="B71" s="4">
        <v>43463</v>
      </c>
      <c r="C71" s="5" t="s">
        <v>569</v>
      </c>
      <c r="D71" s="5" t="s">
        <v>61</v>
      </c>
      <c r="E71" s="6">
        <f t="shared" si="3"/>
        <v>2.7</v>
      </c>
      <c r="F71" s="1">
        <v>0</v>
      </c>
      <c r="G71" s="1" t="str">
        <f t="shared" si="4"/>
        <v/>
      </c>
    </row>
    <row r="72" spans="1:7" ht="14.25" customHeight="1">
      <c r="A72" s="1" t="s">
        <v>395</v>
      </c>
      <c r="B72" s="4">
        <v>43464</v>
      </c>
      <c r="C72" s="5" t="s">
        <v>570</v>
      </c>
      <c r="D72" s="5" t="s">
        <v>571</v>
      </c>
      <c r="E72" s="6">
        <f t="shared" si="3"/>
        <v>78.849999999999994</v>
      </c>
      <c r="F72" s="1">
        <v>0</v>
      </c>
      <c r="G72" s="1" t="str">
        <f t="shared" si="4"/>
        <v/>
      </c>
    </row>
    <row r="73" spans="1:7" ht="14.25" customHeight="1">
      <c r="A73" s="1" t="s">
        <v>395</v>
      </c>
      <c r="B73" s="4">
        <v>43465</v>
      </c>
      <c r="C73" s="5" t="s">
        <v>500</v>
      </c>
      <c r="D73" s="5" t="s">
        <v>358</v>
      </c>
      <c r="E73" s="6">
        <f t="shared" si="3"/>
        <v>10</v>
      </c>
      <c r="F73" s="1">
        <v>0</v>
      </c>
      <c r="G73" s="1" t="str">
        <f t="shared" si="4"/>
        <v/>
      </c>
    </row>
    <row r="74" spans="1:7" ht="14.25" customHeight="1">
      <c r="A74" s="1" t="s">
        <v>395</v>
      </c>
      <c r="B74" s="4">
        <v>43465</v>
      </c>
      <c r="C74" s="5" t="s">
        <v>70</v>
      </c>
      <c r="D74" s="5" t="s">
        <v>572</v>
      </c>
      <c r="E74" s="6">
        <f t="shared" si="3"/>
        <v>3.9</v>
      </c>
      <c r="F74" s="1">
        <v>0</v>
      </c>
      <c r="G74" s="1" t="str">
        <f t="shared" si="4"/>
        <v/>
      </c>
    </row>
    <row r="75" spans="1:7" ht="14.25" customHeight="1">
      <c r="A75" s="1" t="s">
        <v>395</v>
      </c>
      <c r="B75" s="4">
        <v>43465</v>
      </c>
      <c r="C75" s="5" t="s">
        <v>67</v>
      </c>
      <c r="D75" s="5" t="s">
        <v>338</v>
      </c>
      <c r="E75" s="6">
        <f t="shared" si="3"/>
        <v>1.8</v>
      </c>
      <c r="F75" s="1">
        <v>0</v>
      </c>
      <c r="G75" s="1" t="str">
        <f t="shared" si="4"/>
        <v/>
      </c>
    </row>
    <row r="76" spans="1:7" ht="14.25" customHeight="1">
      <c r="A76" s="1" t="s">
        <v>395</v>
      </c>
      <c r="B76" s="4">
        <v>43466</v>
      </c>
      <c r="C76" s="5" t="s">
        <v>336</v>
      </c>
      <c r="D76" s="5" t="s">
        <v>573</v>
      </c>
      <c r="E76" s="6">
        <f t="shared" si="3"/>
        <v>31.85</v>
      </c>
      <c r="F76" s="1">
        <v>2</v>
      </c>
      <c r="G76" s="1">
        <f t="shared" si="4"/>
        <v>15.925000000000001</v>
      </c>
    </row>
    <row r="77" spans="1:7" ht="14.25" customHeight="1">
      <c r="A77" s="1" t="s">
        <v>395</v>
      </c>
      <c r="B77" s="4">
        <v>43466</v>
      </c>
      <c r="C77" s="5" t="s">
        <v>574</v>
      </c>
      <c r="D77" s="5" t="s">
        <v>575</v>
      </c>
      <c r="E77" s="6">
        <f t="shared" si="3"/>
        <v>9.65</v>
      </c>
      <c r="F77" s="1">
        <v>2</v>
      </c>
      <c r="G77" s="1">
        <f t="shared" si="4"/>
        <v>4.8250000000000002</v>
      </c>
    </row>
    <row r="78" spans="1:7" ht="14.25" customHeight="1">
      <c r="A78" s="1" t="s">
        <v>395</v>
      </c>
      <c r="B78" s="4">
        <v>43467</v>
      </c>
      <c r="C78" s="5" t="s">
        <v>576</v>
      </c>
      <c r="D78" s="5" t="s">
        <v>577</v>
      </c>
      <c r="E78" s="6">
        <f t="shared" si="3"/>
        <v>100.63</v>
      </c>
      <c r="F78" s="1">
        <v>0</v>
      </c>
      <c r="G78" s="1" t="str">
        <f t="shared" si="4"/>
        <v/>
      </c>
    </row>
    <row r="79" spans="1:7" ht="14.25" customHeight="1">
      <c r="A79" s="1" t="s">
        <v>395</v>
      </c>
      <c r="B79" s="4">
        <v>43467</v>
      </c>
      <c r="C79" s="5" t="s">
        <v>578</v>
      </c>
      <c r="D79" s="5" t="s">
        <v>579</v>
      </c>
      <c r="E79" s="6">
        <f t="shared" si="3"/>
        <v>26</v>
      </c>
      <c r="F79" s="1">
        <v>0</v>
      </c>
      <c r="G79" s="1" t="str">
        <f t="shared" si="4"/>
        <v/>
      </c>
    </row>
    <row r="80" spans="1:7" ht="14.25" customHeight="1">
      <c r="A80" s="1" t="s">
        <v>395</v>
      </c>
      <c r="B80" s="4">
        <v>43467</v>
      </c>
      <c r="C80" s="5" t="s">
        <v>495</v>
      </c>
      <c r="D80" s="5" t="s">
        <v>506</v>
      </c>
      <c r="E80" s="6">
        <f t="shared" si="3"/>
        <v>9.5</v>
      </c>
      <c r="F80" s="1">
        <v>0</v>
      </c>
      <c r="G80" s="1" t="str">
        <f t="shared" si="4"/>
        <v/>
      </c>
    </row>
    <row r="81" spans="1:7" ht="14.25" customHeight="1">
      <c r="A81" s="1" t="s">
        <v>395</v>
      </c>
      <c r="B81" s="4">
        <v>43467</v>
      </c>
      <c r="C81" s="5" t="s">
        <v>580</v>
      </c>
      <c r="D81" s="5" t="s">
        <v>252</v>
      </c>
      <c r="E81" s="6">
        <f t="shared" si="3"/>
        <v>1.1599999999999999</v>
      </c>
      <c r="F81" s="1">
        <v>0</v>
      </c>
      <c r="G81" s="1" t="str">
        <f t="shared" si="4"/>
        <v/>
      </c>
    </row>
    <row r="82" spans="1:7" ht="14.25" customHeight="1">
      <c r="A82" s="1" t="s">
        <v>395</v>
      </c>
      <c r="B82" s="4">
        <v>43468</v>
      </c>
      <c r="C82" s="5" t="s">
        <v>467</v>
      </c>
      <c r="D82" s="5" t="s">
        <v>468</v>
      </c>
      <c r="E82" s="6">
        <f t="shared" si="3"/>
        <v>33.33</v>
      </c>
      <c r="F82" s="1">
        <v>2</v>
      </c>
      <c r="G82" s="1">
        <f t="shared" si="4"/>
        <v>16.664999999999999</v>
      </c>
    </row>
    <row r="83" spans="1:7" ht="14.25" customHeight="1">
      <c r="E83" s="1">
        <v>439.8</v>
      </c>
    </row>
    <row r="84" spans="1:7" ht="14.25" customHeight="1"/>
    <row r="85" spans="1:7" ht="14.25" customHeight="1"/>
    <row r="86" spans="1:7" ht="14.25" customHeight="1"/>
    <row r="87" spans="1:7" ht="14.25" customHeight="1"/>
    <row r="88" spans="1:7" ht="14.25" customHeight="1"/>
    <row r="89" spans="1:7" ht="14.25" customHeight="1"/>
    <row r="90" spans="1:7" ht="14.25" customHeight="1"/>
    <row r="91" spans="1:7" ht="14.25" customHeight="1"/>
    <row r="92" spans="1:7" ht="14.25" customHeight="1"/>
    <row r="93" spans="1:7" ht="14.25" customHeight="1"/>
    <row r="94" spans="1:7" ht="14.25" customHeight="1"/>
    <row r="95" spans="1:7" ht="14.25" customHeight="1"/>
    <row r="96" spans="1:7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G83" xr:uid="{00000000-0009-0000-0000-000009000000}">
    <sortState xmlns:xlrd2="http://schemas.microsoft.com/office/spreadsheetml/2017/richdata2" ref="A2:G83">
      <sortCondition ref="B2:B83"/>
    </sortState>
  </autoFilter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000"/>
  <sheetViews>
    <sheetView workbookViewId="0"/>
  </sheetViews>
  <sheetFormatPr defaultColWidth="14.42578125" defaultRowHeight="15" customHeight="1"/>
  <cols>
    <col min="1" max="1" width="24.7109375" customWidth="1"/>
    <col min="2" max="2" width="9.7109375" customWidth="1"/>
    <col min="3" max="3" width="53.140625" customWidth="1"/>
    <col min="4" max="4" width="10.5703125" customWidth="1"/>
    <col min="5" max="8" width="8.7109375" customWidth="1"/>
  </cols>
  <sheetData>
    <row r="1" spans="1:8" ht="14.25" customHeight="1">
      <c r="A1" s="1" t="s">
        <v>581</v>
      </c>
      <c r="G1" s="6">
        <f>SUM(G3:G100)-175</f>
        <v>1561.1424999999997</v>
      </c>
      <c r="H1" s="6">
        <f>G1-1400</f>
        <v>161.1424999999997</v>
      </c>
    </row>
    <row r="2" spans="1:8" ht="14.25" customHeight="1">
      <c r="A2" s="1" t="s">
        <v>391</v>
      </c>
      <c r="B2" s="1" t="s">
        <v>276</v>
      </c>
      <c r="C2" s="1" t="s">
        <v>392</v>
      </c>
      <c r="D2" s="1" t="s">
        <v>393</v>
      </c>
      <c r="E2" s="1" t="s">
        <v>154</v>
      </c>
      <c r="F2" s="1" t="s">
        <v>116</v>
      </c>
      <c r="G2" s="1" t="s">
        <v>394</v>
      </c>
    </row>
    <row r="3" spans="1:8" ht="14.25" customHeight="1">
      <c r="A3" s="1" t="s">
        <v>395</v>
      </c>
      <c r="B3" s="9">
        <v>43465</v>
      </c>
      <c r="C3" s="10" t="s">
        <v>582</v>
      </c>
      <c r="D3" s="10" t="s">
        <v>583</v>
      </c>
      <c r="E3" s="6">
        <f t="shared" ref="E3:E85" si="0">MID(D3,3,LEN(D3)-2)+0</f>
        <v>1.47</v>
      </c>
      <c r="F3" s="1">
        <v>0</v>
      </c>
      <c r="G3" s="1" t="str">
        <f t="shared" ref="G3:G85" si="1">IFERROR(E3/F3,"")</f>
        <v/>
      </c>
      <c r="H3" s="13">
        <f t="shared" ref="H3:H79" si="2">IF(F3=0,E3,"")</f>
        <v>1.47</v>
      </c>
    </row>
    <row r="4" spans="1:8" ht="14.25" customHeight="1">
      <c r="A4" s="1" t="s">
        <v>395</v>
      </c>
      <c r="B4" s="9">
        <v>43467</v>
      </c>
      <c r="C4" s="10" t="s">
        <v>584</v>
      </c>
      <c r="D4" s="10" t="s">
        <v>583</v>
      </c>
      <c r="E4" s="6">
        <f t="shared" si="0"/>
        <v>1.47</v>
      </c>
      <c r="F4" s="1">
        <v>0</v>
      </c>
      <c r="G4" s="1" t="str">
        <f t="shared" si="1"/>
        <v/>
      </c>
      <c r="H4" s="13">
        <f t="shared" si="2"/>
        <v>1.47</v>
      </c>
    </row>
    <row r="5" spans="1:8" ht="14.25" customHeight="1">
      <c r="A5" s="1" t="s">
        <v>395</v>
      </c>
      <c r="B5" s="9">
        <v>43468</v>
      </c>
      <c r="C5" s="10" t="s">
        <v>585</v>
      </c>
      <c r="D5" s="10" t="s">
        <v>586</v>
      </c>
      <c r="E5" s="6">
        <f t="shared" si="0"/>
        <v>209.99</v>
      </c>
      <c r="F5" s="1">
        <v>0</v>
      </c>
      <c r="G5" s="1" t="str">
        <f t="shared" si="1"/>
        <v/>
      </c>
      <c r="H5" s="13">
        <f t="shared" si="2"/>
        <v>209.99</v>
      </c>
    </row>
    <row r="6" spans="1:8" ht="14.25" customHeight="1">
      <c r="A6" s="1" t="s">
        <v>395</v>
      </c>
      <c r="B6" s="9">
        <v>43469</v>
      </c>
      <c r="C6" s="10" t="s">
        <v>587</v>
      </c>
      <c r="D6" s="10" t="s">
        <v>62</v>
      </c>
      <c r="E6" s="6">
        <f t="shared" si="0"/>
        <v>2.2999999999999998</v>
      </c>
      <c r="F6" s="1">
        <v>0</v>
      </c>
      <c r="G6" s="1" t="str">
        <f t="shared" si="1"/>
        <v/>
      </c>
      <c r="H6" s="13">
        <f t="shared" si="2"/>
        <v>2.2999999999999998</v>
      </c>
    </row>
    <row r="7" spans="1:8" ht="14.25" customHeight="1">
      <c r="A7" s="1" t="s">
        <v>395</v>
      </c>
      <c r="B7" s="9">
        <v>43469</v>
      </c>
      <c r="C7" s="10" t="s">
        <v>588</v>
      </c>
      <c r="D7" s="10" t="s">
        <v>589</v>
      </c>
      <c r="E7" s="6">
        <f t="shared" si="0"/>
        <v>82.39</v>
      </c>
      <c r="F7" s="1">
        <v>0</v>
      </c>
      <c r="G7" s="1" t="str">
        <f t="shared" si="1"/>
        <v/>
      </c>
      <c r="H7" s="13">
        <f t="shared" si="2"/>
        <v>82.39</v>
      </c>
    </row>
    <row r="8" spans="1:8" ht="14.25" customHeight="1">
      <c r="A8" s="1" t="s">
        <v>395</v>
      </c>
      <c r="B8" s="9">
        <v>43469</v>
      </c>
      <c r="C8" s="10" t="s">
        <v>67</v>
      </c>
      <c r="D8" s="10" t="s">
        <v>338</v>
      </c>
      <c r="E8" s="6">
        <f t="shared" si="0"/>
        <v>1.8</v>
      </c>
      <c r="F8" s="1">
        <v>0</v>
      </c>
      <c r="G8" s="1" t="str">
        <f t="shared" si="1"/>
        <v/>
      </c>
      <c r="H8" s="13">
        <f t="shared" si="2"/>
        <v>1.8</v>
      </c>
    </row>
    <row r="9" spans="1:8" ht="14.25" customHeight="1">
      <c r="A9" s="1" t="s">
        <v>395</v>
      </c>
      <c r="B9" s="9">
        <v>43470</v>
      </c>
      <c r="C9" s="10" t="s">
        <v>493</v>
      </c>
      <c r="D9" s="10" t="s">
        <v>403</v>
      </c>
      <c r="E9" s="6">
        <f t="shared" si="0"/>
        <v>67.39</v>
      </c>
      <c r="F9" s="1">
        <v>0</v>
      </c>
      <c r="G9" s="1" t="str">
        <f t="shared" si="1"/>
        <v/>
      </c>
      <c r="H9" s="13">
        <f t="shared" si="2"/>
        <v>67.39</v>
      </c>
    </row>
    <row r="10" spans="1:8" ht="14.25" customHeight="1">
      <c r="A10" s="1" t="s">
        <v>395</v>
      </c>
      <c r="B10" s="9">
        <v>43472</v>
      </c>
      <c r="C10" s="10" t="s">
        <v>590</v>
      </c>
      <c r="D10" s="10" t="s">
        <v>583</v>
      </c>
      <c r="E10" s="6">
        <f t="shared" si="0"/>
        <v>1.47</v>
      </c>
      <c r="F10" s="1">
        <v>0</v>
      </c>
      <c r="G10" s="1" t="str">
        <f t="shared" si="1"/>
        <v/>
      </c>
      <c r="H10" s="13">
        <f t="shared" si="2"/>
        <v>1.47</v>
      </c>
    </row>
    <row r="11" spans="1:8" ht="14.25" customHeight="1">
      <c r="A11" s="1" t="s">
        <v>395</v>
      </c>
      <c r="B11" s="9">
        <v>43472</v>
      </c>
      <c r="C11" s="10" t="s">
        <v>213</v>
      </c>
      <c r="D11" s="10" t="s">
        <v>591</v>
      </c>
      <c r="E11" s="6">
        <f t="shared" si="0"/>
        <v>7.7</v>
      </c>
      <c r="F11" s="1">
        <v>0</v>
      </c>
      <c r="G11" s="1" t="str">
        <f t="shared" si="1"/>
        <v/>
      </c>
      <c r="H11" s="13">
        <f t="shared" si="2"/>
        <v>7.7</v>
      </c>
    </row>
    <row r="12" spans="1:8" ht="14.25" customHeight="1">
      <c r="A12" s="1" t="s">
        <v>395</v>
      </c>
      <c r="B12" s="9">
        <v>43473</v>
      </c>
      <c r="C12" s="10" t="s">
        <v>592</v>
      </c>
      <c r="D12" s="10" t="s">
        <v>593</v>
      </c>
      <c r="E12" s="6">
        <f t="shared" si="0"/>
        <v>10.15</v>
      </c>
      <c r="F12" s="1">
        <v>0</v>
      </c>
      <c r="G12" s="1" t="str">
        <f t="shared" si="1"/>
        <v/>
      </c>
      <c r="H12" s="13">
        <f t="shared" si="2"/>
        <v>10.15</v>
      </c>
    </row>
    <row r="13" spans="1:8" ht="14.25" customHeight="1">
      <c r="A13" s="1" t="s">
        <v>395</v>
      </c>
      <c r="B13" s="9">
        <v>43473</v>
      </c>
      <c r="C13" s="10" t="s">
        <v>594</v>
      </c>
      <c r="D13" s="10" t="s">
        <v>595</v>
      </c>
      <c r="E13" s="6">
        <f t="shared" si="0"/>
        <v>3.13</v>
      </c>
      <c r="F13" s="1">
        <v>0</v>
      </c>
      <c r="G13" s="1" t="str">
        <f t="shared" si="1"/>
        <v/>
      </c>
      <c r="H13" s="13">
        <f t="shared" si="2"/>
        <v>3.13</v>
      </c>
    </row>
    <row r="14" spans="1:8" ht="14.25" customHeight="1">
      <c r="A14" s="1" t="s">
        <v>395</v>
      </c>
      <c r="B14" s="9">
        <v>43474</v>
      </c>
      <c r="C14" s="10" t="s">
        <v>269</v>
      </c>
      <c r="D14" s="10" t="s">
        <v>368</v>
      </c>
      <c r="E14" s="6">
        <f t="shared" si="0"/>
        <v>2.6</v>
      </c>
      <c r="F14" s="1">
        <v>0</v>
      </c>
      <c r="G14" s="1" t="str">
        <f t="shared" si="1"/>
        <v/>
      </c>
      <c r="H14" s="13">
        <f t="shared" si="2"/>
        <v>2.6</v>
      </c>
    </row>
    <row r="15" spans="1:8" ht="14.25" customHeight="1">
      <c r="A15" s="1" t="s">
        <v>395</v>
      </c>
      <c r="B15" s="9">
        <v>43474</v>
      </c>
      <c r="C15" s="10" t="s">
        <v>334</v>
      </c>
      <c r="D15" s="10" t="s">
        <v>568</v>
      </c>
      <c r="E15" s="6">
        <f t="shared" si="0"/>
        <v>15.7</v>
      </c>
      <c r="F15" s="1">
        <v>2</v>
      </c>
      <c r="G15" s="1">
        <f t="shared" si="1"/>
        <v>7.85</v>
      </c>
      <c r="H15" s="1" t="str">
        <f t="shared" si="2"/>
        <v/>
      </c>
    </row>
    <row r="16" spans="1:8" ht="14.25" customHeight="1">
      <c r="A16" s="1" t="s">
        <v>395</v>
      </c>
      <c r="B16" s="9">
        <v>43474</v>
      </c>
      <c r="C16" s="10" t="s">
        <v>596</v>
      </c>
      <c r="D16" s="10" t="s">
        <v>583</v>
      </c>
      <c r="E16" s="6">
        <f t="shared" si="0"/>
        <v>1.47</v>
      </c>
      <c r="F16" s="1">
        <v>0</v>
      </c>
      <c r="G16" s="1" t="str">
        <f t="shared" si="1"/>
        <v/>
      </c>
      <c r="H16" s="13">
        <f t="shared" si="2"/>
        <v>1.47</v>
      </c>
    </row>
    <row r="17" spans="1:8" ht="14.25" customHeight="1">
      <c r="A17" s="1" t="s">
        <v>395</v>
      </c>
      <c r="B17" s="9">
        <v>43474</v>
      </c>
      <c r="C17" s="10" t="s">
        <v>67</v>
      </c>
      <c r="D17" s="10" t="s">
        <v>338</v>
      </c>
      <c r="E17" s="6">
        <f t="shared" si="0"/>
        <v>1.8</v>
      </c>
      <c r="F17" s="1">
        <v>0</v>
      </c>
      <c r="G17" s="1" t="str">
        <f t="shared" si="1"/>
        <v/>
      </c>
      <c r="H17" s="13">
        <f t="shared" si="2"/>
        <v>1.8</v>
      </c>
    </row>
    <row r="18" spans="1:8" ht="14.25" customHeight="1">
      <c r="A18" s="1" t="s">
        <v>395</v>
      </c>
      <c r="B18" s="9">
        <v>43475</v>
      </c>
      <c r="C18" s="10" t="s">
        <v>597</v>
      </c>
      <c r="D18" s="10" t="s">
        <v>583</v>
      </c>
      <c r="E18" s="6">
        <f t="shared" si="0"/>
        <v>1.47</v>
      </c>
      <c r="F18" s="1">
        <v>0</v>
      </c>
      <c r="G18" s="1" t="str">
        <f t="shared" si="1"/>
        <v/>
      </c>
      <c r="H18" s="13">
        <f t="shared" si="2"/>
        <v>1.47</v>
      </c>
    </row>
    <row r="19" spans="1:8" ht="14.25" customHeight="1">
      <c r="A19" s="1" t="s">
        <v>395</v>
      </c>
      <c r="B19" s="9">
        <v>43475</v>
      </c>
      <c r="C19" s="10" t="s">
        <v>67</v>
      </c>
      <c r="D19" s="10" t="s">
        <v>338</v>
      </c>
      <c r="E19" s="6">
        <f t="shared" si="0"/>
        <v>1.8</v>
      </c>
      <c r="F19" s="1">
        <v>0</v>
      </c>
      <c r="G19" s="1" t="str">
        <f t="shared" si="1"/>
        <v/>
      </c>
      <c r="H19" s="13">
        <f t="shared" si="2"/>
        <v>1.8</v>
      </c>
    </row>
    <row r="20" spans="1:8" ht="14.25" customHeight="1">
      <c r="A20" s="1" t="s">
        <v>395</v>
      </c>
      <c r="B20" s="9">
        <v>43476</v>
      </c>
      <c r="C20" s="10" t="s">
        <v>598</v>
      </c>
      <c r="D20" s="10" t="s">
        <v>256</v>
      </c>
      <c r="E20" s="6">
        <f t="shared" si="0"/>
        <v>11</v>
      </c>
      <c r="F20" s="1">
        <v>0</v>
      </c>
      <c r="G20" s="1" t="str">
        <f t="shared" si="1"/>
        <v/>
      </c>
      <c r="H20" s="13">
        <f t="shared" si="2"/>
        <v>11</v>
      </c>
    </row>
    <row r="21" spans="1:8" ht="14.25" customHeight="1">
      <c r="A21" s="1" t="s">
        <v>395</v>
      </c>
      <c r="B21" s="9">
        <v>43476</v>
      </c>
      <c r="C21" s="10" t="s">
        <v>599</v>
      </c>
      <c r="D21" s="10" t="s">
        <v>595</v>
      </c>
      <c r="E21" s="6">
        <f t="shared" si="0"/>
        <v>3.13</v>
      </c>
      <c r="F21" s="1">
        <v>0</v>
      </c>
      <c r="G21" s="1" t="str">
        <f t="shared" si="1"/>
        <v/>
      </c>
      <c r="H21" s="13">
        <f t="shared" si="2"/>
        <v>3.13</v>
      </c>
    </row>
    <row r="22" spans="1:8" ht="14.25" customHeight="1">
      <c r="A22" s="1" t="s">
        <v>395</v>
      </c>
      <c r="B22" s="9">
        <v>43477</v>
      </c>
      <c r="C22" s="10" t="s">
        <v>600</v>
      </c>
      <c r="D22" s="10" t="s">
        <v>601</v>
      </c>
      <c r="E22" s="6">
        <f t="shared" si="0"/>
        <v>67.47</v>
      </c>
      <c r="F22" s="1">
        <v>2</v>
      </c>
      <c r="G22" s="1">
        <f t="shared" si="1"/>
        <v>33.734999999999999</v>
      </c>
      <c r="H22" s="1" t="str">
        <f t="shared" si="2"/>
        <v/>
      </c>
    </row>
    <row r="23" spans="1:8" ht="14.25" customHeight="1">
      <c r="A23" s="1" t="s">
        <v>395</v>
      </c>
      <c r="B23" s="9">
        <v>43477</v>
      </c>
      <c r="C23" s="10" t="s">
        <v>602</v>
      </c>
      <c r="D23" s="10" t="s">
        <v>603</v>
      </c>
      <c r="E23" s="6">
        <f t="shared" si="0"/>
        <v>84.57</v>
      </c>
      <c r="F23" s="1">
        <v>2</v>
      </c>
      <c r="G23" s="1">
        <f t="shared" si="1"/>
        <v>42.284999999999997</v>
      </c>
      <c r="H23" s="1" t="str">
        <f t="shared" si="2"/>
        <v/>
      </c>
    </row>
    <row r="24" spans="1:8" ht="14.25" customHeight="1">
      <c r="A24" s="1" t="s">
        <v>395</v>
      </c>
      <c r="B24" s="9">
        <v>43478</v>
      </c>
      <c r="C24" s="10" t="s">
        <v>213</v>
      </c>
      <c r="D24" s="10" t="s">
        <v>496</v>
      </c>
      <c r="E24" s="6">
        <f t="shared" si="0"/>
        <v>61.2</v>
      </c>
      <c r="F24" s="1">
        <v>0</v>
      </c>
      <c r="G24" s="1" t="str">
        <f t="shared" si="1"/>
        <v/>
      </c>
      <c r="H24" s="13">
        <f t="shared" si="2"/>
        <v>61.2</v>
      </c>
    </row>
    <row r="25" spans="1:8" ht="14.25" customHeight="1">
      <c r="A25" s="1" t="s">
        <v>395</v>
      </c>
      <c r="B25" s="9">
        <v>43479</v>
      </c>
      <c r="C25" s="10" t="s">
        <v>604</v>
      </c>
      <c r="D25" s="10" t="s">
        <v>605</v>
      </c>
      <c r="E25" s="6">
        <f t="shared" si="0"/>
        <v>16.899999999999999</v>
      </c>
      <c r="F25" s="1">
        <v>0</v>
      </c>
      <c r="G25" s="1" t="str">
        <f t="shared" si="1"/>
        <v/>
      </c>
      <c r="H25" s="13">
        <f t="shared" si="2"/>
        <v>16.899999999999999</v>
      </c>
    </row>
    <row r="26" spans="1:8" ht="14.25" customHeight="1">
      <c r="A26" s="1" t="s">
        <v>395</v>
      </c>
      <c r="B26" s="9">
        <v>43479</v>
      </c>
      <c r="C26" s="10" t="s">
        <v>606</v>
      </c>
      <c r="D26" s="10" t="s">
        <v>583</v>
      </c>
      <c r="E26" s="6">
        <f t="shared" si="0"/>
        <v>1.47</v>
      </c>
      <c r="F26" s="1">
        <v>0</v>
      </c>
      <c r="G26" s="1" t="str">
        <f t="shared" si="1"/>
        <v/>
      </c>
      <c r="H26" s="13">
        <f t="shared" si="2"/>
        <v>1.47</v>
      </c>
    </row>
    <row r="27" spans="1:8" ht="14.25" customHeight="1">
      <c r="A27" s="1" t="s">
        <v>395</v>
      </c>
      <c r="B27" s="9">
        <v>43480</v>
      </c>
      <c r="C27" s="10" t="s">
        <v>607</v>
      </c>
      <c r="D27" s="10" t="s">
        <v>608</v>
      </c>
      <c r="E27" s="6">
        <f t="shared" si="0"/>
        <v>3.81</v>
      </c>
      <c r="F27" s="1">
        <v>0</v>
      </c>
      <c r="G27" s="1" t="str">
        <f t="shared" si="1"/>
        <v/>
      </c>
      <c r="H27" s="13">
        <f t="shared" si="2"/>
        <v>3.81</v>
      </c>
    </row>
    <row r="28" spans="1:8" ht="14.25" customHeight="1">
      <c r="A28" s="1" t="s">
        <v>395</v>
      </c>
      <c r="B28" s="9">
        <v>43480</v>
      </c>
      <c r="C28" s="10" t="s">
        <v>217</v>
      </c>
      <c r="D28" s="10" t="s">
        <v>609</v>
      </c>
      <c r="E28" s="6">
        <f t="shared" si="0"/>
        <v>2800</v>
      </c>
      <c r="F28" s="1">
        <v>2</v>
      </c>
      <c r="G28" s="1">
        <f t="shared" si="1"/>
        <v>1400</v>
      </c>
      <c r="H28" s="1" t="str">
        <f t="shared" si="2"/>
        <v/>
      </c>
    </row>
    <row r="29" spans="1:8" ht="14.25" customHeight="1">
      <c r="A29" s="1" t="s">
        <v>395</v>
      </c>
      <c r="B29" s="9">
        <v>43480</v>
      </c>
      <c r="C29" s="10" t="s">
        <v>610</v>
      </c>
      <c r="D29" s="10" t="s">
        <v>52</v>
      </c>
      <c r="E29" s="6">
        <f t="shared" si="0"/>
        <v>5.9</v>
      </c>
      <c r="F29" s="1">
        <v>0</v>
      </c>
      <c r="G29" s="1" t="str">
        <f t="shared" si="1"/>
        <v/>
      </c>
      <c r="H29" s="13">
        <f t="shared" si="2"/>
        <v>5.9</v>
      </c>
    </row>
    <row r="30" spans="1:8" ht="14.25" customHeight="1">
      <c r="A30" s="1" t="s">
        <v>395</v>
      </c>
      <c r="B30" s="9">
        <v>43481</v>
      </c>
      <c r="C30" s="10" t="s">
        <v>611</v>
      </c>
      <c r="D30" s="10" t="s">
        <v>572</v>
      </c>
      <c r="E30" s="6">
        <f t="shared" si="0"/>
        <v>3.9</v>
      </c>
      <c r="F30" s="1">
        <v>0</v>
      </c>
      <c r="G30" s="1" t="str">
        <f t="shared" si="1"/>
        <v/>
      </c>
      <c r="H30" s="13">
        <f t="shared" si="2"/>
        <v>3.9</v>
      </c>
    </row>
    <row r="31" spans="1:8" ht="14.25" customHeight="1">
      <c r="A31" s="1" t="s">
        <v>395</v>
      </c>
      <c r="B31" s="9">
        <v>43481</v>
      </c>
      <c r="C31" s="10" t="s">
        <v>612</v>
      </c>
      <c r="D31" s="10" t="s">
        <v>583</v>
      </c>
      <c r="E31" s="6">
        <f t="shared" si="0"/>
        <v>1.47</v>
      </c>
      <c r="F31" s="1">
        <v>0</v>
      </c>
      <c r="G31" s="1" t="str">
        <f t="shared" si="1"/>
        <v/>
      </c>
      <c r="H31" s="13">
        <f t="shared" si="2"/>
        <v>1.47</v>
      </c>
    </row>
    <row r="32" spans="1:8" ht="14.25" customHeight="1">
      <c r="A32" s="1" t="s">
        <v>395</v>
      </c>
      <c r="B32" s="9">
        <v>43481</v>
      </c>
      <c r="C32" s="10" t="s">
        <v>441</v>
      </c>
      <c r="D32" s="10" t="s">
        <v>613</v>
      </c>
      <c r="E32" s="6">
        <f t="shared" si="0"/>
        <v>53</v>
      </c>
      <c r="F32" s="1">
        <v>2</v>
      </c>
      <c r="G32" s="1">
        <f t="shared" si="1"/>
        <v>26.5</v>
      </c>
      <c r="H32" s="1" t="str">
        <f t="shared" si="2"/>
        <v/>
      </c>
    </row>
    <row r="33" spans="1:8" ht="14.25" customHeight="1">
      <c r="A33" s="1" t="s">
        <v>395</v>
      </c>
      <c r="B33" s="9">
        <v>43482</v>
      </c>
      <c r="C33" s="10" t="s">
        <v>614</v>
      </c>
      <c r="D33" s="10" t="s">
        <v>615</v>
      </c>
      <c r="E33" s="6">
        <f t="shared" si="0"/>
        <v>3.02</v>
      </c>
      <c r="F33" s="1">
        <v>0</v>
      </c>
      <c r="G33" s="1" t="str">
        <f t="shared" si="1"/>
        <v/>
      </c>
      <c r="H33" s="13">
        <f t="shared" si="2"/>
        <v>3.02</v>
      </c>
    </row>
    <row r="34" spans="1:8" ht="14.25" customHeight="1">
      <c r="A34" s="1" t="s">
        <v>395</v>
      </c>
      <c r="B34" s="9">
        <v>43482</v>
      </c>
      <c r="C34" s="10" t="s">
        <v>616</v>
      </c>
      <c r="D34" s="10" t="s">
        <v>617</v>
      </c>
      <c r="E34" s="6">
        <f t="shared" si="0"/>
        <v>4.3</v>
      </c>
      <c r="F34" s="1">
        <v>0</v>
      </c>
      <c r="G34" s="1" t="str">
        <f t="shared" si="1"/>
        <v/>
      </c>
      <c r="H34" s="13">
        <f t="shared" si="2"/>
        <v>4.3</v>
      </c>
    </row>
    <row r="35" spans="1:8" ht="14.25" customHeight="1">
      <c r="A35" s="1" t="s">
        <v>395</v>
      </c>
      <c r="B35" s="9">
        <v>43483</v>
      </c>
      <c r="C35" s="10" t="s">
        <v>500</v>
      </c>
      <c r="D35" s="10" t="s">
        <v>618</v>
      </c>
      <c r="E35" s="6">
        <f t="shared" si="0"/>
        <v>13</v>
      </c>
      <c r="F35" s="1">
        <v>0</v>
      </c>
      <c r="G35" s="1" t="str">
        <f t="shared" si="1"/>
        <v/>
      </c>
      <c r="H35" s="13">
        <f t="shared" si="2"/>
        <v>13</v>
      </c>
    </row>
    <row r="36" spans="1:8" ht="14.25" customHeight="1">
      <c r="A36" s="1" t="s">
        <v>395</v>
      </c>
      <c r="B36" s="9">
        <v>43483</v>
      </c>
      <c r="C36" s="10" t="s">
        <v>576</v>
      </c>
      <c r="D36" s="10" t="s">
        <v>619</v>
      </c>
      <c r="E36" s="6">
        <f t="shared" si="0"/>
        <v>75.33</v>
      </c>
      <c r="F36" s="1">
        <v>0</v>
      </c>
      <c r="G36" s="1" t="str">
        <f t="shared" si="1"/>
        <v/>
      </c>
      <c r="H36" s="13">
        <f t="shared" si="2"/>
        <v>75.33</v>
      </c>
    </row>
    <row r="37" spans="1:8" ht="14.25" customHeight="1">
      <c r="A37" s="1" t="s">
        <v>395</v>
      </c>
      <c r="B37" s="9">
        <v>43483</v>
      </c>
      <c r="C37" s="10" t="s">
        <v>620</v>
      </c>
      <c r="D37" s="10" t="s">
        <v>621</v>
      </c>
      <c r="E37" s="6">
        <f t="shared" si="0"/>
        <v>3.96</v>
      </c>
      <c r="F37" s="1">
        <v>0</v>
      </c>
      <c r="G37" s="1" t="str">
        <f t="shared" si="1"/>
        <v/>
      </c>
      <c r="H37" s="13">
        <f t="shared" si="2"/>
        <v>3.96</v>
      </c>
    </row>
    <row r="38" spans="1:8" ht="14.25" customHeight="1">
      <c r="A38" s="1" t="s">
        <v>395</v>
      </c>
      <c r="B38" s="9">
        <v>43483</v>
      </c>
      <c r="C38" s="10" t="s">
        <v>622</v>
      </c>
      <c r="D38" s="10" t="s">
        <v>623</v>
      </c>
      <c r="E38" s="6">
        <f t="shared" si="0"/>
        <v>0.88</v>
      </c>
      <c r="F38" s="1">
        <v>0</v>
      </c>
      <c r="G38" s="1" t="str">
        <f t="shared" si="1"/>
        <v/>
      </c>
      <c r="H38" s="13">
        <f t="shared" si="2"/>
        <v>0.88</v>
      </c>
    </row>
    <row r="39" spans="1:8" ht="14.25" customHeight="1">
      <c r="A39" s="1" t="s">
        <v>395</v>
      </c>
      <c r="B39" s="9">
        <v>43483</v>
      </c>
      <c r="C39" s="10" t="s">
        <v>624</v>
      </c>
      <c r="D39" s="10" t="s">
        <v>625</v>
      </c>
      <c r="E39" s="6">
        <f t="shared" si="0"/>
        <v>35.31</v>
      </c>
      <c r="F39" s="1">
        <v>2</v>
      </c>
      <c r="G39" s="1">
        <f t="shared" si="1"/>
        <v>17.655000000000001</v>
      </c>
      <c r="H39" s="1" t="str">
        <f t="shared" si="2"/>
        <v/>
      </c>
    </row>
    <row r="40" spans="1:8" ht="14.25" customHeight="1">
      <c r="A40" s="1" t="s">
        <v>395</v>
      </c>
      <c r="B40" s="9">
        <v>43483</v>
      </c>
      <c r="C40" s="10" t="s">
        <v>67</v>
      </c>
      <c r="D40" s="10" t="s">
        <v>338</v>
      </c>
      <c r="E40" s="6">
        <f t="shared" si="0"/>
        <v>1.8</v>
      </c>
      <c r="F40" s="1">
        <v>0</v>
      </c>
      <c r="G40" s="1" t="str">
        <f t="shared" si="1"/>
        <v/>
      </c>
      <c r="H40" s="13">
        <f t="shared" si="2"/>
        <v>1.8</v>
      </c>
    </row>
    <row r="41" spans="1:8" ht="14.25" customHeight="1">
      <c r="A41" s="1" t="s">
        <v>395</v>
      </c>
      <c r="B41" s="9">
        <v>43484</v>
      </c>
      <c r="C41" s="10" t="s">
        <v>626</v>
      </c>
      <c r="D41" s="10" t="s">
        <v>627</v>
      </c>
      <c r="E41" s="6">
        <f t="shared" si="0"/>
        <v>22.15</v>
      </c>
      <c r="F41" s="1">
        <v>2</v>
      </c>
      <c r="G41" s="1">
        <f t="shared" si="1"/>
        <v>11.074999999999999</v>
      </c>
      <c r="H41" s="1" t="str">
        <f t="shared" si="2"/>
        <v/>
      </c>
    </row>
    <row r="42" spans="1:8" ht="14.25" customHeight="1">
      <c r="A42" s="1" t="s">
        <v>395</v>
      </c>
      <c r="B42" s="9">
        <v>43484</v>
      </c>
      <c r="C42" s="10" t="s">
        <v>628</v>
      </c>
      <c r="D42" s="10" t="s">
        <v>629</v>
      </c>
      <c r="E42" s="6">
        <f t="shared" si="0"/>
        <v>84.6</v>
      </c>
      <c r="F42" s="1">
        <v>0</v>
      </c>
      <c r="G42" s="1" t="str">
        <f t="shared" si="1"/>
        <v/>
      </c>
      <c r="H42" s="13">
        <f t="shared" si="2"/>
        <v>84.6</v>
      </c>
    </row>
    <row r="43" spans="1:8" ht="14.25" customHeight="1">
      <c r="A43" s="1" t="s">
        <v>395</v>
      </c>
      <c r="B43" s="9">
        <v>43486</v>
      </c>
      <c r="C43" s="10" t="s">
        <v>630</v>
      </c>
      <c r="D43" s="10" t="s">
        <v>583</v>
      </c>
      <c r="E43" s="6">
        <f t="shared" si="0"/>
        <v>1.47</v>
      </c>
      <c r="F43" s="1">
        <v>0</v>
      </c>
      <c r="G43" s="1" t="str">
        <f t="shared" si="1"/>
        <v/>
      </c>
      <c r="H43" s="13">
        <f t="shared" si="2"/>
        <v>1.47</v>
      </c>
    </row>
    <row r="44" spans="1:8" ht="14.25" customHeight="1">
      <c r="A44" s="1" t="s">
        <v>395</v>
      </c>
      <c r="B44" s="9">
        <v>43486</v>
      </c>
      <c r="C44" s="10" t="s">
        <v>631</v>
      </c>
      <c r="D44" s="10" t="s">
        <v>632</v>
      </c>
      <c r="E44" s="6">
        <f t="shared" si="0"/>
        <v>1.95</v>
      </c>
      <c r="F44" s="1">
        <v>0</v>
      </c>
      <c r="G44" s="1" t="str">
        <f t="shared" si="1"/>
        <v/>
      </c>
      <c r="H44" s="13">
        <f t="shared" si="2"/>
        <v>1.95</v>
      </c>
    </row>
    <row r="45" spans="1:8" ht="14.25" customHeight="1">
      <c r="A45" s="1" t="s">
        <v>395</v>
      </c>
      <c r="B45" s="9">
        <v>43486</v>
      </c>
      <c r="C45" s="10" t="s">
        <v>520</v>
      </c>
      <c r="D45" s="10" t="s">
        <v>521</v>
      </c>
      <c r="E45" s="6">
        <f t="shared" si="0"/>
        <v>2.4</v>
      </c>
      <c r="F45" s="1">
        <v>0</v>
      </c>
      <c r="G45" s="1" t="str">
        <f t="shared" si="1"/>
        <v/>
      </c>
      <c r="H45" s="13">
        <f t="shared" si="2"/>
        <v>2.4</v>
      </c>
    </row>
    <row r="46" spans="1:8" ht="14.25" customHeight="1">
      <c r="A46" s="1" t="s">
        <v>395</v>
      </c>
      <c r="B46" s="9">
        <v>43486</v>
      </c>
      <c r="C46" s="10" t="s">
        <v>67</v>
      </c>
      <c r="D46" s="10" t="s">
        <v>338</v>
      </c>
      <c r="E46" s="6">
        <f t="shared" si="0"/>
        <v>1.8</v>
      </c>
      <c r="F46" s="1">
        <v>0</v>
      </c>
      <c r="G46" s="1" t="str">
        <f t="shared" si="1"/>
        <v/>
      </c>
      <c r="H46" s="13">
        <f t="shared" si="2"/>
        <v>1.8</v>
      </c>
    </row>
    <row r="47" spans="1:8" ht="14.25" customHeight="1">
      <c r="A47" s="1" t="s">
        <v>395</v>
      </c>
      <c r="B47" s="9">
        <v>43486</v>
      </c>
      <c r="C47" s="10" t="s">
        <v>495</v>
      </c>
      <c r="D47" s="10" t="s">
        <v>249</v>
      </c>
      <c r="E47" s="6">
        <f t="shared" si="0"/>
        <v>8</v>
      </c>
      <c r="F47" s="1">
        <v>0</v>
      </c>
      <c r="G47" s="1" t="str">
        <f t="shared" si="1"/>
        <v/>
      </c>
      <c r="H47" s="13">
        <f t="shared" si="2"/>
        <v>8</v>
      </c>
    </row>
    <row r="48" spans="1:8" ht="14.25" customHeight="1">
      <c r="A48" s="1" t="s">
        <v>395</v>
      </c>
      <c r="B48" s="9">
        <v>43487</v>
      </c>
      <c r="C48" s="10" t="s">
        <v>633</v>
      </c>
      <c r="D48" s="10" t="s">
        <v>471</v>
      </c>
      <c r="E48" s="6">
        <f t="shared" si="0"/>
        <v>20</v>
      </c>
      <c r="F48" s="1">
        <v>0</v>
      </c>
      <c r="G48" s="1" t="str">
        <f t="shared" si="1"/>
        <v/>
      </c>
      <c r="H48" s="13">
        <f t="shared" si="2"/>
        <v>20</v>
      </c>
    </row>
    <row r="49" spans="1:8" ht="14.25" customHeight="1">
      <c r="A49" s="1" t="s">
        <v>395</v>
      </c>
      <c r="B49" s="9">
        <v>43487</v>
      </c>
      <c r="C49" s="10" t="s">
        <v>500</v>
      </c>
      <c r="D49" s="10" t="s">
        <v>40</v>
      </c>
      <c r="E49" s="6">
        <f t="shared" si="0"/>
        <v>7.1</v>
      </c>
      <c r="F49" s="1">
        <v>0</v>
      </c>
      <c r="G49" s="1" t="str">
        <f t="shared" si="1"/>
        <v/>
      </c>
      <c r="H49" s="13">
        <f t="shared" si="2"/>
        <v>7.1</v>
      </c>
    </row>
    <row r="50" spans="1:8" ht="14.25" customHeight="1">
      <c r="A50" s="1" t="s">
        <v>395</v>
      </c>
      <c r="B50" s="9">
        <v>43487</v>
      </c>
      <c r="C50" s="10" t="s">
        <v>500</v>
      </c>
      <c r="D50" s="10" t="s">
        <v>634</v>
      </c>
      <c r="E50" s="6">
        <f t="shared" si="0"/>
        <v>11.1</v>
      </c>
      <c r="F50" s="1">
        <v>0</v>
      </c>
      <c r="G50" s="1" t="str">
        <f t="shared" si="1"/>
        <v/>
      </c>
      <c r="H50" s="13">
        <f t="shared" si="2"/>
        <v>11.1</v>
      </c>
    </row>
    <row r="51" spans="1:8" ht="14.25" customHeight="1">
      <c r="A51" s="1" t="s">
        <v>395</v>
      </c>
      <c r="B51" s="9">
        <v>43487</v>
      </c>
      <c r="C51" s="10" t="s">
        <v>635</v>
      </c>
      <c r="D51" s="10" t="s">
        <v>636</v>
      </c>
      <c r="E51" s="6">
        <f t="shared" si="0"/>
        <v>0.86</v>
      </c>
      <c r="F51" s="1">
        <v>0</v>
      </c>
      <c r="G51" s="1" t="str">
        <f t="shared" si="1"/>
        <v/>
      </c>
      <c r="H51" s="13">
        <f t="shared" si="2"/>
        <v>0.86</v>
      </c>
    </row>
    <row r="52" spans="1:8" ht="14.25" customHeight="1">
      <c r="A52" s="1" t="s">
        <v>395</v>
      </c>
      <c r="B52" s="9">
        <v>43487</v>
      </c>
      <c r="C52" s="10" t="s">
        <v>637</v>
      </c>
      <c r="D52" s="10" t="s">
        <v>71</v>
      </c>
      <c r="E52" s="6">
        <f t="shared" si="0"/>
        <v>1.3</v>
      </c>
      <c r="F52" s="1">
        <v>0</v>
      </c>
      <c r="G52" s="1" t="str">
        <f t="shared" si="1"/>
        <v/>
      </c>
      <c r="H52" s="13">
        <f t="shared" si="2"/>
        <v>1.3</v>
      </c>
    </row>
    <row r="53" spans="1:8" ht="14.25" customHeight="1">
      <c r="A53" s="1" t="s">
        <v>395</v>
      </c>
      <c r="B53" s="9">
        <v>43487</v>
      </c>
      <c r="C53" s="10" t="s">
        <v>638</v>
      </c>
      <c r="D53" s="10" t="s">
        <v>471</v>
      </c>
      <c r="E53" s="6">
        <f t="shared" si="0"/>
        <v>20</v>
      </c>
      <c r="F53" s="1">
        <v>0</v>
      </c>
      <c r="G53" s="1" t="str">
        <f t="shared" si="1"/>
        <v/>
      </c>
      <c r="H53" s="13">
        <f t="shared" si="2"/>
        <v>20</v>
      </c>
    </row>
    <row r="54" spans="1:8" ht="14.25" customHeight="1">
      <c r="A54" s="1" t="s">
        <v>395</v>
      </c>
      <c r="B54" s="9">
        <v>43487</v>
      </c>
      <c r="C54" s="10" t="s">
        <v>639</v>
      </c>
      <c r="D54" s="10" t="s">
        <v>583</v>
      </c>
      <c r="E54" s="6">
        <f t="shared" si="0"/>
        <v>1.47</v>
      </c>
      <c r="F54" s="1">
        <v>0</v>
      </c>
      <c r="G54" s="1" t="str">
        <f t="shared" si="1"/>
        <v/>
      </c>
      <c r="H54" s="13">
        <f t="shared" si="2"/>
        <v>1.47</v>
      </c>
    </row>
    <row r="55" spans="1:8" ht="14.25" customHeight="1">
      <c r="A55" s="1" t="s">
        <v>395</v>
      </c>
      <c r="B55" s="9">
        <v>43488</v>
      </c>
      <c r="C55" s="10" t="s">
        <v>67</v>
      </c>
      <c r="D55" s="10" t="s">
        <v>338</v>
      </c>
      <c r="E55" s="6">
        <f t="shared" si="0"/>
        <v>1.8</v>
      </c>
      <c r="F55" s="1">
        <v>0</v>
      </c>
      <c r="G55" s="1" t="str">
        <f t="shared" si="1"/>
        <v/>
      </c>
      <c r="H55" s="13">
        <f t="shared" si="2"/>
        <v>1.8</v>
      </c>
    </row>
    <row r="56" spans="1:8" ht="14.25" customHeight="1">
      <c r="A56" s="1" t="s">
        <v>395</v>
      </c>
      <c r="B56" s="9">
        <v>43488</v>
      </c>
      <c r="C56" s="10" t="s">
        <v>94</v>
      </c>
      <c r="D56" s="10" t="s">
        <v>640</v>
      </c>
      <c r="E56" s="6">
        <f t="shared" si="0"/>
        <v>40</v>
      </c>
      <c r="F56" s="1">
        <v>0</v>
      </c>
      <c r="G56" s="1" t="str">
        <f t="shared" si="1"/>
        <v/>
      </c>
      <c r="H56" s="13">
        <f t="shared" si="2"/>
        <v>40</v>
      </c>
    </row>
    <row r="57" spans="1:8" ht="14.25" customHeight="1">
      <c r="A57" s="1" t="s">
        <v>395</v>
      </c>
      <c r="B57" s="9">
        <v>43488</v>
      </c>
      <c r="C57" s="10" t="s">
        <v>641</v>
      </c>
      <c r="D57" s="10" t="s">
        <v>583</v>
      </c>
      <c r="E57" s="6">
        <f t="shared" si="0"/>
        <v>1.47</v>
      </c>
      <c r="F57" s="1">
        <v>0</v>
      </c>
      <c r="G57" s="1" t="str">
        <f t="shared" si="1"/>
        <v/>
      </c>
      <c r="H57" s="13">
        <f t="shared" si="2"/>
        <v>1.47</v>
      </c>
    </row>
    <row r="58" spans="1:8" ht="14.25" customHeight="1">
      <c r="A58" s="1" t="s">
        <v>395</v>
      </c>
      <c r="B58" s="9">
        <v>43488</v>
      </c>
      <c r="C58" s="10" t="s">
        <v>350</v>
      </c>
      <c r="D58" s="10" t="s">
        <v>642</v>
      </c>
      <c r="E58" s="6">
        <f t="shared" si="0"/>
        <v>17.899999999999999</v>
      </c>
      <c r="F58" s="1">
        <v>0</v>
      </c>
      <c r="G58" s="1" t="str">
        <f t="shared" si="1"/>
        <v/>
      </c>
      <c r="H58" s="13">
        <f t="shared" si="2"/>
        <v>17.899999999999999</v>
      </c>
    </row>
    <row r="59" spans="1:8" ht="14.25" customHeight="1">
      <c r="A59" s="1" t="s">
        <v>395</v>
      </c>
      <c r="B59" s="9">
        <v>43489</v>
      </c>
      <c r="C59" s="10" t="s">
        <v>610</v>
      </c>
      <c r="D59" s="10" t="s">
        <v>52</v>
      </c>
      <c r="E59" s="6">
        <f t="shared" si="0"/>
        <v>5.9</v>
      </c>
      <c r="F59" s="1">
        <v>0</v>
      </c>
      <c r="G59" s="1" t="str">
        <f t="shared" si="1"/>
        <v/>
      </c>
      <c r="H59" s="13">
        <f t="shared" si="2"/>
        <v>5.9</v>
      </c>
    </row>
    <row r="60" spans="1:8" ht="14.25" customHeight="1">
      <c r="A60" s="1" t="s">
        <v>395</v>
      </c>
      <c r="B60" s="9">
        <v>43489</v>
      </c>
      <c r="C60" s="10" t="s">
        <v>643</v>
      </c>
      <c r="D60" s="10" t="s">
        <v>583</v>
      </c>
      <c r="E60" s="6">
        <f t="shared" si="0"/>
        <v>1.47</v>
      </c>
      <c r="F60" s="1">
        <v>0</v>
      </c>
      <c r="G60" s="1" t="str">
        <f t="shared" si="1"/>
        <v/>
      </c>
      <c r="H60" s="13">
        <f t="shared" si="2"/>
        <v>1.47</v>
      </c>
    </row>
    <row r="61" spans="1:8" ht="14.25" customHeight="1">
      <c r="A61" s="1" t="s">
        <v>395</v>
      </c>
      <c r="B61" s="9">
        <v>43489</v>
      </c>
      <c r="C61" s="10" t="s">
        <v>644</v>
      </c>
      <c r="D61" s="10" t="s">
        <v>645</v>
      </c>
      <c r="E61" s="6">
        <f t="shared" si="0"/>
        <v>61.44</v>
      </c>
      <c r="F61" s="1">
        <v>0</v>
      </c>
      <c r="G61" s="1" t="str">
        <f t="shared" si="1"/>
        <v/>
      </c>
      <c r="H61" s="13">
        <f t="shared" si="2"/>
        <v>61.44</v>
      </c>
    </row>
    <row r="62" spans="1:8" ht="14.25" customHeight="1">
      <c r="A62" s="1" t="s">
        <v>395</v>
      </c>
      <c r="B62" s="9">
        <v>43490</v>
      </c>
      <c r="C62" s="10" t="s">
        <v>646</v>
      </c>
      <c r="D62" s="10" t="s">
        <v>595</v>
      </c>
      <c r="E62" s="6">
        <f t="shared" si="0"/>
        <v>3.13</v>
      </c>
      <c r="F62" s="1">
        <v>0</v>
      </c>
      <c r="G62" s="1" t="str">
        <f t="shared" si="1"/>
        <v/>
      </c>
      <c r="H62" s="13">
        <f t="shared" si="2"/>
        <v>3.13</v>
      </c>
    </row>
    <row r="63" spans="1:8" ht="14.25" customHeight="1">
      <c r="A63" s="1" t="s">
        <v>395</v>
      </c>
      <c r="B63" s="9">
        <v>43490</v>
      </c>
      <c r="C63" s="10" t="s">
        <v>67</v>
      </c>
      <c r="D63" s="10" t="s">
        <v>338</v>
      </c>
      <c r="E63" s="6">
        <f t="shared" si="0"/>
        <v>1.8</v>
      </c>
      <c r="F63" s="1">
        <v>0</v>
      </c>
      <c r="G63" s="1" t="str">
        <f t="shared" si="1"/>
        <v/>
      </c>
      <c r="H63" s="13">
        <f t="shared" si="2"/>
        <v>1.8</v>
      </c>
    </row>
    <row r="64" spans="1:8" ht="14.25" customHeight="1">
      <c r="A64" s="1" t="s">
        <v>395</v>
      </c>
      <c r="B64" s="9">
        <v>43490</v>
      </c>
      <c r="C64" s="10" t="s">
        <v>319</v>
      </c>
      <c r="D64" s="10" t="s">
        <v>647</v>
      </c>
      <c r="E64" s="6">
        <f t="shared" si="0"/>
        <v>10.9</v>
      </c>
      <c r="F64" s="1">
        <v>0</v>
      </c>
      <c r="G64" s="1" t="str">
        <f t="shared" si="1"/>
        <v/>
      </c>
      <c r="H64" s="13">
        <f t="shared" si="2"/>
        <v>10.9</v>
      </c>
    </row>
    <row r="65" spans="1:8" ht="14.25" customHeight="1">
      <c r="A65" s="1" t="s">
        <v>395</v>
      </c>
      <c r="B65" s="9">
        <v>43491</v>
      </c>
      <c r="C65" s="10" t="s">
        <v>322</v>
      </c>
      <c r="D65" s="10" t="s">
        <v>648</v>
      </c>
      <c r="E65" s="6">
        <f t="shared" si="0"/>
        <v>22</v>
      </c>
      <c r="F65" s="1">
        <v>0</v>
      </c>
      <c r="G65" s="1" t="str">
        <f t="shared" si="1"/>
        <v/>
      </c>
      <c r="H65" s="13">
        <f t="shared" si="2"/>
        <v>22</v>
      </c>
    </row>
    <row r="66" spans="1:8" ht="14.25" customHeight="1">
      <c r="A66" s="1" t="s">
        <v>395</v>
      </c>
      <c r="B66" s="9">
        <v>43492</v>
      </c>
      <c r="C66" s="10" t="s">
        <v>649</v>
      </c>
      <c r="D66" s="10" t="s">
        <v>89</v>
      </c>
      <c r="E66" s="6">
        <f t="shared" si="0"/>
        <v>70.62</v>
      </c>
      <c r="F66" s="1">
        <v>3</v>
      </c>
      <c r="G66" s="1">
        <f t="shared" si="1"/>
        <v>23.540000000000003</v>
      </c>
      <c r="H66" s="1" t="str">
        <f t="shared" si="2"/>
        <v/>
      </c>
    </row>
    <row r="67" spans="1:8" ht="14.25" customHeight="1">
      <c r="A67" s="1" t="s">
        <v>395</v>
      </c>
      <c r="B67" s="9">
        <v>43492</v>
      </c>
      <c r="C67" s="10" t="s">
        <v>649</v>
      </c>
      <c r="D67" s="10" t="s">
        <v>89</v>
      </c>
      <c r="E67" s="6">
        <f t="shared" si="0"/>
        <v>70.62</v>
      </c>
      <c r="F67" s="1">
        <v>0</v>
      </c>
      <c r="G67" s="1" t="str">
        <f t="shared" si="1"/>
        <v/>
      </c>
      <c r="H67" s="13">
        <f t="shared" si="2"/>
        <v>70.62</v>
      </c>
    </row>
    <row r="68" spans="1:8" ht="14.25" customHeight="1">
      <c r="A68" s="1" t="s">
        <v>395</v>
      </c>
      <c r="B68" s="9">
        <v>43493</v>
      </c>
      <c r="C68" s="10" t="s">
        <v>650</v>
      </c>
      <c r="D68" s="10" t="s">
        <v>583</v>
      </c>
      <c r="E68" s="6">
        <f t="shared" si="0"/>
        <v>1.47</v>
      </c>
      <c r="F68" s="1">
        <v>0</v>
      </c>
      <c r="G68" s="1" t="str">
        <f t="shared" si="1"/>
        <v/>
      </c>
      <c r="H68" s="13">
        <f t="shared" si="2"/>
        <v>1.47</v>
      </c>
    </row>
    <row r="69" spans="1:8" ht="14.25" customHeight="1">
      <c r="A69" s="1" t="s">
        <v>395</v>
      </c>
      <c r="B69" s="9">
        <v>43493</v>
      </c>
      <c r="C69" s="10" t="s">
        <v>651</v>
      </c>
      <c r="D69" s="10" t="s">
        <v>61</v>
      </c>
      <c r="E69" s="6">
        <f t="shared" si="0"/>
        <v>2.7</v>
      </c>
      <c r="F69" s="1">
        <v>0</v>
      </c>
      <c r="G69" s="1" t="str">
        <f t="shared" si="1"/>
        <v/>
      </c>
      <c r="H69" s="13">
        <f t="shared" si="2"/>
        <v>2.7</v>
      </c>
    </row>
    <row r="70" spans="1:8" ht="14.25" customHeight="1">
      <c r="A70" s="1" t="s">
        <v>395</v>
      </c>
      <c r="B70" s="9">
        <v>43493</v>
      </c>
      <c r="C70" s="10" t="s">
        <v>500</v>
      </c>
      <c r="D70" s="10" t="s">
        <v>652</v>
      </c>
      <c r="E70" s="6">
        <f t="shared" si="0"/>
        <v>13.8</v>
      </c>
      <c r="F70" s="1">
        <v>0</v>
      </c>
      <c r="G70" s="1" t="str">
        <f t="shared" si="1"/>
        <v/>
      </c>
      <c r="H70" s="13">
        <f t="shared" si="2"/>
        <v>13.8</v>
      </c>
    </row>
    <row r="71" spans="1:8" ht="14.25" customHeight="1">
      <c r="A71" s="1" t="s">
        <v>395</v>
      </c>
      <c r="B71" s="9">
        <v>43493</v>
      </c>
      <c r="C71" s="10" t="s">
        <v>67</v>
      </c>
      <c r="D71" s="10" t="s">
        <v>338</v>
      </c>
      <c r="E71" s="6">
        <f t="shared" si="0"/>
        <v>1.8</v>
      </c>
      <c r="F71" s="1">
        <v>0</v>
      </c>
      <c r="G71" s="1" t="str">
        <f t="shared" si="1"/>
        <v/>
      </c>
      <c r="H71" s="13">
        <f t="shared" si="2"/>
        <v>1.8</v>
      </c>
    </row>
    <row r="72" spans="1:8" ht="14.25" customHeight="1">
      <c r="A72" s="1" t="s">
        <v>395</v>
      </c>
      <c r="B72" s="9">
        <v>43494</v>
      </c>
      <c r="C72" s="10" t="s">
        <v>653</v>
      </c>
      <c r="D72" s="10" t="s">
        <v>654</v>
      </c>
      <c r="E72" s="6">
        <f t="shared" si="0"/>
        <v>3.43</v>
      </c>
      <c r="F72" s="1">
        <v>0</v>
      </c>
      <c r="G72" s="1" t="str">
        <f t="shared" si="1"/>
        <v/>
      </c>
      <c r="H72" s="13">
        <f t="shared" si="2"/>
        <v>3.43</v>
      </c>
    </row>
    <row r="73" spans="1:8" ht="14.25" customHeight="1">
      <c r="A73" s="1" t="s">
        <v>395</v>
      </c>
      <c r="B73" s="9">
        <v>43494</v>
      </c>
      <c r="C73" s="10" t="s">
        <v>655</v>
      </c>
      <c r="D73" s="10" t="s">
        <v>656</v>
      </c>
      <c r="E73" s="6">
        <f t="shared" si="0"/>
        <v>8.3000000000000007</v>
      </c>
      <c r="F73" s="1">
        <v>0</v>
      </c>
      <c r="G73" s="1" t="str">
        <f t="shared" si="1"/>
        <v/>
      </c>
      <c r="H73" s="13">
        <f t="shared" si="2"/>
        <v>8.3000000000000007</v>
      </c>
    </row>
    <row r="74" spans="1:8" ht="14.25" customHeight="1">
      <c r="A74" s="1" t="s">
        <v>395</v>
      </c>
      <c r="B74" s="9">
        <v>43495</v>
      </c>
      <c r="C74" s="10" t="s">
        <v>616</v>
      </c>
      <c r="D74" s="10" t="s">
        <v>657</v>
      </c>
      <c r="E74" s="6">
        <f t="shared" si="0"/>
        <v>4.5999999999999996</v>
      </c>
      <c r="F74" s="1">
        <v>0</v>
      </c>
      <c r="G74" s="1" t="str">
        <f t="shared" si="1"/>
        <v/>
      </c>
      <c r="H74" s="13">
        <f t="shared" si="2"/>
        <v>4.5999999999999996</v>
      </c>
    </row>
    <row r="75" spans="1:8" ht="14.25" customHeight="1">
      <c r="A75" s="1" t="s">
        <v>395</v>
      </c>
      <c r="B75" s="9">
        <v>43495</v>
      </c>
      <c r="C75" s="10" t="s">
        <v>67</v>
      </c>
      <c r="D75" s="10" t="s">
        <v>69</v>
      </c>
      <c r="E75" s="6">
        <f t="shared" si="0"/>
        <v>1.5</v>
      </c>
      <c r="F75" s="1">
        <v>0</v>
      </c>
      <c r="G75" s="1" t="str">
        <f t="shared" si="1"/>
        <v/>
      </c>
      <c r="H75" s="13">
        <f t="shared" si="2"/>
        <v>1.5</v>
      </c>
    </row>
    <row r="76" spans="1:8" ht="14.25" customHeight="1">
      <c r="A76" s="1" t="s">
        <v>395</v>
      </c>
      <c r="B76" s="9">
        <v>43496</v>
      </c>
      <c r="C76" s="10" t="s">
        <v>55</v>
      </c>
      <c r="D76" s="10" t="s">
        <v>658</v>
      </c>
      <c r="E76" s="6">
        <f t="shared" si="0"/>
        <v>13.2</v>
      </c>
      <c r="F76" s="1">
        <v>2</v>
      </c>
      <c r="G76" s="1">
        <f t="shared" si="1"/>
        <v>6.6</v>
      </c>
      <c r="H76" s="1" t="str">
        <f t="shared" si="2"/>
        <v/>
      </c>
    </row>
    <row r="77" spans="1:8" ht="14.25" customHeight="1">
      <c r="A77" s="1" t="s">
        <v>395</v>
      </c>
      <c r="B77" s="9">
        <v>43496</v>
      </c>
      <c r="C77" s="10" t="s">
        <v>366</v>
      </c>
      <c r="D77" s="10" t="s">
        <v>659</v>
      </c>
      <c r="E77" s="6">
        <f t="shared" si="0"/>
        <v>68.2</v>
      </c>
      <c r="F77" s="1">
        <v>2</v>
      </c>
      <c r="G77" s="1">
        <f t="shared" si="1"/>
        <v>34.1</v>
      </c>
      <c r="H77" s="1" t="str">
        <f t="shared" si="2"/>
        <v/>
      </c>
    </row>
    <row r="78" spans="1:8" ht="14.25" customHeight="1">
      <c r="A78" s="1" t="s">
        <v>395</v>
      </c>
      <c r="B78" s="9">
        <v>43496</v>
      </c>
      <c r="C78" s="10" t="s">
        <v>660</v>
      </c>
      <c r="D78" s="10" t="s">
        <v>661</v>
      </c>
      <c r="E78" s="6">
        <f t="shared" si="0"/>
        <v>271.45</v>
      </c>
      <c r="F78" s="1">
        <v>4</v>
      </c>
      <c r="G78" s="1">
        <f t="shared" si="1"/>
        <v>67.862499999999997</v>
      </c>
      <c r="H78" s="1" t="str">
        <f t="shared" si="2"/>
        <v/>
      </c>
    </row>
    <row r="79" spans="1:8" ht="14.25" customHeight="1">
      <c r="A79" s="1" t="s">
        <v>395</v>
      </c>
      <c r="B79" s="9">
        <v>43496</v>
      </c>
      <c r="C79" s="10" t="s">
        <v>404</v>
      </c>
      <c r="D79" s="10" t="s">
        <v>662</v>
      </c>
      <c r="E79" s="6">
        <f t="shared" si="0"/>
        <v>16.399999999999999</v>
      </c>
      <c r="F79" s="1">
        <v>2</v>
      </c>
      <c r="G79" s="1">
        <f t="shared" si="1"/>
        <v>8.1999999999999993</v>
      </c>
      <c r="H79" s="1" t="str">
        <f t="shared" si="2"/>
        <v/>
      </c>
    </row>
    <row r="80" spans="1:8" ht="14.25" customHeight="1">
      <c r="A80" s="1" t="s">
        <v>395</v>
      </c>
      <c r="B80" s="9">
        <v>43496</v>
      </c>
      <c r="C80" s="10" t="s">
        <v>663</v>
      </c>
      <c r="D80" s="10" t="s">
        <v>664</v>
      </c>
      <c r="E80" s="6">
        <f t="shared" si="0"/>
        <v>109</v>
      </c>
      <c r="F80" s="1">
        <v>0</v>
      </c>
      <c r="G80" s="1" t="str">
        <f t="shared" si="1"/>
        <v/>
      </c>
      <c r="H80" s="1">
        <v>0</v>
      </c>
    </row>
    <row r="81" spans="1:8" ht="14.25" customHeight="1">
      <c r="A81" s="1" t="s">
        <v>395</v>
      </c>
      <c r="B81" s="9">
        <v>43496</v>
      </c>
      <c r="C81" s="10" t="s">
        <v>334</v>
      </c>
      <c r="D81" s="10" t="s">
        <v>665</v>
      </c>
      <c r="E81" s="6">
        <f t="shared" si="0"/>
        <v>1.25</v>
      </c>
      <c r="F81" s="1">
        <v>0</v>
      </c>
      <c r="G81" s="1" t="str">
        <f t="shared" si="1"/>
        <v/>
      </c>
      <c r="H81" s="13">
        <f t="shared" ref="H81:H85" si="3">IF(F81=0,E81,"")</f>
        <v>1.25</v>
      </c>
    </row>
    <row r="82" spans="1:8" ht="14.25" customHeight="1">
      <c r="A82" s="1" t="s">
        <v>395</v>
      </c>
      <c r="B82" s="9">
        <v>43497</v>
      </c>
      <c r="C82" s="10" t="s">
        <v>666</v>
      </c>
      <c r="D82" s="10" t="s">
        <v>73</v>
      </c>
      <c r="E82" s="6">
        <f t="shared" si="0"/>
        <v>1.2</v>
      </c>
      <c r="F82" s="1">
        <v>0</v>
      </c>
      <c r="G82" s="1" t="str">
        <f t="shared" si="1"/>
        <v/>
      </c>
      <c r="H82" s="13">
        <f t="shared" si="3"/>
        <v>1.2</v>
      </c>
    </row>
    <row r="83" spans="1:8" ht="14.25" customHeight="1">
      <c r="A83" s="1" t="s">
        <v>395</v>
      </c>
      <c r="B83" s="9">
        <v>43498</v>
      </c>
      <c r="C83" s="10" t="s">
        <v>467</v>
      </c>
      <c r="D83" s="10" t="s">
        <v>667</v>
      </c>
      <c r="E83" s="6">
        <f t="shared" si="0"/>
        <v>33.340000000000003</v>
      </c>
      <c r="F83" s="1">
        <v>0</v>
      </c>
      <c r="G83" s="1" t="str">
        <f t="shared" si="1"/>
        <v/>
      </c>
      <c r="H83" s="13">
        <f t="shared" si="3"/>
        <v>33.340000000000003</v>
      </c>
    </row>
    <row r="84" spans="1:8" ht="14.25" customHeight="1">
      <c r="A84" s="1" t="s">
        <v>510</v>
      </c>
      <c r="B84" s="9">
        <v>43471</v>
      </c>
      <c r="C84" s="10" t="s">
        <v>292</v>
      </c>
      <c r="D84" s="10" t="s">
        <v>668</v>
      </c>
      <c r="E84" s="6">
        <f t="shared" si="0"/>
        <v>54.69</v>
      </c>
      <c r="F84" s="1">
        <v>2</v>
      </c>
      <c r="G84" s="1">
        <f t="shared" si="1"/>
        <v>27.344999999999999</v>
      </c>
      <c r="H84" s="1" t="str">
        <f t="shared" si="3"/>
        <v/>
      </c>
    </row>
    <row r="85" spans="1:8" ht="14.25" customHeight="1">
      <c r="A85" s="1" t="s">
        <v>510</v>
      </c>
      <c r="B85" s="9">
        <v>43496</v>
      </c>
      <c r="C85" s="10" t="s">
        <v>669</v>
      </c>
      <c r="D85" s="10" t="s">
        <v>670</v>
      </c>
      <c r="E85" s="6">
        <f t="shared" si="0"/>
        <v>58.79</v>
      </c>
      <c r="F85" s="1">
        <v>2</v>
      </c>
      <c r="G85" s="1">
        <f t="shared" si="1"/>
        <v>29.395</v>
      </c>
      <c r="H85" s="1" t="str">
        <f t="shared" si="3"/>
        <v/>
      </c>
    </row>
    <row r="86" spans="1:8" ht="14.25" customHeight="1"/>
    <row r="87" spans="1:8" ht="14.25" customHeight="1"/>
    <row r="88" spans="1:8" ht="14.25" customHeight="1"/>
    <row r="89" spans="1:8" ht="14.25" customHeight="1"/>
    <row r="90" spans="1:8" ht="14.25" customHeight="1"/>
    <row r="91" spans="1:8" ht="14.25" customHeight="1"/>
    <row r="92" spans="1:8" ht="14.25" customHeight="1"/>
    <row r="93" spans="1:8" ht="14.25" customHeight="1"/>
    <row r="94" spans="1:8" ht="14.25" customHeight="1"/>
    <row r="95" spans="1:8" ht="14.25" customHeight="1"/>
    <row r="96" spans="1:8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G83" xr:uid="{00000000-0009-0000-0000-00000A000000}">
    <sortState xmlns:xlrd2="http://schemas.microsoft.com/office/spreadsheetml/2017/richdata2" ref="A2:G83">
      <sortCondition ref="B2:B83"/>
    </sortState>
  </autoFilter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000"/>
  <sheetViews>
    <sheetView workbookViewId="0"/>
  </sheetViews>
  <sheetFormatPr defaultColWidth="14.42578125" defaultRowHeight="15" customHeight="1"/>
  <cols>
    <col min="1" max="1" width="24" customWidth="1"/>
    <col min="2" max="2" width="9.7109375" customWidth="1"/>
    <col min="3" max="3" width="52.42578125" customWidth="1"/>
    <col min="4" max="8" width="8.7109375" customWidth="1"/>
  </cols>
  <sheetData>
    <row r="1" spans="1:8" ht="14.25" customHeight="1">
      <c r="A1" s="8" t="s">
        <v>671</v>
      </c>
      <c r="B1" s="8"/>
      <c r="C1" s="8"/>
      <c r="D1" s="8"/>
      <c r="E1" s="8"/>
      <c r="F1" s="8"/>
      <c r="G1" s="6">
        <f t="shared" ref="G1:H1" si="0">SUM(G3:G100)-175</f>
        <v>570.84999999999991</v>
      </c>
      <c r="H1" s="6">
        <f t="shared" si="0"/>
        <v>2219.38</v>
      </c>
    </row>
    <row r="2" spans="1:8" ht="14.25" customHeight="1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394</v>
      </c>
      <c r="H2" s="8"/>
    </row>
    <row r="3" spans="1:8" ht="14.25" customHeight="1">
      <c r="A3" s="8" t="s">
        <v>395</v>
      </c>
      <c r="B3" s="4">
        <v>43465</v>
      </c>
      <c r="C3" s="5" t="s">
        <v>582</v>
      </c>
      <c r="D3" s="5" t="s">
        <v>583</v>
      </c>
      <c r="E3" s="6">
        <f t="shared" ref="E3:E75" si="1">MID(D3,3,LEN(D3)-2)+0</f>
        <v>1.47</v>
      </c>
      <c r="F3" s="8">
        <v>0</v>
      </c>
      <c r="G3" s="8" t="str">
        <f t="shared" ref="G3:G12" si="2">IFERROR(E3/F3,"")</f>
        <v/>
      </c>
      <c r="H3" s="6">
        <f t="shared" ref="H3:H75" si="3">IF(F3=0,E3,"")</f>
        <v>1.47</v>
      </c>
    </row>
    <row r="4" spans="1:8" ht="14.25" customHeight="1">
      <c r="A4" s="8" t="s">
        <v>395</v>
      </c>
      <c r="B4" s="4">
        <v>43495</v>
      </c>
      <c r="C4" s="5" t="s">
        <v>672</v>
      </c>
      <c r="D4" s="5" t="s">
        <v>62</v>
      </c>
      <c r="E4" s="6">
        <f t="shared" si="1"/>
        <v>2.2999999999999998</v>
      </c>
      <c r="F4" s="8">
        <v>0</v>
      </c>
      <c r="G4" s="8" t="str">
        <f t="shared" si="2"/>
        <v/>
      </c>
      <c r="H4" s="6">
        <f t="shared" si="3"/>
        <v>2.2999999999999998</v>
      </c>
    </row>
    <row r="5" spans="1:8" ht="14.25" customHeight="1">
      <c r="A5" s="8" t="s">
        <v>395</v>
      </c>
      <c r="B5" s="4">
        <v>43497</v>
      </c>
      <c r="C5" s="5" t="s">
        <v>673</v>
      </c>
      <c r="D5" s="5" t="s">
        <v>595</v>
      </c>
      <c r="E5" s="6">
        <f t="shared" si="1"/>
        <v>3.13</v>
      </c>
      <c r="F5" s="8">
        <v>0</v>
      </c>
      <c r="G5" s="8" t="str">
        <f t="shared" si="2"/>
        <v/>
      </c>
      <c r="H5" s="6">
        <f t="shared" si="3"/>
        <v>3.13</v>
      </c>
    </row>
    <row r="6" spans="1:8" ht="14.25" customHeight="1">
      <c r="A6" s="8" t="s">
        <v>395</v>
      </c>
      <c r="B6" s="4">
        <v>43498</v>
      </c>
      <c r="C6" s="5" t="s">
        <v>441</v>
      </c>
      <c r="D6" s="5" t="s">
        <v>59</v>
      </c>
      <c r="E6" s="6">
        <f t="shared" si="1"/>
        <v>2.9</v>
      </c>
      <c r="F6" s="8">
        <v>0</v>
      </c>
      <c r="G6" s="8" t="str">
        <f t="shared" si="2"/>
        <v/>
      </c>
      <c r="H6" s="6">
        <f t="shared" si="3"/>
        <v>2.9</v>
      </c>
    </row>
    <row r="7" spans="1:8" ht="14.25" customHeight="1">
      <c r="A7" s="8" t="s">
        <v>395</v>
      </c>
      <c r="B7" s="4">
        <v>43499</v>
      </c>
      <c r="C7" s="5" t="s">
        <v>674</v>
      </c>
      <c r="D7" s="5" t="s">
        <v>675</v>
      </c>
      <c r="E7" s="6">
        <f t="shared" si="1"/>
        <v>39.99</v>
      </c>
      <c r="F7" s="8">
        <v>0</v>
      </c>
      <c r="G7" s="8" t="str">
        <f t="shared" si="2"/>
        <v/>
      </c>
      <c r="H7" s="6">
        <f t="shared" si="3"/>
        <v>39.99</v>
      </c>
    </row>
    <row r="8" spans="1:8" ht="14.25" customHeight="1">
      <c r="A8" s="8" t="s">
        <v>395</v>
      </c>
      <c r="B8" s="4">
        <v>43500</v>
      </c>
      <c r="C8" s="5" t="s">
        <v>676</v>
      </c>
      <c r="D8" s="5" t="s">
        <v>677</v>
      </c>
      <c r="E8" s="6">
        <f t="shared" si="1"/>
        <v>1.44</v>
      </c>
      <c r="F8" s="8">
        <v>2</v>
      </c>
      <c r="G8" s="8">
        <f t="shared" si="2"/>
        <v>0.72</v>
      </c>
      <c r="H8" s="8" t="str">
        <f t="shared" si="3"/>
        <v/>
      </c>
    </row>
    <row r="9" spans="1:8" ht="14.25" customHeight="1">
      <c r="A9" s="8" t="s">
        <v>395</v>
      </c>
      <c r="B9" s="4">
        <v>43500</v>
      </c>
      <c r="C9" s="5" t="s">
        <v>678</v>
      </c>
      <c r="D9" s="5" t="s">
        <v>679</v>
      </c>
      <c r="E9" s="6">
        <f t="shared" si="1"/>
        <v>0.96</v>
      </c>
      <c r="F9" s="8">
        <v>0</v>
      </c>
      <c r="G9" s="8" t="str">
        <f t="shared" si="2"/>
        <v/>
      </c>
      <c r="H9" s="6">
        <f t="shared" si="3"/>
        <v>0.96</v>
      </c>
    </row>
    <row r="10" spans="1:8" ht="14.25" customHeight="1">
      <c r="A10" s="8" t="s">
        <v>395</v>
      </c>
      <c r="B10" s="4">
        <v>43501</v>
      </c>
      <c r="C10" s="5" t="s">
        <v>680</v>
      </c>
      <c r="D10" s="5" t="s">
        <v>681</v>
      </c>
      <c r="E10" s="6">
        <f t="shared" si="1"/>
        <v>3.04</v>
      </c>
      <c r="F10" s="8">
        <v>0</v>
      </c>
      <c r="G10" s="8" t="str">
        <f t="shared" si="2"/>
        <v/>
      </c>
      <c r="H10" s="6">
        <f t="shared" si="3"/>
        <v>3.04</v>
      </c>
    </row>
    <row r="11" spans="1:8" ht="14.25" customHeight="1">
      <c r="A11" s="8" t="s">
        <v>395</v>
      </c>
      <c r="B11" s="4">
        <v>43502</v>
      </c>
      <c r="C11" s="5" t="s">
        <v>649</v>
      </c>
      <c r="D11" s="5" t="s">
        <v>682</v>
      </c>
      <c r="E11" s="6">
        <f t="shared" si="1"/>
        <v>64.739999999999995</v>
      </c>
      <c r="F11" s="8">
        <v>2</v>
      </c>
      <c r="G11" s="8">
        <f t="shared" si="2"/>
        <v>32.369999999999997</v>
      </c>
      <c r="H11" s="8" t="str">
        <f t="shared" si="3"/>
        <v/>
      </c>
    </row>
    <row r="12" spans="1:8" ht="14.25" customHeight="1">
      <c r="A12" s="8" t="s">
        <v>395</v>
      </c>
      <c r="B12" s="4">
        <v>43502</v>
      </c>
      <c r="C12" s="5" t="s">
        <v>683</v>
      </c>
      <c r="D12" s="5" t="s">
        <v>684</v>
      </c>
      <c r="E12" s="6">
        <f t="shared" si="1"/>
        <v>105.95</v>
      </c>
      <c r="F12" s="8">
        <f>4/6/2</f>
        <v>0.33333333333333331</v>
      </c>
      <c r="G12" s="8">
        <f t="shared" si="2"/>
        <v>317.85000000000002</v>
      </c>
      <c r="H12" s="8" t="str">
        <f t="shared" si="3"/>
        <v/>
      </c>
    </row>
    <row r="13" spans="1:8" ht="14.25" customHeight="1">
      <c r="A13" s="8" t="s">
        <v>395</v>
      </c>
      <c r="B13" s="4">
        <v>43502</v>
      </c>
      <c r="C13" s="5" t="s">
        <v>649</v>
      </c>
      <c r="D13" s="5" t="s">
        <v>685</v>
      </c>
      <c r="E13" s="6">
        <f t="shared" si="1"/>
        <v>500.96</v>
      </c>
      <c r="F13" s="8">
        <v>0</v>
      </c>
      <c r="G13" s="8">
        <f>38*3/2</f>
        <v>57</v>
      </c>
      <c r="H13" s="6">
        <f t="shared" si="3"/>
        <v>500.96</v>
      </c>
    </row>
    <row r="14" spans="1:8" ht="14.25" customHeight="1">
      <c r="A14" s="8" t="s">
        <v>395</v>
      </c>
      <c r="B14" s="4">
        <v>43503</v>
      </c>
      <c r="C14" s="5" t="s">
        <v>686</v>
      </c>
      <c r="D14" s="5" t="s">
        <v>52</v>
      </c>
      <c r="E14" s="6">
        <f t="shared" si="1"/>
        <v>5.9</v>
      </c>
      <c r="F14" s="8">
        <v>2</v>
      </c>
      <c r="G14" s="8">
        <f t="shared" ref="G14:G54" si="4">IFERROR(E14/F14,"")</f>
        <v>2.95</v>
      </c>
      <c r="H14" s="8" t="str">
        <f t="shared" si="3"/>
        <v/>
      </c>
    </row>
    <row r="15" spans="1:8" ht="14.25" customHeight="1">
      <c r="A15" s="8" t="s">
        <v>395</v>
      </c>
      <c r="B15" s="4">
        <v>43503</v>
      </c>
      <c r="C15" s="5" t="s">
        <v>687</v>
      </c>
      <c r="D15" s="5" t="s">
        <v>688</v>
      </c>
      <c r="E15" s="6">
        <f t="shared" si="1"/>
        <v>386.06</v>
      </c>
      <c r="F15" s="8">
        <v>0</v>
      </c>
      <c r="G15" s="8" t="str">
        <f t="shared" si="4"/>
        <v/>
      </c>
      <c r="H15" s="6">
        <f t="shared" si="3"/>
        <v>386.06</v>
      </c>
    </row>
    <row r="16" spans="1:8" ht="14.25" customHeight="1">
      <c r="A16" s="8" t="s">
        <v>395</v>
      </c>
      <c r="B16" s="4">
        <v>43503</v>
      </c>
      <c r="C16" s="5" t="s">
        <v>689</v>
      </c>
      <c r="D16" s="5" t="s">
        <v>690</v>
      </c>
      <c r="E16" s="6">
        <f t="shared" si="1"/>
        <v>163.69999999999999</v>
      </c>
      <c r="F16" s="8">
        <v>5</v>
      </c>
      <c r="G16" s="8">
        <f t="shared" si="4"/>
        <v>32.739999999999995</v>
      </c>
      <c r="H16" s="8" t="str">
        <f t="shared" si="3"/>
        <v/>
      </c>
    </row>
    <row r="17" spans="1:8" ht="14.25" customHeight="1">
      <c r="A17" s="8" t="s">
        <v>395</v>
      </c>
      <c r="B17" s="4">
        <v>43504</v>
      </c>
      <c r="C17" s="5" t="s">
        <v>691</v>
      </c>
      <c r="D17" s="5" t="s">
        <v>595</v>
      </c>
      <c r="E17" s="6">
        <f t="shared" si="1"/>
        <v>3.13</v>
      </c>
      <c r="F17" s="8">
        <v>0</v>
      </c>
      <c r="G17" s="8" t="str">
        <f t="shared" si="4"/>
        <v/>
      </c>
      <c r="H17" s="6">
        <f t="shared" si="3"/>
        <v>3.13</v>
      </c>
    </row>
    <row r="18" spans="1:8" ht="14.25" customHeight="1">
      <c r="A18" s="8" t="s">
        <v>395</v>
      </c>
      <c r="B18" s="4">
        <v>43504</v>
      </c>
      <c r="C18" s="5" t="s">
        <v>324</v>
      </c>
      <c r="D18" s="5" t="s">
        <v>692</v>
      </c>
      <c r="E18" s="6">
        <f t="shared" si="1"/>
        <v>25</v>
      </c>
      <c r="F18" s="8">
        <v>0</v>
      </c>
      <c r="G18" s="8" t="str">
        <f t="shared" si="4"/>
        <v/>
      </c>
      <c r="H18" s="6">
        <f t="shared" si="3"/>
        <v>25</v>
      </c>
    </row>
    <row r="19" spans="1:8" ht="14.25" customHeight="1">
      <c r="A19" s="8" t="s">
        <v>395</v>
      </c>
      <c r="B19" s="4">
        <v>43504</v>
      </c>
      <c r="C19" s="5" t="s">
        <v>693</v>
      </c>
      <c r="D19" s="5" t="s">
        <v>71</v>
      </c>
      <c r="E19" s="6">
        <f t="shared" si="1"/>
        <v>1.3</v>
      </c>
      <c r="F19" s="8">
        <v>0</v>
      </c>
      <c r="G19" s="8" t="str">
        <f t="shared" si="4"/>
        <v/>
      </c>
      <c r="H19" s="6">
        <f t="shared" si="3"/>
        <v>1.3</v>
      </c>
    </row>
    <row r="20" spans="1:8" ht="14.25" customHeight="1">
      <c r="A20" s="8" t="s">
        <v>395</v>
      </c>
      <c r="B20" s="4">
        <v>43504</v>
      </c>
      <c r="C20" s="5" t="s">
        <v>694</v>
      </c>
      <c r="D20" s="5" t="s">
        <v>695</v>
      </c>
      <c r="E20" s="6">
        <f t="shared" si="1"/>
        <v>5.3</v>
      </c>
      <c r="F20" s="8">
        <v>0</v>
      </c>
      <c r="G20" s="8" t="str">
        <f t="shared" si="4"/>
        <v/>
      </c>
      <c r="H20" s="6">
        <f t="shared" si="3"/>
        <v>5.3</v>
      </c>
    </row>
    <row r="21" spans="1:8" ht="14.25" customHeight="1">
      <c r="A21" s="8" t="s">
        <v>395</v>
      </c>
      <c r="B21" s="4">
        <v>43506</v>
      </c>
      <c r="C21" s="5" t="s">
        <v>696</v>
      </c>
      <c r="D21" s="5" t="s">
        <v>249</v>
      </c>
      <c r="E21" s="6">
        <f t="shared" si="1"/>
        <v>8</v>
      </c>
      <c r="F21" s="8">
        <v>2</v>
      </c>
      <c r="G21" s="8">
        <f t="shared" si="4"/>
        <v>4</v>
      </c>
      <c r="H21" s="8" t="str">
        <f t="shared" si="3"/>
        <v/>
      </c>
    </row>
    <row r="22" spans="1:8" ht="14.25" customHeight="1">
      <c r="A22" s="8" t="s">
        <v>395</v>
      </c>
      <c r="B22" s="4">
        <v>43506</v>
      </c>
      <c r="C22" s="5" t="s">
        <v>697</v>
      </c>
      <c r="D22" s="5" t="s">
        <v>353</v>
      </c>
      <c r="E22" s="6">
        <f t="shared" si="1"/>
        <v>9</v>
      </c>
      <c r="F22" s="8">
        <v>2</v>
      </c>
      <c r="G22" s="8">
        <f t="shared" si="4"/>
        <v>4.5</v>
      </c>
      <c r="H22" s="8" t="str">
        <f t="shared" si="3"/>
        <v/>
      </c>
    </row>
    <row r="23" spans="1:8" ht="14.25" customHeight="1">
      <c r="A23" s="8" t="s">
        <v>395</v>
      </c>
      <c r="B23" s="4">
        <v>43507</v>
      </c>
      <c r="C23" s="5" t="s">
        <v>698</v>
      </c>
      <c r="D23" s="5" t="s">
        <v>378</v>
      </c>
      <c r="E23" s="6">
        <f t="shared" si="1"/>
        <v>0.6</v>
      </c>
      <c r="F23" s="8">
        <v>0</v>
      </c>
      <c r="G23" s="8" t="str">
        <f t="shared" si="4"/>
        <v/>
      </c>
      <c r="H23" s="6">
        <f t="shared" si="3"/>
        <v>0.6</v>
      </c>
    </row>
    <row r="24" spans="1:8" ht="14.25" customHeight="1">
      <c r="A24" s="8" t="s">
        <v>395</v>
      </c>
      <c r="B24" s="4">
        <v>43507</v>
      </c>
      <c r="C24" s="5" t="s">
        <v>699</v>
      </c>
      <c r="D24" s="5" t="s">
        <v>401</v>
      </c>
      <c r="E24" s="6">
        <f t="shared" si="1"/>
        <v>3.74</v>
      </c>
      <c r="F24" s="8">
        <v>0</v>
      </c>
      <c r="G24" s="8" t="str">
        <f t="shared" si="4"/>
        <v/>
      </c>
      <c r="H24" s="6">
        <f t="shared" si="3"/>
        <v>3.74</v>
      </c>
    </row>
    <row r="25" spans="1:8" ht="14.25" customHeight="1">
      <c r="A25" s="8" t="s">
        <v>395</v>
      </c>
      <c r="B25" s="4">
        <v>43507</v>
      </c>
      <c r="C25" s="5" t="s">
        <v>700</v>
      </c>
      <c r="D25" s="5" t="s">
        <v>471</v>
      </c>
      <c r="E25" s="6">
        <f t="shared" si="1"/>
        <v>20</v>
      </c>
      <c r="F25" s="8">
        <v>0</v>
      </c>
      <c r="G25" s="8" t="str">
        <f t="shared" si="4"/>
        <v/>
      </c>
      <c r="H25" s="6">
        <f t="shared" si="3"/>
        <v>20</v>
      </c>
    </row>
    <row r="26" spans="1:8" ht="14.25" customHeight="1">
      <c r="A26" s="8" t="s">
        <v>395</v>
      </c>
      <c r="B26" s="4">
        <v>43508</v>
      </c>
      <c r="C26" s="5" t="s">
        <v>701</v>
      </c>
      <c r="D26" s="5" t="s">
        <v>464</v>
      </c>
      <c r="E26" s="6">
        <f t="shared" si="1"/>
        <v>3.1</v>
      </c>
      <c r="F26" s="8">
        <v>0</v>
      </c>
      <c r="G26" s="8" t="str">
        <f t="shared" si="4"/>
        <v/>
      </c>
      <c r="H26" s="6">
        <f t="shared" si="3"/>
        <v>3.1</v>
      </c>
    </row>
    <row r="27" spans="1:8" ht="14.25" customHeight="1">
      <c r="A27" s="8" t="s">
        <v>395</v>
      </c>
      <c r="B27" s="4">
        <v>43508</v>
      </c>
      <c r="C27" s="5" t="s">
        <v>701</v>
      </c>
      <c r="D27" s="5" t="s">
        <v>44</v>
      </c>
      <c r="E27" s="6">
        <f t="shared" si="1"/>
        <v>6.9</v>
      </c>
      <c r="F27" s="8">
        <v>0</v>
      </c>
      <c r="G27" s="8" t="str">
        <f t="shared" si="4"/>
        <v/>
      </c>
      <c r="H27" s="6">
        <f t="shared" si="3"/>
        <v>6.9</v>
      </c>
    </row>
    <row r="28" spans="1:8" ht="14.25" customHeight="1">
      <c r="A28" s="8" t="s">
        <v>395</v>
      </c>
      <c r="B28" s="4">
        <v>43508</v>
      </c>
      <c r="C28" s="5" t="s">
        <v>702</v>
      </c>
      <c r="D28" s="5" t="s">
        <v>703</v>
      </c>
      <c r="E28" s="6">
        <f t="shared" si="1"/>
        <v>4.5599999999999996</v>
      </c>
      <c r="F28" s="8">
        <v>0</v>
      </c>
      <c r="G28" s="8" t="str">
        <f t="shared" si="4"/>
        <v/>
      </c>
      <c r="H28" s="6">
        <f t="shared" si="3"/>
        <v>4.5599999999999996</v>
      </c>
    </row>
    <row r="29" spans="1:8" ht="14.25" customHeight="1">
      <c r="A29" s="8" t="s">
        <v>395</v>
      </c>
      <c r="B29" s="4">
        <v>43508</v>
      </c>
      <c r="C29" s="5" t="s">
        <v>704</v>
      </c>
      <c r="D29" s="5" t="s">
        <v>19</v>
      </c>
      <c r="E29" s="6">
        <f t="shared" si="1"/>
        <v>20.36</v>
      </c>
      <c r="F29" s="8">
        <v>0</v>
      </c>
      <c r="G29" s="8" t="str">
        <f t="shared" si="4"/>
        <v/>
      </c>
      <c r="H29" s="6">
        <f t="shared" si="3"/>
        <v>20.36</v>
      </c>
    </row>
    <row r="30" spans="1:8" ht="14.25" customHeight="1">
      <c r="A30" s="8" t="s">
        <v>395</v>
      </c>
      <c r="B30" s="4">
        <v>43508</v>
      </c>
      <c r="C30" s="5" t="s">
        <v>705</v>
      </c>
      <c r="D30" s="5" t="s">
        <v>68</v>
      </c>
      <c r="E30" s="6">
        <f t="shared" si="1"/>
        <v>1.7</v>
      </c>
      <c r="F30" s="8">
        <v>0</v>
      </c>
      <c r="G30" s="8" t="str">
        <f t="shared" si="4"/>
        <v/>
      </c>
      <c r="H30" s="6">
        <f t="shared" si="3"/>
        <v>1.7</v>
      </c>
    </row>
    <row r="31" spans="1:8" ht="14.25" customHeight="1">
      <c r="A31" s="8" t="s">
        <v>395</v>
      </c>
      <c r="B31" s="4">
        <v>43508</v>
      </c>
      <c r="C31" s="5" t="s">
        <v>312</v>
      </c>
      <c r="D31" s="5" t="s">
        <v>403</v>
      </c>
      <c r="E31" s="6">
        <f t="shared" si="1"/>
        <v>67.39</v>
      </c>
      <c r="F31" s="8">
        <v>0</v>
      </c>
      <c r="G31" s="8" t="str">
        <f t="shared" si="4"/>
        <v/>
      </c>
      <c r="H31" s="6">
        <f t="shared" si="3"/>
        <v>67.39</v>
      </c>
    </row>
    <row r="32" spans="1:8" ht="14.25" customHeight="1">
      <c r="A32" s="8" t="s">
        <v>395</v>
      </c>
      <c r="B32" s="4">
        <v>43509</v>
      </c>
      <c r="C32" s="5" t="s">
        <v>706</v>
      </c>
      <c r="D32" s="5" t="s">
        <v>707</v>
      </c>
      <c r="E32" s="6">
        <f t="shared" si="1"/>
        <v>3.06</v>
      </c>
      <c r="F32" s="8">
        <v>0</v>
      </c>
      <c r="G32" s="8" t="str">
        <f t="shared" si="4"/>
        <v/>
      </c>
      <c r="H32" s="6">
        <f t="shared" si="3"/>
        <v>3.06</v>
      </c>
    </row>
    <row r="33" spans="1:8" ht="14.25" customHeight="1">
      <c r="A33" s="8" t="s">
        <v>395</v>
      </c>
      <c r="B33" s="4">
        <v>43510</v>
      </c>
      <c r="C33" s="5" t="s">
        <v>60</v>
      </c>
      <c r="D33" s="5" t="s">
        <v>61</v>
      </c>
      <c r="E33" s="6">
        <f t="shared" si="1"/>
        <v>2.7</v>
      </c>
      <c r="F33" s="8">
        <v>0</v>
      </c>
      <c r="G33" s="8" t="str">
        <f t="shared" si="4"/>
        <v/>
      </c>
      <c r="H33" s="6">
        <f t="shared" si="3"/>
        <v>2.7</v>
      </c>
    </row>
    <row r="34" spans="1:8" ht="14.25" customHeight="1">
      <c r="A34" s="8" t="s">
        <v>395</v>
      </c>
      <c r="B34" s="4">
        <v>43510</v>
      </c>
      <c r="C34" s="5" t="s">
        <v>708</v>
      </c>
      <c r="D34" s="5" t="s">
        <v>709</v>
      </c>
      <c r="E34" s="6">
        <f t="shared" si="1"/>
        <v>30</v>
      </c>
      <c r="F34" s="8">
        <v>0</v>
      </c>
      <c r="G34" s="8" t="str">
        <f t="shared" si="4"/>
        <v/>
      </c>
      <c r="H34" s="6">
        <f t="shared" si="3"/>
        <v>30</v>
      </c>
    </row>
    <row r="35" spans="1:8" ht="14.25" customHeight="1">
      <c r="A35" s="8" t="s">
        <v>395</v>
      </c>
      <c r="B35" s="4">
        <v>43510</v>
      </c>
      <c r="C35" s="5" t="s">
        <v>710</v>
      </c>
      <c r="D35" s="5" t="s">
        <v>711</v>
      </c>
      <c r="E35" s="6">
        <f t="shared" si="1"/>
        <v>38.4</v>
      </c>
      <c r="F35" s="8">
        <v>2</v>
      </c>
      <c r="G35" s="8">
        <f t="shared" si="4"/>
        <v>19.2</v>
      </c>
      <c r="H35" s="8" t="str">
        <f t="shared" si="3"/>
        <v/>
      </c>
    </row>
    <row r="36" spans="1:8" ht="14.25" customHeight="1">
      <c r="A36" s="8" t="s">
        <v>395</v>
      </c>
      <c r="B36" s="4">
        <v>43511</v>
      </c>
      <c r="C36" s="5" t="s">
        <v>712</v>
      </c>
      <c r="D36" s="5" t="s">
        <v>595</v>
      </c>
      <c r="E36" s="6">
        <f t="shared" si="1"/>
        <v>3.13</v>
      </c>
      <c r="F36" s="8">
        <v>0</v>
      </c>
      <c r="G36" s="8" t="str">
        <f t="shared" si="4"/>
        <v/>
      </c>
      <c r="H36" s="6">
        <f t="shared" si="3"/>
        <v>3.13</v>
      </c>
    </row>
    <row r="37" spans="1:8" ht="14.25" customHeight="1">
      <c r="A37" s="8" t="s">
        <v>395</v>
      </c>
      <c r="B37" s="4">
        <v>43511</v>
      </c>
      <c r="C37" s="5" t="s">
        <v>713</v>
      </c>
      <c r="D37" s="5" t="s">
        <v>341</v>
      </c>
      <c r="E37" s="6">
        <f t="shared" si="1"/>
        <v>0.38</v>
      </c>
      <c r="F37" s="8">
        <v>0</v>
      </c>
      <c r="G37" s="8" t="str">
        <f t="shared" si="4"/>
        <v/>
      </c>
      <c r="H37" s="6">
        <f t="shared" si="3"/>
        <v>0.38</v>
      </c>
    </row>
    <row r="38" spans="1:8" ht="14.25" customHeight="1">
      <c r="A38" s="8" t="s">
        <v>395</v>
      </c>
      <c r="B38" s="4">
        <v>43511</v>
      </c>
      <c r="C38" s="5" t="s">
        <v>67</v>
      </c>
      <c r="D38" s="5" t="s">
        <v>338</v>
      </c>
      <c r="E38" s="6">
        <f t="shared" si="1"/>
        <v>1.8</v>
      </c>
      <c r="F38" s="8">
        <v>0</v>
      </c>
      <c r="G38" s="8" t="str">
        <f t="shared" si="4"/>
        <v/>
      </c>
      <c r="H38" s="6">
        <f t="shared" si="3"/>
        <v>1.8</v>
      </c>
    </row>
    <row r="39" spans="1:8" ht="14.25" customHeight="1">
      <c r="A39" s="8" t="s">
        <v>395</v>
      </c>
      <c r="B39" s="4">
        <v>43512</v>
      </c>
      <c r="C39" s="5" t="s">
        <v>714</v>
      </c>
      <c r="D39" s="5" t="s">
        <v>499</v>
      </c>
      <c r="E39" s="6">
        <f t="shared" si="1"/>
        <v>26.5</v>
      </c>
      <c r="F39" s="8">
        <v>2</v>
      </c>
      <c r="G39" s="8">
        <f t="shared" si="4"/>
        <v>13.25</v>
      </c>
      <c r="H39" s="8" t="str">
        <f t="shared" si="3"/>
        <v/>
      </c>
    </row>
    <row r="40" spans="1:8" ht="14.25" customHeight="1">
      <c r="A40" s="8" t="s">
        <v>395</v>
      </c>
      <c r="B40" s="4">
        <v>43512</v>
      </c>
      <c r="C40" s="5" t="s">
        <v>715</v>
      </c>
      <c r="D40" s="5" t="s">
        <v>716</v>
      </c>
      <c r="E40" s="6">
        <f t="shared" si="1"/>
        <v>138</v>
      </c>
      <c r="F40" s="8">
        <v>1</v>
      </c>
      <c r="G40" s="8">
        <f t="shared" si="4"/>
        <v>138</v>
      </c>
      <c r="H40" s="8" t="str">
        <f t="shared" si="3"/>
        <v/>
      </c>
    </row>
    <row r="41" spans="1:8" ht="14.25" customHeight="1">
      <c r="A41" s="8" t="s">
        <v>395</v>
      </c>
      <c r="B41" s="4">
        <v>43513</v>
      </c>
      <c r="C41" s="5" t="s">
        <v>717</v>
      </c>
      <c r="D41" s="5" t="s">
        <v>471</v>
      </c>
      <c r="E41" s="6">
        <f t="shared" si="1"/>
        <v>20</v>
      </c>
      <c r="F41" s="8">
        <v>4</v>
      </c>
      <c r="G41" s="8">
        <f t="shared" si="4"/>
        <v>5</v>
      </c>
      <c r="H41" s="8" t="str">
        <f t="shared" si="3"/>
        <v/>
      </c>
    </row>
    <row r="42" spans="1:8" ht="14.25" customHeight="1">
      <c r="A42" s="8" t="s">
        <v>395</v>
      </c>
      <c r="B42" s="4">
        <v>43513</v>
      </c>
      <c r="C42" s="5" t="s">
        <v>718</v>
      </c>
      <c r="D42" s="5" t="s">
        <v>719</v>
      </c>
      <c r="E42" s="6">
        <f t="shared" si="1"/>
        <v>25.1</v>
      </c>
      <c r="F42" s="8">
        <v>4</v>
      </c>
      <c r="G42" s="8">
        <f t="shared" si="4"/>
        <v>6.2750000000000004</v>
      </c>
      <c r="H42" s="8" t="str">
        <f t="shared" si="3"/>
        <v/>
      </c>
    </row>
    <row r="43" spans="1:8" ht="14.25" customHeight="1">
      <c r="A43" s="8" t="s">
        <v>395</v>
      </c>
      <c r="B43" s="4">
        <v>43513</v>
      </c>
      <c r="C43" s="5" t="s">
        <v>720</v>
      </c>
      <c r="D43" s="5" t="s">
        <v>721</v>
      </c>
      <c r="E43" s="6">
        <f t="shared" si="1"/>
        <v>90</v>
      </c>
      <c r="F43" s="8">
        <v>4</v>
      </c>
      <c r="G43" s="8">
        <f t="shared" si="4"/>
        <v>22.5</v>
      </c>
      <c r="H43" s="8" t="str">
        <f t="shared" si="3"/>
        <v/>
      </c>
    </row>
    <row r="44" spans="1:8" ht="14.25" customHeight="1">
      <c r="A44" s="8" t="s">
        <v>395</v>
      </c>
      <c r="B44" s="4">
        <v>43514</v>
      </c>
      <c r="C44" s="5" t="s">
        <v>722</v>
      </c>
      <c r="D44" s="5" t="s">
        <v>723</v>
      </c>
      <c r="E44" s="6">
        <f t="shared" si="1"/>
        <v>2.94</v>
      </c>
      <c r="F44" s="8">
        <v>0</v>
      </c>
      <c r="G44" s="8" t="str">
        <f t="shared" si="4"/>
        <v/>
      </c>
      <c r="H44" s="6">
        <f t="shared" si="3"/>
        <v>2.94</v>
      </c>
    </row>
    <row r="45" spans="1:8" ht="14.25" customHeight="1">
      <c r="A45" s="8" t="s">
        <v>395</v>
      </c>
      <c r="B45" s="4">
        <v>43516</v>
      </c>
      <c r="C45" s="5" t="s">
        <v>514</v>
      </c>
      <c r="D45" s="5" t="s">
        <v>724</v>
      </c>
      <c r="E45" s="6">
        <f t="shared" si="1"/>
        <v>467.1</v>
      </c>
      <c r="F45" s="8">
        <f>E45/8</f>
        <v>58.387500000000003</v>
      </c>
      <c r="G45" s="8">
        <f t="shared" si="4"/>
        <v>8</v>
      </c>
      <c r="H45" s="8" t="str">
        <f t="shared" si="3"/>
        <v/>
      </c>
    </row>
    <row r="46" spans="1:8" ht="14.25" customHeight="1">
      <c r="A46" s="8" t="s">
        <v>395</v>
      </c>
      <c r="B46" s="4">
        <v>43516</v>
      </c>
      <c r="C46" s="5" t="s">
        <v>725</v>
      </c>
      <c r="D46" s="5" t="s">
        <v>583</v>
      </c>
      <c r="E46" s="6">
        <f t="shared" si="1"/>
        <v>1.47</v>
      </c>
      <c r="F46" s="8">
        <v>0</v>
      </c>
      <c r="G46" s="8" t="str">
        <f t="shared" si="4"/>
        <v/>
      </c>
      <c r="H46" s="6">
        <f t="shared" si="3"/>
        <v>1.47</v>
      </c>
    </row>
    <row r="47" spans="1:8" ht="14.25" customHeight="1">
      <c r="A47" s="8" t="s">
        <v>395</v>
      </c>
      <c r="B47" s="4">
        <v>43516</v>
      </c>
      <c r="C47" s="5" t="s">
        <v>726</v>
      </c>
      <c r="D47" s="5" t="s">
        <v>73</v>
      </c>
      <c r="E47" s="6">
        <f t="shared" si="1"/>
        <v>1.2</v>
      </c>
      <c r="F47" s="8">
        <v>0</v>
      </c>
      <c r="G47" s="8" t="str">
        <f t="shared" si="4"/>
        <v/>
      </c>
      <c r="H47" s="6">
        <f t="shared" si="3"/>
        <v>1.2</v>
      </c>
    </row>
    <row r="48" spans="1:8" ht="14.25" customHeight="1">
      <c r="A48" s="8" t="s">
        <v>395</v>
      </c>
      <c r="B48" s="4">
        <v>43516</v>
      </c>
      <c r="C48" s="5" t="s">
        <v>727</v>
      </c>
      <c r="D48" s="5" t="s">
        <v>728</v>
      </c>
      <c r="E48" s="6">
        <f t="shared" si="1"/>
        <v>430.4</v>
      </c>
      <c r="F48" s="8">
        <f>E48/2</f>
        <v>215.2</v>
      </c>
      <c r="G48" s="8">
        <f t="shared" si="4"/>
        <v>2</v>
      </c>
      <c r="H48" s="8" t="str">
        <f t="shared" si="3"/>
        <v/>
      </c>
    </row>
    <row r="49" spans="1:8" ht="14.25" customHeight="1">
      <c r="A49" s="8" t="s">
        <v>395</v>
      </c>
      <c r="B49" s="4">
        <v>43517</v>
      </c>
      <c r="C49" s="5" t="s">
        <v>729</v>
      </c>
      <c r="D49" s="5" t="s">
        <v>723</v>
      </c>
      <c r="E49" s="6">
        <f t="shared" si="1"/>
        <v>2.94</v>
      </c>
      <c r="F49" s="8">
        <v>0</v>
      </c>
      <c r="G49" s="8" t="str">
        <f t="shared" si="4"/>
        <v/>
      </c>
      <c r="H49" s="6">
        <f t="shared" si="3"/>
        <v>2.94</v>
      </c>
    </row>
    <row r="50" spans="1:8" ht="14.25" customHeight="1">
      <c r="A50" s="8" t="s">
        <v>395</v>
      </c>
      <c r="B50" s="4">
        <v>43517</v>
      </c>
      <c r="C50" s="5" t="s">
        <v>730</v>
      </c>
      <c r="D50" s="5" t="s">
        <v>731</v>
      </c>
      <c r="E50" s="6">
        <f t="shared" si="1"/>
        <v>13.15</v>
      </c>
      <c r="F50" s="8">
        <v>0</v>
      </c>
      <c r="G50" s="8" t="str">
        <f t="shared" si="4"/>
        <v/>
      </c>
      <c r="H50" s="6">
        <f t="shared" si="3"/>
        <v>13.15</v>
      </c>
    </row>
    <row r="51" spans="1:8" ht="14.25" customHeight="1">
      <c r="A51" s="8" t="s">
        <v>395</v>
      </c>
      <c r="B51" s="4">
        <v>43517</v>
      </c>
      <c r="C51" s="5" t="s">
        <v>732</v>
      </c>
      <c r="D51" s="5" t="s">
        <v>733</v>
      </c>
      <c r="E51" s="6">
        <f t="shared" si="1"/>
        <v>44.73</v>
      </c>
      <c r="F51" s="8">
        <v>0</v>
      </c>
      <c r="G51" s="8" t="str">
        <f t="shared" si="4"/>
        <v/>
      </c>
      <c r="H51" s="6">
        <f t="shared" si="3"/>
        <v>44.73</v>
      </c>
    </row>
    <row r="52" spans="1:8" ht="14.25" customHeight="1">
      <c r="A52" s="8" t="s">
        <v>395</v>
      </c>
      <c r="B52" s="4">
        <v>43518</v>
      </c>
      <c r="C52" s="5" t="s">
        <v>495</v>
      </c>
      <c r="D52" s="5" t="s">
        <v>506</v>
      </c>
      <c r="E52" s="6">
        <f t="shared" si="1"/>
        <v>9.5</v>
      </c>
      <c r="F52" s="8">
        <v>0</v>
      </c>
      <c r="G52" s="8" t="str">
        <f t="shared" si="4"/>
        <v/>
      </c>
      <c r="H52" s="6">
        <f t="shared" si="3"/>
        <v>9.5</v>
      </c>
    </row>
    <row r="53" spans="1:8" ht="14.25" customHeight="1">
      <c r="A53" s="8" t="s">
        <v>395</v>
      </c>
      <c r="B53" s="4">
        <v>43518</v>
      </c>
      <c r="C53" s="5" t="s">
        <v>734</v>
      </c>
      <c r="D53" s="5" t="s">
        <v>62</v>
      </c>
      <c r="E53" s="6">
        <f t="shared" si="1"/>
        <v>2.2999999999999998</v>
      </c>
      <c r="F53" s="8">
        <v>0</v>
      </c>
      <c r="G53" s="8" t="str">
        <f t="shared" si="4"/>
        <v/>
      </c>
      <c r="H53" s="6">
        <f t="shared" si="3"/>
        <v>2.2999999999999998</v>
      </c>
    </row>
    <row r="54" spans="1:8" ht="14.25" customHeight="1">
      <c r="A54" s="8" t="s">
        <v>395</v>
      </c>
      <c r="B54" s="4">
        <v>43518</v>
      </c>
      <c r="C54" s="5" t="s">
        <v>735</v>
      </c>
      <c r="D54" s="5" t="s">
        <v>387</v>
      </c>
      <c r="E54" s="6">
        <f t="shared" si="1"/>
        <v>1</v>
      </c>
      <c r="F54" s="8">
        <v>0</v>
      </c>
      <c r="G54" s="8" t="str">
        <f t="shared" si="4"/>
        <v/>
      </c>
      <c r="H54" s="6">
        <f t="shared" si="3"/>
        <v>1</v>
      </c>
    </row>
    <row r="55" spans="1:8" ht="14.25" customHeight="1">
      <c r="A55" s="8" t="s">
        <v>395</v>
      </c>
      <c r="B55" s="4">
        <v>43519</v>
      </c>
      <c r="C55" s="5" t="s">
        <v>736</v>
      </c>
      <c r="D55" s="5" t="s">
        <v>737</v>
      </c>
      <c r="E55" s="14">
        <f t="shared" si="1"/>
        <v>320</v>
      </c>
      <c r="F55" s="8">
        <v>0</v>
      </c>
      <c r="H55" s="6">
        <f t="shared" si="3"/>
        <v>320</v>
      </c>
    </row>
    <row r="56" spans="1:8" ht="14.25" customHeight="1">
      <c r="A56" s="8" t="s">
        <v>395</v>
      </c>
      <c r="B56" s="4">
        <v>43519</v>
      </c>
      <c r="C56" s="5" t="s">
        <v>738</v>
      </c>
      <c r="D56" s="5" t="s">
        <v>739</v>
      </c>
      <c r="E56" s="6">
        <f t="shared" si="1"/>
        <v>97.35</v>
      </c>
      <c r="F56" s="8">
        <v>0</v>
      </c>
      <c r="G56" s="8" t="str">
        <f>IFERROR(E56/F56,"")</f>
        <v/>
      </c>
      <c r="H56" s="6">
        <f t="shared" si="3"/>
        <v>97.35</v>
      </c>
    </row>
    <row r="57" spans="1:8" ht="14.25" customHeight="1">
      <c r="A57" s="8" t="s">
        <v>395</v>
      </c>
      <c r="B57" s="4">
        <v>43519</v>
      </c>
      <c r="C57" s="5" t="s">
        <v>740</v>
      </c>
      <c r="D57" s="5" t="s">
        <v>741</v>
      </c>
      <c r="E57" s="6">
        <f t="shared" si="1"/>
        <v>42.9</v>
      </c>
      <c r="F57" s="6">
        <f>E57-26</f>
        <v>16.899999999999999</v>
      </c>
      <c r="G57" s="1">
        <f>F57/2</f>
        <v>8.4499999999999993</v>
      </c>
      <c r="H57" s="8" t="str">
        <f t="shared" si="3"/>
        <v/>
      </c>
    </row>
    <row r="58" spans="1:8" ht="14.25" customHeight="1">
      <c r="A58" s="8" t="s">
        <v>395</v>
      </c>
      <c r="B58" s="4">
        <v>43521</v>
      </c>
      <c r="C58" s="5" t="s">
        <v>67</v>
      </c>
      <c r="D58" s="5" t="s">
        <v>742</v>
      </c>
      <c r="E58" s="6">
        <f t="shared" si="1"/>
        <v>3.8</v>
      </c>
      <c r="F58" s="8">
        <v>0</v>
      </c>
      <c r="G58" s="8" t="str">
        <f t="shared" ref="G58:G75" si="5">IFERROR(E58/F58,"")</f>
        <v/>
      </c>
      <c r="H58" s="6">
        <f t="shared" si="3"/>
        <v>3.8</v>
      </c>
    </row>
    <row r="59" spans="1:8" ht="14.25" customHeight="1">
      <c r="A59" s="8" t="s">
        <v>395</v>
      </c>
      <c r="B59" s="4">
        <v>43521</v>
      </c>
      <c r="C59" s="5" t="s">
        <v>213</v>
      </c>
      <c r="D59" s="5" t="s">
        <v>743</v>
      </c>
      <c r="E59" s="6">
        <f t="shared" si="1"/>
        <v>22.5</v>
      </c>
      <c r="F59" s="8">
        <v>2</v>
      </c>
      <c r="G59" s="8">
        <f t="shared" si="5"/>
        <v>11.25</v>
      </c>
      <c r="H59" s="8" t="str">
        <f t="shared" si="3"/>
        <v/>
      </c>
    </row>
    <row r="60" spans="1:8" ht="14.25" customHeight="1">
      <c r="A60" s="8" t="s">
        <v>395</v>
      </c>
      <c r="B60" s="4">
        <v>43521</v>
      </c>
      <c r="C60" s="5" t="s">
        <v>644</v>
      </c>
      <c r="D60" s="5" t="s">
        <v>744</v>
      </c>
      <c r="E60" s="6">
        <f t="shared" si="1"/>
        <v>32.01</v>
      </c>
      <c r="F60" s="8">
        <v>2</v>
      </c>
      <c r="G60" s="8">
        <f t="shared" si="5"/>
        <v>16.004999999999999</v>
      </c>
      <c r="H60" s="8" t="str">
        <f t="shared" si="3"/>
        <v/>
      </c>
    </row>
    <row r="61" spans="1:8" ht="14.25" customHeight="1">
      <c r="A61" s="8" t="s">
        <v>395</v>
      </c>
      <c r="B61" s="4">
        <v>43521</v>
      </c>
      <c r="C61" s="5" t="s">
        <v>745</v>
      </c>
      <c r="D61" s="5" t="s">
        <v>746</v>
      </c>
      <c r="E61" s="6">
        <f t="shared" si="1"/>
        <v>3.66</v>
      </c>
      <c r="F61" s="8">
        <v>0</v>
      </c>
      <c r="G61" s="8" t="str">
        <f t="shared" si="5"/>
        <v/>
      </c>
      <c r="H61" s="6">
        <f t="shared" si="3"/>
        <v>3.66</v>
      </c>
    </row>
    <row r="62" spans="1:8" ht="14.25" customHeight="1">
      <c r="A62" s="8" t="s">
        <v>395</v>
      </c>
      <c r="B62" s="4">
        <v>43522</v>
      </c>
      <c r="C62" s="5" t="s">
        <v>747</v>
      </c>
      <c r="D62" s="5" t="s">
        <v>595</v>
      </c>
      <c r="E62" s="6">
        <f t="shared" si="1"/>
        <v>3.13</v>
      </c>
      <c r="F62" s="8">
        <v>0</v>
      </c>
      <c r="G62" s="8" t="str">
        <f t="shared" si="5"/>
        <v/>
      </c>
      <c r="H62" s="6">
        <f t="shared" si="3"/>
        <v>3.13</v>
      </c>
    </row>
    <row r="63" spans="1:8" ht="14.25" customHeight="1">
      <c r="A63" s="8" t="s">
        <v>395</v>
      </c>
      <c r="B63" s="4">
        <v>43522</v>
      </c>
      <c r="C63" s="5" t="s">
        <v>748</v>
      </c>
      <c r="D63" s="5" t="s">
        <v>749</v>
      </c>
      <c r="E63" s="6">
        <f t="shared" si="1"/>
        <v>70</v>
      </c>
      <c r="F63" s="8">
        <v>0</v>
      </c>
      <c r="G63" s="8" t="str">
        <f t="shared" si="5"/>
        <v/>
      </c>
      <c r="H63" s="6">
        <f t="shared" si="3"/>
        <v>70</v>
      </c>
    </row>
    <row r="64" spans="1:8" ht="14.25" customHeight="1">
      <c r="A64" s="8" t="s">
        <v>395</v>
      </c>
      <c r="B64" s="4">
        <v>43522</v>
      </c>
      <c r="C64" s="5" t="s">
        <v>750</v>
      </c>
      <c r="D64" s="5" t="s">
        <v>751</v>
      </c>
      <c r="E64" s="6">
        <f t="shared" si="1"/>
        <v>3.26</v>
      </c>
      <c r="F64" s="8">
        <v>2</v>
      </c>
      <c r="G64" s="8">
        <f t="shared" si="5"/>
        <v>1.63</v>
      </c>
      <c r="H64" s="8" t="str">
        <f t="shared" si="3"/>
        <v/>
      </c>
    </row>
    <row r="65" spans="1:8" ht="14.25" customHeight="1">
      <c r="A65" s="8" t="s">
        <v>395</v>
      </c>
      <c r="B65" s="4">
        <v>43523</v>
      </c>
      <c r="C65" s="5" t="s">
        <v>334</v>
      </c>
      <c r="D65" s="5" t="s">
        <v>665</v>
      </c>
      <c r="E65" s="6">
        <f t="shared" si="1"/>
        <v>1.25</v>
      </c>
      <c r="F65" s="8">
        <v>0</v>
      </c>
      <c r="G65" s="8" t="str">
        <f t="shared" si="5"/>
        <v/>
      </c>
      <c r="H65" s="6">
        <f t="shared" si="3"/>
        <v>1.25</v>
      </c>
    </row>
    <row r="66" spans="1:8" ht="14.25" customHeight="1">
      <c r="A66" s="8" t="s">
        <v>395</v>
      </c>
      <c r="B66" s="4">
        <v>43523</v>
      </c>
      <c r="C66" s="5" t="s">
        <v>67</v>
      </c>
      <c r="D66" s="5" t="s">
        <v>338</v>
      </c>
      <c r="E66" s="6">
        <f t="shared" si="1"/>
        <v>1.8</v>
      </c>
      <c r="F66" s="8">
        <v>0</v>
      </c>
      <c r="G66" s="8" t="str">
        <f t="shared" si="5"/>
        <v/>
      </c>
      <c r="H66" s="6">
        <f t="shared" si="3"/>
        <v>1.8</v>
      </c>
    </row>
    <row r="67" spans="1:8" ht="14.25" customHeight="1">
      <c r="A67" s="8" t="s">
        <v>395</v>
      </c>
      <c r="B67" s="4">
        <v>43523</v>
      </c>
      <c r="C67" s="5" t="s">
        <v>334</v>
      </c>
      <c r="D67" s="5" t="s">
        <v>338</v>
      </c>
      <c r="E67" s="6">
        <f t="shared" si="1"/>
        <v>1.8</v>
      </c>
      <c r="F67" s="8">
        <v>0</v>
      </c>
      <c r="G67" s="8" t="str">
        <f t="shared" si="5"/>
        <v/>
      </c>
      <c r="H67" s="6">
        <f t="shared" si="3"/>
        <v>1.8</v>
      </c>
    </row>
    <row r="68" spans="1:8" ht="14.25" customHeight="1">
      <c r="A68" s="8" t="s">
        <v>395</v>
      </c>
      <c r="B68" s="4">
        <v>43523</v>
      </c>
      <c r="C68" s="5" t="s">
        <v>60</v>
      </c>
      <c r="D68" s="5" t="s">
        <v>61</v>
      </c>
      <c r="E68" s="6">
        <f t="shared" si="1"/>
        <v>2.7</v>
      </c>
      <c r="F68" s="8">
        <v>0</v>
      </c>
      <c r="G68" s="8" t="str">
        <f t="shared" si="5"/>
        <v/>
      </c>
      <c r="H68" s="6">
        <f t="shared" si="3"/>
        <v>2.7</v>
      </c>
    </row>
    <row r="69" spans="1:8" ht="14.25" customHeight="1">
      <c r="A69" s="8" t="s">
        <v>395</v>
      </c>
      <c r="B69" s="4">
        <v>43524</v>
      </c>
      <c r="C69" s="5" t="s">
        <v>265</v>
      </c>
      <c r="D69" s="5" t="s">
        <v>521</v>
      </c>
      <c r="E69" s="6">
        <f t="shared" si="1"/>
        <v>2.4</v>
      </c>
      <c r="F69" s="8">
        <v>0</v>
      </c>
      <c r="G69" s="8" t="str">
        <f t="shared" si="5"/>
        <v/>
      </c>
      <c r="H69" s="6">
        <f t="shared" si="3"/>
        <v>2.4</v>
      </c>
    </row>
    <row r="70" spans="1:8" ht="14.25" customHeight="1">
      <c r="A70" s="8" t="s">
        <v>395</v>
      </c>
      <c r="B70" s="4">
        <v>43524</v>
      </c>
      <c r="C70" s="5" t="s">
        <v>347</v>
      </c>
      <c r="D70" s="5" t="s">
        <v>66</v>
      </c>
      <c r="E70" s="6">
        <f t="shared" si="1"/>
        <v>2</v>
      </c>
      <c r="F70" s="8">
        <v>0</v>
      </c>
      <c r="G70" s="8" t="str">
        <f t="shared" si="5"/>
        <v/>
      </c>
      <c r="H70" s="6">
        <f t="shared" si="3"/>
        <v>2</v>
      </c>
    </row>
    <row r="71" spans="1:8" ht="14.25" customHeight="1">
      <c r="A71" s="8" t="s">
        <v>395</v>
      </c>
      <c r="B71" s="4">
        <v>43524</v>
      </c>
      <c r="C71" s="5" t="s">
        <v>752</v>
      </c>
      <c r="D71" s="5" t="s">
        <v>52</v>
      </c>
      <c r="E71" s="6">
        <f t="shared" si="1"/>
        <v>5.9</v>
      </c>
      <c r="F71" s="8">
        <v>0</v>
      </c>
      <c r="G71" s="8" t="str">
        <f t="shared" si="5"/>
        <v/>
      </c>
      <c r="H71" s="6">
        <f t="shared" si="3"/>
        <v>5.9</v>
      </c>
    </row>
    <row r="72" spans="1:8" ht="14.25" customHeight="1">
      <c r="A72" s="8" t="s">
        <v>395</v>
      </c>
      <c r="B72" s="4">
        <v>43525</v>
      </c>
      <c r="C72" s="5" t="s">
        <v>24</v>
      </c>
      <c r="D72" s="5" t="s">
        <v>753</v>
      </c>
      <c r="E72" s="6">
        <f t="shared" si="1"/>
        <v>22.6</v>
      </c>
      <c r="F72" s="8">
        <v>0</v>
      </c>
      <c r="G72" s="8" t="str">
        <f t="shared" si="5"/>
        <v/>
      </c>
      <c r="H72" s="6">
        <f t="shared" si="3"/>
        <v>22.6</v>
      </c>
    </row>
    <row r="73" spans="1:8" ht="14.25" customHeight="1">
      <c r="A73" s="8" t="s">
        <v>395</v>
      </c>
      <c r="B73" s="4">
        <v>43525</v>
      </c>
      <c r="C73" s="5" t="s">
        <v>67</v>
      </c>
      <c r="D73" s="5" t="s">
        <v>338</v>
      </c>
      <c r="E73" s="6">
        <f t="shared" si="1"/>
        <v>1.8</v>
      </c>
      <c r="F73" s="8">
        <v>0</v>
      </c>
      <c r="G73" s="8" t="str">
        <f t="shared" si="5"/>
        <v/>
      </c>
      <c r="H73" s="6">
        <f t="shared" si="3"/>
        <v>1.8</v>
      </c>
    </row>
    <row r="74" spans="1:8" ht="14.25" customHeight="1">
      <c r="A74" s="8" t="s">
        <v>395</v>
      </c>
      <c r="B74" s="4">
        <v>43526</v>
      </c>
      <c r="C74" s="5" t="s">
        <v>754</v>
      </c>
      <c r="D74" s="5" t="s">
        <v>755</v>
      </c>
      <c r="E74" s="6">
        <f t="shared" si="1"/>
        <v>630</v>
      </c>
      <c r="F74" s="8">
        <v>0</v>
      </c>
      <c r="G74" s="8" t="str">
        <f t="shared" si="5"/>
        <v/>
      </c>
      <c r="H74" s="6">
        <f t="shared" si="3"/>
        <v>630</v>
      </c>
    </row>
    <row r="75" spans="1:8" ht="14.25" customHeight="1">
      <c r="A75" s="8" t="s">
        <v>756</v>
      </c>
      <c r="B75" s="9">
        <v>43512</v>
      </c>
      <c r="C75" s="10" t="s">
        <v>292</v>
      </c>
      <c r="D75" s="10" t="s">
        <v>757</v>
      </c>
      <c r="E75" s="6">
        <f t="shared" si="1"/>
        <v>84.32</v>
      </c>
      <c r="F75" s="8">
        <v>2</v>
      </c>
      <c r="G75" s="8">
        <f t="shared" si="5"/>
        <v>42.16</v>
      </c>
      <c r="H75" s="8" t="str">
        <f t="shared" si="3"/>
        <v/>
      </c>
    </row>
    <row r="76" spans="1:8" ht="14.25" customHeight="1">
      <c r="A76" s="8"/>
      <c r="B76" s="4"/>
      <c r="C76" s="5"/>
      <c r="D76" s="5"/>
      <c r="E76" s="6"/>
      <c r="F76" s="8"/>
      <c r="G76" s="8"/>
      <c r="H76" s="8"/>
    </row>
    <row r="77" spans="1:8" ht="14.25" customHeight="1">
      <c r="A77" s="8"/>
      <c r="B77" s="4"/>
      <c r="C77" s="5"/>
      <c r="D77" s="5"/>
      <c r="E77" s="6"/>
      <c r="F77" s="8"/>
      <c r="G77" s="8"/>
      <c r="H77" s="8"/>
    </row>
    <row r="78" spans="1:8" ht="14.25" customHeight="1">
      <c r="A78" s="8"/>
      <c r="B78" s="4"/>
      <c r="C78" s="5"/>
      <c r="D78" s="5"/>
      <c r="E78" s="6"/>
      <c r="F78" s="8"/>
      <c r="G78" s="8"/>
      <c r="H78" s="8"/>
    </row>
    <row r="79" spans="1:8" ht="14.25" customHeight="1">
      <c r="A79" s="8"/>
      <c r="B79" s="4"/>
      <c r="C79" s="5"/>
      <c r="D79" s="5"/>
      <c r="E79" s="6"/>
      <c r="F79" s="8"/>
      <c r="G79" s="8"/>
      <c r="H79" s="8"/>
    </row>
    <row r="80" spans="1:8" ht="14.25" customHeight="1">
      <c r="A80" s="8"/>
      <c r="B80" s="4"/>
      <c r="C80" s="5"/>
      <c r="D80" s="5"/>
      <c r="E80" s="6"/>
      <c r="F80" s="8"/>
      <c r="G80" s="8"/>
      <c r="H80" s="8"/>
    </row>
    <row r="81" spans="1:8" ht="14.25" customHeight="1">
      <c r="A81" s="8"/>
      <c r="B81" s="4"/>
      <c r="C81" s="5"/>
      <c r="D81" s="5"/>
      <c r="E81" s="6"/>
      <c r="F81" s="8"/>
      <c r="G81" s="8"/>
      <c r="H81" s="8"/>
    </row>
    <row r="82" spans="1:8" ht="14.25" customHeight="1">
      <c r="A82" s="8"/>
      <c r="B82" s="4"/>
      <c r="C82" s="5"/>
      <c r="D82" s="5"/>
      <c r="E82" s="6"/>
      <c r="F82" s="8"/>
      <c r="G82" s="8"/>
      <c r="H82" s="8"/>
    </row>
    <row r="83" spans="1:8" ht="14.25" customHeight="1">
      <c r="A83" s="8"/>
      <c r="B83" s="4"/>
      <c r="C83" s="5"/>
      <c r="D83" s="5"/>
      <c r="E83" s="6"/>
      <c r="F83" s="8"/>
      <c r="G83" s="8"/>
      <c r="H83" s="8"/>
    </row>
    <row r="84" spans="1:8" ht="14.25" customHeight="1">
      <c r="A84" s="8"/>
      <c r="B84" s="4"/>
      <c r="C84" s="5"/>
      <c r="D84" s="5"/>
      <c r="E84" s="6"/>
      <c r="F84" s="8"/>
      <c r="G84" s="8"/>
      <c r="H84" s="8"/>
    </row>
    <row r="85" spans="1:8" ht="14.25" customHeight="1">
      <c r="A85" s="8"/>
      <c r="B85" s="4"/>
      <c r="C85" s="5"/>
      <c r="D85" s="5"/>
      <c r="E85" s="6"/>
      <c r="F85" s="8"/>
      <c r="G85" s="8"/>
      <c r="H85" s="8"/>
    </row>
    <row r="86" spans="1:8" ht="14.25" customHeight="1"/>
    <row r="87" spans="1:8" ht="14.25" customHeight="1"/>
    <row r="88" spans="1:8" ht="14.25" customHeight="1"/>
    <row r="89" spans="1:8" ht="14.25" customHeight="1"/>
    <row r="90" spans="1:8" ht="14.25" customHeight="1"/>
    <row r="91" spans="1:8" ht="14.25" customHeight="1"/>
    <row r="92" spans="1:8" ht="14.25" customHeight="1"/>
    <row r="93" spans="1:8" ht="14.25" customHeight="1"/>
    <row r="94" spans="1:8" ht="14.25" customHeight="1"/>
    <row r="95" spans="1:8" ht="14.25" customHeight="1"/>
    <row r="96" spans="1:8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000"/>
  <sheetViews>
    <sheetView workbookViewId="0"/>
  </sheetViews>
  <sheetFormatPr defaultColWidth="14.42578125" defaultRowHeight="15" customHeight="1"/>
  <cols>
    <col min="1" max="1" width="24" customWidth="1"/>
    <col min="2" max="2" width="9.7109375" customWidth="1"/>
    <col min="3" max="3" width="52.42578125" customWidth="1"/>
    <col min="4" max="4" width="8.5703125" customWidth="1"/>
    <col min="5" max="9" width="8.7109375" customWidth="1"/>
  </cols>
  <sheetData>
    <row r="1" spans="1:8" ht="14.25" customHeight="1">
      <c r="A1" s="8" t="s">
        <v>758</v>
      </c>
      <c r="B1" s="8"/>
      <c r="C1" s="8"/>
      <c r="D1" s="8"/>
      <c r="E1" s="8"/>
      <c r="F1" s="8"/>
      <c r="G1" s="6">
        <f>SUM(G3:G100)-175</f>
        <v>1165.1808333333338</v>
      </c>
      <c r="H1" s="6">
        <f>SUM(H3:H103)-175</f>
        <v>194.21999999999991</v>
      </c>
    </row>
    <row r="2" spans="1:8" ht="14.25" customHeight="1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394</v>
      </c>
      <c r="H2" s="8"/>
    </row>
    <row r="3" spans="1:8" ht="14.25" customHeight="1">
      <c r="A3" s="8" t="s">
        <v>395</v>
      </c>
      <c r="B3" s="4">
        <v>43465</v>
      </c>
      <c r="C3" s="5" t="s">
        <v>582</v>
      </c>
      <c r="D3" s="5" t="s">
        <v>583</v>
      </c>
      <c r="E3" s="6">
        <f t="shared" ref="E3:E24" si="0">MID(D3,3,LEN(D3)-2)+0</f>
        <v>1.47</v>
      </c>
      <c r="F3" s="8">
        <v>0</v>
      </c>
      <c r="G3" s="8" t="str">
        <f t="shared" ref="G3:G56" si="1">IFERROR(E3/F3,"")</f>
        <v/>
      </c>
      <c r="H3" s="6">
        <f t="shared" ref="H3:H103" si="2">IF(F3=0,E3,"")</f>
        <v>1.47</v>
      </c>
    </row>
    <row r="4" spans="1:8" ht="14.25" customHeight="1">
      <c r="A4" s="8" t="s">
        <v>395</v>
      </c>
      <c r="B4" s="9">
        <v>43523</v>
      </c>
      <c r="C4" s="10" t="s">
        <v>759</v>
      </c>
      <c r="D4" s="10" t="s">
        <v>583</v>
      </c>
      <c r="E4" s="6">
        <f t="shared" si="0"/>
        <v>1.47</v>
      </c>
      <c r="F4" s="8">
        <v>0</v>
      </c>
      <c r="G4" s="8" t="str">
        <f t="shared" si="1"/>
        <v/>
      </c>
      <c r="H4" s="6">
        <f t="shared" si="2"/>
        <v>1.47</v>
      </c>
    </row>
    <row r="5" spans="1:8" ht="14.25" customHeight="1">
      <c r="A5" s="8" t="s">
        <v>395</v>
      </c>
      <c r="B5" s="9">
        <v>43524</v>
      </c>
      <c r="C5" s="10" t="s">
        <v>760</v>
      </c>
      <c r="D5" s="10" t="s">
        <v>761</v>
      </c>
      <c r="E5" s="6">
        <f t="shared" si="0"/>
        <v>5.31</v>
      </c>
      <c r="F5" s="8">
        <v>0</v>
      </c>
      <c r="G5" s="8" t="str">
        <f t="shared" si="1"/>
        <v/>
      </c>
      <c r="H5" s="6">
        <f t="shared" si="2"/>
        <v>5.31</v>
      </c>
    </row>
    <row r="6" spans="1:8" ht="14.25" customHeight="1">
      <c r="A6" s="8" t="s">
        <v>395</v>
      </c>
      <c r="B6" s="9">
        <v>43525</v>
      </c>
      <c r="C6" s="10" t="s">
        <v>762</v>
      </c>
      <c r="D6" s="10" t="s">
        <v>723</v>
      </c>
      <c r="E6" s="6">
        <f t="shared" si="0"/>
        <v>2.94</v>
      </c>
      <c r="F6" s="8">
        <v>0</v>
      </c>
      <c r="G6" s="8" t="str">
        <f t="shared" si="1"/>
        <v/>
      </c>
      <c r="H6" s="6">
        <f t="shared" si="2"/>
        <v>2.94</v>
      </c>
    </row>
    <row r="7" spans="1:8" ht="14.25" customHeight="1">
      <c r="A7" s="8" t="s">
        <v>395</v>
      </c>
      <c r="B7" s="9">
        <v>43525</v>
      </c>
      <c r="C7" s="10" t="s">
        <v>763</v>
      </c>
      <c r="D7" s="10" t="s">
        <v>764</v>
      </c>
      <c r="E7" s="6">
        <f t="shared" si="0"/>
        <v>77.7</v>
      </c>
      <c r="F7" s="8">
        <v>3</v>
      </c>
      <c r="G7" s="8">
        <f t="shared" si="1"/>
        <v>25.900000000000002</v>
      </c>
      <c r="H7" s="8" t="str">
        <f t="shared" si="2"/>
        <v/>
      </c>
    </row>
    <row r="8" spans="1:8" ht="14.25" customHeight="1">
      <c r="A8" s="8" t="s">
        <v>395</v>
      </c>
      <c r="B8" s="9">
        <v>43526</v>
      </c>
      <c r="C8" s="10" t="s">
        <v>336</v>
      </c>
      <c r="D8" s="10" t="s">
        <v>765</v>
      </c>
      <c r="E8" s="6">
        <f t="shared" si="0"/>
        <v>50.17</v>
      </c>
      <c r="F8" s="8">
        <v>2</v>
      </c>
      <c r="G8" s="8">
        <f t="shared" si="1"/>
        <v>25.085000000000001</v>
      </c>
      <c r="H8" s="8" t="str">
        <f t="shared" si="2"/>
        <v/>
      </c>
    </row>
    <row r="9" spans="1:8" ht="14.25" customHeight="1">
      <c r="A9" s="8" t="s">
        <v>395</v>
      </c>
      <c r="B9" s="9">
        <v>43526</v>
      </c>
      <c r="C9" s="10" t="s">
        <v>766</v>
      </c>
      <c r="D9" s="10" t="s">
        <v>31</v>
      </c>
      <c r="E9" s="6">
        <f t="shared" si="0"/>
        <v>9.9</v>
      </c>
      <c r="F9" s="8">
        <v>2</v>
      </c>
      <c r="G9" s="8">
        <f t="shared" si="1"/>
        <v>4.95</v>
      </c>
      <c r="H9" s="8" t="str">
        <f t="shared" si="2"/>
        <v/>
      </c>
    </row>
    <row r="10" spans="1:8" ht="14.25" customHeight="1">
      <c r="A10" s="8" t="s">
        <v>395</v>
      </c>
      <c r="B10" s="9">
        <v>43526</v>
      </c>
      <c r="C10" s="10" t="s">
        <v>767</v>
      </c>
      <c r="D10" s="10" t="s">
        <v>768</v>
      </c>
      <c r="E10" s="6">
        <f t="shared" si="0"/>
        <v>12</v>
      </c>
      <c r="F10" s="8">
        <v>2</v>
      </c>
      <c r="G10" s="8">
        <f t="shared" si="1"/>
        <v>6</v>
      </c>
      <c r="H10" s="8" t="str">
        <f t="shared" si="2"/>
        <v/>
      </c>
    </row>
    <row r="11" spans="1:8" ht="14.25" customHeight="1">
      <c r="A11" s="8" t="s">
        <v>395</v>
      </c>
      <c r="B11" s="9">
        <v>43526</v>
      </c>
      <c r="C11" s="10" t="s">
        <v>738</v>
      </c>
      <c r="D11" s="10" t="s">
        <v>769</v>
      </c>
      <c r="E11" s="6">
        <f t="shared" si="0"/>
        <v>92.95</v>
      </c>
      <c r="F11" s="8">
        <v>2</v>
      </c>
      <c r="G11" s="8">
        <f t="shared" si="1"/>
        <v>46.475000000000001</v>
      </c>
      <c r="H11" s="8" t="str">
        <f t="shared" si="2"/>
        <v/>
      </c>
    </row>
    <row r="12" spans="1:8" ht="14.25" customHeight="1">
      <c r="A12" s="8" t="s">
        <v>395</v>
      </c>
      <c r="B12" s="9">
        <v>43526</v>
      </c>
      <c r="C12" s="10" t="s">
        <v>767</v>
      </c>
      <c r="D12" s="10" t="s">
        <v>770</v>
      </c>
      <c r="E12" s="6">
        <f t="shared" si="0"/>
        <v>3.4</v>
      </c>
      <c r="F12" s="8">
        <v>0</v>
      </c>
      <c r="G12" s="8" t="str">
        <f t="shared" si="1"/>
        <v/>
      </c>
      <c r="H12" s="6">
        <f t="shared" si="2"/>
        <v>3.4</v>
      </c>
    </row>
    <row r="13" spans="1:8" ht="14.25" customHeight="1">
      <c r="A13" s="8" t="s">
        <v>395</v>
      </c>
      <c r="B13" s="9">
        <v>43527</v>
      </c>
      <c r="C13" s="10" t="s">
        <v>771</v>
      </c>
      <c r="D13" s="10" t="s">
        <v>675</v>
      </c>
      <c r="E13" s="6">
        <f t="shared" si="0"/>
        <v>39.99</v>
      </c>
      <c r="F13" s="8">
        <v>0</v>
      </c>
      <c r="G13" s="8" t="str">
        <f t="shared" si="1"/>
        <v/>
      </c>
      <c r="H13" s="6">
        <f t="shared" si="2"/>
        <v>39.99</v>
      </c>
    </row>
    <row r="14" spans="1:8" ht="14.25" customHeight="1">
      <c r="A14" s="8" t="s">
        <v>395</v>
      </c>
      <c r="B14" s="9">
        <v>43527</v>
      </c>
      <c r="C14" s="10" t="s">
        <v>336</v>
      </c>
      <c r="D14" s="10" t="s">
        <v>378</v>
      </c>
      <c r="E14" s="6">
        <f t="shared" si="0"/>
        <v>0.6</v>
      </c>
      <c r="F14" s="8">
        <v>0</v>
      </c>
      <c r="G14" s="8" t="str">
        <f t="shared" si="1"/>
        <v/>
      </c>
      <c r="H14" s="6">
        <f t="shared" si="2"/>
        <v>0.6</v>
      </c>
    </row>
    <row r="15" spans="1:8" ht="14.25" customHeight="1">
      <c r="A15" s="8" t="s">
        <v>395</v>
      </c>
      <c r="B15" s="9">
        <v>43528</v>
      </c>
      <c r="C15" s="10" t="s">
        <v>772</v>
      </c>
      <c r="D15" s="10" t="s">
        <v>773</v>
      </c>
      <c r="E15" s="6">
        <f t="shared" si="0"/>
        <v>15</v>
      </c>
      <c r="F15" s="8">
        <v>1</v>
      </c>
      <c r="G15" s="8">
        <f t="shared" si="1"/>
        <v>15</v>
      </c>
      <c r="H15" s="8" t="str">
        <f t="shared" si="2"/>
        <v/>
      </c>
    </row>
    <row r="16" spans="1:8" ht="14.25" customHeight="1">
      <c r="A16" s="8" t="s">
        <v>395</v>
      </c>
      <c r="B16" s="9">
        <v>43528</v>
      </c>
      <c r="C16" s="10" t="s">
        <v>774</v>
      </c>
      <c r="D16" s="10" t="s">
        <v>775</v>
      </c>
      <c r="E16" s="6">
        <f t="shared" si="0"/>
        <v>306.02</v>
      </c>
      <c r="F16" s="8">
        <v>0</v>
      </c>
      <c r="G16" s="8" t="str">
        <f t="shared" si="1"/>
        <v/>
      </c>
      <c r="H16" s="6">
        <f t="shared" si="2"/>
        <v>306.02</v>
      </c>
    </row>
    <row r="17" spans="1:9" ht="14.25" customHeight="1">
      <c r="A17" s="8" t="s">
        <v>395</v>
      </c>
      <c r="B17" s="9">
        <v>43528</v>
      </c>
      <c r="C17" s="10" t="s">
        <v>5</v>
      </c>
      <c r="D17" s="10" t="s">
        <v>776</v>
      </c>
      <c r="E17" s="6">
        <f t="shared" si="0"/>
        <v>28.5</v>
      </c>
      <c r="F17" s="8">
        <v>2</v>
      </c>
      <c r="G17" s="8">
        <f t="shared" si="1"/>
        <v>14.25</v>
      </c>
      <c r="H17" s="8" t="str">
        <f t="shared" si="2"/>
        <v/>
      </c>
    </row>
    <row r="18" spans="1:9" ht="14.25" customHeight="1">
      <c r="A18" s="8" t="s">
        <v>395</v>
      </c>
      <c r="B18" s="9">
        <v>43528</v>
      </c>
      <c r="C18" s="10" t="s">
        <v>772</v>
      </c>
      <c r="D18" s="10" t="s">
        <v>256</v>
      </c>
      <c r="E18" s="6">
        <f t="shared" si="0"/>
        <v>11</v>
      </c>
      <c r="F18" s="8">
        <v>0</v>
      </c>
      <c r="G18" s="8" t="str">
        <f t="shared" si="1"/>
        <v/>
      </c>
      <c r="H18" s="6">
        <f t="shared" si="2"/>
        <v>11</v>
      </c>
    </row>
    <row r="19" spans="1:9" ht="14.25" customHeight="1">
      <c r="A19" s="8" t="s">
        <v>395</v>
      </c>
      <c r="B19" s="9">
        <v>43529</v>
      </c>
      <c r="C19" s="10" t="s">
        <v>777</v>
      </c>
      <c r="D19" s="10" t="s">
        <v>778</v>
      </c>
      <c r="E19" s="6">
        <f t="shared" si="0"/>
        <v>117.24</v>
      </c>
      <c r="F19" s="8">
        <v>4</v>
      </c>
      <c r="G19" s="8">
        <f t="shared" si="1"/>
        <v>29.31</v>
      </c>
      <c r="H19" s="8" t="str">
        <f t="shared" si="2"/>
        <v/>
      </c>
      <c r="I19" s="1">
        <f>E19/2</f>
        <v>58.62</v>
      </c>
    </row>
    <row r="20" spans="1:9" ht="14.25" customHeight="1">
      <c r="A20" s="8" t="s">
        <v>395</v>
      </c>
      <c r="B20" s="9">
        <v>43529</v>
      </c>
      <c r="C20" s="10" t="s">
        <v>779</v>
      </c>
      <c r="D20" s="10" t="s">
        <v>770</v>
      </c>
      <c r="E20" s="6">
        <f t="shared" si="0"/>
        <v>3.4</v>
      </c>
      <c r="F20" s="8">
        <v>0</v>
      </c>
      <c r="G20" s="8" t="str">
        <f t="shared" si="1"/>
        <v/>
      </c>
      <c r="H20" s="6">
        <f t="shared" si="2"/>
        <v>3.4</v>
      </c>
    </row>
    <row r="21" spans="1:9" ht="14.25" customHeight="1">
      <c r="A21" s="8" t="s">
        <v>395</v>
      </c>
      <c r="B21" s="9">
        <v>43529</v>
      </c>
      <c r="C21" s="10" t="s">
        <v>780</v>
      </c>
      <c r="D21" s="10" t="s">
        <v>781</v>
      </c>
      <c r="E21" s="6">
        <f t="shared" si="0"/>
        <v>633.16</v>
      </c>
      <c r="F21" s="8">
        <v>4</v>
      </c>
      <c r="G21" s="8">
        <f t="shared" si="1"/>
        <v>158.29</v>
      </c>
      <c r="H21" s="8" t="str">
        <f t="shared" si="2"/>
        <v/>
      </c>
      <c r="I21" s="1">
        <f t="shared" ref="I21:I22" si="3">E21/2</f>
        <v>316.58</v>
      </c>
    </row>
    <row r="22" spans="1:9" ht="14.25" customHeight="1">
      <c r="A22" s="8" t="s">
        <v>395</v>
      </c>
      <c r="B22" s="9">
        <v>43529</v>
      </c>
      <c r="C22" s="10" t="s">
        <v>782</v>
      </c>
      <c r="D22" s="10" t="s">
        <v>783</v>
      </c>
      <c r="E22" s="6">
        <f t="shared" si="0"/>
        <v>224.17</v>
      </c>
      <c r="F22" s="8">
        <v>4</v>
      </c>
      <c r="G22" s="8">
        <f t="shared" si="1"/>
        <v>56.042499999999997</v>
      </c>
      <c r="H22" s="8" t="str">
        <f t="shared" si="2"/>
        <v/>
      </c>
      <c r="I22" s="1">
        <f t="shared" si="3"/>
        <v>112.08499999999999</v>
      </c>
    </row>
    <row r="23" spans="1:9" ht="14.25" customHeight="1">
      <c r="A23" s="8" t="s">
        <v>395</v>
      </c>
      <c r="B23" s="9">
        <v>43529</v>
      </c>
      <c r="C23" s="10" t="s">
        <v>784</v>
      </c>
      <c r="D23" s="10" t="s">
        <v>785</v>
      </c>
      <c r="E23" s="6">
        <f t="shared" si="0"/>
        <v>1.64</v>
      </c>
      <c r="F23" s="8">
        <v>0</v>
      </c>
      <c r="G23" s="8" t="str">
        <f t="shared" si="1"/>
        <v/>
      </c>
      <c r="H23" s="6">
        <f t="shared" si="2"/>
        <v>1.64</v>
      </c>
    </row>
    <row r="24" spans="1:9" ht="14.25" customHeight="1">
      <c r="A24" s="8" t="s">
        <v>395</v>
      </c>
      <c r="B24" s="9">
        <v>43530</v>
      </c>
      <c r="C24" s="10" t="s">
        <v>786</v>
      </c>
      <c r="D24" s="10" t="s">
        <v>595</v>
      </c>
      <c r="E24" s="6">
        <f t="shared" si="0"/>
        <v>3.13</v>
      </c>
      <c r="F24" s="8">
        <v>0</v>
      </c>
      <c r="G24" s="8" t="str">
        <f t="shared" si="1"/>
        <v/>
      </c>
      <c r="H24" s="6">
        <f t="shared" si="2"/>
        <v>3.13</v>
      </c>
    </row>
    <row r="25" spans="1:9" ht="14.25" customHeight="1">
      <c r="A25" s="8" t="s">
        <v>395</v>
      </c>
      <c r="B25" s="9">
        <v>43530</v>
      </c>
      <c r="C25" s="10" t="s">
        <v>447</v>
      </c>
      <c r="D25" s="10" t="s">
        <v>787</v>
      </c>
      <c r="E25" s="14">
        <v>-320</v>
      </c>
      <c r="F25" s="8">
        <v>0</v>
      </c>
      <c r="G25" s="8" t="str">
        <f t="shared" si="1"/>
        <v/>
      </c>
      <c r="H25" s="6">
        <f t="shared" si="2"/>
        <v>-320</v>
      </c>
    </row>
    <row r="26" spans="1:9" ht="14.25" customHeight="1">
      <c r="A26" s="8" t="s">
        <v>395</v>
      </c>
      <c r="B26" s="9">
        <v>43530</v>
      </c>
      <c r="C26" s="10" t="s">
        <v>447</v>
      </c>
      <c r="D26" s="10" t="s">
        <v>788</v>
      </c>
      <c r="E26" s="14">
        <v>-630</v>
      </c>
      <c r="F26" s="8">
        <v>0</v>
      </c>
      <c r="G26" s="8" t="str">
        <f t="shared" si="1"/>
        <v/>
      </c>
      <c r="H26" s="6">
        <f t="shared" si="2"/>
        <v>-630</v>
      </c>
    </row>
    <row r="27" spans="1:9" ht="14.25" customHeight="1">
      <c r="A27" s="8" t="s">
        <v>395</v>
      </c>
      <c r="B27" s="9">
        <v>43530</v>
      </c>
      <c r="C27" s="10" t="s">
        <v>789</v>
      </c>
      <c r="D27" s="10" t="s">
        <v>790</v>
      </c>
      <c r="E27" s="6">
        <f t="shared" ref="E27:E63" si="4">MID(D27,3,LEN(D27)-2)+0</f>
        <v>14.9</v>
      </c>
      <c r="F27" s="8">
        <v>0</v>
      </c>
      <c r="G27" s="8" t="str">
        <f t="shared" si="1"/>
        <v/>
      </c>
      <c r="H27" s="6">
        <f t="shared" si="2"/>
        <v>14.9</v>
      </c>
    </row>
    <row r="28" spans="1:9" ht="14.25" customHeight="1">
      <c r="A28" s="8" t="s">
        <v>395</v>
      </c>
      <c r="B28" s="9">
        <v>43530</v>
      </c>
      <c r="C28" s="10" t="s">
        <v>791</v>
      </c>
      <c r="D28" s="10" t="s">
        <v>792</v>
      </c>
      <c r="E28" s="6">
        <f t="shared" si="4"/>
        <v>4</v>
      </c>
      <c r="F28" s="8">
        <v>0</v>
      </c>
      <c r="G28" s="8" t="str">
        <f t="shared" si="1"/>
        <v/>
      </c>
      <c r="H28" s="6">
        <f t="shared" si="2"/>
        <v>4</v>
      </c>
    </row>
    <row r="29" spans="1:9" ht="14.25" customHeight="1">
      <c r="A29" s="8" t="s">
        <v>395</v>
      </c>
      <c r="B29" s="9">
        <v>43531</v>
      </c>
      <c r="C29" s="10" t="s">
        <v>700</v>
      </c>
      <c r="D29" s="10" t="s">
        <v>358</v>
      </c>
      <c r="E29" s="6">
        <f t="shared" si="4"/>
        <v>10</v>
      </c>
      <c r="F29" s="8">
        <v>0</v>
      </c>
      <c r="G29" s="8" t="str">
        <f t="shared" si="1"/>
        <v/>
      </c>
      <c r="H29" s="6">
        <f t="shared" si="2"/>
        <v>10</v>
      </c>
    </row>
    <row r="30" spans="1:9" ht="14.25" customHeight="1">
      <c r="A30" s="8" t="s">
        <v>395</v>
      </c>
      <c r="B30" s="9">
        <v>43531</v>
      </c>
      <c r="C30" s="10" t="s">
        <v>693</v>
      </c>
      <c r="D30" s="10" t="s">
        <v>387</v>
      </c>
      <c r="E30" s="6">
        <f t="shared" si="4"/>
        <v>1</v>
      </c>
      <c r="F30" s="8">
        <v>0</v>
      </c>
      <c r="G30" s="8" t="str">
        <f t="shared" si="1"/>
        <v/>
      </c>
      <c r="H30" s="6">
        <f t="shared" si="2"/>
        <v>1</v>
      </c>
    </row>
    <row r="31" spans="1:9" ht="14.25" customHeight="1">
      <c r="A31" s="8" t="s">
        <v>395</v>
      </c>
      <c r="B31" s="9">
        <v>43531</v>
      </c>
      <c r="C31" s="10" t="s">
        <v>793</v>
      </c>
      <c r="D31" s="10" t="s">
        <v>358</v>
      </c>
      <c r="E31" s="6">
        <f t="shared" si="4"/>
        <v>10</v>
      </c>
      <c r="F31" s="8">
        <v>0</v>
      </c>
      <c r="G31" s="8" t="str">
        <f t="shared" si="1"/>
        <v/>
      </c>
      <c r="H31" s="6">
        <f t="shared" si="2"/>
        <v>10</v>
      </c>
    </row>
    <row r="32" spans="1:9" ht="14.25" customHeight="1">
      <c r="A32" s="8" t="s">
        <v>395</v>
      </c>
      <c r="B32" s="9">
        <v>43531</v>
      </c>
      <c r="C32" s="10" t="s">
        <v>794</v>
      </c>
      <c r="D32" s="10" t="s">
        <v>657</v>
      </c>
      <c r="E32" s="6">
        <f t="shared" si="4"/>
        <v>4.5999999999999996</v>
      </c>
      <c r="F32" s="8">
        <v>0</v>
      </c>
      <c r="G32" s="8" t="str">
        <f t="shared" si="1"/>
        <v/>
      </c>
      <c r="H32" s="6">
        <f t="shared" si="2"/>
        <v>4.5999999999999996</v>
      </c>
    </row>
    <row r="33" spans="1:8" ht="14.25" customHeight="1">
      <c r="A33" s="8" t="s">
        <v>395</v>
      </c>
      <c r="B33" s="9">
        <v>43531</v>
      </c>
      <c r="C33" s="10" t="s">
        <v>795</v>
      </c>
      <c r="D33" s="10" t="s">
        <v>353</v>
      </c>
      <c r="E33" s="6">
        <f t="shared" si="4"/>
        <v>9</v>
      </c>
      <c r="F33" s="8">
        <v>0</v>
      </c>
      <c r="G33" s="8" t="str">
        <f t="shared" si="1"/>
        <v/>
      </c>
      <c r="H33" s="6">
        <f t="shared" si="2"/>
        <v>9</v>
      </c>
    </row>
    <row r="34" spans="1:8" ht="14.25" customHeight="1">
      <c r="A34" s="8" t="s">
        <v>395</v>
      </c>
      <c r="B34" s="9">
        <v>43532</v>
      </c>
      <c r="C34" s="10" t="s">
        <v>796</v>
      </c>
      <c r="D34" s="10" t="s">
        <v>621</v>
      </c>
      <c r="E34" s="6">
        <f t="shared" si="4"/>
        <v>3.96</v>
      </c>
      <c r="F34" s="8">
        <v>0</v>
      </c>
      <c r="G34" s="8" t="str">
        <f t="shared" si="1"/>
        <v/>
      </c>
      <c r="H34" s="6">
        <f t="shared" si="2"/>
        <v>3.96</v>
      </c>
    </row>
    <row r="35" spans="1:8" ht="14.25" customHeight="1">
      <c r="A35" s="8" t="s">
        <v>395</v>
      </c>
      <c r="B35" s="9">
        <v>43532</v>
      </c>
      <c r="C35" s="10" t="s">
        <v>7</v>
      </c>
      <c r="D35" s="10" t="s">
        <v>776</v>
      </c>
      <c r="E35" s="6">
        <f t="shared" si="4"/>
        <v>28.5</v>
      </c>
      <c r="F35" s="8">
        <v>2</v>
      </c>
      <c r="G35" s="8">
        <f t="shared" si="1"/>
        <v>14.25</v>
      </c>
      <c r="H35" s="8" t="str">
        <f t="shared" si="2"/>
        <v/>
      </c>
    </row>
    <row r="36" spans="1:8" ht="14.25" customHeight="1">
      <c r="A36" s="8" t="s">
        <v>395</v>
      </c>
      <c r="B36" s="9">
        <v>43533</v>
      </c>
      <c r="C36" s="10" t="s">
        <v>797</v>
      </c>
      <c r="D36" s="10" t="s">
        <v>798</v>
      </c>
      <c r="E36" s="6">
        <f t="shared" si="4"/>
        <v>40.9</v>
      </c>
      <c r="F36" s="8">
        <f t="shared" ref="F36:F37" si="5">3/4</f>
        <v>0.75</v>
      </c>
      <c r="G36" s="8">
        <f t="shared" si="1"/>
        <v>54.533333333333331</v>
      </c>
      <c r="H36" s="8" t="str">
        <f t="shared" si="2"/>
        <v/>
      </c>
    </row>
    <row r="37" spans="1:8" ht="14.25" customHeight="1">
      <c r="A37" s="8" t="s">
        <v>395</v>
      </c>
      <c r="B37" s="9">
        <v>43534</v>
      </c>
      <c r="C37" s="10" t="s">
        <v>799</v>
      </c>
      <c r="D37" s="10" t="s">
        <v>800</v>
      </c>
      <c r="E37" s="6">
        <f t="shared" si="4"/>
        <v>104.4</v>
      </c>
      <c r="F37" s="8">
        <f t="shared" si="5"/>
        <v>0.75</v>
      </c>
      <c r="G37" s="8">
        <f t="shared" si="1"/>
        <v>139.20000000000002</v>
      </c>
      <c r="H37" s="8" t="str">
        <f t="shared" si="2"/>
        <v/>
      </c>
    </row>
    <row r="38" spans="1:8" ht="14.25" customHeight="1">
      <c r="A38" s="8" t="s">
        <v>395</v>
      </c>
      <c r="B38" s="9">
        <v>43534</v>
      </c>
      <c r="C38" s="10" t="s">
        <v>45</v>
      </c>
      <c r="D38" s="10" t="s">
        <v>801</v>
      </c>
      <c r="E38" s="6">
        <f t="shared" si="4"/>
        <v>6</v>
      </c>
      <c r="F38" s="8">
        <v>0</v>
      </c>
      <c r="G38" s="8" t="str">
        <f t="shared" si="1"/>
        <v/>
      </c>
      <c r="H38" s="6">
        <f t="shared" si="2"/>
        <v>6</v>
      </c>
    </row>
    <row r="39" spans="1:8" ht="14.25" customHeight="1">
      <c r="A39" s="8" t="s">
        <v>395</v>
      </c>
      <c r="B39" s="9">
        <v>43534</v>
      </c>
      <c r="C39" s="10" t="s">
        <v>802</v>
      </c>
      <c r="D39" s="10" t="s">
        <v>803</v>
      </c>
      <c r="E39" s="6">
        <f t="shared" si="4"/>
        <v>39</v>
      </c>
      <c r="F39" s="8">
        <v>0</v>
      </c>
      <c r="G39" s="8" t="str">
        <f t="shared" si="1"/>
        <v/>
      </c>
      <c r="H39" s="6">
        <f t="shared" si="2"/>
        <v>39</v>
      </c>
    </row>
    <row r="40" spans="1:8" ht="14.25" customHeight="1">
      <c r="A40" s="8" t="s">
        <v>395</v>
      </c>
      <c r="B40" s="9">
        <v>43535</v>
      </c>
      <c r="C40" s="10" t="s">
        <v>804</v>
      </c>
      <c r="D40" s="10" t="s">
        <v>498</v>
      </c>
      <c r="E40" s="6">
        <f t="shared" si="4"/>
        <v>5.2</v>
      </c>
      <c r="F40" s="8">
        <v>0</v>
      </c>
      <c r="G40" s="8" t="str">
        <f t="shared" si="1"/>
        <v/>
      </c>
      <c r="H40" s="6">
        <f t="shared" si="2"/>
        <v>5.2</v>
      </c>
    </row>
    <row r="41" spans="1:8" ht="14.25" customHeight="1">
      <c r="A41" s="8" t="s">
        <v>395</v>
      </c>
      <c r="B41" s="9">
        <v>43535</v>
      </c>
      <c r="C41" s="10" t="s">
        <v>805</v>
      </c>
      <c r="D41" s="10" t="s">
        <v>806</v>
      </c>
      <c r="E41" s="6">
        <f t="shared" si="4"/>
        <v>3.5</v>
      </c>
      <c r="F41" s="8">
        <v>0</v>
      </c>
      <c r="G41" s="8" t="str">
        <f t="shared" si="1"/>
        <v/>
      </c>
      <c r="H41" s="6">
        <f t="shared" si="2"/>
        <v>3.5</v>
      </c>
    </row>
    <row r="42" spans="1:8" ht="14.25" customHeight="1">
      <c r="A42" s="8" t="s">
        <v>395</v>
      </c>
      <c r="B42" s="9">
        <v>43536</v>
      </c>
      <c r="C42" s="10" t="s">
        <v>807</v>
      </c>
      <c r="D42" s="10" t="s">
        <v>368</v>
      </c>
      <c r="E42" s="6">
        <f t="shared" si="4"/>
        <v>2.6</v>
      </c>
      <c r="F42" s="8">
        <v>0</v>
      </c>
      <c r="G42" s="8" t="str">
        <f t="shared" si="1"/>
        <v/>
      </c>
      <c r="H42" s="6">
        <f t="shared" si="2"/>
        <v>2.6</v>
      </c>
    </row>
    <row r="43" spans="1:8" ht="14.25" customHeight="1">
      <c r="A43" s="8" t="s">
        <v>395</v>
      </c>
      <c r="B43" s="9">
        <v>43536</v>
      </c>
      <c r="C43" s="10" t="s">
        <v>67</v>
      </c>
      <c r="D43" s="10" t="s">
        <v>338</v>
      </c>
      <c r="E43" s="6">
        <f t="shared" si="4"/>
        <v>1.8</v>
      </c>
      <c r="F43" s="8">
        <v>0</v>
      </c>
      <c r="G43" s="8" t="str">
        <f t="shared" si="1"/>
        <v/>
      </c>
      <c r="H43" s="6">
        <f t="shared" si="2"/>
        <v>1.8</v>
      </c>
    </row>
    <row r="44" spans="1:8" ht="14.25" customHeight="1">
      <c r="A44" s="8" t="s">
        <v>395</v>
      </c>
      <c r="B44" s="9">
        <v>43536</v>
      </c>
      <c r="C44" s="10" t="s">
        <v>808</v>
      </c>
      <c r="D44" s="10" t="s">
        <v>358</v>
      </c>
      <c r="E44" s="6">
        <f t="shared" si="4"/>
        <v>10</v>
      </c>
      <c r="F44" s="8">
        <v>0</v>
      </c>
      <c r="G44" s="8" t="str">
        <f t="shared" si="1"/>
        <v/>
      </c>
      <c r="H44" s="6">
        <f t="shared" si="2"/>
        <v>10</v>
      </c>
    </row>
    <row r="45" spans="1:8" ht="14.25" customHeight="1">
      <c r="A45" s="8" t="s">
        <v>395</v>
      </c>
      <c r="B45" s="9">
        <v>43536</v>
      </c>
      <c r="C45" s="10" t="s">
        <v>809</v>
      </c>
      <c r="D45" s="10" t="s">
        <v>62</v>
      </c>
      <c r="E45" s="6">
        <f t="shared" si="4"/>
        <v>2.2999999999999998</v>
      </c>
      <c r="F45" s="8">
        <v>0</v>
      </c>
      <c r="G45" s="8" t="str">
        <f t="shared" si="1"/>
        <v/>
      </c>
      <c r="H45" s="6">
        <f t="shared" si="2"/>
        <v>2.2999999999999998</v>
      </c>
    </row>
    <row r="46" spans="1:8" ht="14.25" customHeight="1">
      <c r="A46" s="8" t="s">
        <v>395</v>
      </c>
      <c r="B46" s="9">
        <v>43537</v>
      </c>
      <c r="C46" s="10" t="s">
        <v>213</v>
      </c>
      <c r="D46" s="10" t="s">
        <v>810</v>
      </c>
      <c r="E46" s="6">
        <f t="shared" si="4"/>
        <v>67.900000000000006</v>
      </c>
      <c r="F46" s="8">
        <v>2</v>
      </c>
      <c r="G46" s="8">
        <f t="shared" si="1"/>
        <v>33.950000000000003</v>
      </c>
      <c r="H46" s="8" t="str">
        <f t="shared" si="2"/>
        <v/>
      </c>
    </row>
    <row r="47" spans="1:8" ht="14.25" customHeight="1">
      <c r="A47" s="8" t="s">
        <v>395</v>
      </c>
      <c r="B47" s="9">
        <v>43537</v>
      </c>
      <c r="C47" s="10" t="s">
        <v>811</v>
      </c>
      <c r="D47" s="10" t="s">
        <v>812</v>
      </c>
      <c r="E47" s="6">
        <f t="shared" si="4"/>
        <v>101.98</v>
      </c>
      <c r="F47" s="8">
        <f>3/4</f>
        <v>0.75</v>
      </c>
      <c r="G47" s="8">
        <f t="shared" si="1"/>
        <v>135.97333333333333</v>
      </c>
      <c r="H47" s="8" t="str">
        <f t="shared" si="2"/>
        <v/>
      </c>
    </row>
    <row r="48" spans="1:8" ht="14.25" customHeight="1">
      <c r="A48" s="8" t="s">
        <v>395</v>
      </c>
      <c r="B48" s="9">
        <v>43537</v>
      </c>
      <c r="C48" s="10" t="s">
        <v>813</v>
      </c>
      <c r="D48" s="10" t="s">
        <v>801</v>
      </c>
      <c r="E48" s="6">
        <f t="shared" si="4"/>
        <v>6</v>
      </c>
      <c r="F48" s="8">
        <v>0</v>
      </c>
      <c r="G48" s="8" t="str">
        <f t="shared" si="1"/>
        <v/>
      </c>
      <c r="H48" s="6">
        <f t="shared" si="2"/>
        <v>6</v>
      </c>
    </row>
    <row r="49" spans="1:8" ht="14.25" customHeight="1">
      <c r="A49" s="8" t="s">
        <v>395</v>
      </c>
      <c r="B49" s="9">
        <v>43537</v>
      </c>
      <c r="C49" s="10" t="s">
        <v>814</v>
      </c>
      <c r="D49" s="10" t="s">
        <v>815</v>
      </c>
      <c r="E49" s="6">
        <f t="shared" si="4"/>
        <v>17.45</v>
      </c>
      <c r="F49" s="8">
        <v>2</v>
      </c>
      <c r="G49" s="8">
        <f t="shared" si="1"/>
        <v>8.7249999999999996</v>
      </c>
      <c r="H49" s="8" t="str">
        <f t="shared" si="2"/>
        <v/>
      </c>
    </row>
    <row r="50" spans="1:8" ht="14.25" customHeight="1">
      <c r="A50" s="8" t="s">
        <v>395</v>
      </c>
      <c r="B50" s="9">
        <v>43538</v>
      </c>
      <c r="C50" s="10" t="s">
        <v>816</v>
      </c>
      <c r="D50" s="10" t="s">
        <v>723</v>
      </c>
      <c r="E50" s="6">
        <f t="shared" si="4"/>
        <v>2.94</v>
      </c>
      <c r="F50" s="8">
        <v>0</v>
      </c>
      <c r="G50" s="8" t="str">
        <f t="shared" si="1"/>
        <v/>
      </c>
      <c r="H50" s="6">
        <f t="shared" si="2"/>
        <v>2.94</v>
      </c>
    </row>
    <row r="51" spans="1:8" ht="14.25" customHeight="1">
      <c r="A51" s="8" t="s">
        <v>395</v>
      </c>
      <c r="B51" s="9">
        <v>43538</v>
      </c>
      <c r="C51" s="10" t="s">
        <v>336</v>
      </c>
      <c r="D51" s="10" t="s">
        <v>817</v>
      </c>
      <c r="E51" s="6">
        <f t="shared" si="4"/>
        <v>1.4</v>
      </c>
      <c r="F51" s="8">
        <v>0</v>
      </c>
      <c r="G51" s="8" t="str">
        <f t="shared" si="1"/>
        <v/>
      </c>
      <c r="H51" s="6">
        <f t="shared" si="2"/>
        <v>1.4</v>
      </c>
    </row>
    <row r="52" spans="1:8" ht="14.25" customHeight="1">
      <c r="A52" s="8" t="s">
        <v>395</v>
      </c>
      <c r="B52" s="9">
        <v>43538</v>
      </c>
      <c r="C52" s="10" t="s">
        <v>67</v>
      </c>
      <c r="D52" s="10" t="s">
        <v>338</v>
      </c>
      <c r="E52" s="6">
        <f t="shared" si="4"/>
        <v>1.8</v>
      </c>
      <c r="F52" s="8">
        <v>0</v>
      </c>
      <c r="G52" s="8" t="str">
        <f t="shared" si="1"/>
        <v/>
      </c>
      <c r="H52" s="6">
        <f t="shared" si="2"/>
        <v>1.8</v>
      </c>
    </row>
    <row r="53" spans="1:8" ht="14.25" customHeight="1">
      <c r="A53" s="8" t="s">
        <v>395</v>
      </c>
      <c r="B53" s="9">
        <v>43539</v>
      </c>
      <c r="C53" s="10" t="s">
        <v>818</v>
      </c>
      <c r="D53" s="10" t="s">
        <v>819</v>
      </c>
      <c r="E53" s="6">
        <f t="shared" si="4"/>
        <v>170.7</v>
      </c>
      <c r="F53" s="8">
        <v>0</v>
      </c>
      <c r="G53" s="8" t="str">
        <f t="shared" si="1"/>
        <v/>
      </c>
      <c r="H53" s="6">
        <f t="shared" si="2"/>
        <v>170.7</v>
      </c>
    </row>
    <row r="54" spans="1:8" ht="14.25" customHeight="1">
      <c r="A54" s="8" t="s">
        <v>395</v>
      </c>
      <c r="B54" s="9">
        <v>43539</v>
      </c>
      <c r="C54" s="10" t="s">
        <v>820</v>
      </c>
      <c r="D54" s="10" t="s">
        <v>792</v>
      </c>
      <c r="E54" s="6">
        <f t="shared" si="4"/>
        <v>4</v>
      </c>
      <c r="F54" s="8">
        <v>0</v>
      </c>
      <c r="G54" s="8" t="str">
        <f t="shared" si="1"/>
        <v/>
      </c>
      <c r="H54" s="6">
        <f t="shared" si="2"/>
        <v>4</v>
      </c>
    </row>
    <row r="55" spans="1:8" ht="14.25" customHeight="1">
      <c r="A55" s="8" t="s">
        <v>395</v>
      </c>
      <c r="B55" s="9">
        <v>43539</v>
      </c>
      <c r="C55" s="10" t="s">
        <v>67</v>
      </c>
      <c r="D55" s="10" t="s">
        <v>69</v>
      </c>
      <c r="E55" s="6">
        <f t="shared" si="4"/>
        <v>1.5</v>
      </c>
      <c r="F55" s="8">
        <v>0</v>
      </c>
      <c r="G55" s="8" t="str">
        <f t="shared" si="1"/>
        <v/>
      </c>
      <c r="H55" s="6">
        <f t="shared" si="2"/>
        <v>1.5</v>
      </c>
    </row>
    <row r="56" spans="1:8" ht="14.25" customHeight="1">
      <c r="A56" s="8" t="s">
        <v>395</v>
      </c>
      <c r="B56" s="9">
        <v>43539</v>
      </c>
      <c r="C56" s="10" t="s">
        <v>821</v>
      </c>
      <c r="D56" s="10" t="s">
        <v>583</v>
      </c>
      <c r="E56" s="6">
        <f t="shared" si="4"/>
        <v>1.47</v>
      </c>
      <c r="F56" s="8">
        <v>0</v>
      </c>
      <c r="G56" s="8" t="str">
        <f t="shared" si="1"/>
        <v/>
      </c>
      <c r="H56" s="6">
        <f t="shared" si="2"/>
        <v>1.47</v>
      </c>
    </row>
    <row r="57" spans="1:8" ht="14.25" customHeight="1">
      <c r="A57" s="8" t="s">
        <v>395</v>
      </c>
      <c r="B57" s="9">
        <v>43540</v>
      </c>
      <c r="C57" s="10" t="s">
        <v>514</v>
      </c>
      <c r="D57" s="10" t="s">
        <v>822</v>
      </c>
      <c r="E57" s="6">
        <f t="shared" si="4"/>
        <v>327.2</v>
      </c>
      <c r="F57" s="6">
        <f>E57-79.5-79.5-52.97</f>
        <v>115.22999999999999</v>
      </c>
      <c r="G57" s="1">
        <f>F57/2</f>
        <v>57.614999999999995</v>
      </c>
      <c r="H57" s="8" t="str">
        <f t="shared" si="2"/>
        <v/>
      </c>
    </row>
    <row r="58" spans="1:8" ht="14.25" customHeight="1">
      <c r="A58" s="8" t="s">
        <v>395</v>
      </c>
      <c r="B58" s="9">
        <v>43541</v>
      </c>
      <c r="C58" s="10" t="s">
        <v>823</v>
      </c>
      <c r="D58" s="10" t="s">
        <v>824</v>
      </c>
      <c r="E58" s="6">
        <f t="shared" si="4"/>
        <v>22.4</v>
      </c>
      <c r="F58" s="8">
        <v>2</v>
      </c>
      <c r="G58" s="8">
        <f t="shared" ref="G58:G76" si="6">IFERROR(E58/F58,"")</f>
        <v>11.2</v>
      </c>
      <c r="H58" s="8" t="str">
        <f t="shared" si="2"/>
        <v/>
      </c>
    </row>
    <row r="59" spans="1:8" ht="14.25" customHeight="1">
      <c r="A59" s="8" t="s">
        <v>395</v>
      </c>
      <c r="B59" s="9">
        <v>43542</v>
      </c>
      <c r="C59" s="10" t="s">
        <v>347</v>
      </c>
      <c r="D59" s="10" t="s">
        <v>792</v>
      </c>
      <c r="E59" s="6">
        <f t="shared" si="4"/>
        <v>4</v>
      </c>
      <c r="F59" s="8">
        <v>0</v>
      </c>
      <c r="G59" s="8" t="str">
        <f t="shared" si="6"/>
        <v/>
      </c>
      <c r="H59" s="6">
        <f t="shared" si="2"/>
        <v>4</v>
      </c>
    </row>
    <row r="60" spans="1:8" ht="14.25" customHeight="1">
      <c r="A60" s="8" t="s">
        <v>395</v>
      </c>
      <c r="B60" s="9">
        <v>43542</v>
      </c>
      <c r="C60" s="10" t="s">
        <v>825</v>
      </c>
      <c r="D60" s="10" t="s">
        <v>583</v>
      </c>
      <c r="E60" s="6">
        <f t="shared" si="4"/>
        <v>1.47</v>
      </c>
      <c r="F60" s="8">
        <v>0</v>
      </c>
      <c r="G60" s="8" t="str">
        <f t="shared" si="6"/>
        <v/>
      </c>
      <c r="H60" s="6">
        <f t="shared" si="2"/>
        <v>1.47</v>
      </c>
    </row>
    <row r="61" spans="1:8" ht="14.25" customHeight="1">
      <c r="A61" s="8" t="s">
        <v>395</v>
      </c>
      <c r="B61" s="9">
        <v>43542</v>
      </c>
      <c r="C61" s="10" t="s">
        <v>826</v>
      </c>
      <c r="D61" s="10" t="s">
        <v>664</v>
      </c>
      <c r="E61" s="6">
        <f t="shared" si="4"/>
        <v>109</v>
      </c>
      <c r="F61" s="8">
        <v>0</v>
      </c>
      <c r="G61" s="8" t="str">
        <f t="shared" si="6"/>
        <v/>
      </c>
      <c r="H61" s="6">
        <f t="shared" si="2"/>
        <v>109</v>
      </c>
    </row>
    <row r="62" spans="1:8" ht="14.25" customHeight="1">
      <c r="A62" s="8" t="s">
        <v>395</v>
      </c>
      <c r="B62" s="9">
        <v>43542</v>
      </c>
      <c r="C62" s="10" t="s">
        <v>827</v>
      </c>
      <c r="D62" s="10" t="s">
        <v>387</v>
      </c>
      <c r="E62" s="6">
        <f t="shared" si="4"/>
        <v>1</v>
      </c>
      <c r="F62" s="8">
        <v>0</v>
      </c>
      <c r="G62" s="8" t="str">
        <f t="shared" si="6"/>
        <v/>
      </c>
      <c r="H62" s="6">
        <f t="shared" si="2"/>
        <v>1</v>
      </c>
    </row>
    <row r="63" spans="1:8" ht="14.25" customHeight="1">
      <c r="A63" s="8" t="s">
        <v>395</v>
      </c>
      <c r="B63" s="9">
        <v>43543</v>
      </c>
      <c r="C63" s="10" t="s">
        <v>828</v>
      </c>
      <c r="D63" s="10" t="s">
        <v>829</v>
      </c>
      <c r="E63" s="6">
        <f t="shared" si="4"/>
        <v>3.77</v>
      </c>
      <c r="F63" s="8">
        <v>0</v>
      </c>
      <c r="G63" s="8" t="str">
        <f t="shared" si="6"/>
        <v/>
      </c>
      <c r="H63" s="6">
        <f t="shared" si="2"/>
        <v>3.77</v>
      </c>
    </row>
    <row r="64" spans="1:8" ht="14.25" customHeight="1">
      <c r="A64" s="8" t="s">
        <v>395</v>
      </c>
      <c r="B64" s="9">
        <v>43543</v>
      </c>
      <c r="C64" s="10" t="s">
        <v>447</v>
      </c>
      <c r="D64" s="10" t="s">
        <v>830</v>
      </c>
      <c r="E64" s="14">
        <v>-104.4</v>
      </c>
      <c r="F64" s="8"/>
      <c r="G64" s="8" t="str">
        <f t="shared" si="6"/>
        <v/>
      </c>
      <c r="H64" s="6">
        <f t="shared" si="2"/>
        <v>-104.4</v>
      </c>
    </row>
    <row r="65" spans="1:8" ht="14.25" customHeight="1">
      <c r="A65" s="8" t="s">
        <v>395</v>
      </c>
      <c r="B65" s="9">
        <v>43543</v>
      </c>
      <c r="C65" s="10" t="s">
        <v>447</v>
      </c>
      <c r="D65" s="10" t="s">
        <v>831</v>
      </c>
      <c r="E65" s="14">
        <v>-170.7</v>
      </c>
      <c r="F65" s="8"/>
      <c r="G65" s="8" t="str">
        <f t="shared" si="6"/>
        <v/>
      </c>
      <c r="H65" s="6">
        <f t="shared" si="2"/>
        <v>-170.7</v>
      </c>
    </row>
    <row r="66" spans="1:8" ht="14.25" customHeight="1">
      <c r="A66" s="8" t="s">
        <v>395</v>
      </c>
      <c r="B66" s="9">
        <v>43543</v>
      </c>
      <c r="C66" s="10" t="s">
        <v>832</v>
      </c>
      <c r="D66" s="10" t="s">
        <v>254</v>
      </c>
      <c r="E66" s="6">
        <f>MID(D66,3,LEN(D66)-2)+0</f>
        <v>0.76</v>
      </c>
      <c r="F66" s="8">
        <v>0</v>
      </c>
      <c r="G66" s="8" t="str">
        <f t="shared" si="6"/>
        <v/>
      </c>
      <c r="H66" s="6">
        <f t="shared" si="2"/>
        <v>0.76</v>
      </c>
    </row>
    <row r="67" spans="1:8" ht="14.25" customHeight="1">
      <c r="A67" s="8" t="s">
        <v>395</v>
      </c>
      <c r="B67" s="9">
        <v>43543</v>
      </c>
      <c r="C67" s="10" t="s">
        <v>447</v>
      </c>
      <c r="D67" s="10" t="s">
        <v>833</v>
      </c>
      <c r="E67" s="14">
        <v>-306.02</v>
      </c>
      <c r="F67" s="8"/>
      <c r="G67" s="8" t="str">
        <f t="shared" si="6"/>
        <v/>
      </c>
      <c r="H67" s="6">
        <f t="shared" si="2"/>
        <v>-306.02</v>
      </c>
    </row>
    <row r="68" spans="1:8" ht="14.25" customHeight="1">
      <c r="A68" s="8" t="s">
        <v>395</v>
      </c>
      <c r="B68" s="9">
        <v>43543</v>
      </c>
      <c r="C68" s="10" t="s">
        <v>447</v>
      </c>
      <c r="D68" s="10" t="s">
        <v>834</v>
      </c>
      <c r="E68" s="14">
        <v>-306.02</v>
      </c>
      <c r="F68" s="8"/>
      <c r="G68" s="8" t="str">
        <f t="shared" si="6"/>
        <v/>
      </c>
      <c r="H68" s="6">
        <f t="shared" si="2"/>
        <v>-306.02</v>
      </c>
    </row>
    <row r="69" spans="1:8" ht="14.25" customHeight="1">
      <c r="A69" s="8" t="s">
        <v>395</v>
      </c>
      <c r="B69" s="9">
        <v>43544</v>
      </c>
      <c r="C69" s="10" t="s">
        <v>835</v>
      </c>
      <c r="D69" s="10" t="s">
        <v>62</v>
      </c>
      <c r="E69" s="6">
        <f t="shared" ref="E69:E103" si="7">MID(D69,3,LEN(D69)-2)+0</f>
        <v>2.2999999999999998</v>
      </c>
      <c r="F69" s="8">
        <v>0</v>
      </c>
      <c r="G69" s="8" t="str">
        <f t="shared" si="6"/>
        <v/>
      </c>
      <c r="H69" s="6">
        <f t="shared" si="2"/>
        <v>2.2999999999999998</v>
      </c>
    </row>
    <row r="70" spans="1:8" ht="14.25" customHeight="1">
      <c r="A70" s="8" t="s">
        <v>395</v>
      </c>
      <c r="B70" s="9">
        <v>43545</v>
      </c>
      <c r="C70" s="10" t="s">
        <v>836</v>
      </c>
      <c r="D70" s="10" t="s">
        <v>837</v>
      </c>
      <c r="E70" s="6">
        <f t="shared" si="7"/>
        <v>120.78</v>
      </c>
      <c r="F70" s="8">
        <v>0</v>
      </c>
      <c r="G70" s="8" t="str">
        <f t="shared" si="6"/>
        <v/>
      </c>
      <c r="H70" s="6">
        <f t="shared" si="2"/>
        <v>120.78</v>
      </c>
    </row>
    <row r="71" spans="1:8" ht="14.25" customHeight="1">
      <c r="A71" s="8" t="s">
        <v>395</v>
      </c>
      <c r="B71" s="9">
        <v>43545</v>
      </c>
      <c r="C71" s="10" t="s">
        <v>838</v>
      </c>
      <c r="D71" s="10" t="s">
        <v>839</v>
      </c>
      <c r="E71" s="6">
        <f t="shared" si="7"/>
        <v>36.96</v>
      </c>
      <c r="F71" s="8">
        <v>1</v>
      </c>
      <c r="G71" s="8">
        <f t="shared" si="6"/>
        <v>36.96</v>
      </c>
      <c r="H71" s="8" t="str">
        <f t="shared" si="2"/>
        <v/>
      </c>
    </row>
    <row r="72" spans="1:8" ht="14.25" customHeight="1">
      <c r="A72" s="8" t="s">
        <v>395</v>
      </c>
      <c r="B72" s="9">
        <v>43545</v>
      </c>
      <c r="C72" s="10" t="s">
        <v>840</v>
      </c>
      <c r="D72" s="10" t="s">
        <v>841</v>
      </c>
      <c r="E72" s="6">
        <f t="shared" si="7"/>
        <v>74.8</v>
      </c>
      <c r="F72" s="8">
        <v>0</v>
      </c>
      <c r="G72" s="8" t="str">
        <f t="shared" si="6"/>
        <v/>
      </c>
      <c r="H72" s="6">
        <f t="shared" si="2"/>
        <v>74.8</v>
      </c>
    </row>
    <row r="73" spans="1:8" ht="14.25" customHeight="1">
      <c r="A73" s="8" t="s">
        <v>395</v>
      </c>
      <c r="B73" s="9">
        <v>43545</v>
      </c>
      <c r="C73" s="10" t="s">
        <v>842</v>
      </c>
      <c r="D73" s="10" t="s">
        <v>843</v>
      </c>
      <c r="E73" s="6">
        <f t="shared" si="7"/>
        <v>15.15</v>
      </c>
      <c r="F73" s="8">
        <v>1</v>
      </c>
      <c r="G73" s="8">
        <f t="shared" si="6"/>
        <v>15.15</v>
      </c>
      <c r="H73" s="8" t="str">
        <f t="shared" si="2"/>
        <v/>
      </c>
    </row>
    <row r="74" spans="1:8" ht="14.25" customHeight="1">
      <c r="A74" s="8" t="s">
        <v>395</v>
      </c>
      <c r="B74" s="9">
        <v>43545</v>
      </c>
      <c r="C74" s="10" t="s">
        <v>347</v>
      </c>
      <c r="D74" s="10" t="s">
        <v>66</v>
      </c>
      <c r="E74" s="6">
        <f t="shared" si="7"/>
        <v>2</v>
      </c>
      <c r="F74" s="8">
        <v>0</v>
      </c>
      <c r="G74" s="8" t="str">
        <f t="shared" si="6"/>
        <v/>
      </c>
      <c r="H74" s="6">
        <f t="shared" si="2"/>
        <v>2</v>
      </c>
    </row>
    <row r="75" spans="1:8" ht="14.25" customHeight="1">
      <c r="A75" s="8" t="s">
        <v>395</v>
      </c>
      <c r="B75" s="9">
        <v>43545</v>
      </c>
      <c r="C75" s="10" t="s">
        <v>844</v>
      </c>
      <c r="D75" s="10" t="s">
        <v>583</v>
      </c>
      <c r="E75" s="6">
        <f t="shared" si="7"/>
        <v>1.47</v>
      </c>
      <c r="F75" s="8">
        <v>0</v>
      </c>
      <c r="G75" s="8" t="str">
        <f t="shared" si="6"/>
        <v/>
      </c>
      <c r="H75" s="6">
        <f t="shared" si="2"/>
        <v>1.47</v>
      </c>
    </row>
    <row r="76" spans="1:8" ht="14.25" customHeight="1">
      <c r="A76" s="8" t="s">
        <v>395</v>
      </c>
      <c r="B76" s="9">
        <v>43546</v>
      </c>
      <c r="C76" s="10" t="s">
        <v>350</v>
      </c>
      <c r="D76" s="10" t="s">
        <v>353</v>
      </c>
      <c r="E76" s="6">
        <f t="shared" si="7"/>
        <v>9</v>
      </c>
      <c r="F76" s="8">
        <v>0</v>
      </c>
      <c r="G76" s="8" t="str">
        <f t="shared" si="6"/>
        <v/>
      </c>
      <c r="H76" s="6">
        <f t="shared" si="2"/>
        <v>9</v>
      </c>
    </row>
    <row r="77" spans="1:8" ht="14.25" customHeight="1">
      <c r="A77" s="8" t="s">
        <v>395</v>
      </c>
      <c r="B77" s="9">
        <v>43546</v>
      </c>
      <c r="C77" s="10" t="s">
        <v>80</v>
      </c>
      <c r="D77" s="10" t="s">
        <v>845</v>
      </c>
      <c r="E77" s="6">
        <f t="shared" si="7"/>
        <v>212.44</v>
      </c>
      <c r="F77" s="6">
        <f>E77-53.25</f>
        <v>159.19</v>
      </c>
      <c r="G77" s="8">
        <f>F77/2</f>
        <v>79.594999999999999</v>
      </c>
      <c r="H77" s="8" t="str">
        <f t="shared" si="2"/>
        <v/>
      </c>
    </row>
    <row r="78" spans="1:8" ht="14.25" customHeight="1">
      <c r="A78" s="8" t="s">
        <v>395</v>
      </c>
      <c r="B78" s="9">
        <v>43546</v>
      </c>
      <c r="C78" s="10" t="s">
        <v>804</v>
      </c>
      <c r="D78" s="10" t="s">
        <v>368</v>
      </c>
      <c r="E78" s="6">
        <f t="shared" si="7"/>
        <v>2.6</v>
      </c>
      <c r="F78" s="8">
        <v>0</v>
      </c>
      <c r="G78" s="8" t="str">
        <f t="shared" ref="G78:G82" si="8">IFERROR(E78/F78,"")</f>
        <v/>
      </c>
      <c r="H78" s="6">
        <f t="shared" si="2"/>
        <v>2.6</v>
      </c>
    </row>
    <row r="79" spans="1:8" ht="14.25" customHeight="1">
      <c r="A79" s="8" t="s">
        <v>395</v>
      </c>
      <c r="B79" s="9">
        <v>43546</v>
      </c>
      <c r="C79" s="10" t="s">
        <v>328</v>
      </c>
      <c r="D79" s="10" t="s">
        <v>711</v>
      </c>
      <c r="E79" s="14">
        <f t="shared" si="7"/>
        <v>38.4</v>
      </c>
      <c r="F79" s="8">
        <v>0</v>
      </c>
      <c r="G79" s="8" t="str">
        <f t="shared" si="8"/>
        <v/>
      </c>
      <c r="H79" s="6">
        <f t="shared" si="2"/>
        <v>38.4</v>
      </c>
    </row>
    <row r="80" spans="1:8" ht="14.25" customHeight="1">
      <c r="A80" s="8" t="s">
        <v>395</v>
      </c>
      <c r="B80" s="9">
        <v>43546</v>
      </c>
      <c r="C80" s="10" t="s">
        <v>846</v>
      </c>
      <c r="D80" s="10" t="s">
        <v>583</v>
      </c>
      <c r="E80" s="6">
        <f t="shared" si="7"/>
        <v>1.47</v>
      </c>
      <c r="F80" s="8">
        <v>0</v>
      </c>
      <c r="G80" s="8" t="str">
        <f t="shared" si="8"/>
        <v/>
      </c>
      <c r="H80" s="6">
        <f t="shared" si="2"/>
        <v>1.47</v>
      </c>
    </row>
    <row r="81" spans="1:8" ht="14.25" customHeight="1">
      <c r="A81" s="8" t="s">
        <v>395</v>
      </c>
      <c r="B81" s="9">
        <v>43547</v>
      </c>
      <c r="C81" s="10" t="s">
        <v>847</v>
      </c>
      <c r="D81" s="10" t="s">
        <v>848</v>
      </c>
      <c r="E81" s="6">
        <f t="shared" si="7"/>
        <v>9.6</v>
      </c>
      <c r="F81" s="8">
        <v>2</v>
      </c>
      <c r="G81" s="8">
        <f t="shared" si="8"/>
        <v>4.8</v>
      </c>
      <c r="H81" s="8" t="str">
        <f t="shared" si="2"/>
        <v/>
      </c>
    </row>
    <row r="82" spans="1:8" ht="14.25" customHeight="1">
      <c r="A82" s="8" t="s">
        <v>395</v>
      </c>
      <c r="B82" s="9">
        <v>43547</v>
      </c>
      <c r="C82" s="10" t="s">
        <v>849</v>
      </c>
      <c r="D82" s="10" t="s">
        <v>850</v>
      </c>
      <c r="E82" s="6">
        <f t="shared" si="7"/>
        <v>166.13</v>
      </c>
      <c r="F82" s="8">
        <v>3</v>
      </c>
      <c r="G82" s="8">
        <f t="shared" si="8"/>
        <v>55.376666666666665</v>
      </c>
      <c r="H82" s="8" t="str">
        <f t="shared" si="2"/>
        <v/>
      </c>
    </row>
    <row r="83" spans="1:8" ht="14.25" customHeight="1">
      <c r="A83" s="8" t="s">
        <v>395</v>
      </c>
      <c r="B83" s="9">
        <v>43548</v>
      </c>
      <c r="C83" s="10" t="s">
        <v>851</v>
      </c>
      <c r="D83" s="10" t="s">
        <v>852</v>
      </c>
      <c r="E83" s="6">
        <f t="shared" si="7"/>
        <v>254.9</v>
      </c>
      <c r="F83" s="8">
        <v>0</v>
      </c>
      <c r="G83" s="8">
        <v>200</v>
      </c>
      <c r="H83" s="6">
        <f t="shared" si="2"/>
        <v>254.9</v>
      </c>
    </row>
    <row r="84" spans="1:8" ht="14.25" customHeight="1">
      <c r="A84" s="8" t="s">
        <v>395</v>
      </c>
      <c r="B84" s="9">
        <v>43551</v>
      </c>
      <c r="C84" s="10" t="s">
        <v>853</v>
      </c>
      <c r="D84" s="10" t="s">
        <v>854</v>
      </c>
      <c r="E84" s="6">
        <f t="shared" si="7"/>
        <v>603.64</v>
      </c>
      <c r="F84" s="8">
        <v>0</v>
      </c>
      <c r="G84" s="8" t="str">
        <f t="shared" ref="G84:G103" si="9">IFERROR(E84/F84,"")</f>
        <v/>
      </c>
      <c r="H84" s="6">
        <f t="shared" si="2"/>
        <v>603.64</v>
      </c>
    </row>
    <row r="85" spans="1:8" ht="14.25" customHeight="1">
      <c r="A85" s="8" t="s">
        <v>395</v>
      </c>
      <c r="B85" s="9">
        <v>43551</v>
      </c>
      <c r="C85" s="10" t="s">
        <v>542</v>
      </c>
      <c r="D85" s="10" t="s">
        <v>855</v>
      </c>
      <c r="E85" s="6">
        <f t="shared" si="7"/>
        <v>137.9</v>
      </c>
      <c r="F85" s="8">
        <v>2</v>
      </c>
      <c r="G85" s="8">
        <f t="shared" si="9"/>
        <v>68.95</v>
      </c>
      <c r="H85" s="8" t="str">
        <f t="shared" si="2"/>
        <v/>
      </c>
    </row>
    <row r="86" spans="1:8" ht="14.25" customHeight="1">
      <c r="A86" s="8" t="s">
        <v>395</v>
      </c>
      <c r="B86" s="9">
        <v>43552</v>
      </c>
      <c r="C86" s="10" t="s">
        <v>856</v>
      </c>
      <c r="D86" s="10" t="s">
        <v>583</v>
      </c>
      <c r="E86" s="6">
        <f t="shared" si="7"/>
        <v>1.47</v>
      </c>
      <c r="F86" s="8">
        <v>0</v>
      </c>
      <c r="G86" s="8" t="str">
        <f t="shared" si="9"/>
        <v/>
      </c>
      <c r="H86" s="6">
        <f t="shared" si="2"/>
        <v>1.47</v>
      </c>
    </row>
    <row r="87" spans="1:8" ht="14.25" customHeight="1">
      <c r="A87" s="8" t="s">
        <v>395</v>
      </c>
      <c r="B87" s="9">
        <v>43553</v>
      </c>
      <c r="C87" s="10" t="s">
        <v>857</v>
      </c>
      <c r="D87" s="10" t="s">
        <v>31</v>
      </c>
      <c r="E87" s="6">
        <f t="shared" si="7"/>
        <v>9.9</v>
      </c>
      <c r="F87" s="8">
        <v>0</v>
      </c>
      <c r="G87" s="8" t="str">
        <f t="shared" si="9"/>
        <v/>
      </c>
      <c r="H87" s="6">
        <f t="shared" si="2"/>
        <v>9.9</v>
      </c>
    </row>
    <row r="88" spans="1:8" ht="14.25" customHeight="1">
      <c r="A88" s="8" t="s">
        <v>395</v>
      </c>
      <c r="B88" s="9">
        <v>43553</v>
      </c>
      <c r="C88" s="10" t="s">
        <v>858</v>
      </c>
      <c r="D88" s="10" t="s">
        <v>471</v>
      </c>
      <c r="E88" s="6">
        <f t="shared" si="7"/>
        <v>20</v>
      </c>
      <c r="F88" s="8">
        <v>0</v>
      </c>
      <c r="G88" s="8" t="str">
        <f t="shared" si="9"/>
        <v/>
      </c>
      <c r="H88" s="6">
        <f t="shared" si="2"/>
        <v>20</v>
      </c>
    </row>
    <row r="89" spans="1:8" ht="14.25" customHeight="1">
      <c r="A89" s="8" t="s">
        <v>395</v>
      </c>
      <c r="B89" s="9">
        <v>43553</v>
      </c>
      <c r="C89" s="10" t="s">
        <v>859</v>
      </c>
      <c r="D89" s="10" t="s">
        <v>860</v>
      </c>
      <c r="E89" s="6">
        <f t="shared" si="7"/>
        <v>9.6999999999999993</v>
      </c>
      <c r="F89" s="8">
        <v>0</v>
      </c>
      <c r="G89" s="8" t="str">
        <f t="shared" si="9"/>
        <v/>
      </c>
      <c r="H89" s="6">
        <f t="shared" si="2"/>
        <v>9.6999999999999993</v>
      </c>
    </row>
    <row r="90" spans="1:8" ht="14.25" customHeight="1">
      <c r="A90" s="8" t="s">
        <v>395</v>
      </c>
      <c r="B90" s="9">
        <v>43553</v>
      </c>
      <c r="C90" s="10" t="s">
        <v>861</v>
      </c>
      <c r="D90" s="10" t="s">
        <v>583</v>
      </c>
      <c r="E90" s="6">
        <f t="shared" si="7"/>
        <v>1.47</v>
      </c>
      <c r="F90" s="8">
        <v>0</v>
      </c>
      <c r="G90" s="8" t="str">
        <f t="shared" si="9"/>
        <v/>
      </c>
      <c r="H90" s="6">
        <f t="shared" si="2"/>
        <v>1.47</v>
      </c>
    </row>
    <row r="91" spans="1:8" ht="14.25" customHeight="1">
      <c r="A91" s="8" t="s">
        <v>395</v>
      </c>
      <c r="B91" s="9">
        <v>43554</v>
      </c>
      <c r="C91" s="10" t="s">
        <v>717</v>
      </c>
      <c r="D91" s="10" t="s">
        <v>471</v>
      </c>
      <c r="E91" s="6">
        <f t="shared" si="7"/>
        <v>20</v>
      </c>
      <c r="F91" s="8">
        <v>2</v>
      </c>
      <c r="G91" s="8">
        <f t="shared" si="9"/>
        <v>10</v>
      </c>
      <c r="H91" s="8" t="str">
        <f t="shared" si="2"/>
        <v/>
      </c>
    </row>
    <row r="92" spans="1:8" ht="14.25" customHeight="1">
      <c r="A92" s="8" t="s">
        <v>395</v>
      </c>
      <c r="B92" s="9">
        <v>43554</v>
      </c>
      <c r="C92" s="10" t="s">
        <v>16</v>
      </c>
      <c r="D92" s="10" t="s">
        <v>12</v>
      </c>
      <c r="E92" s="6">
        <f t="shared" si="7"/>
        <v>36.4</v>
      </c>
      <c r="F92" s="8">
        <v>2</v>
      </c>
      <c r="G92" s="8">
        <f t="shared" si="9"/>
        <v>18.2</v>
      </c>
      <c r="H92" s="8" t="str">
        <f t="shared" si="2"/>
        <v/>
      </c>
    </row>
    <row r="93" spans="1:8" ht="14.25" customHeight="1">
      <c r="A93" s="8" t="s">
        <v>395</v>
      </c>
      <c r="B93" s="9">
        <v>43554</v>
      </c>
      <c r="C93" s="10" t="s">
        <v>862</v>
      </c>
      <c r="D93" s="10" t="s">
        <v>863</v>
      </c>
      <c r="E93" s="6">
        <f t="shared" si="7"/>
        <v>59.59</v>
      </c>
      <c r="F93" s="8">
        <v>0</v>
      </c>
      <c r="G93" s="8" t="str">
        <f t="shared" si="9"/>
        <v/>
      </c>
      <c r="H93" s="6">
        <f t="shared" si="2"/>
        <v>59.59</v>
      </c>
    </row>
    <row r="94" spans="1:8" ht="14.25" customHeight="1">
      <c r="A94" s="8" t="s">
        <v>395</v>
      </c>
      <c r="B94" s="9">
        <v>43555</v>
      </c>
      <c r="C94" s="10" t="s">
        <v>864</v>
      </c>
      <c r="D94" s="10" t="s">
        <v>50</v>
      </c>
      <c r="E94" s="6">
        <f t="shared" si="7"/>
        <v>6.5</v>
      </c>
      <c r="F94" s="8">
        <v>0</v>
      </c>
      <c r="G94" s="8" t="str">
        <f t="shared" si="9"/>
        <v/>
      </c>
      <c r="H94" s="6">
        <f t="shared" si="2"/>
        <v>6.5</v>
      </c>
    </row>
    <row r="95" spans="1:8" ht="14.25" customHeight="1">
      <c r="A95" s="8" t="s">
        <v>395</v>
      </c>
      <c r="B95" s="9">
        <v>43555</v>
      </c>
      <c r="C95" s="10" t="s">
        <v>865</v>
      </c>
      <c r="D95" s="10" t="s">
        <v>62</v>
      </c>
      <c r="E95" s="6">
        <f t="shared" si="7"/>
        <v>2.2999999999999998</v>
      </c>
      <c r="F95" s="8">
        <v>0</v>
      </c>
      <c r="G95" s="8" t="str">
        <f t="shared" si="9"/>
        <v/>
      </c>
      <c r="H95" s="6">
        <f t="shared" si="2"/>
        <v>2.2999999999999998</v>
      </c>
    </row>
    <row r="96" spans="1:8" ht="14.25" customHeight="1">
      <c r="A96" s="8" t="s">
        <v>395</v>
      </c>
      <c r="B96" s="9">
        <v>43555</v>
      </c>
      <c r="C96" s="10" t="s">
        <v>866</v>
      </c>
      <c r="D96" s="10" t="s">
        <v>605</v>
      </c>
      <c r="E96" s="6">
        <f t="shared" si="7"/>
        <v>16.899999999999999</v>
      </c>
      <c r="F96" s="8">
        <v>2</v>
      </c>
      <c r="G96" s="8">
        <f t="shared" si="9"/>
        <v>8.4499999999999993</v>
      </c>
      <c r="H96" s="8" t="str">
        <f t="shared" si="2"/>
        <v/>
      </c>
    </row>
    <row r="97" spans="1:8" ht="14.25" customHeight="1">
      <c r="A97" s="8" t="s">
        <v>395</v>
      </c>
      <c r="B97" s="9">
        <v>43556</v>
      </c>
      <c r="C97" s="10" t="s">
        <v>5</v>
      </c>
      <c r="D97" s="10" t="s">
        <v>25</v>
      </c>
      <c r="E97" s="6">
        <f t="shared" si="7"/>
        <v>11.9</v>
      </c>
      <c r="F97" s="8">
        <v>2</v>
      </c>
      <c r="G97" s="8">
        <f t="shared" si="9"/>
        <v>5.95</v>
      </c>
      <c r="H97" s="8" t="str">
        <f t="shared" si="2"/>
        <v/>
      </c>
    </row>
    <row r="98" spans="1:8" ht="14.25" customHeight="1">
      <c r="A98" s="8" t="s">
        <v>395</v>
      </c>
      <c r="B98" s="9">
        <v>43556</v>
      </c>
      <c r="C98" s="10" t="s">
        <v>867</v>
      </c>
      <c r="D98" s="10" t="s">
        <v>387</v>
      </c>
      <c r="E98" s="6">
        <f t="shared" si="7"/>
        <v>1</v>
      </c>
      <c r="F98" s="8">
        <v>0</v>
      </c>
      <c r="G98" s="8" t="str">
        <f t="shared" si="9"/>
        <v/>
      </c>
      <c r="H98" s="6">
        <f t="shared" si="2"/>
        <v>1</v>
      </c>
    </row>
    <row r="99" spans="1:8" ht="14.25" customHeight="1">
      <c r="A99" s="8" t="s">
        <v>395</v>
      </c>
      <c r="B99" s="9">
        <v>43557</v>
      </c>
      <c r="C99" s="10" t="s">
        <v>804</v>
      </c>
      <c r="D99" s="10" t="s">
        <v>498</v>
      </c>
      <c r="E99" s="6">
        <f t="shared" si="7"/>
        <v>5.2</v>
      </c>
      <c r="F99" s="8">
        <v>0</v>
      </c>
      <c r="G99" s="8" t="str">
        <f t="shared" si="9"/>
        <v/>
      </c>
      <c r="H99" s="6">
        <f t="shared" si="2"/>
        <v>5.2</v>
      </c>
    </row>
    <row r="100" spans="1:8" ht="14.25" customHeight="1">
      <c r="A100" s="8" t="s">
        <v>395</v>
      </c>
      <c r="B100" s="9">
        <v>43558</v>
      </c>
      <c r="C100" s="10" t="s">
        <v>868</v>
      </c>
      <c r="D100" s="10" t="s">
        <v>869</v>
      </c>
      <c r="E100" s="6">
        <f t="shared" si="7"/>
        <v>0.08</v>
      </c>
      <c r="F100" s="8">
        <v>0</v>
      </c>
      <c r="G100" s="8" t="str">
        <f t="shared" si="9"/>
        <v/>
      </c>
      <c r="H100" s="6">
        <f t="shared" si="2"/>
        <v>0.08</v>
      </c>
    </row>
    <row r="101" spans="1:8" ht="14.25" customHeight="1">
      <c r="A101" s="8" t="s">
        <v>395</v>
      </c>
      <c r="B101" s="9">
        <v>43558</v>
      </c>
      <c r="C101" s="10" t="s">
        <v>870</v>
      </c>
      <c r="D101" s="10" t="s">
        <v>871</v>
      </c>
      <c r="E101" s="6">
        <f t="shared" si="7"/>
        <v>26.66</v>
      </c>
      <c r="F101" s="8">
        <v>0</v>
      </c>
      <c r="G101" s="8" t="str">
        <f t="shared" si="9"/>
        <v/>
      </c>
      <c r="H101" s="6">
        <f t="shared" si="2"/>
        <v>26.66</v>
      </c>
    </row>
    <row r="102" spans="1:8" ht="14.25" customHeight="1">
      <c r="A102" s="8" t="s">
        <v>395</v>
      </c>
      <c r="B102" s="9">
        <v>43558</v>
      </c>
      <c r="C102" s="10" t="s">
        <v>872</v>
      </c>
      <c r="D102" s="10" t="s">
        <v>873</v>
      </c>
      <c r="E102" s="6">
        <f t="shared" si="7"/>
        <v>80.59</v>
      </c>
      <c r="F102" s="8">
        <v>0</v>
      </c>
      <c r="G102" s="8" t="str">
        <f t="shared" si="9"/>
        <v/>
      </c>
      <c r="H102" s="6">
        <f t="shared" si="2"/>
        <v>80.59</v>
      </c>
    </row>
    <row r="103" spans="1:8" ht="14.25" customHeight="1">
      <c r="A103" s="8" t="s">
        <v>395</v>
      </c>
      <c r="B103" s="9">
        <v>43558</v>
      </c>
      <c r="C103" s="10" t="s">
        <v>874</v>
      </c>
      <c r="D103" s="10" t="s">
        <v>875</v>
      </c>
      <c r="E103" s="6">
        <f t="shared" si="7"/>
        <v>52.5</v>
      </c>
      <c r="F103" s="8">
        <v>0</v>
      </c>
      <c r="G103" s="8" t="str">
        <f t="shared" si="9"/>
        <v/>
      </c>
      <c r="H103" s="6">
        <f t="shared" si="2"/>
        <v>52.5</v>
      </c>
    </row>
    <row r="104" spans="1:8" ht="14.25" customHeight="1"/>
    <row r="105" spans="1:8" ht="14.25" customHeight="1"/>
    <row r="106" spans="1:8" ht="14.25" customHeight="1">
      <c r="E106" s="1">
        <v>4087.81</v>
      </c>
    </row>
    <row r="107" spans="1:8" ht="14.25" customHeight="1">
      <c r="E107" s="1">
        <v>-565.70000000000005</v>
      </c>
    </row>
    <row r="108" spans="1:8" ht="14.25" customHeight="1">
      <c r="E108" s="1">
        <v>-549.76</v>
      </c>
    </row>
    <row r="109" spans="1:8" ht="14.25" customHeight="1">
      <c r="E109" s="1">
        <v>-1055.17</v>
      </c>
    </row>
    <row r="110" spans="1:8" ht="14.25" customHeight="1"/>
    <row r="111" spans="1:8" ht="14.25" customHeight="1"/>
    <row r="112" spans="1:8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0"/>
  <sheetViews>
    <sheetView workbookViewId="0"/>
  </sheetViews>
  <sheetFormatPr defaultColWidth="14.42578125" defaultRowHeight="15" customHeight="1"/>
  <cols>
    <col min="1" max="1" width="24" customWidth="1"/>
    <col min="2" max="2" width="9.7109375" customWidth="1"/>
    <col min="3" max="3" width="71.28515625" customWidth="1"/>
    <col min="4" max="4" width="8.5703125" customWidth="1"/>
    <col min="5" max="10" width="8.7109375" customWidth="1"/>
  </cols>
  <sheetData>
    <row r="1" spans="1:10" ht="14.25" customHeight="1">
      <c r="A1" s="8" t="s">
        <v>876</v>
      </c>
      <c r="B1" s="8"/>
      <c r="C1" s="8"/>
      <c r="D1" s="8"/>
      <c r="E1" s="8"/>
      <c r="F1" s="8"/>
      <c r="G1" s="6">
        <f t="shared" ref="G1:H1" si="0">SUM(G3:G112)-175</f>
        <v>397.12166666666678</v>
      </c>
      <c r="H1" s="6">
        <f t="shared" si="0"/>
        <v>2341.4583333333339</v>
      </c>
    </row>
    <row r="2" spans="1:10" ht="14.25" customHeight="1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394</v>
      </c>
      <c r="H2" s="8" t="s">
        <v>877</v>
      </c>
    </row>
    <row r="3" spans="1:10" ht="14.25" customHeight="1">
      <c r="A3" s="8" t="s">
        <v>395</v>
      </c>
      <c r="B3" s="4">
        <v>43569</v>
      </c>
      <c r="C3" s="5" t="s">
        <v>878</v>
      </c>
      <c r="D3" s="5" t="s">
        <v>879</v>
      </c>
      <c r="E3" s="6">
        <f t="shared" ref="E3:E112" si="1">MID(D3,3,LEN(D3)-2)+0</f>
        <v>509</v>
      </c>
      <c r="F3" s="8">
        <v>0</v>
      </c>
      <c r="G3" s="8" t="str">
        <f t="shared" ref="G3:G112" si="2">IFERROR(E3/F3,"")</f>
        <v/>
      </c>
      <c r="H3" s="6">
        <f t="shared" ref="H3:H112" si="3">IF(F3=0,E3,E3-G3)</f>
        <v>509</v>
      </c>
    </row>
    <row r="4" spans="1:10" ht="14.25" customHeight="1">
      <c r="A4" s="8" t="s">
        <v>395</v>
      </c>
      <c r="B4" s="4">
        <v>43568</v>
      </c>
      <c r="C4" s="5" t="s">
        <v>312</v>
      </c>
      <c r="D4" s="5" t="s">
        <v>880</v>
      </c>
      <c r="E4" s="6">
        <f t="shared" si="1"/>
        <v>215.08</v>
      </c>
      <c r="F4" s="8">
        <v>0</v>
      </c>
      <c r="G4" s="8" t="str">
        <f t="shared" si="2"/>
        <v/>
      </c>
      <c r="H4" s="14">
        <f t="shared" si="3"/>
        <v>215.08</v>
      </c>
      <c r="J4" s="13">
        <f>2933.75-H4</f>
        <v>2718.67</v>
      </c>
    </row>
    <row r="5" spans="1:10" ht="14.25" customHeight="1">
      <c r="A5" s="8" t="s">
        <v>395</v>
      </c>
      <c r="B5" s="4">
        <v>43567</v>
      </c>
      <c r="C5" s="5" t="s">
        <v>576</v>
      </c>
      <c r="D5" s="5" t="s">
        <v>881</v>
      </c>
      <c r="E5" s="6">
        <f t="shared" si="1"/>
        <v>158.9</v>
      </c>
      <c r="F5" s="8">
        <v>0</v>
      </c>
      <c r="G5" s="8" t="str">
        <f t="shared" si="2"/>
        <v/>
      </c>
      <c r="H5" s="6">
        <f t="shared" si="3"/>
        <v>158.9</v>
      </c>
    </row>
    <row r="6" spans="1:10" ht="14.25" customHeight="1">
      <c r="A6" s="8" t="s">
        <v>395</v>
      </c>
      <c r="B6" s="4">
        <v>43578</v>
      </c>
      <c r="C6" s="5" t="s">
        <v>882</v>
      </c>
      <c r="D6" s="5" t="s">
        <v>883</v>
      </c>
      <c r="E6" s="6">
        <f t="shared" si="1"/>
        <v>105</v>
      </c>
      <c r="F6" s="8">
        <v>0</v>
      </c>
      <c r="G6" s="8" t="str">
        <f t="shared" si="2"/>
        <v/>
      </c>
      <c r="H6" s="6">
        <f t="shared" si="3"/>
        <v>105</v>
      </c>
    </row>
    <row r="7" spans="1:10" ht="14.25" customHeight="1">
      <c r="A7" s="8" t="s">
        <v>395</v>
      </c>
      <c r="B7" s="4">
        <v>43588</v>
      </c>
      <c r="C7" s="5" t="s">
        <v>872</v>
      </c>
      <c r="D7" s="5" t="s">
        <v>873</v>
      </c>
      <c r="E7" s="6">
        <f t="shared" si="1"/>
        <v>80.59</v>
      </c>
      <c r="F7" s="8">
        <v>0</v>
      </c>
      <c r="G7" s="8" t="str">
        <f t="shared" si="2"/>
        <v/>
      </c>
      <c r="H7" s="6">
        <f t="shared" si="3"/>
        <v>80.59</v>
      </c>
    </row>
    <row r="8" spans="1:10" ht="14.25" customHeight="1">
      <c r="A8" s="8" t="s">
        <v>395</v>
      </c>
      <c r="B8" s="4">
        <v>43560</v>
      </c>
      <c r="C8" s="5" t="s">
        <v>884</v>
      </c>
      <c r="D8" s="5" t="s">
        <v>885</v>
      </c>
      <c r="E8" s="6">
        <f t="shared" si="1"/>
        <v>160.5</v>
      </c>
      <c r="F8" s="8">
        <v>2</v>
      </c>
      <c r="G8" s="8">
        <f t="shared" si="2"/>
        <v>80.25</v>
      </c>
      <c r="H8" s="6">
        <f t="shared" si="3"/>
        <v>80.25</v>
      </c>
    </row>
    <row r="9" spans="1:10" ht="14.25" customHeight="1">
      <c r="A9" s="8" t="s">
        <v>395</v>
      </c>
      <c r="B9" s="4">
        <v>43568</v>
      </c>
      <c r="C9" s="5" t="s">
        <v>838</v>
      </c>
      <c r="D9" s="5" t="s">
        <v>886</v>
      </c>
      <c r="E9" s="6">
        <f t="shared" si="1"/>
        <v>144.02000000000001</v>
      </c>
      <c r="F9" s="8">
        <v>2</v>
      </c>
      <c r="G9" s="8">
        <f t="shared" si="2"/>
        <v>72.010000000000005</v>
      </c>
      <c r="H9" s="6">
        <f t="shared" si="3"/>
        <v>72.010000000000005</v>
      </c>
    </row>
    <row r="10" spans="1:10" ht="14.25" customHeight="1">
      <c r="A10" s="8" t="s">
        <v>395</v>
      </c>
      <c r="B10" s="4">
        <v>43585</v>
      </c>
      <c r="C10" s="5" t="s">
        <v>862</v>
      </c>
      <c r="D10" s="5" t="s">
        <v>863</v>
      </c>
      <c r="E10" s="6">
        <f t="shared" si="1"/>
        <v>59.59</v>
      </c>
      <c r="F10" s="8">
        <v>0</v>
      </c>
      <c r="G10" s="8" t="str">
        <f t="shared" si="2"/>
        <v/>
      </c>
      <c r="H10" s="6">
        <f t="shared" si="3"/>
        <v>59.59</v>
      </c>
    </row>
    <row r="11" spans="1:10" ht="14.25" customHeight="1">
      <c r="A11" s="8" t="s">
        <v>395</v>
      </c>
      <c r="B11" s="4">
        <v>43578</v>
      </c>
      <c r="C11" s="5" t="s">
        <v>213</v>
      </c>
      <c r="D11" s="5" t="s">
        <v>887</v>
      </c>
      <c r="E11" s="6">
        <f t="shared" si="1"/>
        <v>57.03</v>
      </c>
      <c r="F11" s="8">
        <v>0</v>
      </c>
      <c r="G11" s="8" t="str">
        <f t="shared" si="2"/>
        <v/>
      </c>
      <c r="H11" s="6">
        <f t="shared" si="3"/>
        <v>57.03</v>
      </c>
    </row>
    <row r="12" spans="1:10" ht="14.25" customHeight="1">
      <c r="A12" s="8" t="s">
        <v>395</v>
      </c>
      <c r="B12" s="4">
        <v>43588</v>
      </c>
      <c r="C12" s="5" t="s">
        <v>874</v>
      </c>
      <c r="D12" s="5" t="s">
        <v>875</v>
      </c>
      <c r="E12" s="6">
        <f t="shared" si="1"/>
        <v>52.5</v>
      </c>
      <c r="F12" s="8">
        <v>0</v>
      </c>
      <c r="G12" s="8" t="str">
        <f t="shared" si="2"/>
        <v/>
      </c>
      <c r="H12" s="6">
        <f t="shared" si="3"/>
        <v>52.5</v>
      </c>
    </row>
    <row r="13" spans="1:10" ht="14.25" customHeight="1">
      <c r="A13" s="8" t="s">
        <v>395</v>
      </c>
      <c r="B13" s="4">
        <v>43575</v>
      </c>
      <c r="C13" s="5" t="s">
        <v>888</v>
      </c>
      <c r="D13" s="5" t="s">
        <v>87</v>
      </c>
      <c r="E13" s="6">
        <f t="shared" si="1"/>
        <v>101.69</v>
      </c>
      <c r="F13" s="8">
        <v>2</v>
      </c>
      <c r="G13" s="8">
        <f t="shared" si="2"/>
        <v>50.844999999999999</v>
      </c>
      <c r="H13" s="6">
        <f t="shared" si="3"/>
        <v>50.844999999999999</v>
      </c>
    </row>
    <row r="14" spans="1:10" ht="14.25" customHeight="1">
      <c r="A14" s="8" t="s">
        <v>395</v>
      </c>
      <c r="B14" s="4">
        <v>43581</v>
      </c>
      <c r="C14" s="5" t="s">
        <v>889</v>
      </c>
      <c r="D14" s="5" t="s">
        <v>77</v>
      </c>
      <c r="E14" s="6">
        <f t="shared" si="1"/>
        <v>50</v>
      </c>
      <c r="F14" s="8">
        <v>0</v>
      </c>
      <c r="G14" s="8" t="str">
        <f t="shared" si="2"/>
        <v/>
      </c>
      <c r="H14" s="6">
        <f t="shared" si="3"/>
        <v>50</v>
      </c>
    </row>
    <row r="15" spans="1:10" ht="14.25" customHeight="1">
      <c r="A15" s="8" t="s">
        <v>395</v>
      </c>
      <c r="B15" s="4">
        <v>43567</v>
      </c>
      <c r="C15" s="5" t="s">
        <v>890</v>
      </c>
      <c r="D15" s="5" t="s">
        <v>891</v>
      </c>
      <c r="E15" s="6">
        <f t="shared" si="1"/>
        <v>46.37</v>
      </c>
      <c r="F15" s="8">
        <v>0</v>
      </c>
      <c r="G15" s="8" t="str">
        <f t="shared" si="2"/>
        <v/>
      </c>
      <c r="H15" s="6">
        <f t="shared" si="3"/>
        <v>46.37</v>
      </c>
    </row>
    <row r="16" spans="1:10" ht="14.25" customHeight="1">
      <c r="A16" s="8" t="s">
        <v>395</v>
      </c>
      <c r="B16" s="4">
        <v>43558</v>
      </c>
      <c r="C16" s="5" t="s">
        <v>892</v>
      </c>
      <c r="D16" s="5" t="s">
        <v>893</v>
      </c>
      <c r="E16" s="6">
        <f t="shared" si="1"/>
        <v>42.4</v>
      </c>
      <c r="F16" s="8">
        <v>0</v>
      </c>
      <c r="G16" s="8" t="str">
        <f t="shared" si="2"/>
        <v/>
      </c>
      <c r="H16" s="6">
        <f t="shared" si="3"/>
        <v>42.4</v>
      </c>
    </row>
    <row r="17" spans="1:8" ht="14.25" customHeight="1">
      <c r="A17" s="8" t="s">
        <v>395</v>
      </c>
      <c r="B17" s="4">
        <v>43560</v>
      </c>
      <c r="C17" s="5" t="s">
        <v>344</v>
      </c>
      <c r="D17" s="5" t="s">
        <v>894</v>
      </c>
      <c r="E17" s="6">
        <f t="shared" si="1"/>
        <v>39.799999999999997</v>
      </c>
      <c r="F17" s="8">
        <v>0</v>
      </c>
      <c r="G17" s="8" t="str">
        <f t="shared" si="2"/>
        <v/>
      </c>
      <c r="H17" s="6">
        <f t="shared" si="3"/>
        <v>39.799999999999997</v>
      </c>
    </row>
    <row r="18" spans="1:8" ht="14.25" customHeight="1">
      <c r="A18" s="8" t="s">
        <v>395</v>
      </c>
      <c r="B18" s="4">
        <v>43561</v>
      </c>
      <c r="C18" s="5" t="s">
        <v>895</v>
      </c>
      <c r="D18" s="5" t="s">
        <v>894</v>
      </c>
      <c r="E18" s="6">
        <f t="shared" si="1"/>
        <v>39.799999999999997</v>
      </c>
      <c r="F18" s="8">
        <v>0</v>
      </c>
      <c r="G18" s="8" t="str">
        <f t="shared" si="2"/>
        <v/>
      </c>
      <c r="H18" s="6">
        <f t="shared" si="3"/>
        <v>39.799999999999997</v>
      </c>
    </row>
    <row r="19" spans="1:8" ht="14.25" customHeight="1">
      <c r="A19" s="8" t="s">
        <v>395</v>
      </c>
      <c r="B19" s="4">
        <v>43569</v>
      </c>
      <c r="C19" s="5" t="s">
        <v>896</v>
      </c>
      <c r="D19" s="5" t="s">
        <v>440</v>
      </c>
      <c r="E19" s="6">
        <f t="shared" si="1"/>
        <v>36.49</v>
      </c>
      <c r="F19" s="8">
        <v>0</v>
      </c>
      <c r="G19" s="8" t="str">
        <f t="shared" si="2"/>
        <v/>
      </c>
      <c r="H19" s="6">
        <f t="shared" si="3"/>
        <v>36.49</v>
      </c>
    </row>
    <row r="20" spans="1:8" ht="14.25" customHeight="1">
      <c r="A20" s="8" t="s">
        <v>897</v>
      </c>
      <c r="B20" s="9">
        <v>43587</v>
      </c>
      <c r="C20" s="10" t="s">
        <v>898</v>
      </c>
      <c r="D20" s="10" t="s">
        <v>899</v>
      </c>
      <c r="E20" s="6">
        <f t="shared" si="1"/>
        <v>68.87</v>
      </c>
      <c r="F20" s="8">
        <v>2</v>
      </c>
      <c r="G20" s="8">
        <f t="shared" si="2"/>
        <v>34.435000000000002</v>
      </c>
      <c r="H20" s="6">
        <f t="shared" si="3"/>
        <v>34.435000000000002</v>
      </c>
    </row>
    <row r="21" spans="1:8" ht="14.25" customHeight="1">
      <c r="A21" s="8" t="s">
        <v>395</v>
      </c>
      <c r="B21" s="4">
        <v>43587</v>
      </c>
      <c r="C21" s="5" t="s">
        <v>900</v>
      </c>
      <c r="D21" s="5" t="s">
        <v>901</v>
      </c>
      <c r="E21" s="6">
        <f t="shared" si="1"/>
        <v>65.27</v>
      </c>
      <c r="F21" s="8">
        <v>2</v>
      </c>
      <c r="G21" s="8">
        <f t="shared" si="2"/>
        <v>32.634999999999998</v>
      </c>
      <c r="H21" s="6">
        <f t="shared" si="3"/>
        <v>32.634999999999998</v>
      </c>
    </row>
    <row r="22" spans="1:8" ht="14.25" customHeight="1">
      <c r="A22" s="8" t="s">
        <v>897</v>
      </c>
      <c r="B22" s="9">
        <v>43576</v>
      </c>
      <c r="C22" s="10" t="s">
        <v>292</v>
      </c>
      <c r="D22" s="10" t="s">
        <v>902</v>
      </c>
      <c r="E22" s="6">
        <f t="shared" si="1"/>
        <v>63.62</v>
      </c>
      <c r="F22" s="8">
        <v>2</v>
      </c>
      <c r="G22" s="8">
        <f t="shared" si="2"/>
        <v>31.81</v>
      </c>
      <c r="H22" s="6">
        <f t="shared" si="3"/>
        <v>31.81</v>
      </c>
    </row>
    <row r="23" spans="1:8" ht="14.25" customHeight="1">
      <c r="A23" s="8" t="s">
        <v>395</v>
      </c>
      <c r="B23" s="4">
        <v>43571</v>
      </c>
      <c r="C23" s="5" t="s">
        <v>903</v>
      </c>
      <c r="D23" s="5" t="s">
        <v>262</v>
      </c>
      <c r="E23" s="6">
        <f t="shared" si="1"/>
        <v>31.78</v>
      </c>
      <c r="F23" s="8">
        <v>0</v>
      </c>
      <c r="G23" s="8" t="str">
        <f t="shared" si="2"/>
        <v/>
      </c>
      <c r="H23" s="6">
        <f t="shared" si="3"/>
        <v>31.78</v>
      </c>
    </row>
    <row r="24" spans="1:8" ht="14.25" customHeight="1">
      <c r="A24" s="8" t="s">
        <v>395</v>
      </c>
      <c r="B24" s="4">
        <v>43572</v>
      </c>
      <c r="C24" s="5" t="s">
        <v>904</v>
      </c>
      <c r="D24" s="5" t="s">
        <v>905</v>
      </c>
      <c r="E24" s="6">
        <f t="shared" si="1"/>
        <v>29.31</v>
      </c>
      <c r="F24" s="8">
        <v>0</v>
      </c>
      <c r="G24" s="8" t="str">
        <f t="shared" si="2"/>
        <v/>
      </c>
      <c r="H24" s="6">
        <f t="shared" si="3"/>
        <v>29.31</v>
      </c>
    </row>
    <row r="25" spans="1:8" ht="14.25" customHeight="1">
      <c r="A25" s="8" t="s">
        <v>395</v>
      </c>
      <c r="B25" s="4">
        <v>43587</v>
      </c>
      <c r="C25" s="5" t="s">
        <v>906</v>
      </c>
      <c r="D25" s="5" t="s">
        <v>907</v>
      </c>
      <c r="E25" s="6">
        <f t="shared" si="1"/>
        <v>29.19</v>
      </c>
      <c r="F25" s="8">
        <v>0</v>
      </c>
      <c r="G25" s="8" t="str">
        <f t="shared" si="2"/>
        <v/>
      </c>
      <c r="H25" s="6">
        <f t="shared" si="3"/>
        <v>29.19</v>
      </c>
    </row>
    <row r="26" spans="1:8" ht="14.25" customHeight="1">
      <c r="A26" s="8" t="s">
        <v>395</v>
      </c>
      <c r="B26" s="4">
        <v>43586</v>
      </c>
      <c r="C26" s="5" t="s">
        <v>908</v>
      </c>
      <c r="D26" s="5" t="s">
        <v>909</v>
      </c>
      <c r="E26" s="6">
        <f t="shared" si="1"/>
        <v>54.5</v>
      </c>
      <c r="F26" s="8">
        <v>2</v>
      </c>
      <c r="G26" s="8">
        <f t="shared" si="2"/>
        <v>27.25</v>
      </c>
      <c r="H26" s="6">
        <f t="shared" si="3"/>
        <v>27.25</v>
      </c>
    </row>
    <row r="27" spans="1:8" ht="14.25" customHeight="1">
      <c r="A27" s="8" t="s">
        <v>395</v>
      </c>
      <c r="B27" s="4">
        <v>43578</v>
      </c>
      <c r="C27" s="5" t="s">
        <v>910</v>
      </c>
      <c r="D27" s="5" t="s">
        <v>911</v>
      </c>
      <c r="E27" s="6">
        <f t="shared" si="1"/>
        <v>40.4</v>
      </c>
      <c r="F27" s="8">
        <v>3</v>
      </c>
      <c r="G27" s="8">
        <f t="shared" si="2"/>
        <v>13.466666666666667</v>
      </c>
      <c r="H27" s="6">
        <f t="shared" si="3"/>
        <v>26.93333333333333</v>
      </c>
    </row>
    <row r="28" spans="1:8" ht="14.25" customHeight="1">
      <c r="A28" s="8" t="s">
        <v>395</v>
      </c>
      <c r="B28" s="4">
        <v>43588</v>
      </c>
      <c r="C28" s="5" t="s">
        <v>870</v>
      </c>
      <c r="D28" s="5" t="s">
        <v>871</v>
      </c>
      <c r="E28" s="6">
        <f t="shared" si="1"/>
        <v>26.66</v>
      </c>
      <c r="F28" s="8">
        <v>0</v>
      </c>
      <c r="G28" s="8" t="str">
        <f t="shared" si="2"/>
        <v/>
      </c>
      <c r="H28" s="6">
        <f t="shared" si="3"/>
        <v>26.66</v>
      </c>
    </row>
    <row r="29" spans="1:8" ht="14.25" customHeight="1">
      <c r="A29" s="8" t="s">
        <v>395</v>
      </c>
      <c r="B29" s="4">
        <v>43584</v>
      </c>
      <c r="C29" s="5" t="s">
        <v>912</v>
      </c>
      <c r="D29" s="5" t="s">
        <v>913</v>
      </c>
      <c r="E29" s="6">
        <f t="shared" si="1"/>
        <v>51.32</v>
      </c>
      <c r="F29" s="8">
        <v>2</v>
      </c>
      <c r="G29" s="8">
        <f t="shared" si="2"/>
        <v>25.66</v>
      </c>
      <c r="H29" s="6">
        <f t="shared" si="3"/>
        <v>25.66</v>
      </c>
    </row>
    <row r="30" spans="1:8" ht="14.25" customHeight="1">
      <c r="A30" s="8" t="s">
        <v>395</v>
      </c>
      <c r="B30" s="4">
        <v>43571</v>
      </c>
      <c r="C30" s="5" t="s">
        <v>914</v>
      </c>
      <c r="D30" s="5" t="s">
        <v>915</v>
      </c>
      <c r="E30" s="6">
        <f t="shared" si="1"/>
        <v>51.11</v>
      </c>
      <c r="F30" s="8">
        <v>2</v>
      </c>
      <c r="G30" s="8">
        <f t="shared" si="2"/>
        <v>25.555</v>
      </c>
      <c r="H30" s="6">
        <f t="shared" si="3"/>
        <v>25.555</v>
      </c>
    </row>
    <row r="31" spans="1:8" ht="14.25" customHeight="1">
      <c r="A31" s="8" t="s">
        <v>395</v>
      </c>
      <c r="B31" s="4">
        <v>43581</v>
      </c>
      <c r="C31" s="5" t="s">
        <v>717</v>
      </c>
      <c r="D31" s="5" t="s">
        <v>471</v>
      </c>
      <c r="E31" s="6">
        <f t="shared" si="1"/>
        <v>20</v>
      </c>
      <c r="F31" s="8">
        <v>0</v>
      </c>
      <c r="G31" s="8" t="str">
        <f t="shared" si="2"/>
        <v/>
      </c>
      <c r="H31" s="6">
        <f t="shared" si="3"/>
        <v>20</v>
      </c>
    </row>
    <row r="32" spans="1:8" ht="14.25" customHeight="1">
      <c r="A32" s="8" t="s">
        <v>395</v>
      </c>
      <c r="B32" s="4">
        <v>43574</v>
      </c>
      <c r="C32" s="5" t="s">
        <v>916</v>
      </c>
      <c r="D32" s="5" t="s">
        <v>917</v>
      </c>
      <c r="E32" s="6">
        <f t="shared" si="1"/>
        <v>19.02</v>
      </c>
      <c r="F32" s="8">
        <v>0</v>
      </c>
      <c r="G32" s="8" t="str">
        <f t="shared" si="2"/>
        <v/>
      </c>
      <c r="H32" s="6">
        <f t="shared" si="3"/>
        <v>19.02</v>
      </c>
    </row>
    <row r="33" spans="1:8" ht="14.25" customHeight="1">
      <c r="A33" s="8" t="s">
        <v>395</v>
      </c>
      <c r="B33" s="4">
        <v>43579</v>
      </c>
      <c r="C33" s="5" t="s">
        <v>918</v>
      </c>
      <c r="D33" s="5" t="s">
        <v>919</v>
      </c>
      <c r="E33" s="6">
        <f t="shared" si="1"/>
        <v>18.899999999999999</v>
      </c>
      <c r="F33" s="8">
        <v>0</v>
      </c>
      <c r="G33" s="8" t="str">
        <f t="shared" si="2"/>
        <v/>
      </c>
      <c r="H33" s="6">
        <f t="shared" si="3"/>
        <v>18.899999999999999</v>
      </c>
    </row>
    <row r="34" spans="1:8" ht="14.25" customHeight="1">
      <c r="A34" s="8" t="s">
        <v>395</v>
      </c>
      <c r="B34" s="4">
        <v>43570</v>
      </c>
      <c r="C34" s="5" t="s">
        <v>9</v>
      </c>
      <c r="D34" s="5" t="s">
        <v>642</v>
      </c>
      <c r="E34" s="6">
        <f t="shared" si="1"/>
        <v>17.899999999999999</v>
      </c>
      <c r="F34" s="8">
        <v>0</v>
      </c>
      <c r="G34" s="8" t="str">
        <f t="shared" si="2"/>
        <v/>
      </c>
      <c r="H34" s="6">
        <f t="shared" si="3"/>
        <v>17.899999999999999</v>
      </c>
    </row>
    <row r="35" spans="1:8" ht="14.25" customHeight="1">
      <c r="A35" s="8" t="s">
        <v>395</v>
      </c>
      <c r="B35" s="4">
        <v>43578</v>
      </c>
      <c r="C35" s="5" t="s">
        <v>920</v>
      </c>
      <c r="D35" s="5" t="s">
        <v>921</v>
      </c>
      <c r="E35" s="6">
        <f t="shared" si="1"/>
        <v>35.049999999999997</v>
      </c>
      <c r="F35" s="8">
        <v>2</v>
      </c>
      <c r="G35" s="8">
        <f t="shared" si="2"/>
        <v>17.524999999999999</v>
      </c>
      <c r="H35" s="6">
        <f t="shared" si="3"/>
        <v>17.524999999999999</v>
      </c>
    </row>
    <row r="36" spans="1:8" ht="14.25" customHeight="1">
      <c r="A36" s="8" t="s">
        <v>395</v>
      </c>
      <c r="B36" s="4">
        <v>43582</v>
      </c>
      <c r="C36" s="5" t="s">
        <v>908</v>
      </c>
      <c r="D36" s="5" t="s">
        <v>922</v>
      </c>
      <c r="E36" s="6">
        <f t="shared" si="1"/>
        <v>33.700000000000003</v>
      </c>
      <c r="F36" s="8">
        <v>2</v>
      </c>
      <c r="G36" s="8">
        <f t="shared" si="2"/>
        <v>16.850000000000001</v>
      </c>
      <c r="H36" s="6">
        <f t="shared" si="3"/>
        <v>16.850000000000001</v>
      </c>
    </row>
    <row r="37" spans="1:8" ht="14.25" customHeight="1">
      <c r="A37" s="8" t="s">
        <v>395</v>
      </c>
      <c r="B37" s="4">
        <v>43575</v>
      </c>
      <c r="C37" s="5" t="s">
        <v>923</v>
      </c>
      <c r="D37" s="5" t="s">
        <v>924</v>
      </c>
      <c r="E37" s="6">
        <f t="shared" si="1"/>
        <v>16.5</v>
      </c>
      <c r="F37" s="8">
        <v>0</v>
      </c>
      <c r="G37" s="8" t="str">
        <f t="shared" si="2"/>
        <v/>
      </c>
      <c r="H37" s="6">
        <f t="shared" si="3"/>
        <v>16.5</v>
      </c>
    </row>
    <row r="38" spans="1:8" ht="14.25" customHeight="1">
      <c r="A38" s="8" t="s">
        <v>395</v>
      </c>
      <c r="B38" s="4">
        <v>43579</v>
      </c>
      <c r="C38" s="5" t="s">
        <v>925</v>
      </c>
      <c r="D38" s="5" t="s">
        <v>926</v>
      </c>
      <c r="E38" s="6">
        <f t="shared" si="1"/>
        <v>16.489999999999998</v>
      </c>
      <c r="F38" s="8">
        <v>0</v>
      </c>
      <c r="G38" s="8" t="str">
        <f t="shared" si="2"/>
        <v/>
      </c>
      <c r="H38" s="6">
        <f t="shared" si="3"/>
        <v>16.489999999999998</v>
      </c>
    </row>
    <row r="39" spans="1:8" ht="14.25" customHeight="1">
      <c r="A39" s="8" t="s">
        <v>395</v>
      </c>
      <c r="B39" s="4">
        <v>43560</v>
      </c>
      <c r="C39" s="5" t="s">
        <v>789</v>
      </c>
      <c r="D39" s="5" t="s">
        <v>662</v>
      </c>
      <c r="E39" s="6">
        <f t="shared" si="1"/>
        <v>16.399999999999999</v>
      </c>
      <c r="F39" s="8">
        <v>0</v>
      </c>
      <c r="G39" s="8" t="str">
        <f t="shared" si="2"/>
        <v/>
      </c>
      <c r="H39" s="6">
        <f t="shared" si="3"/>
        <v>16.399999999999999</v>
      </c>
    </row>
    <row r="40" spans="1:8" ht="14.25" customHeight="1">
      <c r="A40" s="8" t="s">
        <v>395</v>
      </c>
      <c r="B40" s="4">
        <v>43565</v>
      </c>
      <c r="C40" s="5" t="s">
        <v>315</v>
      </c>
      <c r="D40" s="5" t="s">
        <v>927</v>
      </c>
      <c r="E40" s="6">
        <f t="shared" si="1"/>
        <v>31.5</v>
      </c>
      <c r="F40" s="8">
        <v>2</v>
      </c>
      <c r="G40" s="8">
        <f t="shared" si="2"/>
        <v>15.75</v>
      </c>
      <c r="H40" s="6">
        <f t="shared" si="3"/>
        <v>15.75</v>
      </c>
    </row>
    <row r="41" spans="1:8" ht="14.25" customHeight="1">
      <c r="A41" s="8" t="s">
        <v>395</v>
      </c>
      <c r="B41" s="4">
        <v>43565</v>
      </c>
      <c r="C41" s="5" t="s">
        <v>789</v>
      </c>
      <c r="D41" s="5" t="s">
        <v>790</v>
      </c>
      <c r="E41" s="6">
        <f t="shared" si="1"/>
        <v>14.9</v>
      </c>
      <c r="F41" s="8">
        <v>0</v>
      </c>
      <c r="G41" s="8" t="str">
        <f t="shared" si="2"/>
        <v/>
      </c>
      <c r="H41" s="6">
        <f t="shared" si="3"/>
        <v>14.9</v>
      </c>
    </row>
    <row r="42" spans="1:8" ht="14.25" customHeight="1">
      <c r="A42" s="8" t="s">
        <v>395</v>
      </c>
      <c r="B42" s="4">
        <v>43584</v>
      </c>
      <c r="C42" s="5" t="s">
        <v>928</v>
      </c>
      <c r="D42" s="5" t="s">
        <v>929</v>
      </c>
      <c r="E42" s="6">
        <f t="shared" si="1"/>
        <v>28.25</v>
      </c>
      <c r="F42" s="8">
        <v>2</v>
      </c>
      <c r="G42" s="8">
        <f t="shared" si="2"/>
        <v>14.125</v>
      </c>
      <c r="H42" s="6">
        <f t="shared" si="3"/>
        <v>14.125</v>
      </c>
    </row>
    <row r="43" spans="1:8" ht="14.25" customHeight="1">
      <c r="A43" s="8" t="s">
        <v>395</v>
      </c>
      <c r="B43" s="4">
        <v>43588</v>
      </c>
      <c r="C43" s="5" t="s">
        <v>576</v>
      </c>
      <c r="D43" s="5" t="s">
        <v>930</v>
      </c>
      <c r="E43" s="6">
        <f t="shared" si="1"/>
        <v>13.24</v>
      </c>
      <c r="F43" s="8">
        <v>0</v>
      </c>
      <c r="G43" s="8" t="str">
        <f t="shared" si="2"/>
        <v/>
      </c>
      <c r="H43" s="6">
        <f t="shared" si="3"/>
        <v>13.24</v>
      </c>
    </row>
    <row r="44" spans="1:8" ht="14.25" customHeight="1">
      <c r="A44" s="8" t="s">
        <v>395</v>
      </c>
      <c r="B44" s="4">
        <v>43563</v>
      </c>
      <c r="C44" s="5" t="s">
        <v>931</v>
      </c>
      <c r="D44" s="5" t="s">
        <v>932</v>
      </c>
      <c r="E44" s="6">
        <f t="shared" si="1"/>
        <v>12.81</v>
      </c>
      <c r="F44" s="8">
        <v>0</v>
      </c>
      <c r="G44" s="8" t="str">
        <f t="shared" si="2"/>
        <v/>
      </c>
      <c r="H44" s="6">
        <f t="shared" si="3"/>
        <v>12.81</v>
      </c>
    </row>
    <row r="45" spans="1:8" ht="14.25" customHeight="1">
      <c r="A45" s="8" t="s">
        <v>395</v>
      </c>
      <c r="B45" s="4">
        <v>43564</v>
      </c>
      <c r="C45" s="5" t="s">
        <v>336</v>
      </c>
      <c r="D45" s="5" t="s">
        <v>933</v>
      </c>
      <c r="E45" s="6">
        <f t="shared" si="1"/>
        <v>24.94</v>
      </c>
      <c r="F45" s="8">
        <v>2</v>
      </c>
      <c r="G45" s="8">
        <f t="shared" si="2"/>
        <v>12.47</v>
      </c>
      <c r="H45" s="6">
        <f t="shared" si="3"/>
        <v>12.47</v>
      </c>
    </row>
    <row r="46" spans="1:8" ht="14.25" customHeight="1">
      <c r="A46" s="8" t="s">
        <v>395</v>
      </c>
      <c r="B46" s="4">
        <v>43582</v>
      </c>
      <c r="C46" s="5" t="s">
        <v>934</v>
      </c>
      <c r="D46" s="5" t="s">
        <v>935</v>
      </c>
      <c r="E46" s="6">
        <f t="shared" si="1"/>
        <v>23.1</v>
      </c>
      <c r="F46" s="8">
        <v>2</v>
      </c>
      <c r="G46" s="8">
        <f t="shared" si="2"/>
        <v>11.55</v>
      </c>
      <c r="H46" s="6">
        <f t="shared" si="3"/>
        <v>11.55</v>
      </c>
    </row>
    <row r="47" spans="1:8" ht="14.25" customHeight="1">
      <c r="A47" s="8" t="s">
        <v>395</v>
      </c>
      <c r="B47" s="4">
        <v>43577</v>
      </c>
      <c r="C47" s="5" t="s">
        <v>319</v>
      </c>
      <c r="D47" s="5" t="s">
        <v>647</v>
      </c>
      <c r="E47" s="6">
        <f t="shared" si="1"/>
        <v>10.9</v>
      </c>
      <c r="F47" s="8">
        <v>0</v>
      </c>
      <c r="G47" s="8" t="str">
        <f t="shared" si="2"/>
        <v/>
      </c>
      <c r="H47" s="6">
        <f t="shared" si="3"/>
        <v>10.9</v>
      </c>
    </row>
    <row r="48" spans="1:8" ht="14.25" customHeight="1">
      <c r="A48" s="8" t="s">
        <v>395</v>
      </c>
      <c r="B48" s="4">
        <v>43565</v>
      </c>
      <c r="C48" s="5" t="s">
        <v>791</v>
      </c>
      <c r="D48" s="5" t="s">
        <v>936</v>
      </c>
      <c r="E48" s="6">
        <f t="shared" si="1"/>
        <v>10.77</v>
      </c>
      <c r="F48" s="8">
        <v>0</v>
      </c>
      <c r="G48" s="8" t="str">
        <f t="shared" si="2"/>
        <v/>
      </c>
      <c r="H48" s="6">
        <f t="shared" si="3"/>
        <v>10.77</v>
      </c>
    </row>
    <row r="49" spans="1:8" ht="14.25" customHeight="1">
      <c r="A49" s="8" t="s">
        <v>395</v>
      </c>
      <c r="B49" s="4">
        <v>43559</v>
      </c>
      <c r="C49" s="5" t="s">
        <v>937</v>
      </c>
      <c r="D49" s="5" t="s">
        <v>358</v>
      </c>
      <c r="E49" s="6">
        <f t="shared" si="1"/>
        <v>10</v>
      </c>
      <c r="F49" s="8">
        <v>0</v>
      </c>
      <c r="G49" s="8" t="str">
        <f t="shared" si="2"/>
        <v/>
      </c>
      <c r="H49" s="6">
        <f t="shared" si="3"/>
        <v>10</v>
      </c>
    </row>
    <row r="50" spans="1:8" ht="14.25" customHeight="1">
      <c r="A50" s="8" t="s">
        <v>395</v>
      </c>
      <c r="B50" s="4">
        <v>43567</v>
      </c>
      <c r="C50" s="5" t="s">
        <v>938</v>
      </c>
      <c r="D50" s="5" t="s">
        <v>358</v>
      </c>
      <c r="E50" s="6">
        <f t="shared" si="1"/>
        <v>10</v>
      </c>
      <c r="F50" s="8">
        <v>0</v>
      </c>
      <c r="G50" s="8" t="str">
        <f t="shared" si="2"/>
        <v/>
      </c>
      <c r="H50" s="6">
        <f t="shared" si="3"/>
        <v>10</v>
      </c>
    </row>
    <row r="51" spans="1:8" ht="14.25" customHeight="1">
      <c r="A51" s="8" t="s">
        <v>395</v>
      </c>
      <c r="B51" s="4">
        <v>43579</v>
      </c>
      <c r="C51" s="5" t="s">
        <v>925</v>
      </c>
      <c r="D51" s="5" t="s">
        <v>358</v>
      </c>
      <c r="E51" s="6">
        <f t="shared" si="1"/>
        <v>10</v>
      </c>
      <c r="F51" s="8">
        <v>0</v>
      </c>
      <c r="G51" s="8" t="str">
        <f t="shared" si="2"/>
        <v/>
      </c>
      <c r="H51" s="6">
        <f t="shared" si="3"/>
        <v>10</v>
      </c>
    </row>
    <row r="52" spans="1:8" ht="14.25" customHeight="1">
      <c r="A52" s="8" t="s">
        <v>395</v>
      </c>
      <c r="B52" s="4">
        <v>43561</v>
      </c>
      <c r="C52" s="5" t="s">
        <v>916</v>
      </c>
      <c r="D52" s="5" t="s">
        <v>939</v>
      </c>
      <c r="E52" s="6">
        <f t="shared" si="1"/>
        <v>9.52</v>
      </c>
      <c r="F52" s="8">
        <v>0</v>
      </c>
      <c r="G52" s="8" t="str">
        <f t="shared" si="2"/>
        <v/>
      </c>
      <c r="H52" s="6">
        <f t="shared" si="3"/>
        <v>9.52</v>
      </c>
    </row>
    <row r="53" spans="1:8" ht="14.25" customHeight="1">
      <c r="A53" s="8" t="s">
        <v>395</v>
      </c>
      <c r="B53" s="4">
        <v>43573</v>
      </c>
      <c r="C53" s="5" t="s">
        <v>495</v>
      </c>
      <c r="D53" s="5" t="s">
        <v>506</v>
      </c>
      <c r="E53" s="6">
        <f t="shared" si="1"/>
        <v>9.5</v>
      </c>
      <c r="F53" s="8">
        <v>0</v>
      </c>
      <c r="G53" s="8" t="str">
        <f t="shared" si="2"/>
        <v/>
      </c>
      <c r="H53" s="6">
        <f t="shared" si="3"/>
        <v>9.5</v>
      </c>
    </row>
    <row r="54" spans="1:8" ht="14.25" customHeight="1">
      <c r="A54" s="8" t="s">
        <v>395</v>
      </c>
      <c r="B54" s="4">
        <v>43578</v>
      </c>
      <c r="C54" s="5" t="s">
        <v>940</v>
      </c>
      <c r="D54" s="5" t="s">
        <v>353</v>
      </c>
      <c r="E54" s="6">
        <f t="shared" si="1"/>
        <v>9</v>
      </c>
      <c r="F54" s="8">
        <v>0</v>
      </c>
      <c r="G54" s="8" t="str">
        <f t="shared" si="2"/>
        <v/>
      </c>
      <c r="H54" s="6">
        <f t="shared" si="3"/>
        <v>9</v>
      </c>
    </row>
    <row r="55" spans="1:8" ht="14.25" customHeight="1">
      <c r="A55" s="8" t="s">
        <v>395</v>
      </c>
      <c r="B55" s="4">
        <v>43570</v>
      </c>
      <c r="C55" s="5" t="s">
        <v>5</v>
      </c>
      <c r="D55" s="5" t="s">
        <v>550</v>
      </c>
      <c r="E55" s="6">
        <f t="shared" si="1"/>
        <v>8.9499999999999993</v>
      </c>
      <c r="F55" s="8">
        <v>0</v>
      </c>
      <c r="G55" s="8" t="str">
        <f t="shared" si="2"/>
        <v/>
      </c>
      <c r="H55" s="6">
        <f t="shared" si="3"/>
        <v>8.9499999999999993</v>
      </c>
    </row>
    <row r="56" spans="1:8" ht="14.25" customHeight="1">
      <c r="A56" s="8" t="s">
        <v>395</v>
      </c>
      <c r="B56" s="4">
        <v>43585</v>
      </c>
      <c r="C56" s="5" t="s">
        <v>941</v>
      </c>
      <c r="D56" s="5" t="s">
        <v>942</v>
      </c>
      <c r="E56" s="6">
        <f t="shared" si="1"/>
        <v>8.9</v>
      </c>
      <c r="F56" s="8">
        <v>0</v>
      </c>
      <c r="G56" s="8" t="str">
        <f t="shared" si="2"/>
        <v/>
      </c>
      <c r="H56" s="6">
        <f t="shared" si="3"/>
        <v>8.9</v>
      </c>
    </row>
    <row r="57" spans="1:8" ht="14.25" customHeight="1">
      <c r="A57" s="8" t="s">
        <v>395</v>
      </c>
      <c r="B57" s="4">
        <v>43564</v>
      </c>
      <c r="C57" s="5" t="s">
        <v>779</v>
      </c>
      <c r="D57" s="5" t="s">
        <v>40</v>
      </c>
      <c r="E57" s="6">
        <f t="shared" si="1"/>
        <v>7.1</v>
      </c>
      <c r="F57" s="8">
        <v>0</v>
      </c>
      <c r="G57" s="8" t="str">
        <f t="shared" si="2"/>
        <v/>
      </c>
      <c r="H57" s="6">
        <f t="shared" si="3"/>
        <v>7.1</v>
      </c>
    </row>
    <row r="58" spans="1:8" ht="14.25" customHeight="1">
      <c r="A58" s="8" t="s">
        <v>395</v>
      </c>
      <c r="B58" s="4">
        <v>43567</v>
      </c>
      <c r="C58" s="5" t="s">
        <v>500</v>
      </c>
      <c r="D58" s="5" t="s">
        <v>658</v>
      </c>
      <c r="E58" s="6">
        <f t="shared" si="1"/>
        <v>13.2</v>
      </c>
      <c r="F58" s="8">
        <v>2</v>
      </c>
      <c r="G58" s="8">
        <f t="shared" si="2"/>
        <v>6.6</v>
      </c>
      <c r="H58" s="6">
        <f t="shared" si="3"/>
        <v>6.6</v>
      </c>
    </row>
    <row r="59" spans="1:8" ht="14.25" customHeight="1">
      <c r="A59" s="8" t="s">
        <v>395</v>
      </c>
      <c r="B59" s="4">
        <v>43574</v>
      </c>
      <c r="C59" s="5" t="s">
        <v>864</v>
      </c>
      <c r="D59" s="5" t="s">
        <v>943</v>
      </c>
      <c r="E59" s="6">
        <f t="shared" si="1"/>
        <v>6.6</v>
      </c>
      <c r="F59" s="8">
        <v>0</v>
      </c>
      <c r="G59" s="8" t="str">
        <f t="shared" si="2"/>
        <v/>
      </c>
      <c r="H59" s="6">
        <f t="shared" si="3"/>
        <v>6.6</v>
      </c>
    </row>
    <row r="60" spans="1:8" ht="14.25" customHeight="1">
      <c r="A60" s="8" t="s">
        <v>395</v>
      </c>
      <c r="B60" s="4">
        <v>43582</v>
      </c>
      <c r="C60" s="5" t="s">
        <v>944</v>
      </c>
      <c r="D60" s="5" t="s">
        <v>945</v>
      </c>
      <c r="E60" s="6">
        <f t="shared" si="1"/>
        <v>6.35</v>
      </c>
      <c r="F60" s="8">
        <v>0</v>
      </c>
      <c r="G60" s="8" t="str">
        <f t="shared" si="2"/>
        <v/>
      </c>
      <c r="H60" s="6">
        <f t="shared" si="3"/>
        <v>6.35</v>
      </c>
    </row>
    <row r="61" spans="1:8" ht="14.25" customHeight="1">
      <c r="A61" s="8" t="s">
        <v>395</v>
      </c>
      <c r="B61" s="4">
        <v>43559</v>
      </c>
      <c r="C61" s="5" t="s">
        <v>946</v>
      </c>
      <c r="D61" s="5" t="s">
        <v>52</v>
      </c>
      <c r="E61" s="6">
        <f t="shared" si="1"/>
        <v>5.9</v>
      </c>
      <c r="F61" s="8">
        <v>0</v>
      </c>
      <c r="G61" s="8" t="str">
        <f t="shared" si="2"/>
        <v/>
      </c>
      <c r="H61" s="6">
        <f t="shared" si="3"/>
        <v>5.9</v>
      </c>
    </row>
    <row r="62" spans="1:8" ht="14.25" customHeight="1">
      <c r="A62" s="8" t="s">
        <v>395</v>
      </c>
      <c r="B62" s="4">
        <v>43582</v>
      </c>
      <c r="C62" s="5" t="s">
        <v>947</v>
      </c>
      <c r="D62" s="5" t="s">
        <v>948</v>
      </c>
      <c r="E62" s="6">
        <f t="shared" si="1"/>
        <v>5.8</v>
      </c>
      <c r="F62" s="8">
        <v>0</v>
      </c>
      <c r="G62" s="8" t="str">
        <f t="shared" si="2"/>
        <v/>
      </c>
      <c r="H62" s="6">
        <f t="shared" si="3"/>
        <v>5.8</v>
      </c>
    </row>
    <row r="63" spans="1:8" ht="14.25" customHeight="1">
      <c r="A63" s="8" t="s">
        <v>395</v>
      </c>
      <c r="B63" s="4">
        <v>43560</v>
      </c>
      <c r="C63" s="5" t="s">
        <v>949</v>
      </c>
      <c r="D63" s="5" t="s">
        <v>950</v>
      </c>
      <c r="E63" s="6">
        <f t="shared" si="1"/>
        <v>5.47</v>
      </c>
      <c r="F63" s="8">
        <v>0</v>
      </c>
      <c r="G63" s="8" t="str">
        <f t="shared" si="2"/>
        <v/>
      </c>
      <c r="H63" s="6">
        <f t="shared" si="3"/>
        <v>5.47</v>
      </c>
    </row>
    <row r="64" spans="1:8" ht="14.25" customHeight="1">
      <c r="A64" s="8" t="s">
        <v>395</v>
      </c>
      <c r="B64" s="4">
        <v>43586</v>
      </c>
      <c r="C64" s="5" t="s">
        <v>951</v>
      </c>
      <c r="D64" s="5" t="s">
        <v>272</v>
      </c>
      <c r="E64" s="6">
        <f t="shared" si="1"/>
        <v>10.5</v>
      </c>
      <c r="F64" s="8">
        <v>2</v>
      </c>
      <c r="G64" s="8">
        <f t="shared" si="2"/>
        <v>5.25</v>
      </c>
      <c r="H64" s="6">
        <f t="shared" si="3"/>
        <v>5.25</v>
      </c>
    </row>
    <row r="65" spans="1:8" ht="14.25" customHeight="1">
      <c r="A65" s="8" t="s">
        <v>395</v>
      </c>
      <c r="B65" s="4">
        <v>43582</v>
      </c>
      <c r="C65" s="5" t="s">
        <v>952</v>
      </c>
      <c r="D65" s="5" t="s">
        <v>501</v>
      </c>
      <c r="E65" s="6">
        <f t="shared" si="1"/>
        <v>5</v>
      </c>
      <c r="F65" s="8">
        <v>0</v>
      </c>
      <c r="G65" s="8" t="str">
        <f t="shared" si="2"/>
        <v/>
      </c>
      <c r="H65" s="6">
        <f t="shared" si="3"/>
        <v>5</v>
      </c>
    </row>
    <row r="66" spans="1:8" ht="14.25" customHeight="1">
      <c r="A66" s="8" t="s">
        <v>395</v>
      </c>
      <c r="B66" s="4">
        <v>43578</v>
      </c>
      <c r="C66" s="5" t="s">
        <v>953</v>
      </c>
      <c r="D66" s="5" t="s">
        <v>954</v>
      </c>
      <c r="E66" s="6">
        <f t="shared" si="1"/>
        <v>4.5</v>
      </c>
      <c r="F66" s="8">
        <v>0</v>
      </c>
      <c r="G66" s="8" t="str">
        <f t="shared" si="2"/>
        <v/>
      </c>
      <c r="H66" s="6">
        <f t="shared" si="3"/>
        <v>4.5</v>
      </c>
    </row>
    <row r="67" spans="1:8" ht="14.25" customHeight="1">
      <c r="A67" s="8" t="s">
        <v>395</v>
      </c>
      <c r="B67" s="4">
        <v>43585</v>
      </c>
      <c r="C67" s="5" t="s">
        <v>347</v>
      </c>
      <c r="D67" s="5" t="s">
        <v>792</v>
      </c>
      <c r="E67" s="6">
        <f t="shared" si="1"/>
        <v>4</v>
      </c>
      <c r="F67" s="8">
        <v>0</v>
      </c>
      <c r="G67" s="8" t="str">
        <f t="shared" si="2"/>
        <v/>
      </c>
      <c r="H67" s="6">
        <f t="shared" si="3"/>
        <v>4</v>
      </c>
    </row>
    <row r="68" spans="1:8" ht="14.25" customHeight="1">
      <c r="A68" s="8" t="s">
        <v>395</v>
      </c>
      <c r="B68" s="4">
        <v>43563</v>
      </c>
      <c r="C68" s="5" t="s">
        <v>955</v>
      </c>
      <c r="D68" s="5" t="s">
        <v>621</v>
      </c>
      <c r="E68" s="6">
        <f t="shared" si="1"/>
        <v>3.96</v>
      </c>
      <c r="F68" s="8">
        <v>0</v>
      </c>
      <c r="G68" s="8" t="str">
        <f t="shared" si="2"/>
        <v/>
      </c>
      <c r="H68" s="6">
        <f t="shared" si="3"/>
        <v>3.96</v>
      </c>
    </row>
    <row r="69" spans="1:8" ht="14.25" customHeight="1">
      <c r="A69" s="8" t="s">
        <v>395</v>
      </c>
      <c r="B69" s="4">
        <v>43565</v>
      </c>
      <c r="C69" s="5" t="s">
        <v>5</v>
      </c>
      <c r="D69" s="5" t="s">
        <v>956</v>
      </c>
      <c r="E69" s="6">
        <f t="shared" si="1"/>
        <v>3.95</v>
      </c>
      <c r="F69" s="8">
        <v>0</v>
      </c>
      <c r="G69" s="8" t="str">
        <f t="shared" si="2"/>
        <v/>
      </c>
      <c r="H69" s="6">
        <f t="shared" si="3"/>
        <v>3.95</v>
      </c>
    </row>
    <row r="70" spans="1:8" ht="14.25" customHeight="1">
      <c r="A70" s="8" t="s">
        <v>395</v>
      </c>
      <c r="B70" s="4">
        <v>43559</v>
      </c>
      <c r="C70" s="5" t="s">
        <v>957</v>
      </c>
      <c r="D70" s="5" t="s">
        <v>829</v>
      </c>
      <c r="E70" s="6">
        <f t="shared" si="1"/>
        <v>3.77</v>
      </c>
      <c r="F70" s="8">
        <v>0</v>
      </c>
      <c r="G70" s="8" t="str">
        <f t="shared" si="2"/>
        <v/>
      </c>
      <c r="H70" s="6">
        <f t="shared" si="3"/>
        <v>3.77</v>
      </c>
    </row>
    <row r="71" spans="1:8" ht="14.25" customHeight="1">
      <c r="A71" s="8" t="s">
        <v>395</v>
      </c>
      <c r="B71" s="4">
        <v>43558</v>
      </c>
      <c r="C71" s="5" t="s">
        <v>347</v>
      </c>
      <c r="D71" s="5" t="s">
        <v>806</v>
      </c>
      <c r="E71" s="6">
        <f t="shared" si="1"/>
        <v>3.5</v>
      </c>
      <c r="F71" s="8">
        <v>0</v>
      </c>
      <c r="G71" s="8" t="str">
        <f t="shared" si="2"/>
        <v/>
      </c>
      <c r="H71" s="6">
        <f t="shared" si="3"/>
        <v>3.5</v>
      </c>
    </row>
    <row r="72" spans="1:8" ht="14.25" customHeight="1">
      <c r="A72" s="8" t="s">
        <v>395</v>
      </c>
      <c r="B72" s="4">
        <v>43556</v>
      </c>
      <c r="C72" s="5" t="s">
        <v>958</v>
      </c>
      <c r="D72" s="5" t="s">
        <v>595</v>
      </c>
      <c r="E72" s="6">
        <f t="shared" si="1"/>
        <v>3.13</v>
      </c>
      <c r="F72" s="8">
        <v>0</v>
      </c>
      <c r="G72" s="8" t="str">
        <f t="shared" si="2"/>
        <v/>
      </c>
      <c r="H72" s="6">
        <f t="shared" si="3"/>
        <v>3.13</v>
      </c>
    </row>
    <row r="73" spans="1:8" ht="14.25" customHeight="1">
      <c r="A73" s="8" t="s">
        <v>395</v>
      </c>
      <c r="B73" s="4">
        <v>43558</v>
      </c>
      <c r="C73" s="5" t="s">
        <v>959</v>
      </c>
      <c r="D73" s="5" t="s">
        <v>595</v>
      </c>
      <c r="E73" s="6">
        <f t="shared" si="1"/>
        <v>3.13</v>
      </c>
      <c r="F73" s="8">
        <v>0</v>
      </c>
      <c r="G73" s="8" t="str">
        <f t="shared" si="2"/>
        <v/>
      </c>
      <c r="H73" s="6">
        <f t="shared" si="3"/>
        <v>3.13</v>
      </c>
    </row>
    <row r="74" spans="1:8" ht="14.25" customHeight="1">
      <c r="A74" s="8" t="s">
        <v>395</v>
      </c>
      <c r="B74" s="4">
        <v>43565</v>
      </c>
      <c r="C74" s="5" t="s">
        <v>960</v>
      </c>
      <c r="D74" s="5" t="s">
        <v>595</v>
      </c>
      <c r="E74" s="6">
        <f t="shared" si="1"/>
        <v>3.13</v>
      </c>
      <c r="F74" s="8">
        <v>0</v>
      </c>
      <c r="G74" s="8" t="str">
        <f t="shared" si="2"/>
        <v/>
      </c>
      <c r="H74" s="6">
        <f t="shared" si="3"/>
        <v>3.13</v>
      </c>
    </row>
    <row r="75" spans="1:8" ht="14.25" customHeight="1">
      <c r="A75" s="8" t="s">
        <v>395</v>
      </c>
      <c r="B75" s="4">
        <v>43586</v>
      </c>
      <c r="C75" s="5" t="s">
        <v>944</v>
      </c>
      <c r="D75" s="5" t="s">
        <v>961</v>
      </c>
      <c r="E75" s="6">
        <f t="shared" si="1"/>
        <v>6.23</v>
      </c>
      <c r="F75" s="8">
        <v>2</v>
      </c>
      <c r="G75" s="8">
        <f t="shared" si="2"/>
        <v>3.1150000000000002</v>
      </c>
      <c r="H75" s="6">
        <f t="shared" si="3"/>
        <v>3.1150000000000002</v>
      </c>
    </row>
    <row r="76" spans="1:8" ht="14.25" customHeight="1">
      <c r="A76" s="8" t="s">
        <v>395</v>
      </c>
      <c r="B76" s="4">
        <v>43565</v>
      </c>
      <c r="C76" s="5" t="s">
        <v>443</v>
      </c>
      <c r="D76" s="5" t="s">
        <v>464</v>
      </c>
      <c r="E76" s="6">
        <f t="shared" si="1"/>
        <v>3.1</v>
      </c>
      <c r="F76" s="8">
        <v>0</v>
      </c>
      <c r="G76" s="8" t="str">
        <f t="shared" si="2"/>
        <v/>
      </c>
      <c r="H76" s="6">
        <f t="shared" si="3"/>
        <v>3.1</v>
      </c>
    </row>
    <row r="77" spans="1:8" ht="14.25" customHeight="1">
      <c r="A77" s="8" t="s">
        <v>395</v>
      </c>
      <c r="B77" s="4">
        <v>43560</v>
      </c>
      <c r="C77" s="5" t="s">
        <v>60</v>
      </c>
      <c r="D77" s="5" t="s">
        <v>61</v>
      </c>
      <c r="E77" s="6">
        <f t="shared" si="1"/>
        <v>2.7</v>
      </c>
      <c r="F77" s="8">
        <v>0</v>
      </c>
      <c r="G77" s="8" t="str">
        <f t="shared" si="2"/>
        <v/>
      </c>
      <c r="H77" s="6">
        <f t="shared" si="3"/>
        <v>2.7</v>
      </c>
    </row>
    <row r="78" spans="1:8" ht="14.25" customHeight="1">
      <c r="A78" s="8" t="s">
        <v>395</v>
      </c>
      <c r="B78" s="4">
        <v>43567</v>
      </c>
      <c r="C78" s="5" t="s">
        <v>804</v>
      </c>
      <c r="D78" s="5" t="s">
        <v>368</v>
      </c>
      <c r="E78" s="6">
        <f t="shared" si="1"/>
        <v>2.6</v>
      </c>
      <c r="F78" s="8">
        <v>0</v>
      </c>
      <c r="G78" s="8" t="str">
        <f t="shared" si="2"/>
        <v/>
      </c>
      <c r="H78" s="6">
        <f t="shared" si="3"/>
        <v>2.6</v>
      </c>
    </row>
    <row r="79" spans="1:8" ht="14.25" customHeight="1">
      <c r="A79" s="8" t="s">
        <v>395</v>
      </c>
      <c r="B79" s="4">
        <v>43570</v>
      </c>
      <c r="C79" s="5" t="s">
        <v>804</v>
      </c>
      <c r="D79" s="5" t="s">
        <v>368</v>
      </c>
      <c r="E79" s="6">
        <f t="shared" si="1"/>
        <v>2.6</v>
      </c>
      <c r="F79" s="8">
        <v>0</v>
      </c>
      <c r="G79" s="8" t="str">
        <f t="shared" si="2"/>
        <v/>
      </c>
      <c r="H79" s="6">
        <f t="shared" si="3"/>
        <v>2.6</v>
      </c>
    </row>
    <row r="80" spans="1:8" ht="14.25" customHeight="1">
      <c r="A80" s="8" t="s">
        <v>395</v>
      </c>
      <c r="B80" s="4">
        <v>43575</v>
      </c>
      <c r="C80" s="5" t="s">
        <v>951</v>
      </c>
      <c r="D80" s="5" t="s">
        <v>368</v>
      </c>
      <c r="E80" s="6">
        <f t="shared" si="1"/>
        <v>2.6</v>
      </c>
      <c r="F80" s="8">
        <v>0</v>
      </c>
      <c r="G80" s="8" t="str">
        <f t="shared" si="2"/>
        <v/>
      </c>
      <c r="H80" s="6">
        <f t="shared" si="3"/>
        <v>2.6</v>
      </c>
    </row>
    <row r="81" spans="1:8" ht="14.25" customHeight="1">
      <c r="A81" s="8" t="s">
        <v>395</v>
      </c>
      <c r="B81" s="4">
        <v>43557</v>
      </c>
      <c r="C81" s="5" t="s">
        <v>962</v>
      </c>
      <c r="D81" s="5" t="s">
        <v>62</v>
      </c>
      <c r="E81" s="6">
        <f t="shared" si="1"/>
        <v>2.2999999999999998</v>
      </c>
      <c r="F81" s="8">
        <v>0</v>
      </c>
      <c r="G81" s="8" t="str">
        <f t="shared" si="2"/>
        <v/>
      </c>
      <c r="H81" s="6">
        <f t="shared" si="3"/>
        <v>2.2999999999999998</v>
      </c>
    </row>
    <row r="82" spans="1:8" ht="14.25" customHeight="1">
      <c r="A82" s="8" t="s">
        <v>395</v>
      </c>
      <c r="B82" s="4">
        <v>43567</v>
      </c>
      <c r="C82" s="5" t="s">
        <v>963</v>
      </c>
      <c r="D82" s="5" t="s">
        <v>62</v>
      </c>
      <c r="E82" s="6">
        <f t="shared" si="1"/>
        <v>2.2999999999999998</v>
      </c>
      <c r="F82" s="8">
        <v>0</v>
      </c>
      <c r="G82" s="8" t="str">
        <f t="shared" si="2"/>
        <v/>
      </c>
      <c r="H82" s="6">
        <f t="shared" si="3"/>
        <v>2.2999999999999998</v>
      </c>
    </row>
    <row r="83" spans="1:8" ht="14.25" customHeight="1">
      <c r="A83" s="8" t="s">
        <v>395</v>
      </c>
      <c r="B83" s="4">
        <v>43587</v>
      </c>
      <c r="C83" s="5" t="s">
        <v>953</v>
      </c>
      <c r="D83" s="5" t="s">
        <v>954</v>
      </c>
      <c r="E83" s="6">
        <f t="shared" si="1"/>
        <v>4.5</v>
      </c>
      <c r="F83" s="8">
        <v>2</v>
      </c>
      <c r="G83" s="8">
        <f t="shared" si="2"/>
        <v>2.25</v>
      </c>
      <c r="H83" s="6">
        <f t="shared" si="3"/>
        <v>2.25</v>
      </c>
    </row>
    <row r="84" spans="1:8" ht="14.25" customHeight="1">
      <c r="A84" s="8" t="s">
        <v>395</v>
      </c>
      <c r="B84" s="4">
        <v>43566</v>
      </c>
      <c r="C84" s="5" t="s">
        <v>347</v>
      </c>
      <c r="D84" s="5" t="s">
        <v>66</v>
      </c>
      <c r="E84" s="6">
        <f t="shared" si="1"/>
        <v>2</v>
      </c>
      <c r="F84" s="8">
        <v>0</v>
      </c>
      <c r="G84" s="8" t="str">
        <f t="shared" si="2"/>
        <v/>
      </c>
      <c r="H84" s="6">
        <f t="shared" si="3"/>
        <v>2</v>
      </c>
    </row>
    <row r="85" spans="1:8" ht="14.25" customHeight="1">
      <c r="A85" s="8" t="s">
        <v>395</v>
      </c>
      <c r="B85" s="4">
        <v>43577</v>
      </c>
      <c r="C85" s="5" t="s">
        <v>347</v>
      </c>
      <c r="D85" s="5" t="s">
        <v>66</v>
      </c>
      <c r="E85" s="6">
        <f t="shared" si="1"/>
        <v>2</v>
      </c>
      <c r="F85" s="8">
        <v>0</v>
      </c>
      <c r="G85" s="8" t="str">
        <f t="shared" si="2"/>
        <v/>
      </c>
      <c r="H85" s="6">
        <f t="shared" si="3"/>
        <v>2</v>
      </c>
    </row>
    <row r="86" spans="1:8" ht="14.25" customHeight="1">
      <c r="A86" s="8" t="s">
        <v>395</v>
      </c>
      <c r="B86" s="4">
        <v>43580</v>
      </c>
      <c r="C86" s="5" t="s">
        <v>347</v>
      </c>
      <c r="D86" s="5" t="s">
        <v>66</v>
      </c>
      <c r="E86" s="6">
        <f t="shared" si="1"/>
        <v>2</v>
      </c>
      <c r="F86" s="8">
        <v>0</v>
      </c>
      <c r="G86" s="8" t="str">
        <f t="shared" si="2"/>
        <v/>
      </c>
      <c r="H86" s="6">
        <f t="shared" si="3"/>
        <v>2</v>
      </c>
    </row>
    <row r="87" spans="1:8" ht="14.25" customHeight="1">
      <c r="A87" s="8" t="s">
        <v>395</v>
      </c>
      <c r="B87" s="4">
        <v>43563</v>
      </c>
      <c r="C87" s="5" t="s">
        <v>67</v>
      </c>
      <c r="D87" s="5" t="s">
        <v>338</v>
      </c>
      <c r="E87" s="6">
        <f t="shared" si="1"/>
        <v>1.8</v>
      </c>
      <c r="F87" s="8">
        <v>0</v>
      </c>
      <c r="G87" s="8" t="str">
        <f t="shared" si="2"/>
        <v/>
      </c>
      <c r="H87" s="6">
        <f t="shared" si="3"/>
        <v>1.8</v>
      </c>
    </row>
    <row r="88" spans="1:8" ht="14.25" customHeight="1">
      <c r="A88" s="8" t="s">
        <v>395</v>
      </c>
      <c r="B88" s="4">
        <v>43567</v>
      </c>
      <c r="C88" s="5" t="s">
        <v>67</v>
      </c>
      <c r="D88" s="5" t="s">
        <v>338</v>
      </c>
      <c r="E88" s="6">
        <f t="shared" si="1"/>
        <v>1.8</v>
      </c>
      <c r="F88" s="8">
        <v>0</v>
      </c>
      <c r="G88" s="8" t="str">
        <f t="shared" si="2"/>
        <v/>
      </c>
      <c r="H88" s="6">
        <f t="shared" si="3"/>
        <v>1.8</v>
      </c>
    </row>
    <row r="89" spans="1:8" ht="14.25" customHeight="1">
      <c r="A89" s="8" t="s">
        <v>395</v>
      </c>
      <c r="B89" s="4">
        <v>43571</v>
      </c>
      <c r="C89" s="5" t="s">
        <v>67</v>
      </c>
      <c r="D89" s="5" t="s">
        <v>338</v>
      </c>
      <c r="E89" s="6">
        <f t="shared" si="1"/>
        <v>1.8</v>
      </c>
      <c r="F89" s="8">
        <v>0</v>
      </c>
      <c r="G89" s="8" t="str">
        <f t="shared" si="2"/>
        <v/>
      </c>
      <c r="H89" s="6">
        <f t="shared" si="3"/>
        <v>1.8</v>
      </c>
    </row>
    <row r="90" spans="1:8" ht="14.25" customHeight="1">
      <c r="A90" s="8" t="s">
        <v>395</v>
      </c>
      <c r="B90" s="4">
        <v>43577</v>
      </c>
      <c r="C90" s="5" t="s">
        <v>67</v>
      </c>
      <c r="D90" s="5" t="s">
        <v>338</v>
      </c>
      <c r="E90" s="6">
        <f t="shared" si="1"/>
        <v>1.8</v>
      </c>
      <c r="F90" s="8">
        <v>0</v>
      </c>
      <c r="G90" s="8" t="str">
        <f t="shared" si="2"/>
        <v/>
      </c>
      <c r="H90" s="6">
        <f t="shared" si="3"/>
        <v>1.8</v>
      </c>
    </row>
    <row r="91" spans="1:8" ht="14.25" customHeight="1">
      <c r="A91" s="8" t="s">
        <v>395</v>
      </c>
      <c r="B91" s="4">
        <v>43578</v>
      </c>
      <c r="C91" s="5" t="s">
        <v>67</v>
      </c>
      <c r="D91" s="5" t="s">
        <v>338</v>
      </c>
      <c r="E91" s="6">
        <f t="shared" si="1"/>
        <v>1.8</v>
      </c>
      <c r="F91" s="8">
        <v>0</v>
      </c>
      <c r="G91" s="8" t="str">
        <f t="shared" si="2"/>
        <v/>
      </c>
      <c r="H91" s="6">
        <f t="shared" si="3"/>
        <v>1.8</v>
      </c>
    </row>
    <row r="92" spans="1:8" ht="14.25" customHeight="1">
      <c r="A92" s="8" t="s">
        <v>395</v>
      </c>
      <c r="B92" s="4">
        <v>43580</v>
      </c>
      <c r="C92" s="5" t="s">
        <v>67</v>
      </c>
      <c r="D92" s="5" t="s">
        <v>338</v>
      </c>
      <c r="E92" s="6">
        <f t="shared" si="1"/>
        <v>1.8</v>
      </c>
      <c r="F92" s="8">
        <v>0</v>
      </c>
      <c r="G92" s="8" t="str">
        <f t="shared" si="2"/>
        <v/>
      </c>
      <c r="H92" s="6">
        <f t="shared" si="3"/>
        <v>1.8</v>
      </c>
    </row>
    <row r="93" spans="1:8" ht="14.25" customHeight="1">
      <c r="A93" s="8" t="s">
        <v>395</v>
      </c>
      <c r="B93" s="4">
        <v>43581</v>
      </c>
      <c r="C93" s="5" t="s">
        <v>67</v>
      </c>
      <c r="D93" s="5" t="s">
        <v>338</v>
      </c>
      <c r="E93" s="6">
        <f t="shared" si="1"/>
        <v>1.8</v>
      </c>
      <c r="F93" s="8">
        <v>0</v>
      </c>
      <c r="G93" s="8" t="str">
        <f t="shared" si="2"/>
        <v/>
      </c>
      <c r="H93" s="6">
        <f t="shared" si="3"/>
        <v>1.8</v>
      </c>
    </row>
    <row r="94" spans="1:8" ht="14.25" customHeight="1">
      <c r="A94" s="8" t="s">
        <v>395</v>
      </c>
      <c r="B94" s="4">
        <v>43585</v>
      </c>
      <c r="C94" s="5" t="s">
        <v>67</v>
      </c>
      <c r="D94" s="5" t="s">
        <v>338</v>
      </c>
      <c r="E94" s="6">
        <f t="shared" si="1"/>
        <v>1.8</v>
      </c>
      <c r="F94" s="8">
        <v>0</v>
      </c>
      <c r="G94" s="8" t="str">
        <f t="shared" si="2"/>
        <v/>
      </c>
      <c r="H94" s="6">
        <f t="shared" si="3"/>
        <v>1.8</v>
      </c>
    </row>
    <row r="95" spans="1:8" ht="14.25" customHeight="1">
      <c r="A95" s="8" t="s">
        <v>395</v>
      </c>
      <c r="B95" s="4">
        <v>43560</v>
      </c>
      <c r="C95" s="5" t="s">
        <v>67</v>
      </c>
      <c r="D95" s="5" t="s">
        <v>69</v>
      </c>
      <c r="E95" s="6">
        <f t="shared" si="1"/>
        <v>1.5</v>
      </c>
      <c r="F95" s="8">
        <v>0</v>
      </c>
      <c r="G95" s="8" t="str">
        <f t="shared" si="2"/>
        <v/>
      </c>
      <c r="H95" s="6">
        <f t="shared" si="3"/>
        <v>1.5</v>
      </c>
    </row>
    <row r="96" spans="1:8" ht="14.25" customHeight="1">
      <c r="A96" s="8" t="s">
        <v>395</v>
      </c>
      <c r="B96" s="4">
        <v>43564</v>
      </c>
      <c r="C96" s="5" t="s">
        <v>964</v>
      </c>
      <c r="D96" s="5" t="s">
        <v>583</v>
      </c>
      <c r="E96" s="6">
        <f t="shared" si="1"/>
        <v>1.47</v>
      </c>
      <c r="F96" s="8">
        <v>0</v>
      </c>
      <c r="G96" s="8" t="str">
        <f t="shared" si="2"/>
        <v/>
      </c>
      <c r="H96" s="6">
        <f t="shared" si="3"/>
        <v>1.47</v>
      </c>
    </row>
    <row r="97" spans="1:8" ht="14.25" customHeight="1">
      <c r="A97" s="8" t="s">
        <v>395</v>
      </c>
      <c r="B97" s="4">
        <v>43566</v>
      </c>
      <c r="C97" s="5" t="s">
        <v>965</v>
      </c>
      <c r="D97" s="5" t="s">
        <v>583</v>
      </c>
      <c r="E97" s="6">
        <f t="shared" si="1"/>
        <v>1.47</v>
      </c>
      <c r="F97" s="8">
        <v>0</v>
      </c>
      <c r="G97" s="8" t="str">
        <f t="shared" si="2"/>
        <v/>
      </c>
      <c r="H97" s="6">
        <f t="shared" si="3"/>
        <v>1.47</v>
      </c>
    </row>
    <row r="98" spans="1:8" ht="14.25" customHeight="1">
      <c r="A98" s="8" t="s">
        <v>395</v>
      </c>
      <c r="B98" s="4">
        <v>43570</v>
      </c>
      <c r="C98" s="5" t="s">
        <v>966</v>
      </c>
      <c r="D98" s="5" t="s">
        <v>583</v>
      </c>
      <c r="E98" s="6">
        <f t="shared" si="1"/>
        <v>1.47</v>
      </c>
      <c r="F98" s="8">
        <v>0</v>
      </c>
      <c r="G98" s="8" t="str">
        <f t="shared" si="2"/>
        <v/>
      </c>
      <c r="H98" s="6">
        <f t="shared" si="3"/>
        <v>1.47</v>
      </c>
    </row>
    <row r="99" spans="1:8" ht="14.25" customHeight="1">
      <c r="A99" s="8" t="s">
        <v>395</v>
      </c>
      <c r="B99" s="4">
        <v>43570</v>
      </c>
      <c r="C99" s="5" t="s">
        <v>479</v>
      </c>
      <c r="D99" s="5" t="s">
        <v>71</v>
      </c>
      <c r="E99" s="6">
        <f t="shared" si="1"/>
        <v>1.3</v>
      </c>
      <c r="F99" s="8">
        <v>0</v>
      </c>
      <c r="G99" s="8" t="str">
        <f t="shared" si="2"/>
        <v/>
      </c>
      <c r="H99" s="6">
        <f t="shared" si="3"/>
        <v>1.3</v>
      </c>
    </row>
    <row r="100" spans="1:8" ht="14.25" customHeight="1">
      <c r="A100" s="8" t="s">
        <v>395</v>
      </c>
      <c r="B100" s="4">
        <v>43578</v>
      </c>
      <c r="C100" s="5" t="s">
        <v>951</v>
      </c>
      <c r="D100" s="5" t="s">
        <v>71</v>
      </c>
      <c r="E100" s="6">
        <f t="shared" si="1"/>
        <v>1.3</v>
      </c>
      <c r="F100" s="8">
        <v>0</v>
      </c>
      <c r="G100" s="8" t="str">
        <f t="shared" si="2"/>
        <v/>
      </c>
      <c r="H100" s="6">
        <f t="shared" si="3"/>
        <v>1.3</v>
      </c>
    </row>
    <row r="101" spans="1:8" ht="14.25" customHeight="1">
      <c r="A101" s="8" t="s">
        <v>395</v>
      </c>
      <c r="B101" s="4">
        <v>43561</v>
      </c>
      <c r="C101" s="5" t="s">
        <v>334</v>
      </c>
      <c r="D101" s="5" t="s">
        <v>665</v>
      </c>
      <c r="E101" s="6">
        <f t="shared" si="1"/>
        <v>1.25</v>
      </c>
      <c r="F101" s="8">
        <v>0</v>
      </c>
      <c r="G101" s="8" t="str">
        <f t="shared" si="2"/>
        <v/>
      </c>
      <c r="H101" s="6">
        <f t="shared" si="3"/>
        <v>1.25</v>
      </c>
    </row>
    <row r="102" spans="1:8" ht="14.25" customHeight="1">
      <c r="A102" s="8" t="s">
        <v>395</v>
      </c>
      <c r="B102" s="4">
        <v>43579</v>
      </c>
      <c r="C102" s="5" t="s">
        <v>967</v>
      </c>
      <c r="D102" s="5" t="s">
        <v>73</v>
      </c>
      <c r="E102" s="6">
        <f t="shared" si="1"/>
        <v>1.2</v>
      </c>
      <c r="F102" s="8">
        <v>0</v>
      </c>
      <c r="G102" s="8" t="str">
        <f t="shared" si="2"/>
        <v/>
      </c>
      <c r="H102" s="6">
        <f t="shared" si="3"/>
        <v>1.2</v>
      </c>
    </row>
    <row r="103" spans="1:8" ht="14.25" customHeight="1">
      <c r="A103" s="8" t="s">
        <v>395</v>
      </c>
      <c r="B103" s="4">
        <v>43556</v>
      </c>
      <c r="C103" s="5" t="s">
        <v>213</v>
      </c>
      <c r="D103" s="5" t="s">
        <v>387</v>
      </c>
      <c r="E103" s="6">
        <f t="shared" si="1"/>
        <v>1</v>
      </c>
      <c r="F103" s="8">
        <v>0</v>
      </c>
      <c r="G103" s="8" t="str">
        <f t="shared" si="2"/>
        <v/>
      </c>
      <c r="H103" s="6">
        <f t="shared" si="3"/>
        <v>1</v>
      </c>
    </row>
    <row r="104" spans="1:8" ht="14.25" customHeight="1">
      <c r="A104" s="8" t="s">
        <v>395</v>
      </c>
      <c r="B104" s="4">
        <v>43561</v>
      </c>
      <c r="C104" s="5" t="s">
        <v>968</v>
      </c>
      <c r="D104" s="5" t="s">
        <v>387</v>
      </c>
      <c r="E104" s="6">
        <f t="shared" si="1"/>
        <v>1</v>
      </c>
      <c r="F104" s="8">
        <v>0</v>
      </c>
      <c r="G104" s="8" t="str">
        <f t="shared" si="2"/>
        <v/>
      </c>
      <c r="H104" s="6">
        <f t="shared" si="3"/>
        <v>1</v>
      </c>
    </row>
    <row r="105" spans="1:8" ht="14.25" customHeight="1">
      <c r="A105" s="8" t="s">
        <v>395</v>
      </c>
      <c r="B105" s="4">
        <v>43586</v>
      </c>
      <c r="C105" s="5" t="s">
        <v>951</v>
      </c>
      <c r="D105" s="5" t="s">
        <v>66</v>
      </c>
      <c r="E105" s="6">
        <f t="shared" si="1"/>
        <v>2</v>
      </c>
      <c r="F105" s="8">
        <v>2</v>
      </c>
      <c r="G105" s="8">
        <f t="shared" si="2"/>
        <v>1</v>
      </c>
      <c r="H105" s="6">
        <f t="shared" si="3"/>
        <v>1</v>
      </c>
    </row>
    <row r="106" spans="1:8" ht="14.25" customHeight="1">
      <c r="A106" s="8" t="s">
        <v>395</v>
      </c>
      <c r="B106" s="4">
        <v>43579</v>
      </c>
      <c r="C106" s="5" t="s">
        <v>969</v>
      </c>
      <c r="D106" s="5" t="s">
        <v>970</v>
      </c>
      <c r="E106" s="6">
        <f t="shared" si="1"/>
        <v>0.83</v>
      </c>
      <c r="F106" s="8">
        <v>0</v>
      </c>
      <c r="G106" s="8" t="str">
        <f t="shared" si="2"/>
        <v/>
      </c>
      <c r="H106" s="6">
        <f t="shared" si="3"/>
        <v>0.83</v>
      </c>
    </row>
    <row r="107" spans="1:8" ht="14.25" customHeight="1">
      <c r="A107" s="8" t="s">
        <v>395</v>
      </c>
      <c r="B107" s="4">
        <v>43587</v>
      </c>
      <c r="C107" s="5" t="s">
        <v>971</v>
      </c>
      <c r="D107" s="5" t="s">
        <v>237</v>
      </c>
      <c r="E107" s="6">
        <f t="shared" si="1"/>
        <v>1.48</v>
      </c>
      <c r="F107" s="8">
        <v>2</v>
      </c>
      <c r="G107" s="8">
        <f t="shared" si="2"/>
        <v>0.74</v>
      </c>
      <c r="H107" s="6">
        <f t="shared" si="3"/>
        <v>0.74</v>
      </c>
    </row>
    <row r="108" spans="1:8" ht="14.25" customHeight="1">
      <c r="A108" s="8" t="s">
        <v>395</v>
      </c>
      <c r="B108" s="4">
        <v>43567</v>
      </c>
      <c r="C108" s="5" t="s">
        <v>972</v>
      </c>
      <c r="D108" s="5" t="s">
        <v>973</v>
      </c>
      <c r="E108" s="6">
        <f t="shared" si="1"/>
        <v>1.1399999999999999</v>
      </c>
      <c r="F108" s="8">
        <v>2</v>
      </c>
      <c r="G108" s="8">
        <f t="shared" si="2"/>
        <v>0.56999999999999995</v>
      </c>
      <c r="H108" s="6">
        <f t="shared" si="3"/>
        <v>0.56999999999999995</v>
      </c>
    </row>
    <row r="109" spans="1:8" ht="14.25" customHeight="1">
      <c r="A109" s="8" t="s">
        <v>395</v>
      </c>
      <c r="B109" s="4">
        <v>43564</v>
      </c>
      <c r="C109" s="5" t="s">
        <v>974</v>
      </c>
      <c r="D109" s="5" t="s">
        <v>378</v>
      </c>
      <c r="E109" s="6">
        <f t="shared" si="1"/>
        <v>0.6</v>
      </c>
      <c r="F109" s="8">
        <v>2</v>
      </c>
      <c r="G109" s="8">
        <f t="shared" si="2"/>
        <v>0.3</v>
      </c>
      <c r="H109" s="6">
        <f t="shared" si="3"/>
        <v>0.3</v>
      </c>
    </row>
    <row r="110" spans="1:8" ht="14.25" customHeight="1">
      <c r="A110" s="8" t="s">
        <v>395</v>
      </c>
      <c r="B110" s="4">
        <v>43565</v>
      </c>
      <c r="C110" s="5" t="s">
        <v>975</v>
      </c>
      <c r="D110" s="5" t="s">
        <v>976</v>
      </c>
      <c r="E110" s="6">
        <f t="shared" si="1"/>
        <v>0.22</v>
      </c>
      <c r="F110" s="8">
        <v>2</v>
      </c>
      <c r="G110" s="8">
        <f t="shared" si="2"/>
        <v>0.11</v>
      </c>
      <c r="H110" s="6">
        <f t="shared" si="3"/>
        <v>0.11</v>
      </c>
    </row>
    <row r="111" spans="1:8" ht="14.25" customHeight="1">
      <c r="A111" s="8" t="s">
        <v>395</v>
      </c>
      <c r="B111" s="4">
        <v>43561</v>
      </c>
      <c r="C111" s="5" t="s">
        <v>977</v>
      </c>
      <c r="D111" s="5" t="s">
        <v>709</v>
      </c>
      <c r="E111" s="6">
        <f t="shared" si="1"/>
        <v>30</v>
      </c>
      <c r="F111" s="8">
        <v>1</v>
      </c>
      <c r="G111" s="8">
        <f t="shared" si="2"/>
        <v>30</v>
      </c>
      <c r="H111" s="6">
        <f t="shared" si="3"/>
        <v>0</v>
      </c>
    </row>
    <row r="112" spans="1:8" ht="14.25" customHeight="1">
      <c r="A112" s="8" t="s">
        <v>395</v>
      </c>
      <c r="B112" s="4">
        <v>43574</v>
      </c>
      <c r="C112" s="5" t="s">
        <v>977</v>
      </c>
      <c r="D112" s="5" t="s">
        <v>640</v>
      </c>
      <c r="E112" s="6">
        <f t="shared" si="1"/>
        <v>40</v>
      </c>
      <c r="F112" s="8">
        <v>1</v>
      </c>
      <c r="G112" s="8">
        <f t="shared" si="2"/>
        <v>40</v>
      </c>
      <c r="H112" s="6">
        <f t="shared" si="3"/>
        <v>0</v>
      </c>
    </row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2" xr:uid="{00000000-0009-0000-0000-00000D000000}">
    <sortState xmlns:xlrd2="http://schemas.microsoft.com/office/spreadsheetml/2017/richdata2" ref="A2:H112">
      <sortCondition descending="1" ref="H2:H112"/>
    </sortState>
  </autoFilter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00"/>
  <sheetViews>
    <sheetView workbookViewId="0"/>
  </sheetViews>
  <sheetFormatPr defaultColWidth="14.42578125" defaultRowHeight="15" customHeight="1"/>
  <cols>
    <col min="1" max="1" width="24" customWidth="1"/>
    <col min="2" max="2" width="9.7109375" customWidth="1"/>
    <col min="3" max="3" width="71.28515625" customWidth="1"/>
    <col min="4" max="4" width="8.85546875" customWidth="1"/>
    <col min="5" max="5" width="9.42578125" customWidth="1"/>
    <col min="6" max="6" width="9.28515625" customWidth="1"/>
    <col min="7" max="7" width="12" customWidth="1"/>
    <col min="8" max="8" width="13.7109375" customWidth="1"/>
    <col min="9" max="12" width="8.7109375" customWidth="1"/>
  </cols>
  <sheetData>
    <row r="1" spans="1:12" ht="14.25" customHeight="1">
      <c r="A1" s="8" t="s">
        <v>978</v>
      </c>
      <c r="B1" s="8"/>
      <c r="C1" s="8"/>
      <c r="D1" s="8"/>
      <c r="E1" s="8"/>
      <c r="F1" s="8"/>
      <c r="G1" s="6">
        <f>SUM(G3:G111)/0.5*L9-175</f>
        <v>226.17972753811222</v>
      </c>
      <c r="H1" s="6">
        <f>SUM(H3:H111)-175</f>
        <v>991.89999999999986</v>
      </c>
    </row>
    <row r="2" spans="1:12" ht="14.25" customHeight="1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</row>
    <row r="3" spans="1:12" ht="14.25" customHeight="1">
      <c r="A3" s="8" t="s">
        <v>395</v>
      </c>
      <c r="B3" s="15">
        <v>43648</v>
      </c>
      <c r="C3" s="1" t="s">
        <v>980</v>
      </c>
      <c r="D3" s="1" t="s">
        <v>981</v>
      </c>
      <c r="E3" s="6">
        <f t="shared" ref="E3:E83" si="0">MID(D3,3,LEN(D3)-2)+0</f>
        <v>2.0699999999999998</v>
      </c>
      <c r="F3" s="8">
        <v>0</v>
      </c>
      <c r="G3" s="8" t="str">
        <f t="shared" ref="G3:G83" si="1">IFERROR(E3/F3,"")</f>
        <v/>
      </c>
      <c r="H3" s="6">
        <f t="shared" ref="H3:H15" si="2">IF(F3=0,E3,E3-G3)</f>
        <v>2.0699999999999998</v>
      </c>
    </row>
    <row r="4" spans="1:12" ht="14.25" customHeight="1">
      <c r="A4" s="8" t="s">
        <v>395</v>
      </c>
      <c r="B4" s="15">
        <v>43649</v>
      </c>
      <c r="C4" s="1" t="s">
        <v>982</v>
      </c>
      <c r="D4" s="1" t="s">
        <v>970</v>
      </c>
      <c r="E4" s="6">
        <f t="shared" si="0"/>
        <v>0.83</v>
      </c>
      <c r="F4" s="8">
        <v>0</v>
      </c>
      <c r="G4" s="8" t="str">
        <f t="shared" si="1"/>
        <v/>
      </c>
      <c r="H4" s="6">
        <f t="shared" si="2"/>
        <v>0.83</v>
      </c>
    </row>
    <row r="5" spans="1:12" ht="14.25" customHeight="1">
      <c r="A5" s="8" t="s">
        <v>395</v>
      </c>
      <c r="B5" s="15">
        <v>43649</v>
      </c>
      <c r="C5" s="1" t="s">
        <v>983</v>
      </c>
      <c r="D5" s="1" t="s">
        <v>95</v>
      </c>
      <c r="E5" s="6">
        <f t="shared" si="0"/>
        <v>27</v>
      </c>
      <c r="F5" s="8">
        <v>2</v>
      </c>
      <c r="G5" s="8">
        <f t="shared" si="1"/>
        <v>13.5</v>
      </c>
      <c r="H5" s="6">
        <f t="shared" si="2"/>
        <v>13.5</v>
      </c>
    </row>
    <row r="6" spans="1:12" ht="14.25" customHeight="1">
      <c r="A6" s="8" t="s">
        <v>395</v>
      </c>
      <c r="B6" s="15">
        <v>43650</v>
      </c>
      <c r="C6" s="1" t="s">
        <v>984</v>
      </c>
      <c r="D6" s="1" t="s">
        <v>59</v>
      </c>
      <c r="E6" s="6">
        <f t="shared" si="0"/>
        <v>2.9</v>
      </c>
      <c r="F6" s="8">
        <v>0</v>
      </c>
      <c r="G6" s="8" t="str">
        <f t="shared" si="1"/>
        <v/>
      </c>
      <c r="H6" s="6">
        <f t="shared" si="2"/>
        <v>2.9</v>
      </c>
    </row>
    <row r="7" spans="1:12" ht="14.25" customHeight="1">
      <c r="A7" s="8" t="s">
        <v>395</v>
      </c>
      <c r="B7" s="15">
        <v>43650</v>
      </c>
      <c r="C7" s="1" t="s">
        <v>366</v>
      </c>
      <c r="D7" s="1" t="s">
        <v>59</v>
      </c>
      <c r="E7" s="6">
        <f t="shared" si="0"/>
        <v>2.9</v>
      </c>
      <c r="F7" s="8">
        <v>0</v>
      </c>
      <c r="G7" s="8" t="str">
        <f t="shared" si="1"/>
        <v/>
      </c>
      <c r="H7" s="6">
        <f t="shared" si="2"/>
        <v>2.9</v>
      </c>
    </row>
    <row r="8" spans="1:12" ht="14.25" customHeight="1">
      <c r="A8" s="8" t="s">
        <v>395</v>
      </c>
      <c r="B8" s="15">
        <v>43651</v>
      </c>
      <c r="C8" s="1" t="s">
        <v>985</v>
      </c>
      <c r="D8" s="1" t="s">
        <v>402</v>
      </c>
      <c r="E8" s="6">
        <f t="shared" si="0"/>
        <v>69.900000000000006</v>
      </c>
      <c r="F8" s="8">
        <v>0</v>
      </c>
      <c r="G8" s="8" t="str">
        <f t="shared" si="1"/>
        <v/>
      </c>
      <c r="H8" s="6">
        <f t="shared" si="2"/>
        <v>69.900000000000006</v>
      </c>
      <c r="K8" s="16">
        <v>5598</v>
      </c>
      <c r="L8" s="17">
        <f>K8/K10</f>
        <v>0.60525462212131043</v>
      </c>
    </row>
    <row r="9" spans="1:12" ht="14.25" customHeight="1">
      <c r="A9" s="8" t="s">
        <v>395</v>
      </c>
      <c r="B9" s="15">
        <v>43651</v>
      </c>
      <c r="C9" s="1" t="s">
        <v>986</v>
      </c>
      <c r="D9" s="1" t="s">
        <v>987</v>
      </c>
      <c r="E9" s="6">
        <f t="shared" si="0"/>
        <v>1.51</v>
      </c>
      <c r="F9" s="8">
        <v>0</v>
      </c>
      <c r="G9" s="8" t="str">
        <f t="shared" si="1"/>
        <v/>
      </c>
      <c r="H9" s="6">
        <f t="shared" si="2"/>
        <v>1.51</v>
      </c>
      <c r="K9" s="16">
        <v>3651</v>
      </c>
      <c r="L9" s="17">
        <f>K9/K10</f>
        <v>0.39474537787868957</v>
      </c>
    </row>
    <row r="10" spans="1:12" ht="14.25" customHeight="1">
      <c r="A10" s="8" t="s">
        <v>395</v>
      </c>
      <c r="B10" s="15">
        <v>43651</v>
      </c>
      <c r="C10" s="1" t="s">
        <v>988</v>
      </c>
      <c r="D10" s="1" t="s">
        <v>378</v>
      </c>
      <c r="E10" s="6">
        <f t="shared" si="0"/>
        <v>0.6</v>
      </c>
      <c r="F10" s="8">
        <v>2</v>
      </c>
      <c r="G10" s="8">
        <f t="shared" si="1"/>
        <v>0.3</v>
      </c>
      <c r="H10" s="6">
        <f t="shared" si="2"/>
        <v>0.3</v>
      </c>
      <c r="K10" s="16">
        <f>5598+3651</f>
        <v>9249</v>
      </c>
      <c r="L10" s="17">
        <f>K10/K10</f>
        <v>1</v>
      </c>
    </row>
    <row r="11" spans="1:12" ht="14.25" customHeight="1">
      <c r="A11" s="8" t="s">
        <v>395</v>
      </c>
      <c r="B11" s="15">
        <v>43651</v>
      </c>
      <c r="C11" s="1" t="s">
        <v>791</v>
      </c>
      <c r="D11" s="1" t="s">
        <v>989</v>
      </c>
      <c r="E11" s="6">
        <f t="shared" si="0"/>
        <v>28.06</v>
      </c>
      <c r="F11" s="8">
        <v>0</v>
      </c>
      <c r="G11" s="8" t="str">
        <f t="shared" si="1"/>
        <v/>
      </c>
      <c r="H11" s="6">
        <f t="shared" si="2"/>
        <v>28.06</v>
      </c>
    </row>
    <row r="12" spans="1:12" ht="14.25" customHeight="1">
      <c r="A12" s="8" t="s">
        <v>395</v>
      </c>
      <c r="B12" s="15">
        <v>43652</v>
      </c>
      <c r="C12" s="1" t="s">
        <v>990</v>
      </c>
      <c r="D12" s="1" t="s">
        <v>499</v>
      </c>
      <c r="E12" s="6">
        <f t="shared" si="0"/>
        <v>26.5</v>
      </c>
      <c r="F12" s="8">
        <v>2</v>
      </c>
      <c r="G12" s="8">
        <f t="shared" si="1"/>
        <v>13.25</v>
      </c>
      <c r="H12" s="6">
        <f t="shared" si="2"/>
        <v>13.25</v>
      </c>
    </row>
    <row r="13" spans="1:12" ht="14.25" customHeight="1">
      <c r="A13" s="8" t="s">
        <v>395</v>
      </c>
      <c r="B13" s="15">
        <v>43653</v>
      </c>
      <c r="C13" s="1" t="s">
        <v>991</v>
      </c>
      <c r="D13" s="1" t="s">
        <v>992</v>
      </c>
      <c r="E13" s="6">
        <f t="shared" si="0"/>
        <v>8.15</v>
      </c>
      <c r="F13" s="8">
        <v>2</v>
      </c>
      <c r="G13" s="8">
        <f t="shared" si="1"/>
        <v>4.0750000000000002</v>
      </c>
      <c r="H13" s="6">
        <f t="shared" si="2"/>
        <v>4.0750000000000002</v>
      </c>
    </row>
    <row r="14" spans="1:12" ht="14.25" customHeight="1">
      <c r="A14" s="8" t="s">
        <v>395</v>
      </c>
      <c r="B14" s="15">
        <v>43654</v>
      </c>
      <c r="C14" s="1" t="s">
        <v>993</v>
      </c>
      <c r="D14" s="1" t="s">
        <v>994</v>
      </c>
      <c r="E14" s="6">
        <f t="shared" si="0"/>
        <v>16.98</v>
      </c>
      <c r="F14" s="8">
        <v>2</v>
      </c>
      <c r="G14" s="8">
        <f t="shared" si="1"/>
        <v>8.49</v>
      </c>
      <c r="H14" s="6">
        <f t="shared" si="2"/>
        <v>8.49</v>
      </c>
    </row>
    <row r="15" spans="1:12" ht="14.25" customHeight="1">
      <c r="A15" s="8" t="s">
        <v>395</v>
      </c>
      <c r="B15" s="15">
        <v>43654</v>
      </c>
      <c r="C15" s="1" t="s">
        <v>995</v>
      </c>
      <c r="D15" s="1" t="s">
        <v>29</v>
      </c>
      <c r="E15" s="6">
        <f t="shared" si="0"/>
        <v>10.7</v>
      </c>
      <c r="F15" s="8">
        <v>2</v>
      </c>
      <c r="G15" s="8">
        <f t="shared" si="1"/>
        <v>5.35</v>
      </c>
      <c r="H15" s="6">
        <f t="shared" si="2"/>
        <v>5.35</v>
      </c>
    </row>
    <row r="16" spans="1:12" ht="14.25" customHeight="1">
      <c r="A16" s="8" t="s">
        <v>395</v>
      </c>
      <c r="B16" s="15">
        <v>43654</v>
      </c>
      <c r="C16" s="1" t="s">
        <v>996</v>
      </c>
      <c r="D16" s="1" t="s">
        <v>997</v>
      </c>
      <c r="E16" s="6">
        <f t="shared" si="0"/>
        <v>1444.5</v>
      </c>
      <c r="F16" s="8">
        <v>0</v>
      </c>
      <c r="G16" s="8" t="str">
        <f t="shared" si="1"/>
        <v/>
      </c>
      <c r="H16" s="8"/>
    </row>
    <row r="17" spans="1:8" ht="14.25" customHeight="1">
      <c r="A17" s="8" t="s">
        <v>395</v>
      </c>
      <c r="B17" s="15">
        <v>43654</v>
      </c>
      <c r="C17" s="1" t="s">
        <v>998</v>
      </c>
      <c r="D17" s="1" t="s">
        <v>987</v>
      </c>
      <c r="E17" s="6">
        <f t="shared" si="0"/>
        <v>1.51</v>
      </c>
      <c r="F17" s="8">
        <v>0</v>
      </c>
      <c r="G17" s="8" t="str">
        <f t="shared" si="1"/>
        <v/>
      </c>
      <c r="H17" s="6">
        <f t="shared" ref="H17:H83" si="3">IF(F17=0,E17,E17-G17)</f>
        <v>1.51</v>
      </c>
    </row>
    <row r="18" spans="1:8" ht="14.25" customHeight="1">
      <c r="A18" s="8" t="s">
        <v>395</v>
      </c>
      <c r="B18" s="15">
        <v>43655</v>
      </c>
      <c r="C18" s="1" t="s">
        <v>999</v>
      </c>
      <c r="D18" s="1" t="s">
        <v>987</v>
      </c>
      <c r="E18" s="6">
        <f t="shared" si="0"/>
        <v>1.51</v>
      </c>
      <c r="F18" s="8">
        <v>0</v>
      </c>
      <c r="G18" s="8" t="str">
        <f t="shared" si="1"/>
        <v/>
      </c>
      <c r="H18" s="6">
        <f t="shared" si="3"/>
        <v>1.51</v>
      </c>
    </row>
    <row r="19" spans="1:8" ht="14.25" customHeight="1">
      <c r="A19" s="8" t="s">
        <v>395</v>
      </c>
      <c r="B19" s="15">
        <v>43656</v>
      </c>
      <c r="C19" s="1" t="s">
        <v>1000</v>
      </c>
      <c r="D19" s="1" t="s">
        <v>1001</v>
      </c>
      <c r="E19" s="6">
        <f t="shared" si="0"/>
        <v>0.7</v>
      </c>
      <c r="F19" s="8">
        <v>0</v>
      </c>
      <c r="G19" s="8" t="str">
        <f t="shared" si="1"/>
        <v/>
      </c>
      <c r="H19" s="6">
        <f t="shared" si="3"/>
        <v>0.7</v>
      </c>
    </row>
    <row r="20" spans="1:8" ht="14.25" customHeight="1">
      <c r="A20" s="8" t="s">
        <v>395</v>
      </c>
      <c r="B20" s="15">
        <v>43656</v>
      </c>
      <c r="C20" s="1" t="s">
        <v>1002</v>
      </c>
      <c r="D20" s="1" t="s">
        <v>1003</v>
      </c>
      <c r="E20" s="6">
        <f t="shared" si="0"/>
        <v>25.18</v>
      </c>
      <c r="F20" s="8">
        <v>0</v>
      </c>
      <c r="G20" s="8" t="str">
        <f t="shared" si="1"/>
        <v/>
      </c>
      <c r="H20" s="6">
        <f t="shared" si="3"/>
        <v>25.18</v>
      </c>
    </row>
    <row r="21" spans="1:8" ht="14.25" customHeight="1">
      <c r="A21" s="8" t="s">
        <v>395</v>
      </c>
      <c r="B21" s="15">
        <v>43656</v>
      </c>
      <c r="C21" s="1" t="s">
        <v>500</v>
      </c>
      <c r="D21" s="1" t="s">
        <v>1004</v>
      </c>
      <c r="E21" s="6">
        <f t="shared" si="0"/>
        <v>11.3</v>
      </c>
      <c r="F21" s="8">
        <v>0</v>
      </c>
      <c r="G21" s="8" t="str">
        <f t="shared" si="1"/>
        <v/>
      </c>
      <c r="H21" s="6">
        <f t="shared" si="3"/>
        <v>11.3</v>
      </c>
    </row>
    <row r="22" spans="1:8" ht="14.25" customHeight="1">
      <c r="A22" s="8" t="s">
        <v>395</v>
      </c>
      <c r="B22" s="15">
        <v>43656</v>
      </c>
      <c r="C22" s="1" t="s">
        <v>1005</v>
      </c>
      <c r="D22" s="1" t="s">
        <v>1006</v>
      </c>
      <c r="E22" s="6">
        <f t="shared" si="0"/>
        <v>4.07</v>
      </c>
      <c r="F22" s="8">
        <v>0</v>
      </c>
      <c r="G22" s="8" t="str">
        <f t="shared" si="1"/>
        <v/>
      </c>
      <c r="H22" s="6">
        <f t="shared" si="3"/>
        <v>4.07</v>
      </c>
    </row>
    <row r="23" spans="1:8" ht="14.25" customHeight="1">
      <c r="A23" s="8" t="s">
        <v>395</v>
      </c>
      <c r="B23" s="15">
        <v>43658</v>
      </c>
      <c r="C23" s="1" t="s">
        <v>925</v>
      </c>
      <c r="D23" s="1" t="s">
        <v>29</v>
      </c>
      <c r="E23" s="6">
        <f t="shared" si="0"/>
        <v>10.7</v>
      </c>
      <c r="F23" s="8">
        <v>0</v>
      </c>
      <c r="G23" s="8" t="str">
        <f t="shared" si="1"/>
        <v/>
      </c>
      <c r="H23" s="6">
        <f t="shared" si="3"/>
        <v>10.7</v>
      </c>
    </row>
    <row r="24" spans="1:8" ht="14.25" customHeight="1">
      <c r="A24" s="8" t="s">
        <v>395</v>
      </c>
      <c r="B24" s="15">
        <v>43658</v>
      </c>
      <c r="C24" s="1" t="s">
        <v>1007</v>
      </c>
      <c r="D24" s="1" t="s">
        <v>358</v>
      </c>
      <c r="E24" s="6">
        <f t="shared" si="0"/>
        <v>10</v>
      </c>
      <c r="F24" s="8">
        <v>0</v>
      </c>
      <c r="G24" s="8" t="str">
        <f t="shared" si="1"/>
        <v/>
      </c>
      <c r="H24" s="6">
        <f t="shared" si="3"/>
        <v>10</v>
      </c>
    </row>
    <row r="25" spans="1:8" ht="14.25" customHeight="1">
      <c r="A25" s="8" t="s">
        <v>395</v>
      </c>
      <c r="B25" s="15">
        <v>43659</v>
      </c>
      <c r="C25" s="1" t="s">
        <v>1008</v>
      </c>
      <c r="D25" s="1" t="s">
        <v>77</v>
      </c>
      <c r="E25" s="6">
        <f t="shared" si="0"/>
        <v>50</v>
      </c>
      <c r="F25" s="8">
        <v>0</v>
      </c>
      <c r="G25" s="8" t="str">
        <f t="shared" si="1"/>
        <v/>
      </c>
      <c r="H25" s="6">
        <f t="shared" si="3"/>
        <v>50</v>
      </c>
    </row>
    <row r="26" spans="1:8" ht="14.25" customHeight="1">
      <c r="A26" s="8" t="s">
        <v>395</v>
      </c>
      <c r="B26" s="15">
        <v>43659</v>
      </c>
      <c r="C26" s="1" t="s">
        <v>1009</v>
      </c>
      <c r="D26" s="1" t="s">
        <v>66</v>
      </c>
      <c r="E26" s="6">
        <f t="shared" si="0"/>
        <v>2</v>
      </c>
      <c r="F26" s="8">
        <v>0</v>
      </c>
      <c r="G26" s="8" t="str">
        <f t="shared" si="1"/>
        <v/>
      </c>
      <c r="H26" s="6">
        <f t="shared" si="3"/>
        <v>2</v>
      </c>
    </row>
    <row r="27" spans="1:8" ht="14.25" customHeight="1">
      <c r="A27" s="8" t="s">
        <v>395</v>
      </c>
      <c r="B27" s="15">
        <v>43659</v>
      </c>
      <c r="C27" s="1" t="s">
        <v>1010</v>
      </c>
      <c r="D27" s="1" t="s">
        <v>1011</v>
      </c>
      <c r="E27" s="6">
        <f t="shared" si="0"/>
        <v>20.05</v>
      </c>
      <c r="F27" s="8">
        <v>2</v>
      </c>
      <c r="G27" s="8">
        <f t="shared" si="1"/>
        <v>10.025</v>
      </c>
      <c r="H27" s="6">
        <f t="shared" si="3"/>
        <v>10.025</v>
      </c>
    </row>
    <row r="28" spans="1:8" ht="14.25" customHeight="1">
      <c r="A28" s="8" t="s">
        <v>395</v>
      </c>
      <c r="B28" s="15">
        <v>43659</v>
      </c>
      <c r="C28" s="1" t="s">
        <v>1012</v>
      </c>
      <c r="D28" s="1" t="s">
        <v>1013</v>
      </c>
      <c r="E28" s="6">
        <f t="shared" si="0"/>
        <v>30.65</v>
      </c>
      <c r="F28" s="8">
        <v>0</v>
      </c>
      <c r="G28" s="8" t="str">
        <f t="shared" si="1"/>
        <v/>
      </c>
      <c r="H28" s="6">
        <f t="shared" si="3"/>
        <v>30.65</v>
      </c>
    </row>
    <row r="29" spans="1:8" ht="14.25" customHeight="1">
      <c r="A29" s="8" t="s">
        <v>395</v>
      </c>
      <c r="B29" s="15">
        <v>43660</v>
      </c>
      <c r="C29" s="1" t="s">
        <v>1014</v>
      </c>
      <c r="D29" s="1" t="s">
        <v>102</v>
      </c>
      <c r="E29" s="6">
        <f t="shared" si="0"/>
        <v>21.4</v>
      </c>
      <c r="F29" s="8">
        <v>2</v>
      </c>
      <c r="G29" s="8">
        <f t="shared" si="1"/>
        <v>10.7</v>
      </c>
      <c r="H29" s="6">
        <f t="shared" si="3"/>
        <v>10.7</v>
      </c>
    </row>
    <row r="30" spans="1:8" ht="14.25" customHeight="1">
      <c r="A30" s="8" t="s">
        <v>395</v>
      </c>
      <c r="B30" s="15">
        <v>43660</v>
      </c>
      <c r="C30" s="1" t="s">
        <v>1015</v>
      </c>
      <c r="D30" s="1" t="s">
        <v>1016</v>
      </c>
      <c r="E30" s="6">
        <f t="shared" si="0"/>
        <v>95.69</v>
      </c>
      <c r="F30" s="8">
        <v>2</v>
      </c>
      <c r="G30" s="8">
        <f t="shared" si="1"/>
        <v>47.844999999999999</v>
      </c>
      <c r="H30" s="6">
        <f t="shared" si="3"/>
        <v>47.844999999999999</v>
      </c>
    </row>
    <row r="31" spans="1:8" ht="14.25" customHeight="1">
      <c r="A31" s="8" t="s">
        <v>395</v>
      </c>
      <c r="B31" s="15">
        <v>43662</v>
      </c>
      <c r="C31" s="1" t="s">
        <v>352</v>
      </c>
      <c r="D31" s="1" t="s">
        <v>647</v>
      </c>
      <c r="E31" s="6">
        <f t="shared" si="0"/>
        <v>10.9</v>
      </c>
      <c r="F31" s="8">
        <v>0</v>
      </c>
      <c r="G31" s="8" t="str">
        <f t="shared" si="1"/>
        <v/>
      </c>
      <c r="H31" s="6">
        <f t="shared" si="3"/>
        <v>10.9</v>
      </c>
    </row>
    <row r="32" spans="1:8" ht="14.25" customHeight="1">
      <c r="A32" s="8" t="s">
        <v>395</v>
      </c>
      <c r="B32" s="15">
        <v>43662</v>
      </c>
      <c r="C32" s="1" t="s">
        <v>1017</v>
      </c>
      <c r="D32" s="1" t="s">
        <v>1018</v>
      </c>
      <c r="E32" s="6">
        <f t="shared" si="0"/>
        <v>5.95</v>
      </c>
      <c r="F32" s="8">
        <v>0</v>
      </c>
      <c r="G32" s="8" t="str">
        <f t="shared" si="1"/>
        <v/>
      </c>
      <c r="H32" s="6">
        <f t="shared" si="3"/>
        <v>5.95</v>
      </c>
    </row>
    <row r="33" spans="1:8" ht="14.25" customHeight="1">
      <c r="A33" s="8" t="s">
        <v>395</v>
      </c>
      <c r="B33" s="15">
        <v>43662</v>
      </c>
      <c r="C33" s="1" t="s">
        <v>1019</v>
      </c>
      <c r="D33" s="1" t="s">
        <v>1020</v>
      </c>
      <c r="E33" s="6">
        <f t="shared" si="0"/>
        <v>47.1</v>
      </c>
      <c r="F33" s="8">
        <v>2</v>
      </c>
      <c r="G33" s="8">
        <f t="shared" si="1"/>
        <v>23.55</v>
      </c>
      <c r="H33" s="6">
        <f t="shared" si="3"/>
        <v>23.55</v>
      </c>
    </row>
    <row r="34" spans="1:8" ht="14.25" customHeight="1">
      <c r="A34" s="8" t="s">
        <v>395</v>
      </c>
      <c r="B34" s="15">
        <v>43662</v>
      </c>
      <c r="C34" s="1" t="s">
        <v>1017</v>
      </c>
      <c r="D34" s="1" t="s">
        <v>1021</v>
      </c>
      <c r="E34" s="6">
        <f t="shared" si="0"/>
        <v>47</v>
      </c>
      <c r="F34" s="8">
        <v>0</v>
      </c>
      <c r="G34" s="8" t="str">
        <f t="shared" si="1"/>
        <v/>
      </c>
      <c r="H34" s="6">
        <f t="shared" si="3"/>
        <v>47</v>
      </c>
    </row>
    <row r="35" spans="1:8" ht="14.25" customHeight="1">
      <c r="A35" s="8" t="s">
        <v>395</v>
      </c>
      <c r="B35" s="15">
        <v>43662</v>
      </c>
      <c r="C35" s="1" t="s">
        <v>1022</v>
      </c>
      <c r="D35" s="1" t="s">
        <v>987</v>
      </c>
      <c r="E35" s="6">
        <f t="shared" si="0"/>
        <v>1.51</v>
      </c>
      <c r="F35" s="8">
        <v>0</v>
      </c>
      <c r="G35" s="8" t="str">
        <f t="shared" si="1"/>
        <v/>
      </c>
      <c r="H35" s="6">
        <f t="shared" si="3"/>
        <v>1.51</v>
      </c>
    </row>
    <row r="36" spans="1:8" ht="14.25" customHeight="1">
      <c r="A36" s="8" t="s">
        <v>395</v>
      </c>
      <c r="B36" s="15">
        <v>43662</v>
      </c>
      <c r="C36" s="1" t="s">
        <v>1023</v>
      </c>
      <c r="D36" s="1" t="s">
        <v>1024</v>
      </c>
      <c r="E36" s="6">
        <f t="shared" si="0"/>
        <v>2.2599999999999998</v>
      </c>
      <c r="F36" s="8">
        <v>0</v>
      </c>
      <c r="G36" s="8" t="str">
        <f t="shared" si="1"/>
        <v/>
      </c>
      <c r="H36" s="6">
        <f t="shared" si="3"/>
        <v>2.2599999999999998</v>
      </c>
    </row>
    <row r="37" spans="1:8" ht="14.25" customHeight="1">
      <c r="A37" s="8" t="s">
        <v>395</v>
      </c>
      <c r="B37" s="15">
        <v>43663</v>
      </c>
      <c r="C37" s="1" t="s">
        <v>1025</v>
      </c>
      <c r="D37" s="1" t="s">
        <v>987</v>
      </c>
      <c r="E37" s="6">
        <f t="shared" si="0"/>
        <v>1.51</v>
      </c>
      <c r="F37" s="8">
        <v>0</v>
      </c>
      <c r="G37" s="8" t="str">
        <f t="shared" si="1"/>
        <v/>
      </c>
      <c r="H37" s="6">
        <f t="shared" si="3"/>
        <v>1.51</v>
      </c>
    </row>
    <row r="38" spans="1:8" ht="14.25" customHeight="1">
      <c r="A38" s="8" t="s">
        <v>395</v>
      </c>
      <c r="B38" s="15">
        <v>43663</v>
      </c>
      <c r="C38" s="1" t="s">
        <v>1026</v>
      </c>
      <c r="D38" s="1" t="s">
        <v>768</v>
      </c>
      <c r="E38" s="6">
        <f t="shared" si="0"/>
        <v>12</v>
      </c>
      <c r="F38" s="8">
        <v>0</v>
      </c>
      <c r="G38" s="8" t="str">
        <f t="shared" si="1"/>
        <v/>
      </c>
      <c r="H38" s="6">
        <f t="shared" si="3"/>
        <v>12</v>
      </c>
    </row>
    <row r="39" spans="1:8" ht="14.25" customHeight="1">
      <c r="A39" s="8" t="s">
        <v>395</v>
      </c>
      <c r="B39" s="15">
        <v>43664</v>
      </c>
      <c r="C39" s="1" t="s">
        <v>1027</v>
      </c>
      <c r="D39" s="1" t="s">
        <v>1028</v>
      </c>
      <c r="E39" s="6">
        <f t="shared" si="0"/>
        <v>3.73</v>
      </c>
      <c r="F39" s="8">
        <v>0</v>
      </c>
      <c r="G39" s="8" t="str">
        <f t="shared" si="1"/>
        <v/>
      </c>
      <c r="H39" s="6">
        <f t="shared" si="3"/>
        <v>3.73</v>
      </c>
    </row>
    <row r="40" spans="1:8" ht="14.25" customHeight="1">
      <c r="A40" s="8" t="s">
        <v>395</v>
      </c>
      <c r="B40" s="15">
        <v>43664</v>
      </c>
      <c r="C40" s="1" t="s">
        <v>1029</v>
      </c>
      <c r="D40" s="1" t="s">
        <v>657</v>
      </c>
      <c r="E40" s="6">
        <f t="shared" si="0"/>
        <v>4.5999999999999996</v>
      </c>
      <c r="F40" s="8">
        <v>0</v>
      </c>
      <c r="G40" s="8" t="str">
        <f t="shared" si="1"/>
        <v/>
      </c>
      <c r="H40" s="6">
        <f t="shared" si="3"/>
        <v>4.5999999999999996</v>
      </c>
    </row>
    <row r="41" spans="1:8" ht="14.25" customHeight="1">
      <c r="A41" s="8" t="s">
        <v>395</v>
      </c>
      <c r="B41" s="15">
        <v>43664</v>
      </c>
      <c r="C41" s="1" t="s">
        <v>319</v>
      </c>
      <c r="D41" s="1" t="s">
        <v>363</v>
      </c>
      <c r="E41" s="6">
        <f t="shared" si="0"/>
        <v>16</v>
      </c>
      <c r="F41" s="8">
        <v>0</v>
      </c>
      <c r="G41" s="8" t="str">
        <f t="shared" si="1"/>
        <v/>
      </c>
      <c r="H41" s="6">
        <f t="shared" si="3"/>
        <v>16</v>
      </c>
    </row>
    <row r="42" spans="1:8" ht="14.25" customHeight="1">
      <c r="A42" s="8" t="s">
        <v>395</v>
      </c>
      <c r="B42" s="15">
        <v>43664</v>
      </c>
      <c r="C42" s="1" t="s">
        <v>352</v>
      </c>
      <c r="D42" s="1" t="s">
        <v>337</v>
      </c>
      <c r="E42" s="6">
        <f t="shared" si="0"/>
        <v>12.9</v>
      </c>
      <c r="F42" s="8">
        <v>0</v>
      </c>
      <c r="G42" s="8" t="str">
        <f t="shared" si="1"/>
        <v/>
      </c>
      <c r="H42" s="6">
        <f t="shared" si="3"/>
        <v>12.9</v>
      </c>
    </row>
    <row r="43" spans="1:8" ht="14.25" customHeight="1">
      <c r="A43" s="8" t="s">
        <v>395</v>
      </c>
      <c r="B43" s="15">
        <v>43664</v>
      </c>
      <c r="C43" s="1" t="s">
        <v>925</v>
      </c>
      <c r="D43" s="1" t="s">
        <v>471</v>
      </c>
      <c r="E43" s="6">
        <f t="shared" si="0"/>
        <v>20</v>
      </c>
      <c r="F43" s="8">
        <v>0</v>
      </c>
      <c r="G43" s="8" t="str">
        <f t="shared" si="1"/>
        <v/>
      </c>
      <c r="H43" s="6">
        <f t="shared" si="3"/>
        <v>20</v>
      </c>
    </row>
    <row r="44" spans="1:8" ht="14.25" customHeight="1">
      <c r="A44" s="8" t="s">
        <v>395</v>
      </c>
      <c r="B44" s="15">
        <v>43665</v>
      </c>
      <c r="C44" s="1" t="s">
        <v>366</v>
      </c>
      <c r="D44" s="1" t="s">
        <v>69</v>
      </c>
      <c r="E44" s="6">
        <f t="shared" si="0"/>
        <v>1.5</v>
      </c>
      <c r="F44" s="8">
        <v>0</v>
      </c>
      <c r="G44" s="8" t="str">
        <f t="shared" si="1"/>
        <v/>
      </c>
      <c r="H44" s="6">
        <f t="shared" si="3"/>
        <v>1.5</v>
      </c>
    </row>
    <row r="45" spans="1:8" ht="14.25" customHeight="1">
      <c r="A45" s="8" t="s">
        <v>395</v>
      </c>
      <c r="B45" s="15">
        <v>43665</v>
      </c>
      <c r="C45" s="1" t="s">
        <v>352</v>
      </c>
      <c r="D45" s="1" t="s">
        <v>337</v>
      </c>
      <c r="E45" s="6">
        <f t="shared" si="0"/>
        <v>12.9</v>
      </c>
      <c r="F45" s="8">
        <v>0</v>
      </c>
      <c r="G45" s="8" t="str">
        <f t="shared" si="1"/>
        <v/>
      </c>
      <c r="H45" s="6">
        <f t="shared" si="3"/>
        <v>12.9</v>
      </c>
    </row>
    <row r="46" spans="1:8" ht="14.25" customHeight="1">
      <c r="A46" s="8" t="s">
        <v>395</v>
      </c>
      <c r="B46" s="15">
        <v>43665</v>
      </c>
      <c r="C46" s="1" t="s">
        <v>1030</v>
      </c>
      <c r="D46" s="1" t="s">
        <v>987</v>
      </c>
      <c r="E46" s="6">
        <f t="shared" si="0"/>
        <v>1.51</v>
      </c>
      <c r="F46" s="8">
        <v>0</v>
      </c>
      <c r="G46" s="8" t="str">
        <f t="shared" si="1"/>
        <v/>
      </c>
      <c r="H46" s="6">
        <f t="shared" si="3"/>
        <v>1.51</v>
      </c>
    </row>
    <row r="47" spans="1:8" ht="14.25" customHeight="1">
      <c r="A47" s="8" t="s">
        <v>395</v>
      </c>
      <c r="B47" s="15">
        <v>43668</v>
      </c>
      <c r="C47" s="1" t="s">
        <v>1031</v>
      </c>
      <c r="D47" s="1" t="s">
        <v>52</v>
      </c>
      <c r="E47" s="6">
        <f t="shared" si="0"/>
        <v>5.9</v>
      </c>
      <c r="F47" s="8">
        <v>0</v>
      </c>
      <c r="G47" s="8" t="str">
        <f t="shared" si="1"/>
        <v/>
      </c>
      <c r="H47" s="6">
        <f t="shared" si="3"/>
        <v>5.9</v>
      </c>
    </row>
    <row r="48" spans="1:8" ht="14.25" customHeight="1">
      <c r="A48" s="8" t="s">
        <v>395</v>
      </c>
      <c r="B48" s="15">
        <v>43668</v>
      </c>
      <c r="C48" s="1" t="s">
        <v>1032</v>
      </c>
      <c r="D48" s="1" t="s">
        <v>987</v>
      </c>
      <c r="E48" s="6">
        <f t="shared" si="0"/>
        <v>1.51</v>
      </c>
      <c r="F48" s="8">
        <v>0</v>
      </c>
      <c r="G48" s="8" t="str">
        <f t="shared" si="1"/>
        <v/>
      </c>
      <c r="H48" s="6">
        <f t="shared" si="3"/>
        <v>1.51</v>
      </c>
    </row>
    <row r="49" spans="1:8" ht="14.25" customHeight="1">
      <c r="A49" s="8" t="s">
        <v>395</v>
      </c>
      <c r="B49" s="15">
        <v>43668</v>
      </c>
      <c r="C49" s="1" t="s">
        <v>336</v>
      </c>
      <c r="D49" s="1" t="s">
        <v>1033</v>
      </c>
      <c r="E49" s="6">
        <f t="shared" si="0"/>
        <v>9.9499999999999993</v>
      </c>
      <c r="F49" s="8">
        <v>2</v>
      </c>
      <c r="G49" s="8">
        <f t="shared" si="1"/>
        <v>4.9749999999999996</v>
      </c>
      <c r="H49" s="6">
        <f t="shared" si="3"/>
        <v>4.9749999999999996</v>
      </c>
    </row>
    <row r="50" spans="1:8" ht="14.25" customHeight="1">
      <c r="A50" s="8" t="s">
        <v>395</v>
      </c>
      <c r="B50" s="15">
        <v>43669</v>
      </c>
      <c r="C50" s="1" t="s">
        <v>1034</v>
      </c>
      <c r="D50" s="1" t="s">
        <v>987</v>
      </c>
      <c r="E50" s="6">
        <f t="shared" si="0"/>
        <v>1.51</v>
      </c>
      <c r="F50" s="8">
        <v>0</v>
      </c>
      <c r="G50" s="8" t="str">
        <f t="shared" si="1"/>
        <v/>
      </c>
      <c r="H50" s="6">
        <f t="shared" si="3"/>
        <v>1.51</v>
      </c>
    </row>
    <row r="51" spans="1:8" ht="14.25" customHeight="1">
      <c r="A51" s="8" t="s">
        <v>395</v>
      </c>
      <c r="B51" s="15">
        <v>43669</v>
      </c>
      <c r="C51" s="1" t="s">
        <v>1035</v>
      </c>
      <c r="D51" s="1" t="s">
        <v>338</v>
      </c>
      <c r="E51" s="6">
        <f t="shared" si="0"/>
        <v>1.8</v>
      </c>
      <c r="F51" s="8">
        <v>0</v>
      </c>
      <c r="G51" s="8" t="str">
        <f t="shared" si="1"/>
        <v/>
      </c>
      <c r="H51" s="6">
        <f t="shared" si="3"/>
        <v>1.8</v>
      </c>
    </row>
    <row r="52" spans="1:8" ht="14.25" customHeight="1">
      <c r="A52" s="8" t="s">
        <v>395</v>
      </c>
      <c r="B52" s="15">
        <v>43670</v>
      </c>
      <c r="C52" s="1" t="s">
        <v>366</v>
      </c>
      <c r="D52" s="1" t="s">
        <v>69</v>
      </c>
      <c r="E52" s="6">
        <f t="shared" si="0"/>
        <v>1.5</v>
      </c>
      <c r="F52" s="8">
        <v>0</v>
      </c>
      <c r="G52" s="8" t="str">
        <f t="shared" si="1"/>
        <v/>
      </c>
      <c r="H52" s="6">
        <f t="shared" si="3"/>
        <v>1.5</v>
      </c>
    </row>
    <row r="53" spans="1:8" ht="14.25" customHeight="1">
      <c r="A53" s="8" t="s">
        <v>395</v>
      </c>
      <c r="B53" s="15">
        <v>43670</v>
      </c>
      <c r="C53" s="1" t="s">
        <v>1036</v>
      </c>
      <c r="D53" s="1" t="s">
        <v>346</v>
      </c>
      <c r="E53" s="6">
        <f t="shared" si="0"/>
        <v>2.5</v>
      </c>
      <c r="F53" s="8">
        <v>0</v>
      </c>
      <c r="G53" s="8" t="str">
        <f t="shared" si="1"/>
        <v/>
      </c>
      <c r="H53" s="6">
        <f t="shared" si="3"/>
        <v>2.5</v>
      </c>
    </row>
    <row r="54" spans="1:8" ht="14.25" customHeight="1">
      <c r="A54" s="8" t="s">
        <v>395</v>
      </c>
      <c r="B54" s="15">
        <v>43670</v>
      </c>
      <c r="C54" s="1" t="s">
        <v>1037</v>
      </c>
      <c r="D54" s="1" t="s">
        <v>1038</v>
      </c>
      <c r="E54" s="6">
        <f t="shared" si="0"/>
        <v>2.34</v>
      </c>
      <c r="F54" s="8">
        <v>0</v>
      </c>
      <c r="G54" s="8" t="str">
        <f t="shared" si="1"/>
        <v/>
      </c>
      <c r="H54" s="6">
        <f t="shared" si="3"/>
        <v>2.34</v>
      </c>
    </row>
    <row r="55" spans="1:8" ht="14.25" customHeight="1">
      <c r="A55" s="8" t="s">
        <v>395</v>
      </c>
      <c r="B55" s="15">
        <v>43670</v>
      </c>
      <c r="C55" s="1" t="s">
        <v>1039</v>
      </c>
      <c r="D55" s="1" t="s">
        <v>256</v>
      </c>
      <c r="E55" s="6">
        <f t="shared" si="0"/>
        <v>11</v>
      </c>
      <c r="F55" s="8">
        <v>0</v>
      </c>
      <c r="G55" s="8" t="str">
        <f t="shared" si="1"/>
        <v/>
      </c>
      <c r="H55" s="6">
        <f t="shared" si="3"/>
        <v>11</v>
      </c>
    </row>
    <row r="56" spans="1:8" ht="14.25" customHeight="1">
      <c r="A56" s="8" t="s">
        <v>395</v>
      </c>
      <c r="B56" s="15">
        <v>43671</v>
      </c>
      <c r="C56" s="1" t="s">
        <v>1040</v>
      </c>
      <c r="D56" s="1" t="s">
        <v>987</v>
      </c>
      <c r="E56" s="6">
        <f t="shared" si="0"/>
        <v>1.51</v>
      </c>
      <c r="F56" s="8">
        <v>0</v>
      </c>
      <c r="G56" s="8" t="str">
        <f t="shared" si="1"/>
        <v/>
      </c>
      <c r="H56" s="6">
        <f t="shared" si="3"/>
        <v>1.51</v>
      </c>
    </row>
    <row r="57" spans="1:8" ht="14.25" customHeight="1">
      <c r="A57" s="8" t="s">
        <v>395</v>
      </c>
      <c r="B57" s="15">
        <v>43671</v>
      </c>
      <c r="C57" s="1" t="s">
        <v>352</v>
      </c>
      <c r="D57" s="1" t="s">
        <v>337</v>
      </c>
      <c r="E57" s="6">
        <f t="shared" si="0"/>
        <v>12.9</v>
      </c>
      <c r="F57" s="8">
        <v>0</v>
      </c>
      <c r="G57" s="8" t="str">
        <f t="shared" si="1"/>
        <v/>
      </c>
      <c r="H57" s="6">
        <f t="shared" si="3"/>
        <v>12.9</v>
      </c>
    </row>
    <row r="58" spans="1:8" ht="14.25" customHeight="1">
      <c r="A58" s="8" t="s">
        <v>395</v>
      </c>
      <c r="B58" s="15">
        <v>43672</v>
      </c>
      <c r="C58" s="1" t="s">
        <v>1041</v>
      </c>
      <c r="D58" s="1" t="s">
        <v>335</v>
      </c>
      <c r="E58" s="6">
        <f t="shared" si="0"/>
        <v>1.35</v>
      </c>
      <c r="F58" s="8">
        <v>0</v>
      </c>
      <c r="G58" s="8" t="str">
        <f t="shared" si="1"/>
        <v/>
      </c>
      <c r="H58" s="6">
        <f t="shared" si="3"/>
        <v>1.35</v>
      </c>
    </row>
    <row r="59" spans="1:8" ht="14.25" customHeight="1">
      <c r="A59" s="8" t="s">
        <v>395</v>
      </c>
      <c r="B59" s="15">
        <v>43672</v>
      </c>
      <c r="C59" s="1" t="s">
        <v>1042</v>
      </c>
      <c r="D59" s="1" t="s">
        <v>327</v>
      </c>
      <c r="E59" s="6">
        <f t="shared" si="0"/>
        <v>7.35</v>
      </c>
      <c r="F59" s="8">
        <v>0</v>
      </c>
      <c r="G59" s="8" t="str">
        <f t="shared" si="1"/>
        <v/>
      </c>
      <c r="H59" s="6">
        <f t="shared" si="3"/>
        <v>7.35</v>
      </c>
    </row>
    <row r="60" spans="1:8" ht="14.25" customHeight="1">
      <c r="A60" s="8" t="s">
        <v>395</v>
      </c>
      <c r="B60" s="15">
        <v>43672</v>
      </c>
      <c r="C60" s="1" t="s">
        <v>1043</v>
      </c>
      <c r="D60" s="1" t="s">
        <v>1044</v>
      </c>
      <c r="E60" s="6">
        <f t="shared" si="0"/>
        <v>3.17</v>
      </c>
      <c r="F60" s="8">
        <v>0</v>
      </c>
      <c r="G60" s="8" t="str">
        <f t="shared" si="1"/>
        <v/>
      </c>
      <c r="H60" s="6">
        <f t="shared" si="3"/>
        <v>3.17</v>
      </c>
    </row>
    <row r="61" spans="1:8" ht="14.25" customHeight="1">
      <c r="A61" s="8" t="s">
        <v>395</v>
      </c>
      <c r="B61" s="15">
        <v>43673</v>
      </c>
      <c r="C61" s="1" t="s">
        <v>1045</v>
      </c>
      <c r="D61" s="1" t="s">
        <v>1046</v>
      </c>
      <c r="E61" s="6">
        <f t="shared" si="0"/>
        <v>230.69</v>
      </c>
      <c r="F61" s="8">
        <v>2</v>
      </c>
      <c r="G61" s="8">
        <f t="shared" si="1"/>
        <v>115.345</v>
      </c>
      <c r="H61" s="6">
        <f t="shared" si="3"/>
        <v>115.345</v>
      </c>
    </row>
    <row r="62" spans="1:8" ht="14.25" customHeight="1">
      <c r="A62" s="8" t="s">
        <v>395</v>
      </c>
      <c r="B62" s="15">
        <v>43673</v>
      </c>
      <c r="C62" s="1" t="s">
        <v>1047</v>
      </c>
      <c r="D62" s="1" t="s">
        <v>1048</v>
      </c>
      <c r="E62" s="6">
        <f t="shared" si="0"/>
        <v>114.64</v>
      </c>
      <c r="F62" s="8">
        <v>4</v>
      </c>
      <c r="G62" s="8">
        <f t="shared" si="1"/>
        <v>28.66</v>
      </c>
      <c r="H62" s="6">
        <f t="shared" si="3"/>
        <v>85.98</v>
      </c>
    </row>
    <row r="63" spans="1:8" ht="14.25" customHeight="1">
      <c r="A63" s="8" t="s">
        <v>395</v>
      </c>
      <c r="B63" s="15">
        <v>43674</v>
      </c>
      <c r="C63" s="1" t="s">
        <v>7</v>
      </c>
      <c r="D63" s="1" t="s">
        <v>1049</v>
      </c>
      <c r="E63" s="6">
        <f t="shared" si="0"/>
        <v>14.5</v>
      </c>
      <c r="F63" s="8">
        <v>2</v>
      </c>
      <c r="G63" s="8">
        <f t="shared" si="1"/>
        <v>7.25</v>
      </c>
      <c r="H63" s="6">
        <f t="shared" si="3"/>
        <v>7.25</v>
      </c>
    </row>
    <row r="64" spans="1:8" ht="14.25" customHeight="1">
      <c r="A64" s="8" t="s">
        <v>395</v>
      </c>
      <c r="B64" s="15">
        <v>43675</v>
      </c>
      <c r="C64" s="1" t="s">
        <v>366</v>
      </c>
      <c r="D64" s="1" t="s">
        <v>69</v>
      </c>
      <c r="E64" s="6">
        <f t="shared" si="0"/>
        <v>1.5</v>
      </c>
      <c r="F64" s="8">
        <v>0</v>
      </c>
      <c r="G64" s="8" t="str">
        <f t="shared" si="1"/>
        <v/>
      </c>
      <c r="H64" s="6">
        <f t="shared" si="3"/>
        <v>1.5</v>
      </c>
    </row>
    <row r="65" spans="1:8" ht="14.25" customHeight="1">
      <c r="A65" s="8" t="s">
        <v>395</v>
      </c>
      <c r="B65" s="15">
        <v>43675</v>
      </c>
      <c r="C65" s="1" t="s">
        <v>1050</v>
      </c>
      <c r="D65" s="1" t="s">
        <v>987</v>
      </c>
      <c r="E65" s="6">
        <f t="shared" si="0"/>
        <v>1.51</v>
      </c>
      <c r="F65" s="8">
        <v>0</v>
      </c>
      <c r="G65" s="8" t="str">
        <f t="shared" si="1"/>
        <v/>
      </c>
      <c r="H65" s="6">
        <f t="shared" si="3"/>
        <v>1.51</v>
      </c>
    </row>
    <row r="66" spans="1:8" ht="14.25" customHeight="1">
      <c r="A66" s="8" t="s">
        <v>395</v>
      </c>
      <c r="B66" s="15">
        <v>43675</v>
      </c>
      <c r="C66" s="1" t="s">
        <v>352</v>
      </c>
      <c r="D66" s="1" t="s">
        <v>59</v>
      </c>
      <c r="E66" s="6">
        <f t="shared" si="0"/>
        <v>2.9</v>
      </c>
      <c r="F66" s="8">
        <v>0</v>
      </c>
      <c r="G66" s="8" t="str">
        <f t="shared" si="1"/>
        <v/>
      </c>
      <c r="H66" s="6">
        <f t="shared" si="3"/>
        <v>2.9</v>
      </c>
    </row>
    <row r="67" spans="1:8" ht="14.25" customHeight="1">
      <c r="A67" s="8" t="s">
        <v>395</v>
      </c>
      <c r="B67" s="15">
        <v>43675</v>
      </c>
      <c r="C67" s="1" t="s">
        <v>313</v>
      </c>
      <c r="D67" s="1" t="s">
        <v>466</v>
      </c>
      <c r="E67" s="6">
        <f t="shared" si="0"/>
        <v>37</v>
      </c>
      <c r="F67" s="8">
        <v>2</v>
      </c>
      <c r="G67" s="8">
        <f t="shared" si="1"/>
        <v>18.5</v>
      </c>
      <c r="H67" s="6">
        <f t="shared" si="3"/>
        <v>18.5</v>
      </c>
    </row>
    <row r="68" spans="1:8" ht="14.25" customHeight="1">
      <c r="A68" s="8" t="s">
        <v>395</v>
      </c>
      <c r="B68" s="15">
        <v>43676</v>
      </c>
      <c r="C68" s="1" t="s">
        <v>1051</v>
      </c>
      <c r="D68" s="1" t="s">
        <v>1052</v>
      </c>
      <c r="E68" s="6">
        <f t="shared" si="0"/>
        <v>1.55</v>
      </c>
      <c r="F68" s="8">
        <v>0</v>
      </c>
      <c r="G68" s="8" t="str">
        <f t="shared" si="1"/>
        <v/>
      </c>
      <c r="H68" s="6">
        <f t="shared" si="3"/>
        <v>1.55</v>
      </c>
    </row>
    <row r="69" spans="1:8" ht="14.25" customHeight="1">
      <c r="A69" s="8" t="s">
        <v>395</v>
      </c>
      <c r="B69" s="15">
        <v>43676</v>
      </c>
      <c r="C69" s="1" t="s">
        <v>336</v>
      </c>
      <c r="D69" s="1" t="s">
        <v>1053</v>
      </c>
      <c r="E69" s="6">
        <f t="shared" si="0"/>
        <v>24.75</v>
      </c>
      <c r="F69" s="8">
        <v>2</v>
      </c>
      <c r="G69" s="8">
        <f t="shared" si="1"/>
        <v>12.375</v>
      </c>
      <c r="H69" s="6">
        <f t="shared" si="3"/>
        <v>12.375</v>
      </c>
    </row>
    <row r="70" spans="1:8" ht="14.25" customHeight="1">
      <c r="A70" s="8" t="s">
        <v>395</v>
      </c>
      <c r="B70" s="15">
        <v>43676</v>
      </c>
      <c r="C70" s="1" t="s">
        <v>352</v>
      </c>
      <c r="D70" s="1" t="s">
        <v>256</v>
      </c>
      <c r="E70" s="6">
        <f t="shared" si="0"/>
        <v>11</v>
      </c>
      <c r="F70" s="8">
        <v>0</v>
      </c>
      <c r="G70" s="8" t="str">
        <f t="shared" si="1"/>
        <v/>
      </c>
      <c r="H70" s="6">
        <f t="shared" si="3"/>
        <v>11</v>
      </c>
    </row>
    <row r="71" spans="1:8" ht="14.25" customHeight="1">
      <c r="A71" s="8" t="s">
        <v>395</v>
      </c>
      <c r="B71" s="15">
        <v>43677</v>
      </c>
      <c r="C71" s="1" t="s">
        <v>914</v>
      </c>
      <c r="D71" s="1" t="s">
        <v>1054</v>
      </c>
      <c r="E71" s="6">
        <f t="shared" si="0"/>
        <v>58.32</v>
      </c>
      <c r="F71" s="8">
        <v>3</v>
      </c>
      <c r="G71" s="8">
        <f t="shared" si="1"/>
        <v>19.440000000000001</v>
      </c>
      <c r="H71" s="6">
        <f t="shared" si="3"/>
        <v>38.879999999999995</v>
      </c>
    </row>
    <row r="72" spans="1:8" ht="14.25" customHeight="1">
      <c r="A72" s="8" t="s">
        <v>395</v>
      </c>
      <c r="B72" s="15">
        <v>43677</v>
      </c>
      <c r="C72" s="1" t="s">
        <v>462</v>
      </c>
      <c r="D72" s="1" t="s">
        <v>1055</v>
      </c>
      <c r="E72" s="6">
        <f t="shared" si="0"/>
        <v>23.8</v>
      </c>
      <c r="F72" s="8">
        <v>0</v>
      </c>
      <c r="G72" s="8" t="str">
        <f t="shared" si="1"/>
        <v/>
      </c>
      <c r="H72" s="6">
        <f t="shared" si="3"/>
        <v>23.8</v>
      </c>
    </row>
    <row r="73" spans="1:8" ht="14.25" customHeight="1">
      <c r="A73" s="8" t="s">
        <v>395</v>
      </c>
      <c r="B73" s="15">
        <v>43678</v>
      </c>
      <c r="C73" s="1" t="s">
        <v>350</v>
      </c>
      <c r="D73" s="1" t="s">
        <v>801</v>
      </c>
      <c r="E73" s="6">
        <f t="shared" si="0"/>
        <v>6</v>
      </c>
      <c r="F73" s="8">
        <v>0</v>
      </c>
      <c r="G73" s="8" t="str">
        <f t="shared" si="1"/>
        <v/>
      </c>
      <c r="H73" s="6">
        <f t="shared" si="3"/>
        <v>6</v>
      </c>
    </row>
    <row r="74" spans="1:8" ht="14.25" customHeight="1">
      <c r="A74" s="8" t="s">
        <v>395</v>
      </c>
      <c r="B74" s="15">
        <v>43678</v>
      </c>
      <c r="C74" s="1" t="s">
        <v>319</v>
      </c>
      <c r="D74" s="1" t="s">
        <v>557</v>
      </c>
      <c r="E74" s="6">
        <f t="shared" si="0"/>
        <v>18</v>
      </c>
      <c r="F74" s="8">
        <v>0</v>
      </c>
      <c r="G74" s="8" t="str">
        <f t="shared" si="1"/>
        <v/>
      </c>
      <c r="H74" s="6">
        <f t="shared" si="3"/>
        <v>18</v>
      </c>
    </row>
    <row r="75" spans="1:8" ht="14.25" customHeight="1">
      <c r="A75" s="8" t="s">
        <v>395</v>
      </c>
      <c r="B75" s="15">
        <v>43679</v>
      </c>
      <c r="C75" s="1" t="s">
        <v>1056</v>
      </c>
      <c r="D75" s="1" t="s">
        <v>73</v>
      </c>
      <c r="E75" s="6">
        <f t="shared" si="0"/>
        <v>1.2</v>
      </c>
      <c r="F75" s="8">
        <v>0</v>
      </c>
      <c r="G75" s="8" t="str">
        <f t="shared" si="1"/>
        <v/>
      </c>
      <c r="H75" s="6">
        <f t="shared" si="3"/>
        <v>1.2</v>
      </c>
    </row>
    <row r="76" spans="1:8" ht="14.25" customHeight="1">
      <c r="A76" s="8" t="s">
        <v>395</v>
      </c>
      <c r="B76" s="15">
        <v>43679</v>
      </c>
      <c r="C76" s="1" t="s">
        <v>366</v>
      </c>
      <c r="D76" s="1" t="s">
        <v>1057</v>
      </c>
      <c r="E76" s="6">
        <f t="shared" si="0"/>
        <v>5.4</v>
      </c>
      <c r="F76" s="8">
        <v>0</v>
      </c>
      <c r="G76" s="8" t="str">
        <f t="shared" si="1"/>
        <v/>
      </c>
      <c r="H76" s="6">
        <f t="shared" si="3"/>
        <v>5.4</v>
      </c>
    </row>
    <row r="77" spans="1:8" ht="14.25" customHeight="1">
      <c r="A77" s="8" t="s">
        <v>395</v>
      </c>
      <c r="B77" s="15">
        <v>43679</v>
      </c>
      <c r="C77" s="1" t="s">
        <v>1058</v>
      </c>
      <c r="D77" s="1" t="s">
        <v>733</v>
      </c>
      <c r="E77" s="6">
        <f t="shared" si="0"/>
        <v>44.73</v>
      </c>
      <c r="F77" s="8">
        <v>0</v>
      </c>
      <c r="G77" s="8" t="str">
        <f t="shared" si="1"/>
        <v/>
      </c>
      <c r="H77" s="6">
        <f t="shared" si="3"/>
        <v>44.73</v>
      </c>
    </row>
    <row r="78" spans="1:8" ht="14.25" customHeight="1">
      <c r="A78" s="8" t="s">
        <v>395</v>
      </c>
      <c r="B78" s="15">
        <v>43680</v>
      </c>
      <c r="C78" s="1" t="s">
        <v>874</v>
      </c>
      <c r="D78" s="1" t="s">
        <v>875</v>
      </c>
      <c r="E78" s="6">
        <f t="shared" si="0"/>
        <v>52.5</v>
      </c>
      <c r="F78" s="8">
        <v>2</v>
      </c>
      <c r="G78" s="8">
        <f t="shared" si="1"/>
        <v>26.25</v>
      </c>
      <c r="H78" s="6">
        <f t="shared" si="3"/>
        <v>26.25</v>
      </c>
    </row>
    <row r="79" spans="1:8" ht="14.25" customHeight="1">
      <c r="A79" s="8" t="s">
        <v>395</v>
      </c>
      <c r="B79" s="15">
        <v>43680</v>
      </c>
      <c r="C79" s="1" t="s">
        <v>1059</v>
      </c>
      <c r="D79" s="1" t="s">
        <v>1060</v>
      </c>
      <c r="E79" s="6">
        <f t="shared" si="0"/>
        <v>17.920000000000002</v>
      </c>
      <c r="F79" s="8">
        <v>2</v>
      </c>
      <c r="G79" s="8">
        <f t="shared" si="1"/>
        <v>8.9600000000000009</v>
      </c>
      <c r="H79" s="6">
        <f t="shared" si="3"/>
        <v>8.9600000000000009</v>
      </c>
    </row>
    <row r="80" spans="1:8" ht="14.25" customHeight="1">
      <c r="A80" s="8" t="s">
        <v>395</v>
      </c>
      <c r="B80" s="15">
        <v>43680</v>
      </c>
      <c r="C80" s="1" t="s">
        <v>872</v>
      </c>
      <c r="D80" s="1" t="s">
        <v>873</v>
      </c>
      <c r="E80" s="6">
        <f t="shared" si="0"/>
        <v>80.59</v>
      </c>
      <c r="F80" s="8">
        <v>2</v>
      </c>
      <c r="G80" s="8">
        <f t="shared" si="1"/>
        <v>40.295000000000002</v>
      </c>
      <c r="H80" s="6">
        <f t="shared" si="3"/>
        <v>40.295000000000002</v>
      </c>
    </row>
    <row r="81" spans="1:8" ht="14.25" customHeight="1">
      <c r="A81" s="8" t="s">
        <v>395</v>
      </c>
      <c r="B81" s="15">
        <v>43680</v>
      </c>
      <c r="C81" s="1" t="s">
        <v>870</v>
      </c>
      <c r="D81" s="1" t="s">
        <v>871</v>
      </c>
      <c r="E81" s="6">
        <f t="shared" si="0"/>
        <v>26.66</v>
      </c>
      <c r="F81" s="8">
        <v>2</v>
      </c>
      <c r="G81" s="8">
        <f t="shared" si="1"/>
        <v>13.33</v>
      </c>
      <c r="H81" s="6">
        <f t="shared" si="3"/>
        <v>13.33</v>
      </c>
    </row>
    <row r="82" spans="1:8" ht="14.25" customHeight="1">
      <c r="A82" s="8" t="s">
        <v>1061</v>
      </c>
      <c r="B82" s="15">
        <v>43652</v>
      </c>
      <c r="C82" s="1" t="s">
        <v>1062</v>
      </c>
      <c r="D82" s="1" t="s">
        <v>1063</v>
      </c>
      <c r="E82" s="6">
        <f t="shared" si="0"/>
        <v>86.01</v>
      </c>
      <c r="F82" s="8">
        <v>2</v>
      </c>
      <c r="G82" s="8">
        <f t="shared" si="1"/>
        <v>43.005000000000003</v>
      </c>
      <c r="H82" s="6">
        <f t="shared" si="3"/>
        <v>43.005000000000003</v>
      </c>
    </row>
    <row r="83" spans="1:8" ht="14.25" customHeight="1">
      <c r="A83" s="8" t="s">
        <v>1061</v>
      </c>
      <c r="B83" s="15">
        <v>43666</v>
      </c>
      <c r="C83" s="1" t="s">
        <v>1064</v>
      </c>
      <c r="D83" s="1" t="s">
        <v>1065</v>
      </c>
      <c r="E83" s="6">
        <f t="shared" si="0"/>
        <v>65.36</v>
      </c>
      <c r="F83" s="8">
        <v>2</v>
      </c>
      <c r="G83" s="8">
        <f t="shared" si="1"/>
        <v>32.68</v>
      </c>
      <c r="H83" s="6">
        <f t="shared" si="3"/>
        <v>32.68</v>
      </c>
    </row>
    <row r="84" spans="1:8" ht="14.25" customHeight="1">
      <c r="A84" s="8"/>
      <c r="B84" s="4"/>
      <c r="C84" s="5"/>
      <c r="D84" s="5"/>
      <c r="E84" s="6"/>
      <c r="F84" s="8"/>
      <c r="G84" s="8"/>
      <c r="H84" s="8"/>
    </row>
    <row r="85" spans="1:8" ht="14.25" customHeight="1">
      <c r="A85" s="8"/>
      <c r="B85" s="4"/>
      <c r="C85" s="5"/>
      <c r="D85" s="5"/>
      <c r="E85" s="6"/>
      <c r="F85" s="8"/>
      <c r="G85" s="8"/>
      <c r="H85" s="8"/>
    </row>
    <row r="86" spans="1:8" ht="14.25" customHeight="1">
      <c r="A86" s="8"/>
      <c r="B86" s="4"/>
      <c r="C86" s="5"/>
      <c r="D86" s="5"/>
      <c r="E86" s="6"/>
      <c r="F86" s="8"/>
      <c r="G86" s="8"/>
      <c r="H86" s="8"/>
    </row>
    <row r="87" spans="1:8" ht="14.25" customHeight="1">
      <c r="A87" s="8"/>
      <c r="B87" s="4"/>
      <c r="C87" s="5"/>
      <c r="D87" s="5"/>
      <c r="E87" s="6"/>
      <c r="F87" s="8"/>
      <c r="G87" s="8"/>
      <c r="H87" s="8"/>
    </row>
    <row r="88" spans="1:8" ht="14.25" customHeight="1">
      <c r="A88" s="8"/>
      <c r="B88" s="4"/>
      <c r="C88" s="5"/>
      <c r="D88" s="5"/>
      <c r="E88" s="6"/>
      <c r="F88" s="8"/>
      <c r="G88" s="8"/>
      <c r="H88" s="8"/>
    </row>
    <row r="89" spans="1:8" ht="14.25" customHeight="1">
      <c r="A89" s="8"/>
      <c r="B89" s="4"/>
      <c r="C89" s="5"/>
      <c r="D89" s="5"/>
      <c r="E89" s="6"/>
      <c r="F89" s="8"/>
      <c r="G89" s="8"/>
      <c r="H89" s="8"/>
    </row>
    <row r="90" spans="1:8" ht="14.25" customHeight="1">
      <c r="A90" s="8"/>
      <c r="B90" s="4"/>
      <c r="C90" s="5"/>
      <c r="D90" s="5"/>
      <c r="E90" s="6"/>
      <c r="F90" s="8"/>
      <c r="G90" s="8"/>
      <c r="H90" s="8"/>
    </row>
    <row r="91" spans="1:8" ht="14.25" customHeight="1">
      <c r="A91" s="8"/>
      <c r="B91" s="4"/>
      <c r="C91" s="5"/>
      <c r="D91" s="5"/>
      <c r="E91" s="6"/>
      <c r="F91" s="8"/>
      <c r="G91" s="8"/>
      <c r="H91" s="8"/>
    </row>
    <row r="92" spans="1:8" ht="14.25" customHeight="1">
      <c r="A92" s="8"/>
      <c r="B92" s="4"/>
      <c r="C92" s="5"/>
      <c r="D92" s="5"/>
      <c r="E92" s="6"/>
      <c r="F92" s="8"/>
      <c r="G92" s="8"/>
      <c r="H92" s="8"/>
    </row>
    <row r="93" spans="1:8" ht="14.25" customHeight="1">
      <c r="A93" s="8"/>
      <c r="B93" s="4"/>
      <c r="C93" s="5"/>
      <c r="D93" s="5"/>
      <c r="E93" s="6"/>
      <c r="F93" s="8"/>
      <c r="G93" s="8"/>
      <c r="H93" s="8"/>
    </row>
    <row r="94" spans="1:8" ht="14.25" customHeight="1">
      <c r="A94" s="8"/>
      <c r="B94" s="4"/>
      <c r="C94" s="5"/>
      <c r="D94" s="5"/>
      <c r="E94" s="6"/>
      <c r="F94" s="8"/>
      <c r="G94" s="8"/>
      <c r="H94" s="8"/>
    </row>
    <row r="95" spans="1:8" ht="14.25" customHeight="1">
      <c r="A95" s="8"/>
      <c r="B95" s="4"/>
      <c r="C95" s="5"/>
      <c r="D95" s="5"/>
      <c r="E95" s="6"/>
      <c r="F95" s="8"/>
      <c r="G95" s="8"/>
      <c r="H95" s="8"/>
    </row>
    <row r="96" spans="1:8" ht="14.25" customHeight="1">
      <c r="A96" s="8"/>
      <c r="B96" s="4"/>
      <c r="C96" s="5"/>
      <c r="D96" s="5"/>
      <c r="E96" s="6"/>
      <c r="F96" s="8"/>
      <c r="G96" s="8"/>
      <c r="H96" s="8"/>
    </row>
    <row r="97" spans="1:8" ht="14.25" customHeight="1">
      <c r="A97" s="8"/>
      <c r="B97" s="4"/>
      <c r="C97" s="5"/>
      <c r="D97" s="5"/>
      <c r="E97" s="6"/>
      <c r="F97" s="8"/>
      <c r="G97" s="8"/>
      <c r="H97" s="8"/>
    </row>
    <row r="98" spans="1:8" ht="14.25" customHeight="1">
      <c r="A98" s="8"/>
      <c r="B98" s="4"/>
      <c r="C98" s="5"/>
      <c r="D98" s="5"/>
      <c r="E98" s="6"/>
      <c r="F98" s="8"/>
      <c r="G98" s="8"/>
      <c r="H98" s="8"/>
    </row>
    <row r="99" spans="1:8" ht="14.25" customHeight="1">
      <c r="A99" s="8"/>
      <c r="B99" s="4"/>
      <c r="C99" s="5"/>
      <c r="D99" s="5"/>
      <c r="E99" s="6"/>
      <c r="F99" s="8"/>
      <c r="G99" s="8"/>
      <c r="H99" s="8"/>
    </row>
    <row r="100" spans="1:8" ht="14.25" customHeight="1">
      <c r="A100" s="8"/>
      <c r="B100" s="4"/>
      <c r="C100" s="5"/>
      <c r="D100" s="5"/>
      <c r="E100" s="6"/>
      <c r="F100" s="8"/>
      <c r="G100" s="8"/>
      <c r="H100" s="8"/>
    </row>
    <row r="101" spans="1:8" ht="14.25" customHeight="1">
      <c r="A101" s="8"/>
      <c r="B101" s="4"/>
      <c r="C101" s="5"/>
      <c r="D101" s="5"/>
      <c r="E101" s="6"/>
      <c r="F101" s="8"/>
      <c r="G101" s="8"/>
      <c r="H101" s="8"/>
    </row>
    <row r="102" spans="1:8" ht="14.25" customHeight="1">
      <c r="A102" s="8"/>
      <c r="B102" s="4"/>
      <c r="C102" s="5"/>
      <c r="D102" s="5"/>
      <c r="E102" s="6"/>
      <c r="F102" s="8"/>
      <c r="G102" s="8"/>
      <c r="H102" s="8"/>
    </row>
    <row r="103" spans="1:8" ht="14.25" customHeight="1">
      <c r="A103" s="8"/>
      <c r="B103" s="4"/>
      <c r="C103" s="5"/>
      <c r="D103" s="5"/>
      <c r="E103" s="6"/>
      <c r="F103" s="8"/>
      <c r="G103" s="8"/>
      <c r="H103" s="8"/>
    </row>
    <row r="104" spans="1:8" ht="14.25" customHeight="1">
      <c r="A104" s="8"/>
      <c r="B104" s="4"/>
      <c r="C104" s="5"/>
      <c r="D104" s="5"/>
      <c r="E104" s="6"/>
      <c r="F104" s="8"/>
      <c r="G104" s="8"/>
      <c r="H104" s="8"/>
    </row>
    <row r="105" spans="1:8" ht="14.25" customHeight="1">
      <c r="A105" s="8"/>
      <c r="B105" s="4"/>
      <c r="C105" s="5"/>
      <c r="D105" s="5"/>
      <c r="E105" s="6"/>
      <c r="F105" s="8"/>
      <c r="G105" s="8"/>
      <c r="H105" s="8"/>
    </row>
    <row r="106" spans="1:8" ht="14.25" customHeight="1">
      <c r="A106" s="8"/>
      <c r="B106" s="4"/>
      <c r="C106" s="5"/>
      <c r="D106" s="5"/>
      <c r="E106" s="6"/>
      <c r="F106" s="8"/>
      <c r="G106" s="8"/>
      <c r="H106" s="8"/>
    </row>
    <row r="107" spans="1:8" ht="14.25" customHeight="1">
      <c r="A107" s="8"/>
      <c r="B107" s="4"/>
      <c r="C107" s="5"/>
      <c r="D107" s="5"/>
      <c r="E107" s="6"/>
      <c r="F107" s="8"/>
      <c r="G107" s="8"/>
      <c r="H107" s="8"/>
    </row>
    <row r="108" spans="1:8" ht="14.25" customHeight="1">
      <c r="A108" s="8"/>
      <c r="B108" s="4"/>
      <c r="C108" s="5"/>
      <c r="D108" s="5"/>
      <c r="E108" s="6"/>
      <c r="F108" s="8"/>
      <c r="G108" s="8"/>
      <c r="H108" s="8"/>
    </row>
    <row r="109" spans="1:8" ht="14.25" customHeight="1">
      <c r="A109" s="8"/>
      <c r="B109" s="4"/>
      <c r="C109" s="5"/>
      <c r="D109" s="5"/>
      <c r="E109" s="6"/>
      <c r="F109" s="8"/>
      <c r="G109" s="8"/>
      <c r="H109" s="8"/>
    </row>
    <row r="110" spans="1:8" ht="14.25" customHeight="1">
      <c r="A110" s="8"/>
      <c r="B110" s="4"/>
      <c r="C110" s="5"/>
      <c r="D110" s="5"/>
      <c r="E110" s="6"/>
      <c r="F110" s="8"/>
      <c r="G110" s="8"/>
      <c r="H110" s="8"/>
    </row>
    <row r="111" spans="1:8" ht="14.25" customHeight="1">
      <c r="A111" s="8"/>
      <c r="B111" s="4"/>
      <c r="C111" s="5"/>
      <c r="D111" s="5"/>
      <c r="E111" s="6"/>
      <c r="F111" s="8"/>
      <c r="G111" s="8"/>
      <c r="H111" s="8"/>
    </row>
    <row r="112" spans="1:8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2" xr:uid="{00000000-0009-0000-0000-00000E000000}">
    <sortState xmlns:xlrd2="http://schemas.microsoft.com/office/spreadsheetml/2017/richdata2" ref="A2:H112">
      <sortCondition descending="1" ref="H2:H112"/>
    </sortState>
  </autoFilter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000"/>
  <sheetViews>
    <sheetView workbookViewId="0"/>
  </sheetViews>
  <sheetFormatPr defaultColWidth="14.42578125" defaultRowHeight="15" customHeight="1"/>
  <cols>
    <col min="1" max="1" width="24" customWidth="1"/>
    <col min="2" max="2" width="9.7109375" customWidth="1"/>
    <col min="3" max="3" width="71.28515625" customWidth="1"/>
    <col min="4" max="4" width="8.85546875" customWidth="1"/>
    <col min="5" max="5" width="9.42578125" customWidth="1"/>
    <col min="6" max="6" width="9.28515625" customWidth="1"/>
    <col min="7" max="7" width="12" customWidth="1"/>
    <col min="8" max="8" width="13.7109375" customWidth="1"/>
    <col min="9" max="12" width="8.7109375" customWidth="1"/>
  </cols>
  <sheetData>
    <row r="1" spans="1:12" ht="14.25" customHeight="1">
      <c r="A1" s="8" t="s">
        <v>188</v>
      </c>
      <c r="B1" s="8"/>
      <c r="C1" s="8"/>
      <c r="D1" s="8"/>
      <c r="E1" s="8"/>
      <c r="F1" s="8"/>
      <c r="G1" s="6">
        <f>SUM(G3:G111)/0.5*L9-175</f>
        <v>400.70060655205964</v>
      </c>
      <c r="H1" s="6">
        <f>(SUM(H3:H111)-175)/0.5*L8</f>
        <v>1556.575679532923</v>
      </c>
    </row>
    <row r="2" spans="1:12" ht="14.25" customHeight="1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</row>
    <row r="3" spans="1:12" ht="14.25" customHeight="1">
      <c r="A3" s="8" t="s">
        <v>395</v>
      </c>
      <c r="B3" s="15">
        <v>43648</v>
      </c>
      <c r="C3" s="1" t="s">
        <v>980</v>
      </c>
      <c r="D3" s="1" t="s">
        <v>981</v>
      </c>
      <c r="E3" s="6">
        <f t="shared" ref="E3:E94" si="0">MID(D3,3,LEN(D3)-2)+0</f>
        <v>2.0699999999999998</v>
      </c>
      <c r="F3" s="8">
        <v>0</v>
      </c>
      <c r="G3" s="8" t="str">
        <f t="shared" ref="G3:G94" si="1">IFERROR(E3/F3,"")</f>
        <v/>
      </c>
      <c r="H3" s="6">
        <f t="shared" ref="H3:H94" si="2">IF(F3=0,E3,E3-G3)</f>
        <v>2.0699999999999998</v>
      </c>
    </row>
    <row r="4" spans="1:12" ht="14.25" customHeight="1">
      <c r="A4" s="8" t="s">
        <v>395</v>
      </c>
      <c r="B4" s="15">
        <v>43677</v>
      </c>
      <c r="C4" s="1" t="s">
        <v>1066</v>
      </c>
      <c r="D4" s="1" t="s">
        <v>239</v>
      </c>
      <c r="E4" s="6">
        <f t="shared" si="0"/>
        <v>4.68</v>
      </c>
      <c r="F4" s="8">
        <v>0</v>
      </c>
      <c r="G4" s="8" t="str">
        <f t="shared" si="1"/>
        <v/>
      </c>
      <c r="H4" s="6">
        <f t="shared" si="2"/>
        <v>4.68</v>
      </c>
    </row>
    <row r="5" spans="1:12" ht="14.25" customHeight="1">
      <c r="A5" s="8" t="s">
        <v>395</v>
      </c>
      <c r="B5" s="15">
        <v>43678</v>
      </c>
      <c r="C5" s="1" t="s">
        <v>1067</v>
      </c>
      <c r="D5" s="1" t="s">
        <v>239</v>
      </c>
      <c r="E5" s="6">
        <f t="shared" si="0"/>
        <v>4.68</v>
      </c>
      <c r="F5" s="8">
        <v>0</v>
      </c>
      <c r="G5" s="8" t="str">
        <f t="shared" si="1"/>
        <v/>
      </c>
      <c r="H5" s="6">
        <f t="shared" si="2"/>
        <v>4.68</v>
      </c>
    </row>
    <row r="6" spans="1:12" ht="14.25" customHeight="1">
      <c r="A6" s="8" t="s">
        <v>395</v>
      </c>
      <c r="B6" s="15">
        <v>43679</v>
      </c>
      <c r="C6" s="1" t="s">
        <v>1068</v>
      </c>
      <c r="D6" s="1" t="s">
        <v>987</v>
      </c>
      <c r="E6" s="6">
        <f t="shared" si="0"/>
        <v>1.51</v>
      </c>
      <c r="F6" s="8">
        <v>0</v>
      </c>
      <c r="G6" s="8" t="str">
        <f t="shared" si="1"/>
        <v/>
      </c>
      <c r="H6" s="6">
        <f t="shared" si="2"/>
        <v>1.51</v>
      </c>
    </row>
    <row r="7" spans="1:12" ht="14.25" customHeight="1">
      <c r="A7" s="8" t="s">
        <v>395</v>
      </c>
      <c r="B7" s="15">
        <v>43680</v>
      </c>
      <c r="C7" s="1" t="s">
        <v>1036</v>
      </c>
      <c r="D7" s="1" t="s">
        <v>346</v>
      </c>
      <c r="E7" s="6">
        <f t="shared" si="0"/>
        <v>2.5</v>
      </c>
      <c r="F7" s="8">
        <v>0</v>
      </c>
      <c r="G7" s="8" t="str">
        <f t="shared" si="1"/>
        <v/>
      </c>
      <c r="H7" s="6">
        <f t="shared" si="2"/>
        <v>2.5</v>
      </c>
    </row>
    <row r="8" spans="1:12" ht="14.25" customHeight="1">
      <c r="A8" s="8" t="s">
        <v>395</v>
      </c>
      <c r="B8" s="15">
        <v>43681</v>
      </c>
      <c r="C8" s="1" t="s">
        <v>326</v>
      </c>
      <c r="D8" s="1" t="s">
        <v>942</v>
      </c>
      <c r="E8" s="6">
        <f t="shared" si="0"/>
        <v>8.9</v>
      </c>
      <c r="F8" s="8">
        <v>0</v>
      </c>
      <c r="G8" s="8" t="str">
        <f t="shared" si="1"/>
        <v/>
      </c>
      <c r="H8" s="6">
        <f t="shared" si="2"/>
        <v>8.9</v>
      </c>
      <c r="K8" s="16">
        <v>5598</v>
      </c>
      <c r="L8" s="17">
        <f>K8/K10</f>
        <v>0.60525462212131043</v>
      </c>
    </row>
    <row r="9" spans="1:12" ht="14.25" customHeight="1">
      <c r="A9" s="8" t="s">
        <v>395</v>
      </c>
      <c r="B9" s="15">
        <v>43681</v>
      </c>
      <c r="C9" s="1" t="s">
        <v>1069</v>
      </c>
      <c r="D9" s="1" t="s">
        <v>71</v>
      </c>
      <c r="E9" s="6">
        <f t="shared" si="0"/>
        <v>1.3</v>
      </c>
      <c r="F9" s="8">
        <v>0</v>
      </c>
      <c r="G9" s="8" t="str">
        <f t="shared" si="1"/>
        <v/>
      </c>
      <c r="H9" s="6">
        <f t="shared" si="2"/>
        <v>1.3</v>
      </c>
      <c r="K9" s="16">
        <v>3651</v>
      </c>
      <c r="L9" s="17">
        <f>K9/K10</f>
        <v>0.39474537787868957</v>
      </c>
    </row>
    <row r="10" spans="1:12" ht="14.25" customHeight="1">
      <c r="A10" s="8" t="s">
        <v>395</v>
      </c>
      <c r="B10" s="15">
        <v>43682</v>
      </c>
      <c r="C10" s="1" t="s">
        <v>352</v>
      </c>
      <c r="D10" s="1" t="s">
        <v>337</v>
      </c>
      <c r="E10" s="6">
        <f t="shared" si="0"/>
        <v>12.9</v>
      </c>
      <c r="F10" s="8">
        <v>0</v>
      </c>
      <c r="G10" s="8" t="str">
        <f t="shared" si="1"/>
        <v/>
      </c>
      <c r="H10" s="6">
        <f t="shared" si="2"/>
        <v>12.9</v>
      </c>
      <c r="K10" s="16">
        <f>5598+3651</f>
        <v>9249</v>
      </c>
      <c r="L10" s="17">
        <f>K10/K10</f>
        <v>1</v>
      </c>
    </row>
    <row r="11" spans="1:12" ht="14.25" customHeight="1">
      <c r="A11" s="8" t="s">
        <v>395</v>
      </c>
      <c r="B11" s="15">
        <v>43682</v>
      </c>
      <c r="C11" s="1" t="s">
        <v>5</v>
      </c>
      <c r="D11" s="1" t="s">
        <v>1070</v>
      </c>
      <c r="E11" s="6">
        <f t="shared" si="0"/>
        <v>2.78</v>
      </c>
      <c r="F11" s="8">
        <v>0</v>
      </c>
      <c r="G11" s="8" t="str">
        <f t="shared" si="1"/>
        <v/>
      </c>
      <c r="H11" s="6">
        <f t="shared" si="2"/>
        <v>2.78</v>
      </c>
    </row>
    <row r="12" spans="1:12" ht="14.25" customHeight="1">
      <c r="A12" s="8" t="s">
        <v>395</v>
      </c>
      <c r="B12" s="15">
        <v>43682</v>
      </c>
      <c r="C12" s="1" t="s">
        <v>1071</v>
      </c>
      <c r="D12" s="1" t="s">
        <v>987</v>
      </c>
      <c r="E12" s="6">
        <f t="shared" si="0"/>
        <v>1.51</v>
      </c>
      <c r="F12" s="8">
        <v>0</v>
      </c>
      <c r="G12" s="8" t="str">
        <f t="shared" si="1"/>
        <v/>
      </c>
      <c r="H12" s="6">
        <f t="shared" si="2"/>
        <v>1.51</v>
      </c>
    </row>
    <row r="13" spans="1:12" ht="14.25" customHeight="1">
      <c r="A13" s="8" t="s">
        <v>395</v>
      </c>
      <c r="B13" s="15">
        <v>43683</v>
      </c>
      <c r="C13" s="1" t="s">
        <v>1035</v>
      </c>
      <c r="D13" s="1" t="s">
        <v>792</v>
      </c>
      <c r="E13" s="6">
        <f t="shared" si="0"/>
        <v>4</v>
      </c>
      <c r="F13" s="8">
        <v>0</v>
      </c>
      <c r="G13" s="8" t="str">
        <f t="shared" si="1"/>
        <v/>
      </c>
      <c r="H13" s="6">
        <f t="shared" si="2"/>
        <v>4</v>
      </c>
    </row>
    <row r="14" spans="1:12" ht="14.25" customHeight="1">
      <c r="A14" s="8" t="s">
        <v>395</v>
      </c>
      <c r="B14" s="15">
        <v>43683</v>
      </c>
      <c r="C14" s="1" t="s">
        <v>791</v>
      </c>
      <c r="D14" s="1" t="s">
        <v>1072</v>
      </c>
      <c r="E14" s="6">
        <f t="shared" si="0"/>
        <v>76.2</v>
      </c>
      <c r="F14" s="8">
        <v>0</v>
      </c>
      <c r="G14" s="8" t="str">
        <f t="shared" si="1"/>
        <v/>
      </c>
      <c r="H14" s="6">
        <f t="shared" si="2"/>
        <v>76.2</v>
      </c>
    </row>
    <row r="15" spans="1:12" ht="14.25" customHeight="1">
      <c r="A15" s="8" t="s">
        <v>395</v>
      </c>
      <c r="B15" s="15">
        <v>43683</v>
      </c>
      <c r="C15" s="1" t="s">
        <v>1073</v>
      </c>
      <c r="D15" s="1" t="s">
        <v>987</v>
      </c>
      <c r="E15" s="6">
        <f t="shared" si="0"/>
        <v>1.51</v>
      </c>
      <c r="F15" s="8">
        <v>0</v>
      </c>
      <c r="G15" s="8" t="str">
        <f t="shared" si="1"/>
        <v/>
      </c>
      <c r="H15" s="6">
        <f t="shared" si="2"/>
        <v>1.51</v>
      </c>
    </row>
    <row r="16" spans="1:12" ht="14.25" customHeight="1">
      <c r="A16" s="8" t="s">
        <v>395</v>
      </c>
      <c r="B16" s="15">
        <v>43684</v>
      </c>
      <c r="C16" s="1" t="s">
        <v>1074</v>
      </c>
      <c r="D16" s="1" t="s">
        <v>987</v>
      </c>
      <c r="E16" s="6">
        <f t="shared" si="0"/>
        <v>1.51</v>
      </c>
      <c r="F16" s="8">
        <v>0</v>
      </c>
      <c r="G16" s="8" t="str">
        <f t="shared" si="1"/>
        <v/>
      </c>
      <c r="H16" s="6">
        <f t="shared" si="2"/>
        <v>1.51</v>
      </c>
    </row>
    <row r="17" spans="1:8" ht="14.25" customHeight="1">
      <c r="A17" s="8" t="s">
        <v>395</v>
      </c>
      <c r="B17" s="15">
        <v>43684</v>
      </c>
      <c r="C17" s="1" t="s">
        <v>1036</v>
      </c>
      <c r="D17" s="1" t="s">
        <v>62</v>
      </c>
      <c r="E17" s="6">
        <f t="shared" si="0"/>
        <v>2.2999999999999998</v>
      </c>
      <c r="F17" s="8">
        <v>0</v>
      </c>
      <c r="G17" s="8" t="str">
        <f t="shared" si="1"/>
        <v/>
      </c>
      <c r="H17" s="6">
        <f t="shared" si="2"/>
        <v>2.2999999999999998</v>
      </c>
    </row>
    <row r="18" spans="1:8" ht="14.25" customHeight="1">
      <c r="A18" s="8" t="s">
        <v>395</v>
      </c>
      <c r="B18" s="15">
        <v>43684</v>
      </c>
      <c r="C18" s="1" t="s">
        <v>993</v>
      </c>
      <c r="D18" s="1" t="s">
        <v>994</v>
      </c>
      <c r="E18" s="6">
        <f t="shared" si="0"/>
        <v>16.98</v>
      </c>
      <c r="F18" s="8">
        <v>2</v>
      </c>
      <c r="G18" s="8">
        <f t="shared" si="1"/>
        <v>8.49</v>
      </c>
      <c r="H18" s="6">
        <f t="shared" si="2"/>
        <v>8.49</v>
      </c>
    </row>
    <row r="19" spans="1:8" ht="14.25" customHeight="1">
      <c r="A19" s="8" t="s">
        <v>395</v>
      </c>
      <c r="B19" s="15">
        <v>43684</v>
      </c>
      <c r="C19" s="1" t="s">
        <v>352</v>
      </c>
      <c r="D19" s="1" t="s">
        <v>337</v>
      </c>
      <c r="E19" s="6">
        <f t="shared" si="0"/>
        <v>12.9</v>
      </c>
      <c r="F19" s="8">
        <v>0</v>
      </c>
      <c r="G19" s="8" t="str">
        <f t="shared" si="1"/>
        <v/>
      </c>
      <c r="H19" s="6">
        <f t="shared" si="2"/>
        <v>12.9</v>
      </c>
    </row>
    <row r="20" spans="1:8" ht="14.25" customHeight="1">
      <c r="A20" s="8" t="s">
        <v>395</v>
      </c>
      <c r="B20" s="15">
        <v>43684</v>
      </c>
      <c r="C20" s="1" t="s">
        <v>366</v>
      </c>
      <c r="D20" s="1" t="s">
        <v>69</v>
      </c>
      <c r="E20" s="6">
        <f t="shared" si="0"/>
        <v>1.5</v>
      </c>
      <c r="F20" s="8">
        <v>0</v>
      </c>
      <c r="G20" s="8" t="str">
        <f t="shared" si="1"/>
        <v/>
      </c>
      <c r="H20" s="6">
        <f t="shared" si="2"/>
        <v>1.5</v>
      </c>
    </row>
    <row r="21" spans="1:8" ht="14.25" customHeight="1">
      <c r="A21" s="8" t="s">
        <v>395</v>
      </c>
      <c r="B21" s="15">
        <v>43684</v>
      </c>
      <c r="C21" s="1" t="s">
        <v>1075</v>
      </c>
      <c r="D21" s="1" t="s">
        <v>378</v>
      </c>
      <c r="E21" s="6">
        <f t="shared" si="0"/>
        <v>0.6</v>
      </c>
      <c r="F21" s="8">
        <v>0</v>
      </c>
      <c r="G21" s="8" t="str">
        <f t="shared" si="1"/>
        <v/>
      </c>
      <c r="H21" s="6">
        <f t="shared" si="2"/>
        <v>0.6</v>
      </c>
    </row>
    <row r="22" spans="1:8" ht="14.25" customHeight="1">
      <c r="A22" s="8" t="s">
        <v>395</v>
      </c>
      <c r="B22" s="15">
        <v>43685</v>
      </c>
      <c r="C22" s="1" t="s">
        <v>1076</v>
      </c>
      <c r="D22" s="1" t="s">
        <v>707</v>
      </c>
      <c r="E22" s="6">
        <f t="shared" si="0"/>
        <v>3.06</v>
      </c>
      <c r="F22" s="8">
        <v>0</v>
      </c>
      <c r="G22" s="8" t="str">
        <f t="shared" si="1"/>
        <v/>
      </c>
      <c r="H22" s="6">
        <f t="shared" si="2"/>
        <v>3.06</v>
      </c>
    </row>
    <row r="23" spans="1:8" ht="14.25" customHeight="1">
      <c r="A23" s="8" t="s">
        <v>395</v>
      </c>
      <c r="B23" s="15">
        <v>43685</v>
      </c>
      <c r="C23" s="1" t="s">
        <v>352</v>
      </c>
      <c r="D23" s="1" t="s">
        <v>337</v>
      </c>
      <c r="E23" s="6">
        <f t="shared" si="0"/>
        <v>12.9</v>
      </c>
      <c r="F23" s="8">
        <v>0</v>
      </c>
      <c r="G23" s="8" t="str">
        <f t="shared" si="1"/>
        <v/>
      </c>
      <c r="H23" s="6">
        <f t="shared" si="2"/>
        <v>12.9</v>
      </c>
    </row>
    <row r="24" spans="1:8" ht="14.25" customHeight="1">
      <c r="A24" s="8" t="s">
        <v>395</v>
      </c>
      <c r="B24" s="15">
        <v>43685</v>
      </c>
      <c r="C24" s="1" t="s">
        <v>366</v>
      </c>
      <c r="D24" s="1" t="s">
        <v>1077</v>
      </c>
      <c r="E24" s="6">
        <f t="shared" si="0"/>
        <v>1.9</v>
      </c>
      <c r="F24" s="8">
        <v>0</v>
      </c>
      <c r="G24" s="8" t="str">
        <f t="shared" si="1"/>
        <v/>
      </c>
      <c r="H24" s="6">
        <f t="shared" si="2"/>
        <v>1.9</v>
      </c>
    </row>
    <row r="25" spans="1:8" ht="14.25" customHeight="1">
      <c r="A25" s="8" t="s">
        <v>395</v>
      </c>
      <c r="B25" s="15">
        <v>43685</v>
      </c>
      <c r="C25" s="1" t="s">
        <v>991</v>
      </c>
      <c r="D25" s="1" t="s">
        <v>405</v>
      </c>
      <c r="E25" s="6">
        <f t="shared" si="0"/>
        <v>17.100000000000001</v>
      </c>
      <c r="F25" s="8">
        <v>2</v>
      </c>
      <c r="G25" s="8">
        <f t="shared" si="1"/>
        <v>8.5500000000000007</v>
      </c>
      <c r="H25" s="6">
        <f t="shared" si="2"/>
        <v>8.5500000000000007</v>
      </c>
    </row>
    <row r="26" spans="1:8" ht="14.25" customHeight="1">
      <c r="A26" s="8" t="s">
        <v>395</v>
      </c>
      <c r="B26" s="15">
        <v>43686</v>
      </c>
      <c r="C26" s="1" t="s">
        <v>366</v>
      </c>
      <c r="D26" s="1" t="s">
        <v>1077</v>
      </c>
      <c r="E26" s="6">
        <f t="shared" si="0"/>
        <v>1.9</v>
      </c>
      <c r="F26" s="8">
        <v>2</v>
      </c>
      <c r="G26" s="8">
        <f t="shared" si="1"/>
        <v>0.95</v>
      </c>
      <c r="H26" s="6">
        <f t="shared" si="2"/>
        <v>0.95</v>
      </c>
    </row>
    <row r="27" spans="1:8" ht="14.25" customHeight="1">
      <c r="A27" s="8" t="s">
        <v>395</v>
      </c>
      <c r="B27" s="15">
        <v>43686</v>
      </c>
      <c r="C27" s="1" t="s">
        <v>257</v>
      </c>
      <c r="D27" s="1" t="s">
        <v>1078</v>
      </c>
      <c r="E27" s="6">
        <f t="shared" si="0"/>
        <v>110.64</v>
      </c>
      <c r="F27" s="8">
        <v>2</v>
      </c>
      <c r="G27" s="8">
        <f t="shared" si="1"/>
        <v>55.32</v>
      </c>
      <c r="H27" s="6">
        <f t="shared" si="2"/>
        <v>55.32</v>
      </c>
    </row>
    <row r="28" spans="1:8" ht="14.25" customHeight="1">
      <c r="A28" s="8" t="s">
        <v>395</v>
      </c>
      <c r="B28" s="15">
        <v>43686</v>
      </c>
      <c r="C28" s="1" t="s">
        <v>1079</v>
      </c>
      <c r="D28" s="1" t="s">
        <v>329</v>
      </c>
      <c r="E28" s="6">
        <f t="shared" si="0"/>
        <v>2.8</v>
      </c>
      <c r="F28" s="8">
        <v>1</v>
      </c>
      <c r="G28" s="8">
        <f t="shared" si="1"/>
        <v>2.8</v>
      </c>
      <c r="H28" s="6">
        <f t="shared" si="2"/>
        <v>0</v>
      </c>
    </row>
    <row r="29" spans="1:8" ht="14.25" customHeight="1">
      <c r="A29" s="8" t="s">
        <v>395</v>
      </c>
      <c r="B29" s="15">
        <v>43687</v>
      </c>
      <c r="C29" s="1" t="s">
        <v>86</v>
      </c>
      <c r="D29" s="1" t="s">
        <v>1080</v>
      </c>
      <c r="E29" s="6">
        <f t="shared" si="0"/>
        <v>115.35</v>
      </c>
      <c r="F29" s="8">
        <v>2</v>
      </c>
      <c r="G29" s="8">
        <f t="shared" si="1"/>
        <v>57.674999999999997</v>
      </c>
      <c r="H29" s="6">
        <f t="shared" si="2"/>
        <v>57.674999999999997</v>
      </c>
    </row>
    <row r="30" spans="1:8" ht="14.25" customHeight="1">
      <c r="A30" s="8" t="s">
        <v>395</v>
      </c>
      <c r="B30" s="15">
        <v>43688</v>
      </c>
      <c r="C30" s="1" t="s">
        <v>1081</v>
      </c>
      <c r="D30" s="1" t="s">
        <v>848</v>
      </c>
      <c r="E30" s="6">
        <f t="shared" si="0"/>
        <v>9.6</v>
      </c>
      <c r="F30" s="8">
        <v>2</v>
      </c>
      <c r="G30" s="8">
        <f t="shared" si="1"/>
        <v>4.8</v>
      </c>
      <c r="H30" s="6">
        <f t="shared" si="2"/>
        <v>4.8</v>
      </c>
    </row>
    <row r="31" spans="1:8" ht="14.25" customHeight="1">
      <c r="A31" s="8" t="s">
        <v>395</v>
      </c>
      <c r="B31" s="15">
        <v>43688</v>
      </c>
      <c r="C31" s="1" t="s">
        <v>1082</v>
      </c>
      <c r="D31" s="1" t="s">
        <v>557</v>
      </c>
      <c r="E31" s="6">
        <f t="shared" si="0"/>
        <v>18</v>
      </c>
      <c r="F31" s="8">
        <v>1</v>
      </c>
      <c r="G31" s="8">
        <f t="shared" si="1"/>
        <v>18</v>
      </c>
      <c r="H31" s="6">
        <f t="shared" si="2"/>
        <v>0</v>
      </c>
    </row>
    <row r="32" spans="1:8" ht="14.25" customHeight="1">
      <c r="A32" s="8" t="s">
        <v>395</v>
      </c>
      <c r="B32" s="15">
        <v>43688</v>
      </c>
      <c r="C32" s="1" t="s">
        <v>1083</v>
      </c>
      <c r="D32" s="1" t="s">
        <v>1084</v>
      </c>
      <c r="E32" s="6">
        <f t="shared" si="0"/>
        <v>24.95</v>
      </c>
      <c r="F32" s="8">
        <v>0</v>
      </c>
      <c r="G32" s="8" t="str">
        <f t="shared" si="1"/>
        <v/>
      </c>
      <c r="H32" s="6">
        <f t="shared" si="2"/>
        <v>24.95</v>
      </c>
    </row>
    <row r="33" spans="1:8" ht="14.25" customHeight="1">
      <c r="A33" s="8" t="s">
        <v>395</v>
      </c>
      <c r="B33" s="15">
        <v>43688</v>
      </c>
      <c r="C33" s="1" t="s">
        <v>1085</v>
      </c>
      <c r="D33" s="1" t="s">
        <v>1086</v>
      </c>
      <c r="E33" s="6">
        <f t="shared" si="0"/>
        <v>8.18</v>
      </c>
      <c r="F33" s="8">
        <v>2</v>
      </c>
      <c r="G33" s="8">
        <f t="shared" si="1"/>
        <v>4.09</v>
      </c>
      <c r="H33" s="6">
        <f t="shared" si="2"/>
        <v>4.09</v>
      </c>
    </row>
    <row r="34" spans="1:8" ht="14.25" customHeight="1">
      <c r="A34" s="8" t="s">
        <v>395</v>
      </c>
      <c r="B34" s="15">
        <v>43688</v>
      </c>
      <c r="C34" s="1" t="s">
        <v>1087</v>
      </c>
      <c r="D34" s="1" t="s">
        <v>1088</v>
      </c>
      <c r="E34" s="6">
        <f t="shared" si="0"/>
        <v>53.65</v>
      </c>
      <c r="F34" s="8">
        <v>2</v>
      </c>
      <c r="G34" s="8">
        <f t="shared" si="1"/>
        <v>26.824999999999999</v>
      </c>
      <c r="H34" s="6">
        <f t="shared" si="2"/>
        <v>26.824999999999999</v>
      </c>
    </row>
    <row r="35" spans="1:8" ht="14.25" customHeight="1">
      <c r="A35" s="8" t="s">
        <v>395</v>
      </c>
      <c r="B35" s="15">
        <v>43689</v>
      </c>
      <c r="C35" s="1" t="s">
        <v>1089</v>
      </c>
      <c r="D35" s="1" t="s">
        <v>358</v>
      </c>
      <c r="E35" s="6">
        <f t="shared" si="0"/>
        <v>10</v>
      </c>
      <c r="F35" s="8">
        <v>0</v>
      </c>
      <c r="G35" s="8" t="str">
        <f t="shared" si="1"/>
        <v/>
      </c>
      <c r="H35" s="6">
        <f t="shared" si="2"/>
        <v>10</v>
      </c>
    </row>
    <row r="36" spans="1:8" ht="14.25" customHeight="1">
      <c r="A36" s="8" t="s">
        <v>395</v>
      </c>
      <c r="B36" s="15">
        <v>43690</v>
      </c>
      <c r="C36" s="1" t="s">
        <v>352</v>
      </c>
      <c r="D36" s="1" t="s">
        <v>59</v>
      </c>
      <c r="E36" s="6">
        <f t="shared" si="0"/>
        <v>2.9</v>
      </c>
      <c r="F36" s="8">
        <v>0</v>
      </c>
      <c r="G36" s="8" t="str">
        <f t="shared" si="1"/>
        <v/>
      </c>
      <c r="H36" s="6">
        <f t="shared" si="2"/>
        <v>2.9</v>
      </c>
    </row>
    <row r="37" spans="1:8" ht="14.25" customHeight="1">
      <c r="A37" s="8" t="s">
        <v>395</v>
      </c>
      <c r="B37" s="15">
        <v>43690</v>
      </c>
      <c r="C37" s="1" t="s">
        <v>1090</v>
      </c>
      <c r="D37" s="1" t="s">
        <v>987</v>
      </c>
      <c r="E37" s="6">
        <f t="shared" si="0"/>
        <v>1.51</v>
      </c>
      <c r="F37" s="8">
        <v>0</v>
      </c>
      <c r="G37" s="8" t="str">
        <f t="shared" si="1"/>
        <v/>
      </c>
      <c r="H37" s="6">
        <f t="shared" si="2"/>
        <v>1.51</v>
      </c>
    </row>
    <row r="38" spans="1:8" ht="14.25" customHeight="1">
      <c r="A38" s="8" t="s">
        <v>395</v>
      </c>
      <c r="B38" s="15">
        <v>43690</v>
      </c>
      <c r="C38" s="1" t="s">
        <v>814</v>
      </c>
      <c r="D38" s="1" t="s">
        <v>519</v>
      </c>
      <c r="E38" s="6">
        <f t="shared" si="0"/>
        <v>2.95</v>
      </c>
      <c r="F38" s="8">
        <v>0</v>
      </c>
      <c r="G38" s="8" t="str">
        <f t="shared" si="1"/>
        <v/>
      </c>
      <c r="H38" s="6">
        <f t="shared" si="2"/>
        <v>2.95</v>
      </c>
    </row>
    <row r="39" spans="1:8" ht="14.25" customHeight="1">
      <c r="A39" s="8" t="s">
        <v>395</v>
      </c>
      <c r="B39" s="15">
        <v>43691</v>
      </c>
      <c r="C39" s="1" t="s">
        <v>1091</v>
      </c>
      <c r="D39" s="1" t="s">
        <v>1044</v>
      </c>
      <c r="E39" s="6">
        <f t="shared" si="0"/>
        <v>3.17</v>
      </c>
      <c r="F39" s="8">
        <v>0</v>
      </c>
      <c r="G39" s="8" t="str">
        <f t="shared" si="1"/>
        <v/>
      </c>
      <c r="H39" s="6">
        <f t="shared" si="2"/>
        <v>3.17</v>
      </c>
    </row>
    <row r="40" spans="1:8" ht="14.25" customHeight="1">
      <c r="A40" s="8" t="s">
        <v>395</v>
      </c>
      <c r="B40" s="15">
        <v>43691</v>
      </c>
      <c r="C40" s="1" t="s">
        <v>858</v>
      </c>
      <c r="D40" s="1" t="s">
        <v>1092</v>
      </c>
      <c r="E40" s="6">
        <f t="shared" si="0"/>
        <v>13.9</v>
      </c>
      <c r="F40" s="8">
        <v>0</v>
      </c>
      <c r="G40" s="8" t="str">
        <f t="shared" si="1"/>
        <v/>
      </c>
      <c r="H40" s="6">
        <f t="shared" si="2"/>
        <v>13.9</v>
      </c>
    </row>
    <row r="41" spans="1:8" ht="14.25" customHeight="1">
      <c r="A41" s="8" t="s">
        <v>395</v>
      </c>
      <c r="B41" s="15">
        <v>43692</v>
      </c>
      <c r="C41" s="1" t="s">
        <v>1093</v>
      </c>
      <c r="D41" s="1" t="s">
        <v>987</v>
      </c>
      <c r="E41" s="6">
        <f t="shared" si="0"/>
        <v>1.51</v>
      </c>
      <c r="F41" s="8">
        <v>0</v>
      </c>
      <c r="G41" s="8" t="str">
        <f t="shared" si="1"/>
        <v/>
      </c>
      <c r="H41" s="6">
        <f t="shared" si="2"/>
        <v>1.51</v>
      </c>
    </row>
    <row r="42" spans="1:8" ht="14.25" customHeight="1">
      <c r="A42" s="8" t="s">
        <v>395</v>
      </c>
      <c r="B42" s="15">
        <v>43692</v>
      </c>
      <c r="C42" s="1" t="s">
        <v>366</v>
      </c>
      <c r="D42" s="1" t="s">
        <v>69</v>
      </c>
      <c r="E42" s="6">
        <f t="shared" si="0"/>
        <v>1.5</v>
      </c>
      <c r="F42" s="8">
        <v>0</v>
      </c>
      <c r="G42" s="8" t="str">
        <f t="shared" si="1"/>
        <v/>
      </c>
      <c r="H42" s="6">
        <f t="shared" si="2"/>
        <v>1.5</v>
      </c>
    </row>
    <row r="43" spans="1:8" ht="14.25" customHeight="1">
      <c r="A43" s="8" t="s">
        <v>395</v>
      </c>
      <c r="B43" s="15">
        <v>43693</v>
      </c>
      <c r="C43" s="1" t="s">
        <v>366</v>
      </c>
      <c r="D43" s="1" t="s">
        <v>69</v>
      </c>
      <c r="E43" s="6">
        <f t="shared" si="0"/>
        <v>1.5</v>
      </c>
      <c r="F43" s="8">
        <v>0</v>
      </c>
      <c r="G43" s="8" t="str">
        <f t="shared" si="1"/>
        <v/>
      </c>
      <c r="H43" s="6">
        <f t="shared" si="2"/>
        <v>1.5</v>
      </c>
    </row>
    <row r="44" spans="1:8" ht="14.25" customHeight="1">
      <c r="A44" s="8" t="s">
        <v>395</v>
      </c>
      <c r="B44" s="15">
        <v>43693</v>
      </c>
      <c r="C44" s="1" t="s">
        <v>1094</v>
      </c>
      <c r="D44" s="1" t="s">
        <v>618</v>
      </c>
      <c r="E44" s="6">
        <f t="shared" si="0"/>
        <v>13</v>
      </c>
      <c r="F44" s="8">
        <v>0</v>
      </c>
      <c r="G44" s="8" t="str">
        <f t="shared" si="1"/>
        <v/>
      </c>
      <c r="H44" s="6">
        <f t="shared" si="2"/>
        <v>13</v>
      </c>
    </row>
    <row r="45" spans="1:8" ht="14.25" customHeight="1">
      <c r="A45" s="8" t="s">
        <v>395</v>
      </c>
      <c r="B45" s="15">
        <v>43693</v>
      </c>
      <c r="C45" s="1" t="s">
        <v>1095</v>
      </c>
      <c r="D45" s="1" t="s">
        <v>615</v>
      </c>
      <c r="E45" s="6">
        <f t="shared" si="0"/>
        <v>3.02</v>
      </c>
      <c r="F45" s="8">
        <v>0</v>
      </c>
      <c r="G45" s="8" t="str">
        <f t="shared" si="1"/>
        <v/>
      </c>
      <c r="H45" s="6">
        <f t="shared" si="2"/>
        <v>3.02</v>
      </c>
    </row>
    <row r="46" spans="1:8" ht="14.25" customHeight="1">
      <c r="A46" s="8" t="s">
        <v>395</v>
      </c>
      <c r="B46" s="15">
        <v>43693</v>
      </c>
      <c r="C46" s="1" t="s">
        <v>1096</v>
      </c>
      <c r="D46" s="1" t="s">
        <v>647</v>
      </c>
      <c r="E46" s="6">
        <f t="shared" si="0"/>
        <v>10.9</v>
      </c>
      <c r="F46" s="8">
        <v>0</v>
      </c>
      <c r="G46" s="8" t="str">
        <f t="shared" si="1"/>
        <v/>
      </c>
      <c r="H46" s="6">
        <f t="shared" si="2"/>
        <v>10.9</v>
      </c>
    </row>
    <row r="47" spans="1:8" ht="14.25" customHeight="1">
      <c r="A47" s="8" t="s">
        <v>395</v>
      </c>
      <c r="B47" s="15">
        <v>43694</v>
      </c>
      <c r="C47" s="1" t="s">
        <v>1097</v>
      </c>
      <c r="D47" s="1" t="s">
        <v>249</v>
      </c>
      <c r="E47" s="6">
        <f t="shared" si="0"/>
        <v>8</v>
      </c>
      <c r="F47" s="8">
        <v>0</v>
      </c>
      <c r="G47" s="8" t="str">
        <f t="shared" si="1"/>
        <v/>
      </c>
      <c r="H47" s="6">
        <f t="shared" si="2"/>
        <v>8</v>
      </c>
    </row>
    <row r="48" spans="1:8" ht="14.25" customHeight="1">
      <c r="A48" s="8" t="s">
        <v>395</v>
      </c>
      <c r="B48" s="15">
        <v>43694</v>
      </c>
      <c r="C48" s="1" t="s">
        <v>1098</v>
      </c>
      <c r="D48" s="1" t="s">
        <v>1099</v>
      </c>
      <c r="E48" s="6">
        <f t="shared" si="0"/>
        <v>2.2000000000000002</v>
      </c>
      <c r="F48" s="8">
        <v>2</v>
      </c>
      <c r="G48" s="8">
        <f t="shared" si="1"/>
        <v>1.1000000000000001</v>
      </c>
      <c r="H48" s="6">
        <f t="shared" si="2"/>
        <v>1.1000000000000001</v>
      </c>
    </row>
    <row r="49" spans="1:8" ht="14.25" customHeight="1">
      <c r="A49" s="8" t="s">
        <v>395</v>
      </c>
      <c r="B49" s="15">
        <v>43694</v>
      </c>
      <c r="C49" s="1" t="s">
        <v>1098</v>
      </c>
      <c r="D49" s="1" t="s">
        <v>1100</v>
      </c>
      <c r="E49" s="6">
        <f t="shared" si="0"/>
        <v>30.9</v>
      </c>
      <c r="F49" s="8">
        <v>2</v>
      </c>
      <c r="G49" s="8">
        <f t="shared" si="1"/>
        <v>15.45</v>
      </c>
      <c r="H49" s="6">
        <f t="shared" si="2"/>
        <v>15.45</v>
      </c>
    </row>
    <row r="50" spans="1:8" ht="14.25" customHeight="1">
      <c r="A50" s="8" t="s">
        <v>395</v>
      </c>
      <c r="B50" s="15">
        <v>43695</v>
      </c>
      <c r="C50" s="1" t="s">
        <v>441</v>
      </c>
      <c r="D50" s="1" t="s">
        <v>1101</v>
      </c>
      <c r="E50" s="6">
        <f t="shared" si="0"/>
        <v>88</v>
      </c>
      <c r="F50" s="8">
        <v>2</v>
      </c>
      <c r="G50" s="8">
        <f t="shared" si="1"/>
        <v>44</v>
      </c>
      <c r="H50" s="6">
        <f t="shared" si="2"/>
        <v>44</v>
      </c>
    </row>
    <row r="51" spans="1:8" ht="14.25" customHeight="1">
      <c r="A51" s="8" t="s">
        <v>395</v>
      </c>
      <c r="B51" s="15">
        <v>43695</v>
      </c>
      <c r="C51" s="1" t="s">
        <v>1102</v>
      </c>
      <c r="D51" s="1" t="s">
        <v>1103</v>
      </c>
      <c r="E51" s="6">
        <f t="shared" si="0"/>
        <v>112.8</v>
      </c>
      <c r="F51" s="8">
        <v>2</v>
      </c>
      <c r="G51" s="8">
        <f t="shared" si="1"/>
        <v>56.4</v>
      </c>
      <c r="H51" s="6">
        <f t="shared" si="2"/>
        <v>56.4</v>
      </c>
    </row>
    <row r="52" spans="1:8" ht="14.25" customHeight="1">
      <c r="A52" s="8" t="s">
        <v>395</v>
      </c>
      <c r="B52" s="15">
        <v>43696</v>
      </c>
      <c r="C52" s="1" t="s">
        <v>983</v>
      </c>
      <c r="D52" s="1" t="s">
        <v>1104</v>
      </c>
      <c r="E52" s="6">
        <f t="shared" si="0"/>
        <v>28.7</v>
      </c>
      <c r="F52" s="8">
        <v>2</v>
      </c>
      <c r="G52" s="8">
        <f t="shared" si="1"/>
        <v>14.35</v>
      </c>
      <c r="H52" s="6">
        <f t="shared" si="2"/>
        <v>14.35</v>
      </c>
    </row>
    <row r="53" spans="1:8" ht="14.25" customHeight="1">
      <c r="A53" s="8" t="s">
        <v>395</v>
      </c>
      <c r="B53" s="15">
        <v>43697</v>
      </c>
      <c r="C53" s="1" t="s">
        <v>1105</v>
      </c>
      <c r="D53" s="1" t="s">
        <v>521</v>
      </c>
      <c r="E53" s="6">
        <f t="shared" si="0"/>
        <v>2.4</v>
      </c>
      <c r="F53" s="8">
        <v>2</v>
      </c>
      <c r="G53" s="8">
        <f t="shared" si="1"/>
        <v>1.2</v>
      </c>
      <c r="H53" s="6">
        <f t="shared" si="2"/>
        <v>1.2</v>
      </c>
    </row>
    <row r="54" spans="1:8" ht="14.25" customHeight="1">
      <c r="A54" s="8" t="s">
        <v>395</v>
      </c>
      <c r="B54" s="15">
        <v>43698</v>
      </c>
      <c r="C54" s="1" t="s">
        <v>1106</v>
      </c>
      <c r="D54" s="1" t="s">
        <v>1107</v>
      </c>
      <c r="E54" s="6">
        <f t="shared" si="0"/>
        <v>28.98</v>
      </c>
      <c r="F54" s="8">
        <v>0</v>
      </c>
      <c r="G54" s="8" t="str">
        <f t="shared" si="1"/>
        <v/>
      </c>
      <c r="H54" s="6">
        <f t="shared" si="2"/>
        <v>28.98</v>
      </c>
    </row>
    <row r="55" spans="1:8" ht="14.25" customHeight="1">
      <c r="A55" s="8" t="s">
        <v>395</v>
      </c>
      <c r="B55" s="15">
        <v>43698</v>
      </c>
      <c r="C55" s="1" t="s">
        <v>3</v>
      </c>
      <c r="D55" s="1" t="s">
        <v>54</v>
      </c>
      <c r="E55" s="6">
        <f t="shared" si="0"/>
        <v>4.9000000000000004</v>
      </c>
      <c r="F55" s="8">
        <v>2</v>
      </c>
      <c r="G55" s="8">
        <f t="shared" si="1"/>
        <v>2.4500000000000002</v>
      </c>
      <c r="H55" s="6">
        <f t="shared" si="2"/>
        <v>2.4500000000000002</v>
      </c>
    </row>
    <row r="56" spans="1:8" ht="14.25" customHeight="1">
      <c r="A56" s="8" t="s">
        <v>395</v>
      </c>
      <c r="B56" s="15">
        <v>43699</v>
      </c>
      <c r="C56" s="1" t="s">
        <v>1106</v>
      </c>
      <c r="D56" s="1" t="s">
        <v>1108</v>
      </c>
      <c r="E56" s="6">
        <f t="shared" si="0"/>
        <v>6.98</v>
      </c>
      <c r="F56" s="8">
        <v>0</v>
      </c>
      <c r="G56" s="8" t="str">
        <f t="shared" si="1"/>
        <v/>
      </c>
      <c r="H56" s="6">
        <f t="shared" si="2"/>
        <v>6.98</v>
      </c>
    </row>
    <row r="57" spans="1:8" ht="14.25" customHeight="1">
      <c r="A57" s="8" t="s">
        <v>395</v>
      </c>
      <c r="B57" s="15">
        <v>43699</v>
      </c>
      <c r="C57" s="1" t="s">
        <v>1109</v>
      </c>
      <c r="D57" s="1" t="s">
        <v>1110</v>
      </c>
      <c r="E57" s="6">
        <f t="shared" si="0"/>
        <v>118.9</v>
      </c>
      <c r="F57" s="8">
        <v>2</v>
      </c>
      <c r="G57" s="8">
        <f t="shared" si="1"/>
        <v>59.45</v>
      </c>
      <c r="H57" s="6">
        <f t="shared" si="2"/>
        <v>59.45</v>
      </c>
    </row>
    <row r="58" spans="1:8" ht="14.25" customHeight="1">
      <c r="A58" s="8" t="s">
        <v>395</v>
      </c>
      <c r="B58" s="15">
        <v>43700</v>
      </c>
      <c r="C58" s="1" t="s">
        <v>336</v>
      </c>
      <c r="D58" s="1" t="s">
        <v>519</v>
      </c>
      <c r="E58" s="6">
        <f t="shared" si="0"/>
        <v>2.95</v>
      </c>
      <c r="F58" s="8">
        <v>2</v>
      </c>
      <c r="G58" s="8">
        <f t="shared" si="1"/>
        <v>1.4750000000000001</v>
      </c>
      <c r="H58" s="6">
        <f t="shared" si="2"/>
        <v>1.4750000000000001</v>
      </c>
    </row>
    <row r="59" spans="1:8" ht="14.25" customHeight="1">
      <c r="A59" s="8" t="s">
        <v>395</v>
      </c>
      <c r="B59" s="15">
        <v>43701</v>
      </c>
      <c r="C59" s="1" t="s">
        <v>366</v>
      </c>
      <c r="D59" s="1" t="s">
        <v>69</v>
      </c>
      <c r="E59" s="6">
        <f t="shared" si="0"/>
        <v>1.5</v>
      </c>
      <c r="F59" s="8">
        <v>0</v>
      </c>
      <c r="G59" s="8" t="str">
        <f t="shared" si="1"/>
        <v/>
      </c>
      <c r="H59" s="6">
        <f t="shared" si="2"/>
        <v>1.5</v>
      </c>
    </row>
    <row r="60" spans="1:8" ht="14.25" customHeight="1">
      <c r="A60" s="8" t="s">
        <v>395</v>
      </c>
      <c r="B60" s="15">
        <v>43701</v>
      </c>
      <c r="C60" s="1" t="s">
        <v>366</v>
      </c>
      <c r="D60" s="1" t="s">
        <v>1111</v>
      </c>
      <c r="E60" s="6">
        <f t="shared" si="0"/>
        <v>118.7</v>
      </c>
      <c r="F60" s="8">
        <v>2</v>
      </c>
      <c r="G60" s="8">
        <f t="shared" si="1"/>
        <v>59.35</v>
      </c>
      <c r="H60" s="6">
        <f t="shared" si="2"/>
        <v>59.35</v>
      </c>
    </row>
    <row r="61" spans="1:8" ht="14.25" customHeight="1">
      <c r="A61" s="8" t="s">
        <v>395</v>
      </c>
      <c r="B61" s="15">
        <v>43701</v>
      </c>
      <c r="C61" s="1" t="s">
        <v>1036</v>
      </c>
      <c r="D61" s="1" t="s">
        <v>34</v>
      </c>
      <c r="E61" s="6">
        <f t="shared" si="0"/>
        <v>7.9</v>
      </c>
      <c r="F61" s="8">
        <v>2</v>
      </c>
      <c r="G61" s="8">
        <f t="shared" si="1"/>
        <v>3.95</v>
      </c>
      <c r="H61" s="6">
        <f t="shared" si="2"/>
        <v>3.95</v>
      </c>
    </row>
    <row r="62" spans="1:8" ht="14.25" customHeight="1">
      <c r="A62" s="8" t="s">
        <v>395</v>
      </c>
      <c r="B62" s="15">
        <v>43701</v>
      </c>
      <c r="C62" s="1" t="s">
        <v>1112</v>
      </c>
      <c r="D62" s="1" t="s">
        <v>66</v>
      </c>
      <c r="E62" s="6">
        <f t="shared" si="0"/>
        <v>2</v>
      </c>
      <c r="F62" s="8">
        <v>0</v>
      </c>
      <c r="G62" s="8" t="str">
        <f t="shared" si="1"/>
        <v/>
      </c>
      <c r="H62" s="6">
        <f t="shared" si="2"/>
        <v>2</v>
      </c>
    </row>
    <row r="63" spans="1:8" ht="14.25" customHeight="1">
      <c r="A63" s="8" t="s">
        <v>395</v>
      </c>
      <c r="B63" s="15">
        <v>43701</v>
      </c>
      <c r="C63" s="1" t="s">
        <v>1113</v>
      </c>
      <c r="D63" s="1" t="s">
        <v>1114</v>
      </c>
      <c r="E63" s="6">
        <f t="shared" si="0"/>
        <v>3.6</v>
      </c>
      <c r="F63" s="8">
        <v>2</v>
      </c>
      <c r="G63" s="8">
        <f t="shared" si="1"/>
        <v>1.8</v>
      </c>
      <c r="H63" s="6">
        <f t="shared" si="2"/>
        <v>1.8</v>
      </c>
    </row>
    <row r="64" spans="1:8" ht="14.25" customHeight="1">
      <c r="A64" s="8" t="s">
        <v>395</v>
      </c>
      <c r="B64" s="15">
        <v>43702</v>
      </c>
      <c r="C64" s="1" t="s">
        <v>1112</v>
      </c>
      <c r="D64" s="1" t="s">
        <v>792</v>
      </c>
      <c r="E64" s="6">
        <f t="shared" si="0"/>
        <v>4</v>
      </c>
      <c r="F64" s="8">
        <v>0</v>
      </c>
      <c r="G64" s="8" t="str">
        <f t="shared" si="1"/>
        <v/>
      </c>
      <c r="H64" s="6">
        <f t="shared" si="2"/>
        <v>4</v>
      </c>
    </row>
    <row r="65" spans="1:8" ht="14.25" customHeight="1">
      <c r="A65" s="8" t="s">
        <v>395</v>
      </c>
      <c r="B65" s="15">
        <v>43702</v>
      </c>
      <c r="C65" s="1" t="s">
        <v>1036</v>
      </c>
      <c r="D65" s="1" t="s">
        <v>657</v>
      </c>
      <c r="E65" s="6">
        <f t="shared" si="0"/>
        <v>4.5999999999999996</v>
      </c>
      <c r="F65" s="8">
        <v>2</v>
      </c>
      <c r="G65" s="8">
        <f t="shared" si="1"/>
        <v>2.2999999999999998</v>
      </c>
      <c r="H65" s="6">
        <f t="shared" si="2"/>
        <v>2.2999999999999998</v>
      </c>
    </row>
    <row r="66" spans="1:8" ht="14.25" customHeight="1">
      <c r="A66" s="8" t="s">
        <v>395</v>
      </c>
      <c r="B66" s="15">
        <v>43702</v>
      </c>
      <c r="C66" s="1" t="s">
        <v>882</v>
      </c>
      <c r="D66" s="1" t="s">
        <v>1115</v>
      </c>
      <c r="E66" s="6">
        <f t="shared" si="0"/>
        <v>38</v>
      </c>
      <c r="F66" s="8">
        <v>0</v>
      </c>
      <c r="G66" s="8" t="str">
        <f t="shared" si="1"/>
        <v/>
      </c>
      <c r="H66" s="6">
        <f t="shared" si="2"/>
        <v>38</v>
      </c>
    </row>
    <row r="67" spans="1:8" ht="14.25" customHeight="1">
      <c r="A67" s="8" t="s">
        <v>395</v>
      </c>
      <c r="B67" s="15">
        <v>43702</v>
      </c>
      <c r="C67" s="1" t="s">
        <v>1036</v>
      </c>
      <c r="D67" s="1" t="s">
        <v>346</v>
      </c>
      <c r="E67" s="6">
        <f t="shared" si="0"/>
        <v>2.5</v>
      </c>
      <c r="F67" s="8">
        <v>0</v>
      </c>
      <c r="G67" s="8" t="str">
        <f t="shared" si="1"/>
        <v/>
      </c>
      <c r="H67" s="6">
        <f t="shared" si="2"/>
        <v>2.5</v>
      </c>
    </row>
    <row r="68" spans="1:8" ht="14.25" customHeight="1">
      <c r="A68" s="8" t="s">
        <v>395</v>
      </c>
      <c r="B68" s="15">
        <v>43703</v>
      </c>
      <c r="C68" s="1" t="s">
        <v>1112</v>
      </c>
      <c r="D68" s="1" t="s">
        <v>66</v>
      </c>
      <c r="E68" s="6">
        <f t="shared" si="0"/>
        <v>2</v>
      </c>
      <c r="F68" s="8">
        <v>0</v>
      </c>
      <c r="G68" s="8" t="str">
        <f t="shared" si="1"/>
        <v/>
      </c>
      <c r="H68" s="6">
        <f t="shared" si="2"/>
        <v>2</v>
      </c>
    </row>
    <row r="69" spans="1:8" ht="14.25" customHeight="1">
      <c r="A69" s="8" t="s">
        <v>395</v>
      </c>
      <c r="B69" s="15">
        <v>43703</v>
      </c>
      <c r="C69" s="1" t="s">
        <v>336</v>
      </c>
      <c r="D69" s="1" t="s">
        <v>1116</v>
      </c>
      <c r="E69" s="6">
        <f t="shared" si="0"/>
        <v>6.55</v>
      </c>
      <c r="F69" s="8">
        <v>2</v>
      </c>
      <c r="G69" s="8">
        <f t="shared" si="1"/>
        <v>3.2749999999999999</v>
      </c>
      <c r="H69" s="6">
        <f t="shared" si="2"/>
        <v>3.2749999999999999</v>
      </c>
    </row>
    <row r="70" spans="1:8" ht="14.25" customHeight="1">
      <c r="A70" s="8" t="s">
        <v>395</v>
      </c>
      <c r="B70" s="15">
        <v>43703</v>
      </c>
      <c r="C70" s="1" t="s">
        <v>1117</v>
      </c>
      <c r="D70" s="1" t="s">
        <v>1118</v>
      </c>
      <c r="E70" s="6">
        <f t="shared" si="0"/>
        <v>1.02</v>
      </c>
      <c r="F70" s="8">
        <v>2</v>
      </c>
      <c r="G70" s="8">
        <f t="shared" si="1"/>
        <v>0.51</v>
      </c>
      <c r="H70" s="6">
        <f t="shared" si="2"/>
        <v>0.51</v>
      </c>
    </row>
    <row r="71" spans="1:8" ht="14.25" customHeight="1">
      <c r="A71" s="8" t="s">
        <v>395</v>
      </c>
      <c r="B71" s="15">
        <v>43704</v>
      </c>
      <c r="C71" s="1" t="s">
        <v>336</v>
      </c>
      <c r="D71" s="1" t="s">
        <v>506</v>
      </c>
      <c r="E71" s="6">
        <f t="shared" si="0"/>
        <v>9.5</v>
      </c>
      <c r="F71" s="8">
        <v>2</v>
      </c>
      <c r="G71" s="8">
        <f t="shared" si="1"/>
        <v>4.75</v>
      </c>
      <c r="H71" s="6">
        <f t="shared" si="2"/>
        <v>4.75</v>
      </c>
    </row>
    <row r="72" spans="1:8" ht="14.25" customHeight="1">
      <c r="A72" s="8" t="s">
        <v>395</v>
      </c>
      <c r="B72" s="15">
        <v>43704</v>
      </c>
      <c r="C72" s="1" t="s">
        <v>1109</v>
      </c>
      <c r="D72" s="1" t="s">
        <v>1119</v>
      </c>
      <c r="E72" s="6">
        <f t="shared" si="0"/>
        <v>73.3</v>
      </c>
      <c r="F72" s="8">
        <v>0</v>
      </c>
      <c r="G72" s="8" t="str">
        <f t="shared" si="1"/>
        <v/>
      </c>
      <c r="H72" s="6">
        <f t="shared" si="2"/>
        <v>73.3</v>
      </c>
    </row>
    <row r="73" spans="1:8" ht="14.25" customHeight="1">
      <c r="A73" s="8" t="s">
        <v>395</v>
      </c>
      <c r="B73" s="15">
        <v>43705</v>
      </c>
      <c r="C73" s="1" t="s">
        <v>1120</v>
      </c>
      <c r="D73" s="1" t="s">
        <v>1121</v>
      </c>
      <c r="E73" s="6">
        <f t="shared" si="0"/>
        <v>0.2</v>
      </c>
      <c r="F73" s="8">
        <v>0</v>
      </c>
      <c r="G73" s="8" t="str">
        <f t="shared" si="1"/>
        <v/>
      </c>
      <c r="H73" s="6">
        <f t="shared" si="2"/>
        <v>0.2</v>
      </c>
    </row>
    <row r="74" spans="1:8" ht="14.25" customHeight="1">
      <c r="A74" s="8" t="s">
        <v>395</v>
      </c>
      <c r="B74" s="15">
        <v>43706</v>
      </c>
      <c r="C74" s="1" t="s">
        <v>1029</v>
      </c>
      <c r="D74" s="1" t="s">
        <v>1122</v>
      </c>
      <c r="E74" s="6">
        <f t="shared" si="0"/>
        <v>5.0999999999999996</v>
      </c>
      <c r="F74" s="8">
        <v>0</v>
      </c>
      <c r="G74" s="8" t="str">
        <f t="shared" si="1"/>
        <v/>
      </c>
      <c r="H74" s="6">
        <f t="shared" si="2"/>
        <v>5.0999999999999996</v>
      </c>
    </row>
    <row r="75" spans="1:8" ht="14.25" customHeight="1">
      <c r="A75" s="8" t="s">
        <v>395</v>
      </c>
      <c r="B75" s="15">
        <v>43706</v>
      </c>
      <c r="C75" s="1" t="s">
        <v>1123</v>
      </c>
      <c r="D75" s="1" t="s">
        <v>363</v>
      </c>
      <c r="E75" s="6">
        <f t="shared" si="0"/>
        <v>16</v>
      </c>
      <c r="F75" s="8">
        <v>0</v>
      </c>
      <c r="G75" s="8" t="str">
        <f t="shared" si="1"/>
        <v/>
      </c>
      <c r="H75" s="6">
        <f t="shared" si="2"/>
        <v>16</v>
      </c>
    </row>
    <row r="76" spans="1:8" ht="14.25" customHeight="1">
      <c r="A76" s="8" t="s">
        <v>395</v>
      </c>
      <c r="B76" s="15">
        <v>43707</v>
      </c>
      <c r="C76" s="1" t="s">
        <v>983</v>
      </c>
      <c r="D76" s="1" t="s">
        <v>1124</v>
      </c>
      <c r="E76" s="6">
        <f t="shared" si="0"/>
        <v>21.9</v>
      </c>
      <c r="F76" s="8">
        <v>2</v>
      </c>
      <c r="G76" s="8">
        <f t="shared" si="1"/>
        <v>10.95</v>
      </c>
      <c r="H76" s="6">
        <f t="shared" si="2"/>
        <v>10.95</v>
      </c>
    </row>
    <row r="77" spans="1:8" ht="14.25" customHeight="1">
      <c r="A77" s="8" t="s">
        <v>395</v>
      </c>
      <c r="B77" s="15">
        <v>43707</v>
      </c>
      <c r="C77" s="1" t="s">
        <v>952</v>
      </c>
      <c r="D77" s="1" t="s">
        <v>270</v>
      </c>
      <c r="E77" s="6">
        <f t="shared" si="0"/>
        <v>3</v>
      </c>
      <c r="F77" s="8">
        <v>2</v>
      </c>
      <c r="G77" s="8">
        <f t="shared" si="1"/>
        <v>1.5</v>
      </c>
      <c r="H77" s="6">
        <f t="shared" si="2"/>
        <v>1.5</v>
      </c>
    </row>
    <row r="78" spans="1:8" ht="14.25" customHeight="1">
      <c r="A78" s="8" t="s">
        <v>395</v>
      </c>
      <c r="B78" s="15">
        <v>43707</v>
      </c>
      <c r="C78" s="1" t="s">
        <v>1125</v>
      </c>
      <c r="D78" s="1" t="s">
        <v>976</v>
      </c>
      <c r="E78" s="6">
        <f t="shared" si="0"/>
        <v>0.22</v>
      </c>
      <c r="F78" s="8">
        <v>2</v>
      </c>
      <c r="G78" s="8">
        <f t="shared" si="1"/>
        <v>0.11</v>
      </c>
      <c r="H78" s="6">
        <f t="shared" si="2"/>
        <v>0.11</v>
      </c>
    </row>
    <row r="79" spans="1:8" ht="14.25" customHeight="1">
      <c r="A79" s="8" t="s">
        <v>395</v>
      </c>
      <c r="B79" s="15">
        <v>43708</v>
      </c>
      <c r="C79" s="1" t="s">
        <v>1126</v>
      </c>
      <c r="D79" s="1" t="s">
        <v>709</v>
      </c>
      <c r="E79" s="6">
        <f t="shared" si="0"/>
        <v>30</v>
      </c>
      <c r="F79" s="8">
        <v>2</v>
      </c>
      <c r="G79" s="8">
        <f t="shared" si="1"/>
        <v>15</v>
      </c>
      <c r="H79" s="6">
        <f t="shared" si="2"/>
        <v>15</v>
      </c>
    </row>
    <row r="80" spans="1:8" ht="14.25" customHeight="1">
      <c r="A80" s="8" t="s">
        <v>395</v>
      </c>
      <c r="B80" s="15">
        <v>43708</v>
      </c>
      <c r="C80" s="1" t="s">
        <v>968</v>
      </c>
      <c r="D80" s="1" t="s">
        <v>806</v>
      </c>
      <c r="E80" s="6">
        <f t="shared" si="0"/>
        <v>3.5</v>
      </c>
      <c r="F80" s="8">
        <v>2</v>
      </c>
      <c r="G80" s="8">
        <f t="shared" si="1"/>
        <v>1.75</v>
      </c>
      <c r="H80" s="6">
        <f t="shared" si="2"/>
        <v>1.75</v>
      </c>
    </row>
    <row r="81" spans="1:8" ht="14.25" customHeight="1">
      <c r="A81" s="8" t="s">
        <v>395</v>
      </c>
      <c r="B81" s="15">
        <v>43708</v>
      </c>
      <c r="C81" s="1" t="s">
        <v>512</v>
      </c>
      <c r="D81" s="1" t="s">
        <v>1127</v>
      </c>
      <c r="E81" s="6">
        <f t="shared" si="0"/>
        <v>25.9</v>
      </c>
      <c r="F81" s="8">
        <v>2</v>
      </c>
      <c r="G81" s="8">
        <f t="shared" si="1"/>
        <v>12.95</v>
      </c>
      <c r="H81" s="6">
        <f t="shared" si="2"/>
        <v>12.95</v>
      </c>
    </row>
    <row r="82" spans="1:8" ht="14.25" customHeight="1">
      <c r="A82" s="8" t="s">
        <v>395</v>
      </c>
      <c r="B82" s="15">
        <v>43708</v>
      </c>
      <c r="C82" s="1" t="s">
        <v>1128</v>
      </c>
      <c r="D82" s="1" t="s">
        <v>1129</v>
      </c>
      <c r="E82" s="6">
        <f t="shared" si="0"/>
        <v>299</v>
      </c>
      <c r="F82" s="8">
        <v>0</v>
      </c>
      <c r="G82" s="8" t="str">
        <f t="shared" si="1"/>
        <v/>
      </c>
      <c r="H82" s="6">
        <f t="shared" si="2"/>
        <v>299</v>
      </c>
    </row>
    <row r="83" spans="1:8" ht="14.25" customHeight="1">
      <c r="A83" s="8" t="s">
        <v>395</v>
      </c>
      <c r="B83" s="15">
        <v>43708</v>
      </c>
      <c r="C83" s="1" t="s">
        <v>366</v>
      </c>
      <c r="D83" s="1" t="s">
        <v>1130</v>
      </c>
      <c r="E83" s="6">
        <f t="shared" si="0"/>
        <v>35.1</v>
      </c>
      <c r="F83" s="8">
        <v>2</v>
      </c>
      <c r="G83" s="8">
        <f t="shared" si="1"/>
        <v>17.55</v>
      </c>
      <c r="H83" s="6">
        <f t="shared" si="2"/>
        <v>17.55</v>
      </c>
    </row>
    <row r="84" spans="1:8" ht="14.25" customHeight="1">
      <c r="A84" s="8" t="s">
        <v>395</v>
      </c>
      <c r="B84" s="15">
        <v>43709</v>
      </c>
      <c r="C84" s="1" t="s">
        <v>1131</v>
      </c>
      <c r="D84" s="1" t="s">
        <v>1132</v>
      </c>
      <c r="E84" s="6">
        <f t="shared" si="0"/>
        <v>0.48</v>
      </c>
      <c r="F84" s="8">
        <v>2</v>
      </c>
      <c r="G84" s="8">
        <f t="shared" si="1"/>
        <v>0.24</v>
      </c>
      <c r="H84" s="6">
        <f t="shared" si="2"/>
        <v>0.24</v>
      </c>
    </row>
    <row r="85" spans="1:8" ht="14.25" customHeight="1">
      <c r="A85" s="8" t="s">
        <v>395</v>
      </c>
      <c r="B85" s="15">
        <v>43709</v>
      </c>
      <c r="C85" s="1" t="s">
        <v>1112</v>
      </c>
      <c r="D85" s="1" t="s">
        <v>66</v>
      </c>
      <c r="E85" s="6">
        <f t="shared" si="0"/>
        <v>2</v>
      </c>
      <c r="F85" s="8">
        <v>2</v>
      </c>
      <c r="G85" s="8">
        <f t="shared" si="1"/>
        <v>1</v>
      </c>
      <c r="H85" s="6">
        <f t="shared" si="2"/>
        <v>1</v>
      </c>
    </row>
    <row r="86" spans="1:8" ht="14.25" customHeight="1">
      <c r="A86" s="8" t="s">
        <v>395</v>
      </c>
      <c r="B86" s="15">
        <v>43710</v>
      </c>
      <c r="C86" s="1" t="s">
        <v>352</v>
      </c>
      <c r="D86" s="1" t="s">
        <v>337</v>
      </c>
      <c r="E86" s="6">
        <f t="shared" si="0"/>
        <v>12.9</v>
      </c>
      <c r="F86" s="8">
        <v>0</v>
      </c>
      <c r="G86" s="8" t="str">
        <f t="shared" si="1"/>
        <v/>
      </c>
      <c r="H86" s="6">
        <f t="shared" si="2"/>
        <v>12.9</v>
      </c>
    </row>
    <row r="87" spans="1:8" ht="14.25" customHeight="1">
      <c r="A87" s="8" t="s">
        <v>395</v>
      </c>
      <c r="B87" s="15">
        <v>43711</v>
      </c>
      <c r="C87" s="1" t="s">
        <v>870</v>
      </c>
      <c r="D87" s="1" t="s">
        <v>871</v>
      </c>
      <c r="E87" s="6">
        <f t="shared" si="0"/>
        <v>26.66</v>
      </c>
      <c r="F87" s="8">
        <v>2</v>
      </c>
      <c r="G87" s="8">
        <f t="shared" si="1"/>
        <v>13.33</v>
      </c>
      <c r="H87" s="6">
        <f t="shared" si="2"/>
        <v>13.33</v>
      </c>
    </row>
    <row r="88" spans="1:8" ht="14.25" customHeight="1">
      <c r="A88" s="8" t="s">
        <v>395</v>
      </c>
      <c r="B88" s="15">
        <v>43711</v>
      </c>
      <c r="C88" s="1" t="s">
        <v>1059</v>
      </c>
      <c r="D88" s="1" t="s">
        <v>1060</v>
      </c>
      <c r="E88" s="6">
        <f t="shared" si="0"/>
        <v>17.920000000000002</v>
      </c>
      <c r="F88" s="8">
        <v>2</v>
      </c>
      <c r="G88" s="8">
        <f t="shared" si="1"/>
        <v>8.9600000000000009</v>
      </c>
      <c r="H88" s="6">
        <f t="shared" si="2"/>
        <v>8.9600000000000009</v>
      </c>
    </row>
    <row r="89" spans="1:8" ht="14.25" customHeight="1">
      <c r="A89" s="8" t="s">
        <v>395</v>
      </c>
      <c r="B89" s="15">
        <v>43711</v>
      </c>
      <c r="C89" s="1" t="s">
        <v>872</v>
      </c>
      <c r="D89" s="1" t="s">
        <v>873</v>
      </c>
      <c r="E89" s="6">
        <f t="shared" si="0"/>
        <v>80.59</v>
      </c>
      <c r="F89" s="8">
        <v>2</v>
      </c>
      <c r="G89" s="8">
        <f t="shared" si="1"/>
        <v>40.295000000000002</v>
      </c>
      <c r="H89" s="6">
        <f t="shared" si="2"/>
        <v>40.295000000000002</v>
      </c>
    </row>
    <row r="90" spans="1:8" ht="14.25" customHeight="1">
      <c r="A90" s="8" t="s">
        <v>395</v>
      </c>
      <c r="B90" s="15">
        <v>43711</v>
      </c>
      <c r="C90" s="1" t="s">
        <v>874</v>
      </c>
      <c r="D90" s="1" t="s">
        <v>875</v>
      </c>
      <c r="E90" s="6">
        <f t="shared" si="0"/>
        <v>52.5</v>
      </c>
      <c r="F90" s="8">
        <v>2</v>
      </c>
      <c r="G90" s="8">
        <f t="shared" si="1"/>
        <v>26.25</v>
      </c>
      <c r="H90" s="6">
        <f t="shared" si="2"/>
        <v>26.25</v>
      </c>
    </row>
    <row r="91" spans="1:8" ht="14.25" customHeight="1">
      <c r="A91" s="8" t="s">
        <v>756</v>
      </c>
      <c r="B91" s="15">
        <v>43686</v>
      </c>
      <c r="C91" s="1" t="s">
        <v>292</v>
      </c>
      <c r="D91" s="1" t="s">
        <v>1133</v>
      </c>
      <c r="E91" s="6">
        <f t="shared" si="0"/>
        <v>51.97</v>
      </c>
      <c r="F91" s="8">
        <v>2</v>
      </c>
      <c r="G91" s="8">
        <f t="shared" si="1"/>
        <v>25.984999999999999</v>
      </c>
      <c r="H91" s="6">
        <f t="shared" si="2"/>
        <v>25.984999999999999</v>
      </c>
    </row>
    <row r="92" spans="1:8" ht="14.25" customHeight="1">
      <c r="A92" s="8" t="s">
        <v>756</v>
      </c>
      <c r="B92" s="15">
        <v>43695</v>
      </c>
      <c r="C92" s="1" t="s">
        <v>292</v>
      </c>
      <c r="D92" s="1" t="s">
        <v>1134</v>
      </c>
      <c r="E92" s="6">
        <f t="shared" si="0"/>
        <v>64.88</v>
      </c>
      <c r="F92" s="8">
        <v>2</v>
      </c>
      <c r="G92" s="8">
        <f t="shared" si="1"/>
        <v>32.44</v>
      </c>
      <c r="H92" s="6">
        <f t="shared" si="2"/>
        <v>32.44</v>
      </c>
    </row>
    <row r="93" spans="1:8" ht="14.25" customHeight="1">
      <c r="A93" s="8" t="s">
        <v>756</v>
      </c>
      <c r="B93" s="15">
        <v>43701</v>
      </c>
      <c r="C93" s="1" t="s">
        <v>292</v>
      </c>
      <c r="D93" s="1" t="s">
        <v>1135</v>
      </c>
      <c r="E93" s="6">
        <f t="shared" si="0"/>
        <v>59.8</v>
      </c>
      <c r="F93" s="8">
        <v>2</v>
      </c>
      <c r="G93" s="8">
        <f t="shared" si="1"/>
        <v>29.9</v>
      </c>
      <c r="H93" s="6">
        <f t="shared" si="2"/>
        <v>29.9</v>
      </c>
    </row>
    <row r="94" spans="1:8" ht="14.25" customHeight="1">
      <c r="A94" s="8" t="s">
        <v>756</v>
      </c>
      <c r="B94" s="15">
        <v>43707</v>
      </c>
      <c r="C94" s="1" t="s">
        <v>898</v>
      </c>
      <c r="D94" s="1" t="s">
        <v>1136</v>
      </c>
      <c r="E94" s="6">
        <f t="shared" si="0"/>
        <v>63.37</v>
      </c>
      <c r="F94" s="8">
        <v>2</v>
      </c>
      <c r="G94" s="8">
        <f t="shared" si="1"/>
        <v>31.684999999999999</v>
      </c>
      <c r="H94" s="6">
        <f t="shared" si="2"/>
        <v>31.684999999999999</v>
      </c>
    </row>
    <row r="95" spans="1:8" ht="14.25" customHeight="1">
      <c r="A95" s="8"/>
      <c r="B95" s="4"/>
      <c r="C95" s="5"/>
      <c r="D95" s="5"/>
      <c r="E95" s="6"/>
      <c r="F95" s="8"/>
      <c r="G95" s="8"/>
      <c r="H95" s="8"/>
    </row>
    <row r="96" spans="1:8" ht="14.25" customHeight="1">
      <c r="A96" s="8"/>
      <c r="B96" s="4"/>
      <c r="C96" s="5"/>
      <c r="D96" s="5"/>
      <c r="E96" s="6"/>
      <c r="F96" s="8"/>
      <c r="G96" s="8"/>
      <c r="H96" s="8"/>
    </row>
    <row r="97" spans="1:8" ht="14.25" customHeight="1">
      <c r="A97" s="8"/>
      <c r="B97" s="4"/>
      <c r="C97" s="5"/>
      <c r="D97" s="5"/>
      <c r="E97" s="6"/>
      <c r="F97" s="8"/>
      <c r="G97" s="8"/>
      <c r="H97" s="8"/>
    </row>
    <row r="98" spans="1:8" ht="14.25" customHeight="1">
      <c r="A98" s="8"/>
      <c r="B98" s="4"/>
      <c r="C98" s="5"/>
      <c r="D98" s="5"/>
      <c r="E98" s="6"/>
      <c r="F98" s="8"/>
      <c r="G98" s="8"/>
      <c r="H98" s="8"/>
    </row>
    <row r="99" spans="1:8" ht="14.25" customHeight="1">
      <c r="A99" s="8"/>
      <c r="B99" s="4"/>
      <c r="C99" s="5"/>
      <c r="D99" s="5"/>
      <c r="E99" s="6"/>
      <c r="F99" s="8"/>
      <c r="G99" s="8"/>
      <c r="H99" s="8"/>
    </row>
    <row r="100" spans="1:8" ht="14.25" customHeight="1">
      <c r="A100" s="8"/>
      <c r="B100" s="4"/>
      <c r="C100" s="5"/>
      <c r="D100" s="5"/>
      <c r="E100" s="6"/>
      <c r="F100" s="8"/>
      <c r="G100" s="8"/>
      <c r="H100" s="8"/>
    </row>
    <row r="101" spans="1:8" ht="14.25" customHeight="1">
      <c r="A101" s="8"/>
      <c r="B101" s="4"/>
      <c r="C101" s="5"/>
      <c r="D101" s="5"/>
      <c r="E101" s="6"/>
      <c r="F101" s="8"/>
      <c r="G101" s="8"/>
      <c r="H101" s="8"/>
    </row>
    <row r="102" spans="1:8" ht="14.25" customHeight="1">
      <c r="A102" s="8"/>
      <c r="B102" s="4"/>
      <c r="C102" s="5"/>
      <c r="D102" s="5"/>
      <c r="E102" s="6"/>
      <c r="F102" s="8"/>
      <c r="G102" s="8"/>
      <c r="H102" s="8"/>
    </row>
    <row r="103" spans="1:8" ht="14.25" customHeight="1">
      <c r="A103" s="8"/>
      <c r="B103" s="4"/>
      <c r="C103" s="5"/>
      <c r="D103" s="5"/>
      <c r="E103" s="6"/>
      <c r="F103" s="8"/>
      <c r="G103" s="8"/>
      <c r="H103" s="8"/>
    </row>
    <row r="104" spans="1:8" ht="14.25" customHeight="1">
      <c r="A104" s="8"/>
      <c r="B104" s="4"/>
      <c r="C104" s="5"/>
      <c r="D104" s="5"/>
      <c r="E104" s="6"/>
      <c r="F104" s="8"/>
      <c r="G104" s="8"/>
      <c r="H104" s="8"/>
    </row>
    <row r="105" spans="1:8" ht="14.25" customHeight="1">
      <c r="A105" s="8"/>
      <c r="B105" s="4"/>
      <c r="C105" s="5"/>
      <c r="D105" s="5"/>
      <c r="E105" s="6"/>
      <c r="F105" s="8"/>
      <c r="G105" s="8"/>
      <c r="H105" s="8"/>
    </row>
    <row r="106" spans="1:8" ht="14.25" customHeight="1">
      <c r="A106" s="8"/>
      <c r="B106" s="4"/>
      <c r="C106" s="5"/>
      <c r="D106" s="5"/>
      <c r="E106" s="6"/>
      <c r="F106" s="8"/>
      <c r="G106" s="8"/>
      <c r="H106" s="8"/>
    </row>
    <row r="107" spans="1:8" ht="14.25" customHeight="1">
      <c r="A107" s="8"/>
      <c r="B107" s="4"/>
      <c r="C107" s="5"/>
      <c r="D107" s="5"/>
      <c r="E107" s="6"/>
      <c r="F107" s="8"/>
      <c r="G107" s="8"/>
      <c r="H107" s="8"/>
    </row>
    <row r="108" spans="1:8" ht="14.25" customHeight="1">
      <c r="A108" s="8"/>
      <c r="B108" s="4"/>
      <c r="C108" s="5"/>
      <c r="D108" s="5"/>
      <c r="E108" s="6"/>
      <c r="F108" s="8"/>
      <c r="G108" s="8"/>
      <c r="H108" s="8"/>
    </row>
    <row r="109" spans="1:8" ht="14.25" customHeight="1">
      <c r="A109" s="8"/>
      <c r="B109" s="4"/>
      <c r="C109" s="5"/>
      <c r="D109" s="5"/>
      <c r="E109" s="6"/>
      <c r="F109" s="8"/>
      <c r="G109" s="8"/>
      <c r="H109" s="8"/>
    </row>
    <row r="110" spans="1:8" ht="14.25" customHeight="1">
      <c r="A110" s="8"/>
      <c r="B110" s="4"/>
      <c r="C110" s="5"/>
      <c r="D110" s="5"/>
      <c r="E110" s="6"/>
      <c r="F110" s="8"/>
      <c r="G110" s="8"/>
      <c r="H110" s="8"/>
    </row>
    <row r="111" spans="1:8" ht="14.25" customHeight="1">
      <c r="A111" s="8"/>
      <c r="B111" s="4"/>
      <c r="C111" s="5"/>
      <c r="D111" s="5"/>
      <c r="E111" s="6"/>
      <c r="F111" s="8"/>
      <c r="G111" s="8"/>
      <c r="H111" s="8"/>
    </row>
    <row r="112" spans="1:8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2" xr:uid="{00000000-0009-0000-0000-00000F000000}">
    <sortState xmlns:xlrd2="http://schemas.microsoft.com/office/spreadsheetml/2017/richdata2" ref="A2:H112">
      <sortCondition descending="1" ref="H2:H112"/>
    </sortState>
  </autoFilter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workbookViewId="0"/>
  </sheetViews>
  <sheetFormatPr defaultColWidth="14.42578125" defaultRowHeight="15" customHeight="1"/>
  <cols>
    <col min="1" max="1" width="24" customWidth="1"/>
    <col min="2" max="2" width="9.7109375" customWidth="1"/>
    <col min="3" max="3" width="71.28515625" customWidth="1"/>
    <col min="4" max="4" width="8.85546875" customWidth="1"/>
    <col min="5" max="5" width="9.42578125" customWidth="1"/>
    <col min="6" max="6" width="9.28515625" customWidth="1"/>
    <col min="7" max="7" width="12" customWidth="1"/>
    <col min="8" max="8" width="13.7109375" customWidth="1"/>
    <col min="9" max="12" width="8.7109375" customWidth="1"/>
  </cols>
  <sheetData>
    <row r="1" spans="1:12" ht="14.25" customHeight="1">
      <c r="A1" s="8" t="s">
        <v>1137</v>
      </c>
      <c r="B1" s="8"/>
      <c r="C1" s="8"/>
      <c r="D1" s="8"/>
      <c r="E1" s="8"/>
      <c r="F1" s="8"/>
      <c r="G1" s="6">
        <f>SUM(G3:G110)/0.5*L8-175</f>
        <v>613.50999999999988</v>
      </c>
      <c r="H1" s="6">
        <f>(SUM(H3:H110)-175)/0.5*L7</f>
        <v>1525.870000000001</v>
      </c>
    </row>
    <row r="2" spans="1:12" ht="14.25" customHeight="1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</row>
    <row r="3" spans="1:12" ht="14.25" customHeight="1">
      <c r="A3" s="8" t="s">
        <v>395</v>
      </c>
      <c r="B3" s="15">
        <v>43718</v>
      </c>
      <c r="C3" s="1" t="s">
        <v>1097</v>
      </c>
      <c r="D3" s="1" t="s">
        <v>249</v>
      </c>
      <c r="E3" s="6">
        <f t="shared" ref="E3:E109" si="0">MID(D3,3,LEN(D3)-2)+0</f>
        <v>8</v>
      </c>
      <c r="F3" s="8">
        <v>0</v>
      </c>
      <c r="G3" s="8" t="str">
        <f t="shared" ref="G3:G109" si="1">IFERROR(E3/F3,"")</f>
        <v/>
      </c>
      <c r="H3" s="6">
        <f t="shared" ref="H3:H69" si="2">IF(F3=0,E3,E3-G3)</f>
        <v>8</v>
      </c>
    </row>
    <row r="4" spans="1:12" ht="14.25" customHeight="1">
      <c r="A4" s="8" t="s">
        <v>395</v>
      </c>
      <c r="B4" s="15">
        <v>43741</v>
      </c>
      <c r="C4" s="1" t="s">
        <v>874</v>
      </c>
      <c r="D4" s="1" t="s">
        <v>875</v>
      </c>
      <c r="E4" s="6">
        <f t="shared" si="0"/>
        <v>52.5</v>
      </c>
      <c r="F4" s="8">
        <v>2</v>
      </c>
      <c r="G4" s="8">
        <f t="shared" si="1"/>
        <v>26.25</v>
      </c>
      <c r="H4" s="6">
        <f t="shared" si="2"/>
        <v>26.25</v>
      </c>
    </row>
    <row r="5" spans="1:12" ht="14.25" customHeight="1">
      <c r="A5" s="8" t="s">
        <v>395</v>
      </c>
      <c r="B5" s="15">
        <v>43741</v>
      </c>
      <c r="C5" s="1" t="s">
        <v>870</v>
      </c>
      <c r="D5" s="1" t="s">
        <v>871</v>
      </c>
      <c r="E5" s="6">
        <f t="shared" si="0"/>
        <v>26.66</v>
      </c>
      <c r="F5" s="8">
        <v>2</v>
      </c>
      <c r="G5" s="8">
        <f t="shared" si="1"/>
        <v>13.33</v>
      </c>
      <c r="H5" s="6">
        <f t="shared" si="2"/>
        <v>13.33</v>
      </c>
    </row>
    <row r="6" spans="1:12" ht="14.25" customHeight="1">
      <c r="A6" s="8" t="s">
        <v>395</v>
      </c>
      <c r="B6" s="15">
        <v>43741</v>
      </c>
      <c r="C6" s="1" t="s">
        <v>872</v>
      </c>
      <c r="D6" s="1" t="s">
        <v>873</v>
      </c>
      <c r="E6" s="6">
        <f t="shared" si="0"/>
        <v>80.59</v>
      </c>
      <c r="F6" s="8">
        <v>2</v>
      </c>
      <c r="G6" s="8">
        <f t="shared" si="1"/>
        <v>40.295000000000002</v>
      </c>
      <c r="H6" s="6">
        <f t="shared" si="2"/>
        <v>40.295000000000002</v>
      </c>
    </row>
    <row r="7" spans="1:12" ht="14.25" customHeight="1">
      <c r="A7" s="8" t="s">
        <v>395</v>
      </c>
      <c r="B7" s="15">
        <v>43741</v>
      </c>
      <c r="C7" s="1" t="s">
        <v>1059</v>
      </c>
      <c r="D7" s="1" t="s">
        <v>1060</v>
      </c>
      <c r="E7" s="6">
        <f t="shared" si="0"/>
        <v>17.920000000000002</v>
      </c>
      <c r="F7" s="8">
        <v>2</v>
      </c>
      <c r="G7" s="8">
        <f t="shared" si="1"/>
        <v>8.9600000000000009</v>
      </c>
      <c r="H7" s="6">
        <f t="shared" si="2"/>
        <v>8.9600000000000009</v>
      </c>
      <c r="K7" s="16">
        <v>5598</v>
      </c>
      <c r="L7" s="17">
        <v>0.5</v>
      </c>
    </row>
    <row r="8" spans="1:12" ht="14.25" customHeight="1">
      <c r="A8" s="8" t="s">
        <v>395</v>
      </c>
      <c r="B8" s="15">
        <v>43732</v>
      </c>
      <c r="C8" s="1" t="s">
        <v>1138</v>
      </c>
      <c r="D8" s="1" t="s">
        <v>1139</v>
      </c>
      <c r="E8" s="6">
        <f t="shared" si="0"/>
        <v>20.010000000000002</v>
      </c>
      <c r="F8" s="8">
        <v>0</v>
      </c>
      <c r="G8" s="8" t="str">
        <f t="shared" si="1"/>
        <v/>
      </c>
      <c r="H8" s="6">
        <f t="shared" si="2"/>
        <v>20.010000000000002</v>
      </c>
      <c r="K8" s="16">
        <v>3651</v>
      </c>
      <c r="L8" s="17">
        <v>0.5</v>
      </c>
    </row>
    <row r="9" spans="1:12" ht="14.25" customHeight="1">
      <c r="A9" s="8" t="s">
        <v>395</v>
      </c>
      <c r="B9" s="15">
        <v>43737</v>
      </c>
      <c r="C9" s="1" t="s">
        <v>1140</v>
      </c>
      <c r="D9" s="1" t="s">
        <v>1141</v>
      </c>
      <c r="E9" s="6">
        <f t="shared" si="0"/>
        <v>57.3</v>
      </c>
      <c r="F9" s="8">
        <v>2</v>
      </c>
      <c r="G9" s="8">
        <f t="shared" si="1"/>
        <v>28.65</v>
      </c>
      <c r="H9" s="6">
        <f t="shared" si="2"/>
        <v>28.65</v>
      </c>
      <c r="K9" s="16">
        <f>5598+3651</f>
        <v>9249</v>
      </c>
      <c r="L9" s="17">
        <f>K9/K9</f>
        <v>1</v>
      </c>
    </row>
    <row r="10" spans="1:12" ht="14.25" customHeight="1">
      <c r="A10" s="8" t="s">
        <v>395</v>
      </c>
      <c r="B10" s="15">
        <v>43710</v>
      </c>
      <c r="C10" s="1" t="s">
        <v>1142</v>
      </c>
      <c r="D10" s="1" t="s">
        <v>987</v>
      </c>
      <c r="E10" s="6">
        <f t="shared" si="0"/>
        <v>1.51</v>
      </c>
      <c r="F10" s="8">
        <v>0</v>
      </c>
      <c r="G10" s="8" t="str">
        <f t="shared" si="1"/>
        <v/>
      </c>
      <c r="H10" s="6">
        <f t="shared" si="2"/>
        <v>1.51</v>
      </c>
    </row>
    <row r="11" spans="1:12" ht="14.25" customHeight="1">
      <c r="A11" s="8" t="s">
        <v>395</v>
      </c>
      <c r="B11" s="15">
        <v>43711</v>
      </c>
      <c r="C11" s="1" t="s">
        <v>1143</v>
      </c>
      <c r="D11" s="1" t="s">
        <v>987</v>
      </c>
      <c r="E11" s="6">
        <f t="shared" si="0"/>
        <v>1.51</v>
      </c>
      <c r="F11" s="8">
        <v>0</v>
      </c>
      <c r="G11" s="8" t="str">
        <f t="shared" si="1"/>
        <v/>
      </c>
      <c r="H11" s="6">
        <f t="shared" si="2"/>
        <v>1.51</v>
      </c>
    </row>
    <row r="12" spans="1:12" ht="14.25" customHeight="1">
      <c r="A12" s="8" t="s">
        <v>395</v>
      </c>
      <c r="B12" s="15">
        <v>43712</v>
      </c>
      <c r="C12" s="1" t="s">
        <v>1144</v>
      </c>
      <c r="D12" s="1" t="s">
        <v>987</v>
      </c>
      <c r="E12" s="6">
        <f t="shared" si="0"/>
        <v>1.51</v>
      </c>
      <c r="F12" s="8">
        <v>0</v>
      </c>
      <c r="G12" s="8" t="str">
        <f t="shared" si="1"/>
        <v/>
      </c>
      <c r="H12" s="6">
        <f t="shared" si="2"/>
        <v>1.51</v>
      </c>
    </row>
    <row r="13" spans="1:12" ht="14.25" customHeight="1">
      <c r="A13" s="8" t="s">
        <v>395</v>
      </c>
      <c r="B13" s="15">
        <v>43713</v>
      </c>
      <c r="C13" s="1" t="s">
        <v>1145</v>
      </c>
      <c r="D13" s="1" t="s">
        <v>987</v>
      </c>
      <c r="E13" s="6">
        <f t="shared" si="0"/>
        <v>1.51</v>
      </c>
      <c r="F13" s="8">
        <v>0</v>
      </c>
      <c r="G13" s="8" t="str">
        <f t="shared" si="1"/>
        <v/>
      </c>
      <c r="H13" s="6">
        <f t="shared" si="2"/>
        <v>1.51</v>
      </c>
    </row>
    <row r="14" spans="1:12" ht="14.25" customHeight="1">
      <c r="A14" s="8" t="s">
        <v>395</v>
      </c>
      <c r="B14" s="15">
        <v>43714</v>
      </c>
      <c r="C14" s="1" t="s">
        <v>1146</v>
      </c>
      <c r="D14" s="1" t="s">
        <v>1044</v>
      </c>
      <c r="E14" s="6">
        <f t="shared" si="0"/>
        <v>3.17</v>
      </c>
      <c r="F14" s="8">
        <v>0</v>
      </c>
      <c r="G14" s="8" t="str">
        <f t="shared" si="1"/>
        <v/>
      </c>
      <c r="H14" s="6">
        <f t="shared" si="2"/>
        <v>3.17</v>
      </c>
    </row>
    <row r="15" spans="1:12" ht="14.25" customHeight="1">
      <c r="A15" s="8" t="s">
        <v>395</v>
      </c>
      <c r="B15" s="15">
        <v>43718</v>
      </c>
      <c r="C15" s="1" t="s">
        <v>1147</v>
      </c>
      <c r="D15" s="1" t="s">
        <v>1044</v>
      </c>
      <c r="E15" s="6">
        <f t="shared" si="0"/>
        <v>3.17</v>
      </c>
      <c r="F15" s="8">
        <v>0</v>
      </c>
      <c r="G15" s="8" t="str">
        <f t="shared" si="1"/>
        <v/>
      </c>
      <c r="H15" s="6">
        <f t="shared" si="2"/>
        <v>3.17</v>
      </c>
    </row>
    <row r="16" spans="1:12" ht="14.25" customHeight="1">
      <c r="A16" s="8" t="s">
        <v>395</v>
      </c>
      <c r="B16" s="15">
        <v>43719</v>
      </c>
      <c r="C16" s="1" t="s">
        <v>1148</v>
      </c>
      <c r="D16" s="1" t="s">
        <v>987</v>
      </c>
      <c r="E16" s="6">
        <f t="shared" si="0"/>
        <v>1.51</v>
      </c>
      <c r="F16" s="8">
        <v>0</v>
      </c>
      <c r="G16" s="8" t="str">
        <f t="shared" si="1"/>
        <v/>
      </c>
      <c r="H16" s="6">
        <f t="shared" si="2"/>
        <v>1.51</v>
      </c>
    </row>
    <row r="17" spans="1:8" ht="14.25" customHeight="1">
      <c r="A17" s="8" t="s">
        <v>395</v>
      </c>
      <c r="B17" s="15">
        <v>43720</v>
      </c>
      <c r="C17" s="1" t="s">
        <v>1149</v>
      </c>
      <c r="D17" s="1" t="s">
        <v>1038</v>
      </c>
      <c r="E17" s="6">
        <f t="shared" si="0"/>
        <v>2.34</v>
      </c>
      <c r="F17" s="8">
        <v>0</v>
      </c>
      <c r="G17" s="8" t="str">
        <f t="shared" si="1"/>
        <v/>
      </c>
      <c r="H17" s="6">
        <f t="shared" si="2"/>
        <v>2.34</v>
      </c>
    </row>
    <row r="18" spans="1:8" ht="14.25" customHeight="1">
      <c r="A18" s="8" t="s">
        <v>395</v>
      </c>
      <c r="B18" s="15">
        <v>43721</v>
      </c>
      <c r="C18" s="1" t="s">
        <v>1150</v>
      </c>
      <c r="D18" s="1" t="s">
        <v>987</v>
      </c>
      <c r="E18" s="6">
        <f t="shared" si="0"/>
        <v>1.51</v>
      </c>
      <c r="F18" s="8">
        <v>0</v>
      </c>
      <c r="G18" s="8" t="str">
        <f t="shared" si="1"/>
        <v/>
      </c>
      <c r="H18" s="6">
        <f t="shared" si="2"/>
        <v>1.51</v>
      </c>
    </row>
    <row r="19" spans="1:8" ht="14.25" customHeight="1">
      <c r="A19" s="8" t="s">
        <v>395</v>
      </c>
      <c r="B19" s="15">
        <v>43724</v>
      </c>
      <c r="C19" s="1" t="s">
        <v>1151</v>
      </c>
      <c r="D19" s="1" t="s">
        <v>987</v>
      </c>
      <c r="E19" s="6">
        <f t="shared" si="0"/>
        <v>1.51</v>
      </c>
      <c r="F19" s="8">
        <v>0</v>
      </c>
      <c r="G19" s="8" t="str">
        <f t="shared" si="1"/>
        <v/>
      </c>
      <c r="H19" s="6">
        <f t="shared" si="2"/>
        <v>1.51</v>
      </c>
    </row>
    <row r="20" spans="1:8" ht="14.25" customHeight="1">
      <c r="A20" s="8" t="s">
        <v>395</v>
      </c>
      <c r="B20" s="15">
        <v>43725</v>
      </c>
      <c r="C20" s="1" t="s">
        <v>1152</v>
      </c>
      <c r="D20" s="1" t="s">
        <v>987</v>
      </c>
      <c r="E20" s="6">
        <f t="shared" si="0"/>
        <v>1.51</v>
      </c>
      <c r="F20" s="8">
        <v>0</v>
      </c>
      <c r="G20" s="8" t="str">
        <f t="shared" si="1"/>
        <v/>
      </c>
      <c r="H20" s="6">
        <f t="shared" si="2"/>
        <v>1.51</v>
      </c>
    </row>
    <row r="21" spans="1:8" ht="14.25" customHeight="1">
      <c r="A21" s="8" t="s">
        <v>395</v>
      </c>
      <c r="B21" s="15">
        <v>43726</v>
      </c>
      <c r="C21" s="1" t="s">
        <v>1153</v>
      </c>
      <c r="D21" s="1" t="s">
        <v>981</v>
      </c>
      <c r="E21" s="6">
        <f t="shared" si="0"/>
        <v>2.0699999999999998</v>
      </c>
      <c r="F21" s="8">
        <v>0</v>
      </c>
      <c r="G21" s="8" t="str">
        <f t="shared" si="1"/>
        <v/>
      </c>
      <c r="H21" s="6">
        <f t="shared" si="2"/>
        <v>2.0699999999999998</v>
      </c>
    </row>
    <row r="22" spans="1:8" ht="14.25" customHeight="1">
      <c r="A22" s="8" t="s">
        <v>395</v>
      </c>
      <c r="B22" s="15">
        <v>43727</v>
      </c>
      <c r="C22" s="1" t="s">
        <v>1154</v>
      </c>
      <c r="D22" s="1" t="s">
        <v>987</v>
      </c>
      <c r="E22" s="6">
        <f t="shared" si="0"/>
        <v>1.51</v>
      </c>
      <c r="F22" s="8">
        <v>0</v>
      </c>
      <c r="G22" s="8" t="str">
        <f t="shared" si="1"/>
        <v/>
      </c>
      <c r="H22" s="6">
        <f t="shared" si="2"/>
        <v>1.51</v>
      </c>
    </row>
    <row r="23" spans="1:8" ht="14.25" customHeight="1">
      <c r="A23" s="8" t="s">
        <v>395</v>
      </c>
      <c r="B23" s="15">
        <v>43728</v>
      </c>
      <c r="C23" s="1" t="s">
        <v>1155</v>
      </c>
      <c r="D23" s="1" t="s">
        <v>987</v>
      </c>
      <c r="E23" s="6">
        <f t="shared" si="0"/>
        <v>1.51</v>
      </c>
      <c r="F23" s="8">
        <v>0</v>
      </c>
      <c r="G23" s="8" t="str">
        <f t="shared" si="1"/>
        <v/>
      </c>
      <c r="H23" s="6">
        <f t="shared" si="2"/>
        <v>1.51</v>
      </c>
    </row>
    <row r="24" spans="1:8" ht="14.25" customHeight="1">
      <c r="A24" s="8" t="s">
        <v>395</v>
      </c>
      <c r="B24" s="15">
        <v>43731</v>
      </c>
      <c r="C24" s="1" t="s">
        <v>1156</v>
      </c>
      <c r="D24" s="1" t="s">
        <v>987</v>
      </c>
      <c r="E24" s="6">
        <f t="shared" si="0"/>
        <v>1.51</v>
      </c>
      <c r="F24" s="8">
        <v>0</v>
      </c>
      <c r="G24" s="8" t="str">
        <f t="shared" si="1"/>
        <v/>
      </c>
      <c r="H24" s="6">
        <f t="shared" si="2"/>
        <v>1.51</v>
      </c>
    </row>
    <row r="25" spans="1:8" ht="14.25" customHeight="1">
      <c r="A25" s="8" t="s">
        <v>395</v>
      </c>
      <c r="B25" s="15">
        <v>43732</v>
      </c>
      <c r="C25" s="1" t="s">
        <v>1157</v>
      </c>
      <c r="D25" s="1" t="s">
        <v>987</v>
      </c>
      <c r="E25" s="6">
        <f t="shared" si="0"/>
        <v>1.51</v>
      </c>
      <c r="F25" s="8">
        <v>0</v>
      </c>
      <c r="G25" s="8" t="str">
        <f t="shared" si="1"/>
        <v/>
      </c>
      <c r="H25" s="6">
        <f t="shared" si="2"/>
        <v>1.51</v>
      </c>
    </row>
    <row r="26" spans="1:8" ht="14.25" customHeight="1">
      <c r="A26" s="8" t="s">
        <v>395</v>
      </c>
      <c r="B26" s="15">
        <v>43723</v>
      </c>
      <c r="C26" s="1" t="s">
        <v>660</v>
      </c>
      <c r="D26" s="1" t="s">
        <v>1158</v>
      </c>
      <c r="E26" s="6">
        <f t="shared" si="0"/>
        <v>112.35</v>
      </c>
      <c r="F26" s="8">
        <v>2</v>
      </c>
      <c r="G26" s="8">
        <f t="shared" si="1"/>
        <v>56.174999999999997</v>
      </c>
      <c r="H26" s="6">
        <f t="shared" si="2"/>
        <v>56.174999999999997</v>
      </c>
    </row>
    <row r="27" spans="1:8" ht="14.25" customHeight="1">
      <c r="A27" s="8" t="s">
        <v>395</v>
      </c>
      <c r="B27" s="15">
        <v>43718</v>
      </c>
      <c r="C27" s="1" t="s">
        <v>5</v>
      </c>
      <c r="D27" s="1" t="s">
        <v>1159</v>
      </c>
      <c r="E27" s="6">
        <f t="shared" si="0"/>
        <v>2.83</v>
      </c>
      <c r="F27" s="8">
        <v>2</v>
      </c>
      <c r="G27" s="8">
        <f t="shared" si="1"/>
        <v>1.415</v>
      </c>
      <c r="H27" s="6">
        <f t="shared" si="2"/>
        <v>1.415</v>
      </c>
    </row>
    <row r="28" spans="1:8" ht="14.25" customHeight="1">
      <c r="A28" s="8" t="s">
        <v>395</v>
      </c>
      <c r="B28" s="15">
        <v>43740</v>
      </c>
      <c r="C28" s="1" t="s">
        <v>1160</v>
      </c>
      <c r="D28" s="1" t="s">
        <v>329</v>
      </c>
      <c r="E28" s="6">
        <f t="shared" si="0"/>
        <v>2.8</v>
      </c>
      <c r="F28" s="8">
        <v>0</v>
      </c>
      <c r="G28" s="8" t="str">
        <f t="shared" si="1"/>
        <v/>
      </c>
      <c r="H28" s="6">
        <f t="shared" si="2"/>
        <v>2.8</v>
      </c>
    </row>
    <row r="29" spans="1:8" ht="14.25" customHeight="1">
      <c r="A29" s="8" t="s">
        <v>395</v>
      </c>
      <c r="B29" s="15">
        <v>43732</v>
      </c>
      <c r="C29" s="1" t="s">
        <v>1160</v>
      </c>
      <c r="D29" s="1" t="s">
        <v>444</v>
      </c>
      <c r="E29" s="6">
        <f t="shared" si="0"/>
        <v>1.45</v>
      </c>
      <c r="F29" s="8">
        <v>0</v>
      </c>
      <c r="G29" s="8" t="str">
        <f t="shared" si="1"/>
        <v/>
      </c>
      <c r="H29" s="6">
        <f t="shared" si="2"/>
        <v>1.45</v>
      </c>
    </row>
    <row r="30" spans="1:8" ht="14.25" customHeight="1">
      <c r="A30" s="8" t="s">
        <v>395</v>
      </c>
      <c r="B30" s="15">
        <v>43730</v>
      </c>
      <c r="C30" s="1" t="s">
        <v>336</v>
      </c>
      <c r="D30" s="1" t="s">
        <v>1161</v>
      </c>
      <c r="E30" s="6">
        <f t="shared" si="0"/>
        <v>25.28</v>
      </c>
      <c r="F30" s="8">
        <v>2</v>
      </c>
      <c r="G30" s="8">
        <f t="shared" si="1"/>
        <v>12.64</v>
      </c>
      <c r="H30" s="6">
        <f t="shared" si="2"/>
        <v>12.64</v>
      </c>
    </row>
    <row r="31" spans="1:8" ht="14.25" customHeight="1">
      <c r="A31" s="8" t="s">
        <v>395</v>
      </c>
      <c r="B31" s="15">
        <v>43723</v>
      </c>
      <c r="C31" s="1" t="s">
        <v>336</v>
      </c>
      <c r="D31" s="1" t="s">
        <v>1162</v>
      </c>
      <c r="E31" s="6">
        <f t="shared" si="0"/>
        <v>8.4600000000000009</v>
      </c>
      <c r="F31" s="8">
        <v>2</v>
      </c>
      <c r="G31" s="8">
        <f t="shared" si="1"/>
        <v>4.2300000000000004</v>
      </c>
      <c r="H31" s="6">
        <f t="shared" si="2"/>
        <v>4.2300000000000004</v>
      </c>
    </row>
    <row r="32" spans="1:8" ht="14.25" customHeight="1">
      <c r="A32" s="8" t="s">
        <v>395</v>
      </c>
      <c r="B32" s="15">
        <v>43725</v>
      </c>
      <c r="C32" s="1" t="s">
        <v>336</v>
      </c>
      <c r="D32" s="1" t="s">
        <v>329</v>
      </c>
      <c r="E32" s="6">
        <f t="shared" si="0"/>
        <v>2.8</v>
      </c>
      <c r="F32" s="8">
        <v>0</v>
      </c>
      <c r="G32" s="8" t="str">
        <f t="shared" si="1"/>
        <v/>
      </c>
      <c r="H32" s="6">
        <f t="shared" si="2"/>
        <v>2.8</v>
      </c>
    </row>
    <row r="33" spans="1:8" ht="14.25" customHeight="1">
      <c r="A33" s="8" t="s">
        <v>395</v>
      </c>
      <c r="B33" s="15">
        <v>43720</v>
      </c>
      <c r="C33" s="1" t="s">
        <v>858</v>
      </c>
      <c r="D33" s="1" t="s">
        <v>1092</v>
      </c>
      <c r="E33" s="6">
        <f t="shared" si="0"/>
        <v>13.9</v>
      </c>
      <c r="F33" s="8">
        <v>0</v>
      </c>
      <c r="G33" s="8" t="str">
        <f t="shared" si="1"/>
        <v/>
      </c>
      <c r="H33" s="6">
        <f t="shared" si="2"/>
        <v>13.9</v>
      </c>
    </row>
    <row r="34" spans="1:8" ht="14.25" customHeight="1">
      <c r="A34" s="8" t="s">
        <v>395</v>
      </c>
      <c r="B34" s="15">
        <v>43739</v>
      </c>
      <c r="C34" s="1" t="s">
        <v>858</v>
      </c>
      <c r="D34" s="1" t="s">
        <v>1092</v>
      </c>
      <c r="E34" s="6">
        <f t="shared" si="0"/>
        <v>13.9</v>
      </c>
      <c r="F34" s="8">
        <v>0</v>
      </c>
      <c r="G34" s="8" t="str">
        <f t="shared" si="1"/>
        <v/>
      </c>
      <c r="H34" s="6">
        <f t="shared" si="2"/>
        <v>13.9</v>
      </c>
    </row>
    <row r="35" spans="1:8" ht="14.25" customHeight="1">
      <c r="A35" s="8" t="s">
        <v>395</v>
      </c>
      <c r="B35" s="15">
        <v>43725</v>
      </c>
      <c r="C35" s="1" t="s">
        <v>366</v>
      </c>
      <c r="D35" s="1" t="s">
        <v>57</v>
      </c>
      <c r="E35" s="6">
        <f t="shared" si="0"/>
        <v>4.4000000000000004</v>
      </c>
      <c r="F35" s="8">
        <v>0</v>
      </c>
      <c r="G35" s="8" t="str">
        <f t="shared" si="1"/>
        <v/>
      </c>
      <c r="H35" s="6">
        <f t="shared" si="2"/>
        <v>4.4000000000000004</v>
      </c>
    </row>
    <row r="36" spans="1:8" ht="14.25" customHeight="1">
      <c r="A36" s="8" t="s">
        <v>395</v>
      </c>
      <c r="B36" s="15">
        <v>43711</v>
      </c>
      <c r="C36" s="1" t="s">
        <v>366</v>
      </c>
      <c r="D36" s="1" t="s">
        <v>69</v>
      </c>
      <c r="E36" s="6">
        <f t="shared" si="0"/>
        <v>1.5</v>
      </c>
      <c r="F36" s="8">
        <v>0</v>
      </c>
      <c r="G36" s="8" t="str">
        <f t="shared" si="1"/>
        <v/>
      </c>
      <c r="H36" s="6">
        <f t="shared" si="2"/>
        <v>1.5</v>
      </c>
    </row>
    <row r="37" spans="1:8" ht="14.25" customHeight="1">
      <c r="A37" s="8" t="s">
        <v>395</v>
      </c>
      <c r="B37" s="15">
        <v>43713</v>
      </c>
      <c r="C37" s="1" t="s">
        <v>366</v>
      </c>
      <c r="D37" s="1" t="s">
        <v>69</v>
      </c>
      <c r="E37" s="6">
        <f t="shared" si="0"/>
        <v>1.5</v>
      </c>
      <c r="F37" s="8">
        <v>0</v>
      </c>
      <c r="G37" s="8" t="str">
        <f t="shared" si="1"/>
        <v/>
      </c>
      <c r="H37" s="6">
        <f t="shared" si="2"/>
        <v>1.5</v>
      </c>
    </row>
    <row r="38" spans="1:8" ht="14.25" customHeight="1">
      <c r="A38" s="8" t="s">
        <v>395</v>
      </c>
      <c r="B38" s="15">
        <v>43719</v>
      </c>
      <c r="C38" s="1" t="s">
        <v>366</v>
      </c>
      <c r="D38" s="1" t="s">
        <v>69</v>
      </c>
      <c r="E38" s="6">
        <f t="shared" si="0"/>
        <v>1.5</v>
      </c>
      <c r="F38" s="8">
        <v>0</v>
      </c>
      <c r="G38" s="8" t="str">
        <f t="shared" si="1"/>
        <v/>
      </c>
      <c r="H38" s="6">
        <f t="shared" si="2"/>
        <v>1.5</v>
      </c>
    </row>
    <row r="39" spans="1:8" ht="14.25" customHeight="1">
      <c r="A39" s="8" t="s">
        <v>395</v>
      </c>
      <c r="B39" s="15">
        <v>43721</v>
      </c>
      <c r="C39" s="1" t="s">
        <v>366</v>
      </c>
      <c r="D39" s="1" t="s">
        <v>69</v>
      </c>
      <c r="E39" s="6">
        <f t="shared" si="0"/>
        <v>1.5</v>
      </c>
      <c r="F39" s="8">
        <v>0</v>
      </c>
      <c r="G39" s="8" t="str">
        <f t="shared" si="1"/>
        <v/>
      </c>
      <c r="H39" s="6">
        <f t="shared" si="2"/>
        <v>1.5</v>
      </c>
    </row>
    <row r="40" spans="1:8" ht="14.25" customHeight="1">
      <c r="A40" s="8" t="s">
        <v>395</v>
      </c>
      <c r="B40" s="15">
        <v>43724</v>
      </c>
      <c r="C40" s="1" t="s">
        <v>366</v>
      </c>
      <c r="D40" s="1" t="s">
        <v>69</v>
      </c>
      <c r="E40" s="6">
        <f t="shared" si="0"/>
        <v>1.5</v>
      </c>
      <c r="F40" s="8">
        <v>0</v>
      </c>
      <c r="G40" s="8" t="str">
        <f t="shared" si="1"/>
        <v/>
      </c>
      <c r="H40" s="6">
        <f t="shared" si="2"/>
        <v>1.5</v>
      </c>
    </row>
    <row r="41" spans="1:8" ht="14.25" customHeight="1">
      <c r="A41" s="8" t="s">
        <v>395</v>
      </c>
      <c r="B41" s="15">
        <v>43731</v>
      </c>
      <c r="C41" s="1" t="s">
        <v>366</v>
      </c>
      <c r="D41" s="1" t="s">
        <v>69</v>
      </c>
      <c r="E41" s="6">
        <f t="shared" si="0"/>
        <v>1.5</v>
      </c>
      <c r="F41" s="8">
        <v>0</v>
      </c>
      <c r="G41" s="8" t="str">
        <f t="shared" si="1"/>
        <v/>
      </c>
      <c r="H41" s="6">
        <f t="shared" si="2"/>
        <v>1.5</v>
      </c>
    </row>
    <row r="42" spans="1:8" ht="14.25" customHeight="1">
      <c r="A42" s="8" t="s">
        <v>395</v>
      </c>
      <c r="B42" s="15">
        <v>43738</v>
      </c>
      <c r="C42" s="1" t="s">
        <v>366</v>
      </c>
      <c r="D42" s="1" t="s">
        <v>69</v>
      </c>
      <c r="E42" s="6">
        <f t="shared" si="0"/>
        <v>1.5</v>
      </c>
      <c r="F42" s="8">
        <v>0</v>
      </c>
      <c r="G42" s="8" t="str">
        <f t="shared" si="1"/>
        <v/>
      </c>
      <c r="H42" s="6">
        <f t="shared" si="2"/>
        <v>1.5</v>
      </c>
    </row>
    <row r="43" spans="1:8" ht="14.25" customHeight="1">
      <c r="A43" s="8" t="s">
        <v>395</v>
      </c>
      <c r="B43" s="15">
        <v>43740</v>
      </c>
      <c r="C43" s="1" t="s">
        <v>366</v>
      </c>
      <c r="D43" s="1" t="s">
        <v>69</v>
      </c>
      <c r="E43" s="6">
        <f t="shared" si="0"/>
        <v>1.5</v>
      </c>
      <c r="F43" s="8">
        <v>0</v>
      </c>
      <c r="G43" s="8" t="str">
        <f t="shared" si="1"/>
        <v/>
      </c>
      <c r="H43" s="6">
        <f t="shared" si="2"/>
        <v>1.5</v>
      </c>
    </row>
    <row r="44" spans="1:8" ht="14.25" customHeight="1">
      <c r="A44" s="8" t="s">
        <v>395</v>
      </c>
      <c r="B44" s="15">
        <v>43718</v>
      </c>
      <c r="C44" s="1" t="s">
        <v>1163</v>
      </c>
      <c r="D44" s="1" t="s">
        <v>1164</v>
      </c>
      <c r="E44" s="6">
        <f t="shared" si="0"/>
        <v>2.85</v>
      </c>
      <c r="F44" s="8">
        <v>0</v>
      </c>
      <c r="G44" s="8" t="str">
        <f t="shared" si="1"/>
        <v/>
      </c>
      <c r="H44" s="6">
        <f t="shared" si="2"/>
        <v>2.85</v>
      </c>
    </row>
    <row r="45" spans="1:8" ht="14.25" customHeight="1">
      <c r="A45" s="8" t="s">
        <v>395</v>
      </c>
      <c r="B45" s="15">
        <v>43732</v>
      </c>
      <c r="C45" s="1" t="s">
        <v>951</v>
      </c>
      <c r="D45" s="1" t="s">
        <v>270</v>
      </c>
      <c r="E45" s="6">
        <f t="shared" si="0"/>
        <v>3</v>
      </c>
      <c r="F45" s="8">
        <v>0</v>
      </c>
      <c r="G45" s="8" t="str">
        <f t="shared" si="1"/>
        <v/>
      </c>
      <c r="H45" s="6">
        <f t="shared" si="2"/>
        <v>3</v>
      </c>
    </row>
    <row r="46" spans="1:8" ht="14.25" customHeight="1">
      <c r="A46" s="8" t="s">
        <v>395</v>
      </c>
      <c r="B46" s="15">
        <v>43723</v>
      </c>
      <c r="C46" s="1" t="s">
        <v>65</v>
      </c>
      <c r="D46" s="1" t="s">
        <v>66</v>
      </c>
      <c r="E46" s="6">
        <f t="shared" si="0"/>
        <v>2</v>
      </c>
      <c r="F46" s="8">
        <v>0</v>
      </c>
      <c r="G46" s="8" t="str">
        <f t="shared" si="1"/>
        <v/>
      </c>
      <c r="H46" s="6">
        <f t="shared" si="2"/>
        <v>2</v>
      </c>
    </row>
    <row r="47" spans="1:8" ht="14.25" customHeight="1">
      <c r="A47" s="8" t="s">
        <v>395</v>
      </c>
      <c r="B47" s="15">
        <v>43711</v>
      </c>
      <c r="C47" s="1" t="s">
        <v>1165</v>
      </c>
      <c r="D47" s="1" t="s">
        <v>77</v>
      </c>
      <c r="E47" s="6">
        <f t="shared" si="0"/>
        <v>50</v>
      </c>
      <c r="F47" s="8">
        <v>2</v>
      </c>
      <c r="G47" s="8">
        <f t="shared" si="1"/>
        <v>25</v>
      </c>
      <c r="H47" s="6">
        <f t="shared" si="2"/>
        <v>25</v>
      </c>
    </row>
    <row r="48" spans="1:8" ht="14.25" customHeight="1">
      <c r="A48" s="8" t="s">
        <v>395</v>
      </c>
      <c r="B48" s="15">
        <v>43716</v>
      </c>
      <c r="C48" s="1" t="s">
        <v>1166</v>
      </c>
      <c r="D48" s="1" t="s">
        <v>1167</v>
      </c>
      <c r="E48" s="6">
        <f t="shared" si="0"/>
        <v>25.33</v>
      </c>
      <c r="F48" s="8">
        <v>0</v>
      </c>
      <c r="G48" s="8" t="str">
        <f t="shared" si="1"/>
        <v/>
      </c>
      <c r="H48" s="6">
        <f t="shared" si="2"/>
        <v>25.33</v>
      </c>
    </row>
    <row r="49" spans="1:8" ht="14.25" customHeight="1">
      <c r="A49" s="8" t="s">
        <v>395</v>
      </c>
      <c r="B49" s="15">
        <v>43717</v>
      </c>
      <c r="C49" s="1" t="s">
        <v>1168</v>
      </c>
      <c r="D49" s="1" t="s">
        <v>1169</v>
      </c>
      <c r="E49" s="6">
        <f t="shared" si="0"/>
        <v>24.35</v>
      </c>
      <c r="F49" s="8">
        <v>0</v>
      </c>
      <c r="G49" s="8" t="str">
        <f t="shared" si="1"/>
        <v/>
      </c>
      <c r="H49" s="6">
        <f t="shared" si="2"/>
        <v>24.35</v>
      </c>
    </row>
    <row r="50" spans="1:8" ht="14.25" customHeight="1">
      <c r="A50" s="8" t="s">
        <v>395</v>
      </c>
      <c r="B50" s="15">
        <v>43740</v>
      </c>
      <c r="C50" s="1" t="s">
        <v>717</v>
      </c>
      <c r="D50" s="1" t="s">
        <v>471</v>
      </c>
      <c r="E50" s="6">
        <f t="shared" si="0"/>
        <v>20</v>
      </c>
      <c r="F50" s="8">
        <v>0</v>
      </c>
      <c r="G50" s="8" t="str">
        <f t="shared" si="1"/>
        <v/>
      </c>
      <c r="H50" s="6">
        <f t="shared" si="2"/>
        <v>20</v>
      </c>
    </row>
    <row r="51" spans="1:8" ht="14.25" customHeight="1">
      <c r="A51" s="8" t="s">
        <v>395</v>
      </c>
      <c r="B51" s="15">
        <v>43735</v>
      </c>
      <c r="C51" s="1" t="s">
        <v>1170</v>
      </c>
      <c r="D51" s="1" t="s">
        <v>471</v>
      </c>
      <c r="E51" s="6">
        <f t="shared" si="0"/>
        <v>20</v>
      </c>
      <c r="F51" s="8">
        <v>0</v>
      </c>
      <c r="G51" s="8" t="str">
        <f t="shared" si="1"/>
        <v/>
      </c>
      <c r="H51" s="6">
        <f t="shared" si="2"/>
        <v>20</v>
      </c>
    </row>
    <row r="52" spans="1:8" ht="14.25" customHeight="1">
      <c r="A52" s="8" t="s">
        <v>395</v>
      </c>
      <c r="B52" s="15">
        <v>43716</v>
      </c>
      <c r="C52" s="1" t="s">
        <v>1171</v>
      </c>
      <c r="D52" s="1" t="s">
        <v>1172</v>
      </c>
      <c r="E52" s="6">
        <f t="shared" si="0"/>
        <v>95.05</v>
      </c>
      <c r="F52" s="8">
        <v>0</v>
      </c>
      <c r="G52" s="8" t="str">
        <f t="shared" si="1"/>
        <v/>
      </c>
      <c r="H52" s="6">
        <f t="shared" si="2"/>
        <v>95.05</v>
      </c>
    </row>
    <row r="53" spans="1:8" ht="14.25" customHeight="1">
      <c r="A53" s="8" t="s">
        <v>395</v>
      </c>
      <c r="B53" s="15">
        <v>43723</v>
      </c>
      <c r="C53" s="1" t="s">
        <v>1036</v>
      </c>
      <c r="D53" s="1" t="s">
        <v>1173</v>
      </c>
      <c r="E53" s="6">
        <f t="shared" si="0"/>
        <v>4.55</v>
      </c>
      <c r="F53" s="8">
        <v>2</v>
      </c>
      <c r="G53" s="8">
        <f t="shared" si="1"/>
        <v>2.2749999999999999</v>
      </c>
      <c r="H53" s="6">
        <f t="shared" si="2"/>
        <v>2.2749999999999999</v>
      </c>
    </row>
    <row r="54" spans="1:8" ht="14.25" customHeight="1">
      <c r="A54" s="8" t="s">
        <v>395</v>
      </c>
      <c r="B54" s="15">
        <v>43727</v>
      </c>
      <c r="C54" s="1" t="s">
        <v>804</v>
      </c>
      <c r="D54" s="1" t="s">
        <v>1038</v>
      </c>
      <c r="E54" s="6">
        <f t="shared" si="0"/>
        <v>2.34</v>
      </c>
      <c r="F54" s="8">
        <v>0</v>
      </c>
      <c r="G54" s="8" t="str">
        <f t="shared" si="1"/>
        <v/>
      </c>
      <c r="H54" s="6">
        <f t="shared" si="2"/>
        <v>2.34</v>
      </c>
    </row>
    <row r="55" spans="1:8" ht="14.25" customHeight="1">
      <c r="A55" s="8" t="s">
        <v>395</v>
      </c>
      <c r="B55" s="15">
        <v>43720</v>
      </c>
      <c r="C55" s="1" t="s">
        <v>807</v>
      </c>
      <c r="D55" s="1" t="s">
        <v>368</v>
      </c>
      <c r="E55" s="6">
        <f t="shared" si="0"/>
        <v>2.6</v>
      </c>
      <c r="F55" s="8">
        <v>0</v>
      </c>
      <c r="G55" s="8" t="str">
        <f t="shared" si="1"/>
        <v/>
      </c>
      <c r="H55" s="6">
        <f t="shared" si="2"/>
        <v>2.6</v>
      </c>
    </row>
    <row r="56" spans="1:8" ht="14.25" customHeight="1">
      <c r="A56" s="8" t="s">
        <v>395</v>
      </c>
      <c r="B56" s="15">
        <v>43739</v>
      </c>
      <c r="C56" s="1" t="s">
        <v>807</v>
      </c>
      <c r="D56" s="1" t="s">
        <v>368</v>
      </c>
      <c r="E56" s="6">
        <f t="shared" si="0"/>
        <v>2.6</v>
      </c>
      <c r="F56" s="8">
        <v>0</v>
      </c>
      <c r="G56" s="8" t="str">
        <f t="shared" si="1"/>
        <v/>
      </c>
      <c r="H56" s="6">
        <f t="shared" si="2"/>
        <v>2.6</v>
      </c>
    </row>
    <row r="57" spans="1:8" ht="14.25" customHeight="1">
      <c r="A57" s="8" t="s">
        <v>395</v>
      </c>
      <c r="B57" s="15">
        <v>43722</v>
      </c>
      <c r="C57" s="1" t="s">
        <v>823</v>
      </c>
      <c r="D57" s="1" t="s">
        <v>1174</v>
      </c>
      <c r="E57" s="6">
        <f t="shared" si="0"/>
        <v>23.7</v>
      </c>
      <c r="F57" s="8">
        <v>0</v>
      </c>
      <c r="G57" s="8" t="str">
        <f t="shared" si="1"/>
        <v/>
      </c>
      <c r="H57" s="6">
        <f t="shared" si="2"/>
        <v>23.7</v>
      </c>
    </row>
    <row r="58" spans="1:8" ht="14.25" customHeight="1">
      <c r="A58" s="8" t="s">
        <v>395</v>
      </c>
      <c r="B58" s="15">
        <v>43740</v>
      </c>
      <c r="C58" s="1" t="s">
        <v>1175</v>
      </c>
      <c r="D58" s="1" t="s">
        <v>8</v>
      </c>
      <c r="E58" s="6">
        <f t="shared" si="0"/>
        <v>40.5</v>
      </c>
      <c r="F58" s="8">
        <v>2</v>
      </c>
      <c r="G58" s="8">
        <f t="shared" si="1"/>
        <v>20.25</v>
      </c>
      <c r="H58" s="6">
        <f t="shared" si="2"/>
        <v>20.25</v>
      </c>
    </row>
    <row r="59" spans="1:8" ht="14.25" customHeight="1">
      <c r="A59" s="8" t="s">
        <v>395</v>
      </c>
      <c r="B59" s="15">
        <v>43722</v>
      </c>
      <c r="C59" s="1" t="s">
        <v>1175</v>
      </c>
      <c r="D59" s="1" t="s">
        <v>1176</v>
      </c>
      <c r="E59" s="6">
        <f t="shared" si="0"/>
        <v>38.9</v>
      </c>
      <c r="F59" s="8">
        <v>2</v>
      </c>
      <c r="G59" s="8">
        <f t="shared" si="1"/>
        <v>19.45</v>
      </c>
      <c r="H59" s="6">
        <f t="shared" si="2"/>
        <v>19.45</v>
      </c>
    </row>
    <row r="60" spans="1:8" ht="14.25" customHeight="1">
      <c r="A60" s="8" t="s">
        <v>395</v>
      </c>
      <c r="B60" s="15">
        <v>43740</v>
      </c>
      <c r="C60" s="1" t="s">
        <v>1175</v>
      </c>
      <c r="D60" s="1" t="s">
        <v>27</v>
      </c>
      <c r="E60" s="6">
        <f t="shared" si="0"/>
        <v>11.5</v>
      </c>
      <c r="F60" s="8">
        <v>2</v>
      </c>
      <c r="G60" s="8">
        <f t="shared" si="1"/>
        <v>5.75</v>
      </c>
      <c r="H60" s="6">
        <f t="shared" si="2"/>
        <v>5.75</v>
      </c>
    </row>
    <row r="61" spans="1:8" ht="14.25" customHeight="1">
      <c r="A61" s="8" t="s">
        <v>395</v>
      </c>
      <c r="B61" s="15">
        <v>43717</v>
      </c>
      <c r="C61" s="1" t="s">
        <v>1177</v>
      </c>
      <c r="D61" s="1" t="s">
        <v>1178</v>
      </c>
      <c r="E61" s="6">
        <f t="shared" si="0"/>
        <v>7.8</v>
      </c>
      <c r="F61" s="8">
        <v>0</v>
      </c>
      <c r="G61" s="8" t="str">
        <f t="shared" si="1"/>
        <v/>
      </c>
      <c r="H61" s="6">
        <f t="shared" si="2"/>
        <v>7.8</v>
      </c>
    </row>
    <row r="62" spans="1:8" ht="14.25" customHeight="1">
      <c r="A62" s="8" t="s">
        <v>395</v>
      </c>
      <c r="B62" s="15">
        <v>43739</v>
      </c>
      <c r="C62" s="1" t="s">
        <v>1177</v>
      </c>
      <c r="D62" s="1" t="s">
        <v>1179</v>
      </c>
      <c r="E62" s="6">
        <f t="shared" si="0"/>
        <v>0.01</v>
      </c>
      <c r="F62" s="8">
        <v>0</v>
      </c>
      <c r="G62" s="8" t="str">
        <f t="shared" si="1"/>
        <v/>
      </c>
      <c r="H62" s="6">
        <f t="shared" si="2"/>
        <v>0.01</v>
      </c>
    </row>
    <row r="63" spans="1:8" ht="14.25" customHeight="1">
      <c r="A63" s="8" t="s">
        <v>395</v>
      </c>
      <c r="B63" s="15">
        <v>43712</v>
      </c>
      <c r="C63" s="1" t="s">
        <v>791</v>
      </c>
      <c r="D63" s="1" t="s">
        <v>557</v>
      </c>
      <c r="E63" s="6">
        <f t="shared" si="0"/>
        <v>18</v>
      </c>
      <c r="F63" s="8">
        <v>0</v>
      </c>
      <c r="G63" s="8" t="str">
        <f t="shared" si="1"/>
        <v/>
      </c>
      <c r="H63" s="6">
        <f t="shared" si="2"/>
        <v>18</v>
      </c>
    </row>
    <row r="64" spans="1:8" ht="14.25" customHeight="1">
      <c r="A64" s="8" t="s">
        <v>395</v>
      </c>
      <c r="B64" s="15">
        <v>43728</v>
      </c>
      <c r="C64" s="1" t="s">
        <v>1180</v>
      </c>
      <c r="D64" s="1" t="s">
        <v>1181</v>
      </c>
      <c r="E64" s="6">
        <f t="shared" si="0"/>
        <v>72</v>
      </c>
      <c r="F64" s="8">
        <v>0</v>
      </c>
      <c r="G64" s="8" t="str">
        <f t="shared" si="1"/>
        <v/>
      </c>
      <c r="H64" s="6">
        <f t="shared" si="2"/>
        <v>72</v>
      </c>
    </row>
    <row r="65" spans="1:8" ht="14.25" customHeight="1">
      <c r="A65" s="8" t="s">
        <v>395</v>
      </c>
      <c r="B65" s="15">
        <v>43716</v>
      </c>
      <c r="C65" s="1" t="s">
        <v>1182</v>
      </c>
      <c r="D65" s="1" t="s">
        <v>1183</v>
      </c>
      <c r="E65" s="6">
        <f t="shared" si="0"/>
        <v>44.38</v>
      </c>
      <c r="F65" s="8">
        <v>2</v>
      </c>
      <c r="G65" s="8">
        <f t="shared" si="1"/>
        <v>22.19</v>
      </c>
      <c r="H65" s="6">
        <f t="shared" si="2"/>
        <v>22.19</v>
      </c>
    </row>
    <row r="66" spans="1:8" ht="14.25" customHeight="1">
      <c r="A66" s="8" t="s">
        <v>395</v>
      </c>
      <c r="B66" s="15">
        <v>43711</v>
      </c>
      <c r="C66" s="1" t="s">
        <v>326</v>
      </c>
      <c r="D66" s="1" t="s">
        <v>446</v>
      </c>
      <c r="E66" s="6">
        <f t="shared" si="0"/>
        <v>12.65</v>
      </c>
      <c r="F66" s="8">
        <v>0</v>
      </c>
      <c r="G66" s="8" t="str">
        <f t="shared" si="1"/>
        <v/>
      </c>
      <c r="H66" s="6">
        <f t="shared" si="2"/>
        <v>12.65</v>
      </c>
    </row>
    <row r="67" spans="1:8" ht="14.25" customHeight="1">
      <c r="A67" s="8" t="s">
        <v>395</v>
      </c>
      <c r="B67" s="15">
        <v>43729</v>
      </c>
      <c r="C67" s="1" t="s">
        <v>1184</v>
      </c>
      <c r="D67" s="1" t="s">
        <v>1185</v>
      </c>
      <c r="E67" s="6">
        <f t="shared" si="0"/>
        <v>76.400000000000006</v>
      </c>
      <c r="F67" s="8">
        <v>2</v>
      </c>
      <c r="G67" s="8">
        <f t="shared" si="1"/>
        <v>38.200000000000003</v>
      </c>
      <c r="H67" s="6">
        <f t="shared" si="2"/>
        <v>38.200000000000003</v>
      </c>
    </row>
    <row r="68" spans="1:8" ht="14.25" customHeight="1">
      <c r="A68" s="8" t="s">
        <v>395</v>
      </c>
      <c r="B68" s="15">
        <v>43736</v>
      </c>
      <c r="C68" s="1" t="s">
        <v>1186</v>
      </c>
      <c r="D68" s="1" t="s">
        <v>1187</v>
      </c>
      <c r="E68" s="6">
        <f t="shared" si="0"/>
        <v>16.829999999999998</v>
      </c>
      <c r="F68" s="8">
        <v>2</v>
      </c>
      <c r="G68" s="8">
        <f t="shared" si="1"/>
        <v>8.4149999999999991</v>
      </c>
      <c r="H68" s="6">
        <f t="shared" si="2"/>
        <v>8.4149999999999991</v>
      </c>
    </row>
    <row r="69" spans="1:8" ht="14.25" customHeight="1">
      <c r="A69" s="8" t="s">
        <v>395</v>
      </c>
      <c r="B69" s="15">
        <v>43736</v>
      </c>
      <c r="C69" s="1" t="s">
        <v>1188</v>
      </c>
      <c r="D69" s="1" t="s">
        <v>1189</v>
      </c>
      <c r="E69" s="6">
        <f t="shared" si="0"/>
        <v>42.8</v>
      </c>
      <c r="F69" s="8">
        <v>0</v>
      </c>
      <c r="G69" s="8" t="str">
        <f t="shared" si="1"/>
        <v/>
      </c>
      <c r="H69" s="6">
        <f t="shared" si="2"/>
        <v>42.8</v>
      </c>
    </row>
    <row r="70" spans="1:8" ht="14.25" customHeight="1">
      <c r="A70" s="8" t="s">
        <v>395</v>
      </c>
      <c r="B70" s="15">
        <v>43724</v>
      </c>
      <c r="C70" s="1" t="s">
        <v>1190</v>
      </c>
      <c r="D70" s="1" t="s">
        <v>1191</v>
      </c>
      <c r="E70" s="6">
        <f t="shared" si="0"/>
        <v>1180</v>
      </c>
      <c r="F70" s="8">
        <v>0</v>
      </c>
      <c r="G70" s="8" t="str">
        <f t="shared" si="1"/>
        <v/>
      </c>
      <c r="H70" s="8"/>
    </row>
    <row r="71" spans="1:8" ht="14.25" customHeight="1">
      <c r="A71" s="8" t="s">
        <v>395</v>
      </c>
      <c r="B71" s="15">
        <v>43724</v>
      </c>
      <c r="C71" s="1" t="s">
        <v>1190</v>
      </c>
      <c r="D71" s="1" t="s">
        <v>1192</v>
      </c>
      <c r="E71" s="6">
        <f t="shared" si="0"/>
        <v>210</v>
      </c>
      <c r="F71" s="8">
        <v>0</v>
      </c>
      <c r="G71" s="8" t="str">
        <f t="shared" si="1"/>
        <v/>
      </c>
      <c r="H71" s="8"/>
    </row>
    <row r="72" spans="1:8" ht="14.25" customHeight="1">
      <c r="A72" s="8" t="s">
        <v>395</v>
      </c>
      <c r="B72" s="15">
        <v>43724</v>
      </c>
      <c r="C72" s="1" t="s">
        <v>1190</v>
      </c>
      <c r="D72" s="1" t="s">
        <v>1193</v>
      </c>
      <c r="E72" s="6">
        <f t="shared" si="0"/>
        <v>710</v>
      </c>
      <c r="F72" s="8">
        <v>0</v>
      </c>
      <c r="G72" s="8" t="str">
        <f t="shared" si="1"/>
        <v/>
      </c>
      <c r="H72" s="8"/>
    </row>
    <row r="73" spans="1:8" ht="14.25" customHeight="1">
      <c r="A73" s="8" t="s">
        <v>395</v>
      </c>
      <c r="B73" s="15">
        <v>43715</v>
      </c>
      <c r="C73" s="1" t="s">
        <v>993</v>
      </c>
      <c r="D73" s="1" t="s">
        <v>994</v>
      </c>
      <c r="E73" s="6">
        <f t="shared" si="0"/>
        <v>16.98</v>
      </c>
      <c r="F73" s="8">
        <v>2</v>
      </c>
      <c r="G73" s="8">
        <f t="shared" si="1"/>
        <v>8.49</v>
      </c>
      <c r="H73" s="6">
        <f t="shared" ref="H73:H96" si="3">IF(F73=0,E73,E73-G73)</f>
        <v>8.49</v>
      </c>
    </row>
    <row r="74" spans="1:8" ht="14.25" customHeight="1">
      <c r="A74" s="8" t="s">
        <v>395</v>
      </c>
      <c r="B74" s="15">
        <v>43720</v>
      </c>
      <c r="C74" s="1" t="s">
        <v>1194</v>
      </c>
      <c r="D74" s="1" t="s">
        <v>73</v>
      </c>
      <c r="E74" s="6">
        <f t="shared" si="0"/>
        <v>1.2</v>
      </c>
      <c r="F74" s="8">
        <v>0</v>
      </c>
      <c r="G74" s="8" t="str">
        <f t="shared" si="1"/>
        <v/>
      </c>
      <c r="H74" s="6">
        <f t="shared" si="3"/>
        <v>1.2</v>
      </c>
    </row>
    <row r="75" spans="1:8" ht="14.25" customHeight="1">
      <c r="A75" s="8" t="s">
        <v>395</v>
      </c>
      <c r="B75" s="15">
        <v>43737</v>
      </c>
      <c r="C75" s="1" t="s">
        <v>1195</v>
      </c>
      <c r="D75" s="1" t="s">
        <v>464</v>
      </c>
      <c r="E75" s="6">
        <f t="shared" si="0"/>
        <v>3.1</v>
      </c>
      <c r="F75" s="8">
        <v>0</v>
      </c>
      <c r="G75" s="8" t="str">
        <f t="shared" si="1"/>
        <v/>
      </c>
      <c r="H75" s="6">
        <f t="shared" si="3"/>
        <v>3.1</v>
      </c>
    </row>
    <row r="76" spans="1:8" ht="14.25" customHeight="1">
      <c r="A76" s="8" t="s">
        <v>395</v>
      </c>
      <c r="B76" s="15">
        <v>43731</v>
      </c>
      <c r="C76" s="1" t="s">
        <v>1196</v>
      </c>
      <c r="D76" s="1" t="s">
        <v>56</v>
      </c>
      <c r="E76" s="6">
        <f t="shared" si="0"/>
        <v>4.8</v>
      </c>
      <c r="F76" s="8">
        <v>2</v>
      </c>
      <c r="G76" s="8">
        <f t="shared" si="1"/>
        <v>2.4</v>
      </c>
      <c r="H76" s="6">
        <f t="shared" si="3"/>
        <v>2.4</v>
      </c>
    </row>
    <row r="77" spans="1:8" ht="14.25" customHeight="1">
      <c r="A77" s="8" t="s">
        <v>395</v>
      </c>
      <c r="B77" s="15">
        <v>43738</v>
      </c>
      <c r="C77" s="1" t="s">
        <v>1197</v>
      </c>
      <c r="D77" s="1" t="s">
        <v>1198</v>
      </c>
      <c r="E77" s="6">
        <f t="shared" si="0"/>
        <v>5.54</v>
      </c>
      <c r="F77" s="8">
        <v>2</v>
      </c>
      <c r="G77" s="8">
        <f t="shared" si="1"/>
        <v>2.77</v>
      </c>
      <c r="H77" s="6">
        <f t="shared" si="3"/>
        <v>2.77</v>
      </c>
    </row>
    <row r="78" spans="1:8" ht="14.25" customHeight="1">
      <c r="A78" s="8" t="s">
        <v>395</v>
      </c>
      <c r="B78" s="15">
        <v>43726</v>
      </c>
      <c r="C78" s="1" t="s">
        <v>1199</v>
      </c>
      <c r="D78" s="1" t="s">
        <v>1200</v>
      </c>
      <c r="E78" s="6">
        <f t="shared" si="0"/>
        <v>1.72</v>
      </c>
      <c r="F78" s="8">
        <v>2</v>
      </c>
      <c r="G78" s="8">
        <f t="shared" si="1"/>
        <v>0.86</v>
      </c>
      <c r="H78" s="6">
        <f t="shared" si="3"/>
        <v>0.86</v>
      </c>
    </row>
    <row r="79" spans="1:8" ht="14.25" customHeight="1">
      <c r="A79" s="8" t="s">
        <v>395</v>
      </c>
      <c r="B79" s="15">
        <v>43713</v>
      </c>
      <c r="C79" s="1" t="s">
        <v>1201</v>
      </c>
      <c r="D79" s="1" t="s">
        <v>1202</v>
      </c>
      <c r="E79" s="6">
        <f t="shared" si="0"/>
        <v>1.42</v>
      </c>
      <c r="F79" s="8">
        <v>2</v>
      </c>
      <c r="G79" s="8">
        <f t="shared" si="1"/>
        <v>0.71</v>
      </c>
      <c r="H79" s="6">
        <f t="shared" si="3"/>
        <v>0.71</v>
      </c>
    </row>
    <row r="80" spans="1:8" ht="14.25" customHeight="1">
      <c r="A80" s="8" t="s">
        <v>395</v>
      </c>
      <c r="B80" s="15">
        <v>43727</v>
      </c>
      <c r="C80" s="1" t="s">
        <v>1203</v>
      </c>
      <c r="D80" s="1" t="s">
        <v>270</v>
      </c>
      <c r="E80" s="6">
        <f t="shared" si="0"/>
        <v>3</v>
      </c>
      <c r="F80" s="8">
        <v>2</v>
      </c>
      <c r="G80" s="8">
        <f t="shared" si="1"/>
        <v>1.5</v>
      </c>
      <c r="H80" s="6">
        <f t="shared" si="3"/>
        <v>1.5</v>
      </c>
    </row>
    <row r="81" spans="1:8" ht="14.25" customHeight="1">
      <c r="A81" s="8" t="s">
        <v>395</v>
      </c>
      <c r="B81" s="15">
        <v>43733</v>
      </c>
      <c r="C81" s="1" t="s">
        <v>1204</v>
      </c>
      <c r="D81" s="1" t="s">
        <v>1205</v>
      </c>
      <c r="E81" s="6">
        <f t="shared" si="0"/>
        <v>0.74</v>
      </c>
      <c r="F81" s="8">
        <v>2</v>
      </c>
      <c r="G81" s="8">
        <f t="shared" si="1"/>
        <v>0.37</v>
      </c>
      <c r="H81" s="6">
        <f t="shared" si="3"/>
        <v>0.37</v>
      </c>
    </row>
    <row r="82" spans="1:8" ht="14.25" customHeight="1">
      <c r="A82" s="8" t="s">
        <v>395</v>
      </c>
      <c r="B82" s="15">
        <v>43734</v>
      </c>
      <c r="C82" s="1" t="s">
        <v>1206</v>
      </c>
      <c r="D82" s="1" t="s">
        <v>1207</v>
      </c>
      <c r="E82" s="6">
        <f t="shared" si="0"/>
        <v>1.52</v>
      </c>
      <c r="F82" s="8">
        <v>2</v>
      </c>
      <c r="G82" s="8">
        <f t="shared" si="1"/>
        <v>0.76</v>
      </c>
      <c r="H82" s="6">
        <f t="shared" si="3"/>
        <v>0.76</v>
      </c>
    </row>
    <row r="83" spans="1:8" ht="14.25" customHeight="1">
      <c r="A83" s="8" t="s">
        <v>395</v>
      </c>
      <c r="B83" s="15">
        <v>43717</v>
      </c>
      <c r="C83" s="1" t="s">
        <v>1208</v>
      </c>
      <c r="D83" s="1" t="s">
        <v>1209</v>
      </c>
      <c r="E83" s="6">
        <f t="shared" si="0"/>
        <v>2.48</v>
      </c>
      <c r="F83" s="8">
        <v>2</v>
      </c>
      <c r="G83" s="8">
        <f t="shared" si="1"/>
        <v>1.24</v>
      </c>
      <c r="H83" s="6">
        <f t="shared" si="3"/>
        <v>1.24</v>
      </c>
    </row>
    <row r="84" spans="1:8" ht="14.25" customHeight="1">
      <c r="A84" s="8" t="s">
        <v>395</v>
      </c>
      <c r="B84" s="15">
        <v>43728</v>
      </c>
      <c r="C84" s="1" t="s">
        <v>1210</v>
      </c>
      <c r="D84" s="1" t="s">
        <v>1211</v>
      </c>
      <c r="E84" s="6">
        <f t="shared" si="0"/>
        <v>17.66</v>
      </c>
      <c r="F84" s="8">
        <v>0</v>
      </c>
      <c r="G84" s="8" t="str">
        <f t="shared" si="1"/>
        <v/>
      </c>
      <c r="H84" s="6">
        <f t="shared" si="3"/>
        <v>17.66</v>
      </c>
    </row>
    <row r="85" spans="1:8" ht="14.25" customHeight="1">
      <c r="A85" s="8" t="s">
        <v>395</v>
      </c>
      <c r="B85" s="15">
        <v>43722</v>
      </c>
      <c r="C85" s="1" t="s">
        <v>1212</v>
      </c>
      <c r="D85" s="1" t="s">
        <v>1213</v>
      </c>
      <c r="E85" s="6">
        <f t="shared" si="0"/>
        <v>67.91</v>
      </c>
      <c r="F85" s="8">
        <v>2</v>
      </c>
      <c r="G85" s="8">
        <f t="shared" si="1"/>
        <v>33.954999999999998</v>
      </c>
      <c r="H85" s="6">
        <f t="shared" si="3"/>
        <v>33.954999999999998</v>
      </c>
    </row>
    <row r="86" spans="1:8" ht="14.25" customHeight="1">
      <c r="A86" s="8" t="s">
        <v>395</v>
      </c>
      <c r="B86" s="15">
        <v>43728</v>
      </c>
      <c r="C86" s="1" t="s">
        <v>1214</v>
      </c>
      <c r="D86" s="1" t="s">
        <v>572</v>
      </c>
      <c r="E86" s="6">
        <f t="shared" si="0"/>
        <v>3.9</v>
      </c>
      <c r="F86" s="8">
        <v>0</v>
      </c>
      <c r="G86" s="8" t="str">
        <f t="shared" si="1"/>
        <v/>
      </c>
      <c r="H86" s="6">
        <f t="shared" si="3"/>
        <v>3.9</v>
      </c>
    </row>
    <row r="87" spans="1:8" ht="14.25" customHeight="1">
      <c r="A87" s="8" t="s">
        <v>395</v>
      </c>
      <c r="B87" s="15">
        <v>43717</v>
      </c>
      <c r="C87" s="1" t="s">
        <v>213</v>
      </c>
      <c r="D87" s="1" t="s">
        <v>1215</v>
      </c>
      <c r="E87" s="6">
        <f t="shared" si="0"/>
        <v>124.89</v>
      </c>
      <c r="F87" s="8">
        <v>0</v>
      </c>
      <c r="G87" s="8" t="str">
        <f t="shared" si="1"/>
        <v/>
      </c>
      <c r="H87" s="6">
        <f t="shared" si="3"/>
        <v>124.89</v>
      </c>
    </row>
    <row r="88" spans="1:8" ht="14.25" customHeight="1">
      <c r="A88" s="8" t="s">
        <v>395</v>
      </c>
      <c r="B88" s="15">
        <v>43730</v>
      </c>
      <c r="C88" s="1" t="s">
        <v>1216</v>
      </c>
      <c r="D88" s="1" t="s">
        <v>1217</v>
      </c>
      <c r="E88" s="6">
        <f t="shared" si="0"/>
        <v>19.8</v>
      </c>
      <c r="F88" s="8">
        <v>2</v>
      </c>
      <c r="G88" s="8">
        <f t="shared" si="1"/>
        <v>9.9</v>
      </c>
      <c r="H88" s="6">
        <f t="shared" si="3"/>
        <v>9.9</v>
      </c>
    </row>
    <row r="89" spans="1:8" ht="14.25" customHeight="1">
      <c r="A89" s="8"/>
      <c r="B89" s="15">
        <v>43722</v>
      </c>
      <c r="C89" s="1" t="s">
        <v>292</v>
      </c>
      <c r="D89" s="1" t="s">
        <v>1218</v>
      </c>
      <c r="E89" s="6">
        <f t="shared" si="0"/>
        <v>66.83</v>
      </c>
      <c r="F89" s="8">
        <v>2</v>
      </c>
      <c r="G89" s="8">
        <f t="shared" si="1"/>
        <v>33.414999999999999</v>
      </c>
      <c r="H89" s="6">
        <f t="shared" si="3"/>
        <v>33.414999999999999</v>
      </c>
    </row>
    <row r="90" spans="1:8" ht="14.25" customHeight="1">
      <c r="A90" s="8"/>
      <c r="B90" s="15">
        <v>43729</v>
      </c>
      <c r="C90" s="1" t="s">
        <v>292</v>
      </c>
      <c r="D90" s="1" t="s">
        <v>1219</v>
      </c>
      <c r="E90" s="6">
        <f t="shared" si="0"/>
        <v>57.8</v>
      </c>
      <c r="F90" s="8">
        <v>2</v>
      </c>
      <c r="G90" s="8">
        <f t="shared" si="1"/>
        <v>28.9</v>
      </c>
      <c r="H90" s="6">
        <f t="shared" si="3"/>
        <v>28.9</v>
      </c>
    </row>
    <row r="91" spans="1:8" ht="14.25" customHeight="1">
      <c r="A91" s="8" t="s">
        <v>395</v>
      </c>
      <c r="B91" s="15">
        <v>43720</v>
      </c>
      <c r="C91" s="1" t="s">
        <v>1220</v>
      </c>
      <c r="D91" s="1" t="s">
        <v>358</v>
      </c>
      <c r="E91" s="6">
        <f t="shared" si="0"/>
        <v>10</v>
      </c>
      <c r="F91" s="8">
        <v>0</v>
      </c>
      <c r="G91" s="8" t="str">
        <f t="shared" si="1"/>
        <v/>
      </c>
      <c r="H91" s="6">
        <f t="shared" si="3"/>
        <v>10</v>
      </c>
    </row>
    <row r="92" spans="1:8" ht="14.25" customHeight="1">
      <c r="A92" s="8" t="s">
        <v>395</v>
      </c>
      <c r="B92" s="15">
        <v>43737</v>
      </c>
      <c r="C92" s="1" t="s">
        <v>1221</v>
      </c>
      <c r="D92" s="1" t="s">
        <v>363</v>
      </c>
      <c r="E92" s="6">
        <f t="shared" si="0"/>
        <v>16</v>
      </c>
      <c r="F92" s="8">
        <v>0</v>
      </c>
      <c r="G92" s="8" t="str">
        <f t="shared" si="1"/>
        <v/>
      </c>
      <c r="H92" s="6">
        <f t="shared" si="3"/>
        <v>16</v>
      </c>
    </row>
    <row r="93" spans="1:8" ht="14.25" customHeight="1">
      <c r="A93" s="8" t="s">
        <v>395</v>
      </c>
      <c r="B93" s="15">
        <v>43726</v>
      </c>
      <c r="C93" s="1" t="s">
        <v>1094</v>
      </c>
      <c r="D93" s="1" t="s">
        <v>768</v>
      </c>
      <c r="E93" s="6">
        <f t="shared" si="0"/>
        <v>12</v>
      </c>
      <c r="F93" s="8">
        <v>0</v>
      </c>
      <c r="G93" s="8" t="str">
        <f t="shared" si="1"/>
        <v/>
      </c>
      <c r="H93" s="6">
        <f t="shared" si="3"/>
        <v>12</v>
      </c>
    </row>
    <row r="94" spans="1:8" ht="14.25" customHeight="1">
      <c r="A94" s="8" t="s">
        <v>395</v>
      </c>
      <c r="B94" s="15">
        <v>43737</v>
      </c>
      <c r="C94" s="1" t="s">
        <v>1222</v>
      </c>
      <c r="D94" s="1" t="s">
        <v>1178</v>
      </c>
      <c r="E94" s="6">
        <f t="shared" si="0"/>
        <v>7.8</v>
      </c>
      <c r="F94" s="8">
        <v>0</v>
      </c>
      <c r="G94" s="8" t="str">
        <f t="shared" si="1"/>
        <v/>
      </c>
      <c r="H94" s="6">
        <f t="shared" si="3"/>
        <v>7.8</v>
      </c>
    </row>
    <row r="95" spans="1:8" ht="14.25" customHeight="1">
      <c r="A95" s="8" t="s">
        <v>395</v>
      </c>
      <c r="B95" s="15">
        <v>43728</v>
      </c>
      <c r="C95" s="1" t="s">
        <v>1223</v>
      </c>
      <c r="D95" s="1" t="s">
        <v>1224</v>
      </c>
      <c r="E95" s="6">
        <f t="shared" si="0"/>
        <v>639.73</v>
      </c>
      <c r="F95" s="8">
        <v>2</v>
      </c>
      <c r="G95" s="8">
        <f t="shared" si="1"/>
        <v>319.86500000000001</v>
      </c>
      <c r="H95" s="6">
        <f t="shared" si="3"/>
        <v>319.86500000000001</v>
      </c>
    </row>
    <row r="96" spans="1:8" ht="14.25" customHeight="1">
      <c r="A96" s="8" t="s">
        <v>395</v>
      </c>
      <c r="B96" s="15">
        <v>43729</v>
      </c>
      <c r="C96" s="1" t="s">
        <v>1225</v>
      </c>
      <c r="D96" s="1" t="s">
        <v>1217</v>
      </c>
      <c r="E96" s="6">
        <f t="shared" si="0"/>
        <v>19.8</v>
      </c>
      <c r="F96" s="8">
        <v>2</v>
      </c>
      <c r="G96" s="8">
        <f t="shared" si="1"/>
        <v>9.9</v>
      </c>
      <c r="H96" s="6">
        <f t="shared" si="3"/>
        <v>9.9</v>
      </c>
    </row>
    <row r="97" spans="1:8" ht="14.25" customHeight="1">
      <c r="A97" s="8" t="s">
        <v>395</v>
      </c>
      <c r="B97" s="15">
        <v>43715</v>
      </c>
      <c r="C97" s="1" t="s">
        <v>996</v>
      </c>
      <c r="D97" s="1" t="s">
        <v>997</v>
      </c>
      <c r="E97" s="6">
        <f t="shared" si="0"/>
        <v>1444.5</v>
      </c>
      <c r="F97" s="8">
        <v>0</v>
      </c>
      <c r="G97" s="8" t="str">
        <f t="shared" si="1"/>
        <v/>
      </c>
      <c r="H97" s="8"/>
    </row>
    <row r="98" spans="1:8" ht="14.25" customHeight="1">
      <c r="A98" s="8" t="s">
        <v>395</v>
      </c>
      <c r="B98" s="15">
        <v>43731</v>
      </c>
      <c r="C98" s="1" t="s">
        <v>352</v>
      </c>
      <c r="D98" s="1" t="s">
        <v>1226</v>
      </c>
      <c r="E98" s="6">
        <f t="shared" si="0"/>
        <v>31.8</v>
      </c>
      <c r="F98" s="8">
        <v>0</v>
      </c>
      <c r="G98" s="8" t="str">
        <f t="shared" si="1"/>
        <v/>
      </c>
      <c r="H98" s="6">
        <f t="shared" ref="H98:H109" si="4">IF(F98=0,E98,E98-G98)</f>
        <v>31.8</v>
      </c>
    </row>
    <row r="99" spans="1:8" ht="14.25" customHeight="1">
      <c r="A99" s="8" t="s">
        <v>395</v>
      </c>
      <c r="B99" s="15">
        <v>43721</v>
      </c>
      <c r="C99" s="1" t="s">
        <v>352</v>
      </c>
      <c r="D99" s="1" t="s">
        <v>1227</v>
      </c>
      <c r="E99" s="6">
        <f t="shared" si="0"/>
        <v>22.9</v>
      </c>
      <c r="F99" s="8">
        <v>0</v>
      </c>
      <c r="G99" s="8" t="str">
        <f t="shared" si="1"/>
        <v/>
      </c>
      <c r="H99" s="6">
        <f t="shared" si="4"/>
        <v>22.9</v>
      </c>
    </row>
    <row r="100" spans="1:8" ht="14.25" customHeight="1">
      <c r="A100" s="8" t="s">
        <v>395</v>
      </c>
      <c r="B100" s="15">
        <v>43719</v>
      </c>
      <c r="C100" s="1" t="s">
        <v>352</v>
      </c>
      <c r="D100" s="1" t="s">
        <v>320</v>
      </c>
      <c r="E100" s="6">
        <f t="shared" si="0"/>
        <v>20.9</v>
      </c>
      <c r="F100" s="8">
        <v>0</v>
      </c>
      <c r="G100" s="8" t="str">
        <f t="shared" si="1"/>
        <v/>
      </c>
      <c r="H100" s="6">
        <f t="shared" si="4"/>
        <v>20.9</v>
      </c>
    </row>
    <row r="101" spans="1:8" ht="14.25" customHeight="1">
      <c r="A101" s="8" t="s">
        <v>395</v>
      </c>
      <c r="B101" s="15">
        <v>43724</v>
      </c>
      <c r="C101" s="1" t="s">
        <v>352</v>
      </c>
      <c r="D101" s="1" t="s">
        <v>320</v>
      </c>
      <c r="E101" s="6">
        <f t="shared" si="0"/>
        <v>20.9</v>
      </c>
      <c r="F101" s="8">
        <v>0</v>
      </c>
      <c r="G101" s="8" t="str">
        <f t="shared" si="1"/>
        <v/>
      </c>
      <c r="H101" s="6">
        <f t="shared" si="4"/>
        <v>20.9</v>
      </c>
    </row>
    <row r="102" spans="1:8" ht="14.25" customHeight="1">
      <c r="A102" s="8" t="s">
        <v>395</v>
      </c>
      <c r="B102" s="15">
        <v>43725</v>
      </c>
      <c r="C102" s="1" t="s">
        <v>352</v>
      </c>
      <c r="D102" s="1" t="s">
        <v>320</v>
      </c>
      <c r="E102" s="6">
        <f t="shared" si="0"/>
        <v>20.9</v>
      </c>
      <c r="F102" s="8">
        <v>0</v>
      </c>
      <c r="G102" s="8" t="str">
        <f t="shared" si="1"/>
        <v/>
      </c>
      <c r="H102" s="6">
        <f t="shared" si="4"/>
        <v>20.9</v>
      </c>
    </row>
    <row r="103" spans="1:8" ht="14.25" customHeight="1">
      <c r="A103" s="8" t="s">
        <v>395</v>
      </c>
      <c r="B103" s="15">
        <v>43738</v>
      </c>
      <c r="C103" s="1" t="s">
        <v>352</v>
      </c>
      <c r="D103" s="1" t="s">
        <v>320</v>
      </c>
      <c r="E103" s="6">
        <f t="shared" si="0"/>
        <v>20.9</v>
      </c>
      <c r="F103" s="8">
        <v>0</v>
      </c>
      <c r="G103" s="8" t="str">
        <f t="shared" si="1"/>
        <v/>
      </c>
      <c r="H103" s="6">
        <f t="shared" si="4"/>
        <v>20.9</v>
      </c>
    </row>
    <row r="104" spans="1:8" ht="14.25" customHeight="1">
      <c r="A104" s="8" t="s">
        <v>395</v>
      </c>
      <c r="B104" s="15">
        <v>43711</v>
      </c>
      <c r="C104" s="1" t="s">
        <v>352</v>
      </c>
      <c r="D104" s="1" t="s">
        <v>337</v>
      </c>
      <c r="E104" s="6">
        <f t="shared" si="0"/>
        <v>12.9</v>
      </c>
      <c r="F104" s="8">
        <v>0</v>
      </c>
      <c r="G104" s="8" t="str">
        <f t="shared" si="1"/>
        <v/>
      </c>
      <c r="H104" s="6">
        <f t="shared" si="4"/>
        <v>12.9</v>
      </c>
    </row>
    <row r="105" spans="1:8" ht="14.25" customHeight="1">
      <c r="A105" s="8" t="s">
        <v>395</v>
      </c>
      <c r="B105" s="15">
        <v>43712</v>
      </c>
      <c r="C105" s="1" t="s">
        <v>352</v>
      </c>
      <c r="D105" s="1" t="s">
        <v>337</v>
      </c>
      <c r="E105" s="6">
        <f t="shared" si="0"/>
        <v>12.9</v>
      </c>
      <c r="F105" s="8">
        <v>0</v>
      </c>
      <c r="G105" s="8" t="str">
        <f t="shared" si="1"/>
        <v/>
      </c>
      <c r="H105" s="6">
        <f t="shared" si="4"/>
        <v>12.9</v>
      </c>
    </row>
    <row r="106" spans="1:8" ht="14.25" customHeight="1">
      <c r="A106" s="8" t="s">
        <v>395</v>
      </c>
      <c r="B106" s="15">
        <v>43713</v>
      </c>
      <c r="C106" s="1" t="s">
        <v>352</v>
      </c>
      <c r="D106" s="1" t="s">
        <v>337</v>
      </c>
      <c r="E106" s="6">
        <f t="shared" si="0"/>
        <v>12.9</v>
      </c>
      <c r="F106" s="8">
        <v>0</v>
      </c>
      <c r="G106" s="8" t="str">
        <f t="shared" si="1"/>
        <v/>
      </c>
      <c r="H106" s="6">
        <f t="shared" si="4"/>
        <v>12.9</v>
      </c>
    </row>
    <row r="107" spans="1:8" ht="14.25" customHeight="1">
      <c r="A107" s="8" t="s">
        <v>395</v>
      </c>
      <c r="B107" s="15">
        <v>43718</v>
      </c>
      <c r="C107" s="1" t="s">
        <v>352</v>
      </c>
      <c r="D107" s="1" t="s">
        <v>59</v>
      </c>
      <c r="E107" s="6">
        <f t="shared" si="0"/>
        <v>2.9</v>
      </c>
      <c r="F107" s="8">
        <v>0</v>
      </c>
      <c r="G107" s="8" t="str">
        <f t="shared" si="1"/>
        <v/>
      </c>
      <c r="H107" s="6">
        <f t="shared" si="4"/>
        <v>2.9</v>
      </c>
    </row>
    <row r="108" spans="1:8" ht="14.25" customHeight="1">
      <c r="A108" s="8" t="s">
        <v>395</v>
      </c>
      <c r="B108" s="15">
        <v>43727</v>
      </c>
      <c r="C108" s="1" t="s">
        <v>352</v>
      </c>
      <c r="D108" s="1" t="s">
        <v>59</v>
      </c>
      <c r="E108" s="6">
        <f t="shared" si="0"/>
        <v>2.9</v>
      </c>
      <c r="F108" s="8">
        <v>0</v>
      </c>
      <c r="G108" s="8" t="str">
        <f t="shared" si="1"/>
        <v/>
      </c>
      <c r="H108" s="6">
        <f t="shared" si="4"/>
        <v>2.9</v>
      </c>
    </row>
    <row r="109" spans="1:8" ht="14.25" customHeight="1">
      <c r="A109" s="8" t="s">
        <v>395</v>
      </c>
      <c r="B109" s="15">
        <v>43716</v>
      </c>
      <c r="C109" s="1" t="s">
        <v>1228</v>
      </c>
      <c r="D109" s="1" t="s">
        <v>1229</v>
      </c>
      <c r="E109" s="6">
        <f t="shared" si="0"/>
        <v>47.8</v>
      </c>
      <c r="F109" s="8">
        <v>0</v>
      </c>
      <c r="G109" s="8" t="str">
        <f t="shared" si="1"/>
        <v/>
      </c>
      <c r="H109" s="6">
        <f t="shared" si="4"/>
        <v>47.8</v>
      </c>
    </row>
    <row r="110" spans="1:8" ht="14.25" customHeight="1">
      <c r="A110" s="8"/>
      <c r="B110" s="4"/>
      <c r="C110" s="5"/>
      <c r="D110" s="5"/>
      <c r="E110" s="6"/>
      <c r="F110" s="8"/>
      <c r="G110" s="8"/>
      <c r="H110" s="8"/>
    </row>
    <row r="111" spans="1:8" ht="14.25" customHeight="1"/>
    <row r="112" spans="1:8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1" xr:uid="{00000000-0009-0000-0000-000010000000}">
    <sortState xmlns:xlrd2="http://schemas.microsoft.com/office/spreadsheetml/2017/richdata2" ref="A2:H111">
      <sortCondition descending="1" ref="H2:H111"/>
      <sortCondition ref="C2:C111"/>
    </sortState>
  </autoFilter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1000"/>
  <sheetViews>
    <sheetView workbookViewId="0"/>
  </sheetViews>
  <sheetFormatPr defaultColWidth="14.42578125" defaultRowHeight="15" customHeight="1"/>
  <cols>
    <col min="1" max="1" width="24" customWidth="1"/>
    <col min="2" max="2" width="9.7109375" customWidth="1"/>
    <col min="3" max="3" width="71.28515625" customWidth="1"/>
    <col min="4" max="4" width="8.85546875" customWidth="1"/>
    <col min="5" max="5" width="9.42578125" customWidth="1"/>
    <col min="6" max="6" width="9.28515625" customWidth="1"/>
    <col min="7" max="7" width="12" customWidth="1"/>
    <col min="8" max="8" width="13.7109375" customWidth="1"/>
    <col min="9" max="12" width="8.7109375" customWidth="1"/>
  </cols>
  <sheetData>
    <row r="1" spans="1:12" ht="14.25" customHeight="1">
      <c r="A1" s="8" t="s">
        <v>1230</v>
      </c>
      <c r="B1" s="8"/>
      <c r="C1" s="8"/>
      <c r="D1" s="8"/>
      <c r="E1" s="8"/>
      <c r="F1" s="8"/>
      <c r="G1" s="6">
        <f>SUM(G3:G110)/0.5*L8-175</f>
        <v>2127.3166666666662</v>
      </c>
      <c r="H1" s="6">
        <f>(SUM(H3:H110)-175)/0.5*L7</f>
        <v>2580.5133333333324</v>
      </c>
    </row>
    <row r="2" spans="1:12" ht="14.25" customHeight="1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</row>
    <row r="3" spans="1:12" ht="14.25" customHeight="1">
      <c r="A3" s="8" t="s">
        <v>395</v>
      </c>
      <c r="B3" s="15">
        <v>43738</v>
      </c>
      <c r="C3" s="1" t="s">
        <v>1231</v>
      </c>
      <c r="D3" s="1" t="s">
        <v>987</v>
      </c>
      <c r="E3" s="6">
        <f t="shared" ref="E3:E109" si="0">MID(D3,3,LEN(D3)-2)+0</f>
        <v>1.51</v>
      </c>
      <c r="F3" s="8">
        <v>0</v>
      </c>
      <c r="G3" s="8" t="str">
        <f t="shared" ref="G3:G109" si="1">IFERROR(E3/F3,"")</f>
        <v/>
      </c>
      <c r="H3" s="6">
        <f t="shared" ref="H3:H109" si="2">IF(F3=0,E3,E3-G3)</f>
        <v>1.51</v>
      </c>
    </row>
    <row r="4" spans="1:12" ht="14.25" customHeight="1">
      <c r="A4" s="8" t="s">
        <v>395</v>
      </c>
      <c r="B4" s="15">
        <v>43739</v>
      </c>
      <c r="C4" s="1" t="s">
        <v>1232</v>
      </c>
      <c r="D4" s="1" t="s">
        <v>1038</v>
      </c>
      <c r="E4" s="6">
        <f t="shared" si="0"/>
        <v>2.34</v>
      </c>
      <c r="F4" s="8">
        <v>0</v>
      </c>
      <c r="G4" s="8" t="str">
        <f t="shared" si="1"/>
        <v/>
      </c>
      <c r="H4" s="6">
        <f t="shared" si="2"/>
        <v>2.34</v>
      </c>
    </row>
    <row r="5" spans="1:12" ht="14.25" customHeight="1">
      <c r="A5" s="8" t="s">
        <v>395</v>
      </c>
      <c r="B5" s="15">
        <v>43740</v>
      </c>
      <c r="C5" s="1" t="s">
        <v>1233</v>
      </c>
      <c r="D5" s="1" t="s">
        <v>987</v>
      </c>
      <c r="E5" s="6">
        <f t="shared" si="0"/>
        <v>1.51</v>
      </c>
      <c r="F5" s="8">
        <v>0</v>
      </c>
      <c r="G5" s="8" t="str">
        <f t="shared" si="1"/>
        <v/>
      </c>
      <c r="H5" s="6">
        <f t="shared" si="2"/>
        <v>1.51</v>
      </c>
    </row>
    <row r="6" spans="1:12" ht="14.25" customHeight="1">
      <c r="A6" s="8" t="s">
        <v>395</v>
      </c>
      <c r="B6" s="15">
        <v>43741</v>
      </c>
      <c r="C6" s="1" t="s">
        <v>858</v>
      </c>
      <c r="D6" s="1" t="s">
        <v>1234</v>
      </c>
      <c r="E6" s="6">
        <f t="shared" si="0"/>
        <v>24.9</v>
      </c>
      <c r="F6" s="8">
        <v>0</v>
      </c>
      <c r="G6" s="8" t="str">
        <f t="shared" si="1"/>
        <v/>
      </c>
      <c r="H6" s="6">
        <f t="shared" si="2"/>
        <v>24.9</v>
      </c>
    </row>
    <row r="7" spans="1:12" ht="14.25" customHeight="1">
      <c r="A7" s="8" t="s">
        <v>395</v>
      </c>
      <c r="B7" s="15">
        <v>43741</v>
      </c>
      <c r="C7" s="1" t="s">
        <v>1235</v>
      </c>
      <c r="D7" s="1" t="s">
        <v>1038</v>
      </c>
      <c r="E7" s="6">
        <f t="shared" si="0"/>
        <v>2.34</v>
      </c>
      <c r="F7" s="8">
        <v>0</v>
      </c>
      <c r="G7" s="8" t="str">
        <f t="shared" si="1"/>
        <v/>
      </c>
      <c r="H7" s="6">
        <f t="shared" si="2"/>
        <v>2.34</v>
      </c>
      <c r="K7" s="16">
        <v>5598</v>
      </c>
      <c r="L7" s="17">
        <v>0.5</v>
      </c>
    </row>
    <row r="8" spans="1:12" ht="14.25" customHeight="1">
      <c r="A8" s="8" t="s">
        <v>395</v>
      </c>
      <c r="B8" s="15">
        <v>43741</v>
      </c>
      <c r="C8" s="1" t="s">
        <v>807</v>
      </c>
      <c r="D8" s="1" t="s">
        <v>368</v>
      </c>
      <c r="E8" s="6">
        <f t="shared" si="0"/>
        <v>2.6</v>
      </c>
      <c r="F8" s="8">
        <v>0</v>
      </c>
      <c r="G8" s="8" t="str">
        <f t="shared" si="1"/>
        <v/>
      </c>
      <c r="H8" s="6">
        <f t="shared" si="2"/>
        <v>2.6</v>
      </c>
      <c r="K8" s="16">
        <v>3651</v>
      </c>
      <c r="L8" s="17">
        <v>0.5</v>
      </c>
    </row>
    <row r="9" spans="1:12" ht="14.25" customHeight="1">
      <c r="A9" s="8" t="s">
        <v>395</v>
      </c>
      <c r="B9" s="15">
        <v>43742</v>
      </c>
      <c r="C9" s="1" t="s">
        <v>791</v>
      </c>
      <c r="D9" s="1" t="s">
        <v>1236</v>
      </c>
      <c r="E9" s="6">
        <f t="shared" si="0"/>
        <v>86.46</v>
      </c>
      <c r="F9" s="8">
        <v>0</v>
      </c>
      <c r="G9" s="8" t="str">
        <f t="shared" si="1"/>
        <v/>
      </c>
      <c r="H9" s="6">
        <f t="shared" si="2"/>
        <v>86.46</v>
      </c>
      <c r="K9" s="16">
        <f>5598+3651</f>
        <v>9249</v>
      </c>
      <c r="L9" s="17">
        <f>K9/K9</f>
        <v>1</v>
      </c>
    </row>
    <row r="10" spans="1:12" ht="14.25" customHeight="1">
      <c r="A10" s="8" t="s">
        <v>395</v>
      </c>
      <c r="B10" s="15">
        <v>43742</v>
      </c>
      <c r="C10" s="1" t="s">
        <v>1237</v>
      </c>
      <c r="D10" s="1" t="s">
        <v>987</v>
      </c>
      <c r="E10" s="6">
        <f t="shared" si="0"/>
        <v>1.51</v>
      </c>
      <c r="F10" s="8">
        <v>0</v>
      </c>
      <c r="G10" s="8" t="str">
        <f t="shared" si="1"/>
        <v/>
      </c>
      <c r="H10" s="6">
        <f t="shared" si="2"/>
        <v>1.51</v>
      </c>
    </row>
    <row r="11" spans="1:12" ht="14.25" customHeight="1">
      <c r="A11" s="8" t="s">
        <v>395</v>
      </c>
      <c r="B11" s="15">
        <v>43742</v>
      </c>
      <c r="C11" s="1" t="s">
        <v>352</v>
      </c>
      <c r="D11" s="1" t="s">
        <v>320</v>
      </c>
      <c r="E11" s="6">
        <f t="shared" si="0"/>
        <v>20.9</v>
      </c>
      <c r="F11" s="8">
        <v>0</v>
      </c>
      <c r="G11" s="8" t="str">
        <f t="shared" si="1"/>
        <v/>
      </c>
      <c r="H11" s="6">
        <f t="shared" si="2"/>
        <v>20.9</v>
      </c>
    </row>
    <row r="12" spans="1:12" ht="14.25" customHeight="1">
      <c r="A12" s="8" t="s">
        <v>395</v>
      </c>
      <c r="B12" s="15">
        <v>43742</v>
      </c>
      <c r="C12" s="1" t="s">
        <v>366</v>
      </c>
      <c r="D12" s="1" t="s">
        <v>387</v>
      </c>
      <c r="E12" s="6">
        <f t="shared" si="0"/>
        <v>1</v>
      </c>
      <c r="F12" s="8">
        <v>0</v>
      </c>
      <c r="G12" s="8" t="str">
        <f t="shared" si="1"/>
        <v/>
      </c>
      <c r="H12" s="6">
        <f t="shared" si="2"/>
        <v>1</v>
      </c>
    </row>
    <row r="13" spans="1:12" ht="14.25" customHeight="1">
      <c r="A13" s="8" t="s">
        <v>395</v>
      </c>
      <c r="B13" s="15">
        <v>43743</v>
      </c>
      <c r="C13" s="1" t="s">
        <v>1160</v>
      </c>
      <c r="D13" s="1" t="s">
        <v>1238</v>
      </c>
      <c r="E13" s="6">
        <f t="shared" si="0"/>
        <v>8.5500000000000007</v>
      </c>
      <c r="F13" s="8">
        <v>0</v>
      </c>
      <c r="G13" s="8" t="str">
        <f t="shared" si="1"/>
        <v/>
      </c>
      <c r="H13" s="6">
        <f t="shared" si="2"/>
        <v>8.5500000000000007</v>
      </c>
    </row>
    <row r="14" spans="1:12" ht="14.25" customHeight="1">
      <c r="A14" s="8" t="s">
        <v>395</v>
      </c>
      <c r="B14" s="15">
        <v>43745</v>
      </c>
      <c r="C14" s="1" t="s">
        <v>1239</v>
      </c>
      <c r="D14" s="1" t="s">
        <v>1240</v>
      </c>
      <c r="E14" s="6">
        <f t="shared" si="0"/>
        <v>1.71</v>
      </c>
      <c r="F14" s="8">
        <v>0</v>
      </c>
      <c r="G14" s="8" t="str">
        <f t="shared" si="1"/>
        <v/>
      </c>
      <c r="H14" s="6">
        <f t="shared" si="2"/>
        <v>1.71</v>
      </c>
    </row>
    <row r="15" spans="1:12" ht="14.25" customHeight="1">
      <c r="A15" s="8" t="s">
        <v>395</v>
      </c>
      <c r="B15" s="15">
        <v>43745</v>
      </c>
      <c r="C15" s="1" t="s">
        <v>366</v>
      </c>
      <c r="D15" s="1" t="s">
        <v>69</v>
      </c>
      <c r="E15" s="6">
        <f t="shared" si="0"/>
        <v>1.5</v>
      </c>
      <c r="F15" s="8">
        <v>0</v>
      </c>
      <c r="G15" s="8" t="str">
        <f t="shared" si="1"/>
        <v/>
      </c>
      <c r="H15" s="6">
        <f t="shared" si="2"/>
        <v>1.5</v>
      </c>
    </row>
    <row r="16" spans="1:12" ht="14.25" customHeight="1">
      <c r="A16" s="8" t="s">
        <v>395</v>
      </c>
      <c r="B16" s="15">
        <v>43745</v>
      </c>
      <c r="C16" s="1" t="s">
        <v>352</v>
      </c>
      <c r="D16" s="1" t="s">
        <v>66</v>
      </c>
      <c r="E16" s="6">
        <f t="shared" si="0"/>
        <v>2</v>
      </c>
      <c r="F16" s="8">
        <v>0</v>
      </c>
      <c r="G16" s="8" t="str">
        <f t="shared" si="1"/>
        <v/>
      </c>
      <c r="H16" s="6">
        <f t="shared" si="2"/>
        <v>2</v>
      </c>
    </row>
    <row r="17" spans="1:8" ht="14.25" customHeight="1">
      <c r="A17" s="8" t="s">
        <v>395</v>
      </c>
      <c r="B17" s="15">
        <v>43746</v>
      </c>
      <c r="C17" s="1" t="s">
        <v>336</v>
      </c>
      <c r="D17" s="1" t="s">
        <v>1241</v>
      </c>
      <c r="E17" s="6">
        <f t="shared" si="0"/>
        <v>8.1</v>
      </c>
      <c r="F17" s="8">
        <v>0</v>
      </c>
      <c r="G17" s="8" t="str">
        <f t="shared" si="1"/>
        <v/>
      </c>
      <c r="H17" s="6">
        <f t="shared" si="2"/>
        <v>8.1</v>
      </c>
    </row>
    <row r="18" spans="1:8" ht="14.25" customHeight="1">
      <c r="A18" s="8" t="s">
        <v>395</v>
      </c>
      <c r="B18" s="15">
        <v>43746</v>
      </c>
      <c r="C18" s="1" t="s">
        <v>336</v>
      </c>
      <c r="D18" s="1" t="s">
        <v>71</v>
      </c>
      <c r="E18" s="6">
        <f t="shared" si="0"/>
        <v>1.3</v>
      </c>
      <c r="F18" s="8">
        <v>0</v>
      </c>
      <c r="G18" s="8" t="str">
        <f t="shared" si="1"/>
        <v/>
      </c>
      <c r="H18" s="6">
        <f t="shared" si="2"/>
        <v>1.3</v>
      </c>
    </row>
    <row r="19" spans="1:8" ht="14.25" customHeight="1">
      <c r="A19" s="8" t="s">
        <v>395</v>
      </c>
      <c r="B19" s="15">
        <v>43746</v>
      </c>
      <c r="C19" s="1" t="s">
        <v>1242</v>
      </c>
      <c r="D19" s="1" t="s">
        <v>1243</v>
      </c>
      <c r="E19" s="6">
        <f t="shared" si="0"/>
        <v>1.66</v>
      </c>
      <c r="F19" s="8">
        <v>0</v>
      </c>
      <c r="G19" s="8" t="str">
        <f t="shared" si="1"/>
        <v/>
      </c>
      <c r="H19" s="6">
        <f t="shared" si="2"/>
        <v>1.66</v>
      </c>
    </row>
    <row r="20" spans="1:8" ht="14.25" customHeight="1">
      <c r="A20" s="8" t="s">
        <v>395</v>
      </c>
      <c r="B20" s="15">
        <v>43746</v>
      </c>
      <c r="C20" s="1" t="s">
        <v>807</v>
      </c>
      <c r="D20" s="1" t="s">
        <v>943</v>
      </c>
      <c r="E20" s="6">
        <f t="shared" si="0"/>
        <v>6.6</v>
      </c>
      <c r="F20" s="8">
        <v>0</v>
      </c>
      <c r="G20" s="8" t="str">
        <f t="shared" si="1"/>
        <v/>
      </c>
      <c r="H20" s="6">
        <f t="shared" si="2"/>
        <v>6.6</v>
      </c>
    </row>
    <row r="21" spans="1:8" ht="14.25" customHeight="1">
      <c r="A21" s="8" t="s">
        <v>395</v>
      </c>
      <c r="B21" s="15">
        <v>43746</v>
      </c>
      <c r="C21" s="1" t="s">
        <v>858</v>
      </c>
      <c r="D21" s="1" t="s">
        <v>1244</v>
      </c>
      <c r="E21" s="6">
        <f t="shared" si="0"/>
        <v>27.8</v>
      </c>
      <c r="F21" s="8">
        <v>0</v>
      </c>
      <c r="G21" s="8" t="str">
        <f t="shared" si="1"/>
        <v/>
      </c>
      <c r="H21" s="6">
        <f t="shared" si="2"/>
        <v>27.8</v>
      </c>
    </row>
    <row r="22" spans="1:8" ht="14.25" customHeight="1">
      <c r="A22" s="8" t="s">
        <v>395</v>
      </c>
      <c r="B22" s="15">
        <v>43747</v>
      </c>
      <c r="C22" s="1" t="s">
        <v>858</v>
      </c>
      <c r="D22" s="1" t="s">
        <v>1245</v>
      </c>
      <c r="E22" s="6">
        <f t="shared" si="0"/>
        <v>24.8</v>
      </c>
      <c r="F22" s="8">
        <v>0</v>
      </c>
      <c r="G22" s="8" t="str">
        <f t="shared" si="1"/>
        <v/>
      </c>
      <c r="H22" s="6">
        <f t="shared" si="2"/>
        <v>24.8</v>
      </c>
    </row>
    <row r="23" spans="1:8" ht="14.25" customHeight="1">
      <c r="A23" s="8" t="s">
        <v>395</v>
      </c>
      <c r="B23" s="15">
        <v>43747</v>
      </c>
      <c r="C23" s="1" t="s">
        <v>1246</v>
      </c>
      <c r="D23" s="1" t="s">
        <v>1038</v>
      </c>
      <c r="E23" s="6">
        <f t="shared" si="0"/>
        <v>2.34</v>
      </c>
      <c r="F23" s="8">
        <v>0</v>
      </c>
      <c r="G23" s="8" t="str">
        <f t="shared" si="1"/>
        <v/>
      </c>
      <c r="H23" s="6">
        <f t="shared" si="2"/>
        <v>2.34</v>
      </c>
    </row>
    <row r="24" spans="1:8" ht="14.25" customHeight="1">
      <c r="A24" s="8" t="s">
        <v>395</v>
      </c>
      <c r="B24" s="15">
        <v>43748</v>
      </c>
      <c r="C24" s="1" t="s">
        <v>319</v>
      </c>
      <c r="D24" s="1" t="s">
        <v>363</v>
      </c>
      <c r="E24" s="6">
        <f t="shared" si="0"/>
        <v>16</v>
      </c>
      <c r="F24" s="8">
        <v>0</v>
      </c>
      <c r="G24" s="8" t="str">
        <f t="shared" si="1"/>
        <v/>
      </c>
      <c r="H24" s="6">
        <f t="shared" si="2"/>
        <v>16</v>
      </c>
    </row>
    <row r="25" spans="1:8" ht="14.25" customHeight="1">
      <c r="A25" s="8" t="s">
        <v>395</v>
      </c>
      <c r="B25" s="15">
        <v>43748</v>
      </c>
      <c r="C25" s="1" t="s">
        <v>352</v>
      </c>
      <c r="D25" s="1" t="s">
        <v>59</v>
      </c>
      <c r="E25" s="6">
        <f t="shared" si="0"/>
        <v>2.9</v>
      </c>
      <c r="F25" s="8">
        <v>0</v>
      </c>
      <c r="G25" s="8" t="str">
        <f t="shared" si="1"/>
        <v/>
      </c>
      <c r="H25" s="6">
        <f t="shared" si="2"/>
        <v>2.9</v>
      </c>
    </row>
    <row r="26" spans="1:8" ht="14.25" customHeight="1">
      <c r="A26" s="8" t="s">
        <v>395</v>
      </c>
      <c r="B26" s="15">
        <v>43748</v>
      </c>
      <c r="C26" s="1" t="s">
        <v>213</v>
      </c>
      <c r="D26" s="1" t="s">
        <v>1247</v>
      </c>
      <c r="E26" s="6">
        <f t="shared" si="0"/>
        <v>62.8</v>
      </c>
      <c r="F26" s="8">
        <v>0</v>
      </c>
      <c r="G26" s="8" t="str">
        <f t="shared" si="1"/>
        <v/>
      </c>
      <c r="H26" s="6">
        <f t="shared" si="2"/>
        <v>62.8</v>
      </c>
    </row>
    <row r="27" spans="1:8" ht="14.25" customHeight="1">
      <c r="A27" s="8" t="s">
        <v>395</v>
      </c>
      <c r="B27" s="15">
        <v>43748</v>
      </c>
      <c r="C27" s="1" t="s">
        <v>1248</v>
      </c>
      <c r="D27" s="1" t="s">
        <v>987</v>
      </c>
      <c r="E27" s="6">
        <f t="shared" si="0"/>
        <v>1.51</v>
      </c>
      <c r="F27" s="8">
        <v>0</v>
      </c>
      <c r="G27" s="8" t="str">
        <f t="shared" si="1"/>
        <v/>
      </c>
      <c r="H27" s="6">
        <f t="shared" si="2"/>
        <v>1.51</v>
      </c>
    </row>
    <row r="28" spans="1:8" ht="14.25" customHeight="1">
      <c r="A28" s="8" t="s">
        <v>395</v>
      </c>
      <c r="B28" s="15">
        <v>43749</v>
      </c>
      <c r="C28" s="1" t="s">
        <v>1035</v>
      </c>
      <c r="D28" s="1" t="s">
        <v>66</v>
      </c>
      <c r="E28" s="6">
        <f t="shared" si="0"/>
        <v>2</v>
      </c>
      <c r="F28" s="8">
        <v>0</v>
      </c>
      <c r="G28" s="8" t="str">
        <f t="shared" si="1"/>
        <v/>
      </c>
      <c r="H28" s="6">
        <f t="shared" si="2"/>
        <v>2</v>
      </c>
    </row>
    <row r="29" spans="1:8" ht="14.25" customHeight="1">
      <c r="A29" s="8" t="s">
        <v>395</v>
      </c>
      <c r="B29" s="15">
        <v>43749</v>
      </c>
      <c r="C29" s="1" t="s">
        <v>858</v>
      </c>
      <c r="D29" s="1" t="s">
        <v>572</v>
      </c>
      <c r="E29" s="6">
        <f t="shared" si="0"/>
        <v>3.9</v>
      </c>
      <c r="F29" s="8">
        <v>0</v>
      </c>
      <c r="G29" s="8" t="str">
        <f t="shared" si="1"/>
        <v/>
      </c>
      <c r="H29" s="6">
        <f t="shared" si="2"/>
        <v>3.9</v>
      </c>
    </row>
    <row r="30" spans="1:8" ht="14.25" customHeight="1">
      <c r="A30" s="8" t="s">
        <v>395</v>
      </c>
      <c r="B30" s="15">
        <v>43749</v>
      </c>
      <c r="C30" s="1" t="s">
        <v>1249</v>
      </c>
      <c r="D30" s="1" t="s">
        <v>1038</v>
      </c>
      <c r="E30" s="6">
        <f t="shared" si="0"/>
        <v>2.34</v>
      </c>
      <c r="F30" s="8">
        <v>0</v>
      </c>
      <c r="G30" s="8" t="str">
        <f t="shared" si="1"/>
        <v/>
      </c>
      <c r="H30" s="6">
        <f t="shared" si="2"/>
        <v>2.34</v>
      </c>
    </row>
    <row r="31" spans="1:8" ht="14.25" customHeight="1">
      <c r="A31" s="8" t="s">
        <v>395</v>
      </c>
      <c r="B31" s="15">
        <v>43750</v>
      </c>
      <c r="C31" s="1" t="s">
        <v>1250</v>
      </c>
      <c r="D31" s="1" t="s">
        <v>358</v>
      </c>
      <c r="E31" s="6">
        <f t="shared" si="0"/>
        <v>10</v>
      </c>
      <c r="F31" s="8">
        <v>0</v>
      </c>
      <c r="G31" s="8" t="str">
        <f t="shared" si="1"/>
        <v/>
      </c>
      <c r="H31" s="6">
        <f t="shared" si="2"/>
        <v>10</v>
      </c>
    </row>
    <row r="32" spans="1:8" ht="14.25" customHeight="1">
      <c r="A32" s="8" t="s">
        <v>395</v>
      </c>
      <c r="B32" s="15">
        <v>43751</v>
      </c>
      <c r="C32" s="1" t="s">
        <v>1251</v>
      </c>
      <c r="D32" s="1" t="s">
        <v>1252</v>
      </c>
      <c r="E32" s="6">
        <f t="shared" si="0"/>
        <v>1.6</v>
      </c>
      <c r="F32" s="8">
        <v>0</v>
      </c>
      <c r="G32" s="8" t="str">
        <f t="shared" si="1"/>
        <v/>
      </c>
      <c r="H32" s="6">
        <f t="shared" si="2"/>
        <v>1.6</v>
      </c>
    </row>
    <row r="33" spans="1:8" ht="14.25" customHeight="1">
      <c r="A33" s="8" t="s">
        <v>395</v>
      </c>
      <c r="B33" s="15">
        <v>43752</v>
      </c>
      <c r="C33" s="1" t="s">
        <v>352</v>
      </c>
      <c r="D33" s="1" t="s">
        <v>337</v>
      </c>
      <c r="E33" s="6">
        <f t="shared" si="0"/>
        <v>12.9</v>
      </c>
      <c r="F33" s="8">
        <v>0</v>
      </c>
      <c r="G33" s="8" t="str">
        <f t="shared" si="1"/>
        <v/>
      </c>
      <c r="H33" s="6">
        <f t="shared" si="2"/>
        <v>12.9</v>
      </c>
    </row>
    <row r="34" spans="1:8" ht="14.25" customHeight="1">
      <c r="A34" s="8" t="s">
        <v>395</v>
      </c>
      <c r="B34" s="15">
        <v>43752</v>
      </c>
      <c r="C34" s="1" t="s">
        <v>1253</v>
      </c>
      <c r="D34" s="1" t="s">
        <v>987</v>
      </c>
      <c r="E34" s="6">
        <f t="shared" si="0"/>
        <v>1.51</v>
      </c>
      <c r="F34" s="8">
        <v>0</v>
      </c>
      <c r="G34" s="8" t="str">
        <f t="shared" si="1"/>
        <v/>
      </c>
      <c r="H34" s="6">
        <f t="shared" si="2"/>
        <v>1.51</v>
      </c>
    </row>
    <row r="35" spans="1:8" ht="14.25" customHeight="1">
      <c r="A35" s="8" t="s">
        <v>395</v>
      </c>
      <c r="B35" s="15">
        <v>43753</v>
      </c>
      <c r="C35" s="1" t="s">
        <v>1254</v>
      </c>
      <c r="D35" s="1" t="s">
        <v>1255</v>
      </c>
      <c r="E35" s="6">
        <f t="shared" si="0"/>
        <v>55.08</v>
      </c>
      <c r="F35" s="8">
        <v>0</v>
      </c>
      <c r="G35" s="8" t="str">
        <f t="shared" si="1"/>
        <v/>
      </c>
      <c r="H35" s="6">
        <f t="shared" si="2"/>
        <v>55.08</v>
      </c>
    </row>
    <row r="36" spans="1:8" ht="14.25" customHeight="1">
      <c r="A36" s="8" t="s">
        <v>395</v>
      </c>
      <c r="B36" s="15">
        <v>43753</v>
      </c>
      <c r="C36" s="1" t="s">
        <v>1256</v>
      </c>
      <c r="D36" s="1" t="s">
        <v>1257</v>
      </c>
      <c r="E36" s="6">
        <f t="shared" si="0"/>
        <v>3.21</v>
      </c>
      <c r="F36" s="8">
        <v>0</v>
      </c>
      <c r="G36" s="8" t="str">
        <f t="shared" si="1"/>
        <v/>
      </c>
      <c r="H36" s="6">
        <f t="shared" si="2"/>
        <v>3.21</v>
      </c>
    </row>
    <row r="37" spans="1:8" ht="14.25" customHeight="1">
      <c r="A37" s="8" t="s">
        <v>395</v>
      </c>
      <c r="B37" s="15">
        <v>43753</v>
      </c>
      <c r="C37" s="1" t="s">
        <v>858</v>
      </c>
      <c r="D37" s="1" t="s">
        <v>1092</v>
      </c>
      <c r="E37" s="6">
        <f t="shared" si="0"/>
        <v>13.9</v>
      </c>
      <c r="F37" s="8">
        <v>0</v>
      </c>
      <c r="G37" s="8" t="str">
        <f t="shared" si="1"/>
        <v/>
      </c>
      <c r="H37" s="6">
        <f t="shared" si="2"/>
        <v>13.9</v>
      </c>
    </row>
    <row r="38" spans="1:8" ht="14.25" customHeight="1">
      <c r="A38" s="8" t="s">
        <v>395</v>
      </c>
      <c r="B38" s="15">
        <v>43754</v>
      </c>
      <c r="C38" s="1" t="s">
        <v>1035</v>
      </c>
      <c r="D38" s="1" t="s">
        <v>1258</v>
      </c>
      <c r="E38" s="6">
        <f t="shared" si="0"/>
        <v>2.1</v>
      </c>
      <c r="F38" s="8">
        <v>0</v>
      </c>
      <c r="G38" s="8" t="str">
        <f t="shared" si="1"/>
        <v/>
      </c>
      <c r="H38" s="6">
        <f t="shared" si="2"/>
        <v>2.1</v>
      </c>
    </row>
    <row r="39" spans="1:8" ht="14.25" customHeight="1">
      <c r="A39" s="8" t="s">
        <v>395</v>
      </c>
      <c r="B39" s="15">
        <v>43754</v>
      </c>
      <c r="C39" s="1" t="s">
        <v>1259</v>
      </c>
      <c r="D39" s="1" t="s">
        <v>1038</v>
      </c>
      <c r="E39" s="6">
        <f t="shared" si="0"/>
        <v>2.34</v>
      </c>
      <c r="F39" s="8">
        <v>0</v>
      </c>
      <c r="G39" s="8" t="str">
        <f t="shared" si="1"/>
        <v/>
      </c>
      <c r="H39" s="6">
        <f t="shared" si="2"/>
        <v>2.34</v>
      </c>
    </row>
    <row r="40" spans="1:8" ht="14.25" customHeight="1">
      <c r="A40" s="8" t="s">
        <v>395</v>
      </c>
      <c r="B40" s="15">
        <v>43754</v>
      </c>
      <c r="C40" s="1" t="s">
        <v>858</v>
      </c>
      <c r="D40" s="1" t="s">
        <v>1092</v>
      </c>
      <c r="E40" s="6">
        <f t="shared" si="0"/>
        <v>13.9</v>
      </c>
      <c r="F40" s="8">
        <v>0</v>
      </c>
      <c r="G40" s="8" t="str">
        <f t="shared" si="1"/>
        <v/>
      </c>
      <c r="H40" s="6">
        <f t="shared" si="2"/>
        <v>13.9</v>
      </c>
    </row>
    <row r="41" spans="1:8" ht="14.25" customHeight="1">
      <c r="A41" s="8" t="s">
        <v>395</v>
      </c>
      <c r="B41" s="15">
        <v>43755</v>
      </c>
      <c r="C41" s="1" t="s">
        <v>1260</v>
      </c>
      <c r="D41" s="1" t="s">
        <v>987</v>
      </c>
      <c r="E41" s="6">
        <f t="shared" si="0"/>
        <v>1.51</v>
      </c>
      <c r="F41" s="8">
        <v>0</v>
      </c>
      <c r="G41" s="8" t="str">
        <f t="shared" si="1"/>
        <v/>
      </c>
      <c r="H41" s="6">
        <f t="shared" si="2"/>
        <v>1.51</v>
      </c>
    </row>
    <row r="42" spans="1:8" ht="14.25" customHeight="1">
      <c r="A42" s="8" t="s">
        <v>395</v>
      </c>
      <c r="B42" s="15">
        <v>43755</v>
      </c>
      <c r="C42" s="1" t="s">
        <v>717</v>
      </c>
      <c r="D42" s="1" t="s">
        <v>471</v>
      </c>
      <c r="E42" s="6">
        <f t="shared" si="0"/>
        <v>20</v>
      </c>
      <c r="F42" s="8">
        <v>0</v>
      </c>
      <c r="G42" s="8" t="str">
        <f t="shared" si="1"/>
        <v/>
      </c>
      <c r="H42" s="6">
        <f t="shared" si="2"/>
        <v>20</v>
      </c>
    </row>
    <row r="43" spans="1:8" ht="14.25" customHeight="1">
      <c r="A43" s="8" t="s">
        <v>395</v>
      </c>
      <c r="B43" s="15">
        <v>43755</v>
      </c>
      <c r="C43" s="1" t="s">
        <v>352</v>
      </c>
      <c r="D43" s="1" t="s">
        <v>337</v>
      </c>
      <c r="E43" s="6">
        <f t="shared" si="0"/>
        <v>12.9</v>
      </c>
      <c r="F43" s="8">
        <v>0</v>
      </c>
      <c r="G43" s="8" t="str">
        <f t="shared" si="1"/>
        <v/>
      </c>
      <c r="H43" s="6">
        <f t="shared" si="2"/>
        <v>12.9</v>
      </c>
    </row>
    <row r="44" spans="1:8" ht="14.25" customHeight="1">
      <c r="A44" s="8" t="s">
        <v>395</v>
      </c>
      <c r="B44" s="15">
        <v>43758</v>
      </c>
      <c r="C44" s="1" t="s">
        <v>1261</v>
      </c>
      <c r="D44" s="1" t="s">
        <v>1262</v>
      </c>
      <c r="E44" s="6">
        <f t="shared" si="0"/>
        <v>15.82</v>
      </c>
      <c r="F44" s="8">
        <v>0</v>
      </c>
      <c r="G44" s="8" t="str">
        <f t="shared" si="1"/>
        <v/>
      </c>
      <c r="H44" s="6">
        <f t="shared" si="2"/>
        <v>15.82</v>
      </c>
    </row>
    <row r="45" spans="1:8" ht="14.25" customHeight="1">
      <c r="A45" s="8" t="s">
        <v>395</v>
      </c>
      <c r="B45" s="15">
        <v>43762</v>
      </c>
      <c r="C45" s="1" t="s">
        <v>1263</v>
      </c>
      <c r="D45" s="1" t="s">
        <v>1264</v>
      </c>
      <c r="E45" s="6">
        <f t="shared" si="0"/>
        <v>21.95</v>
      </c>
      <c r="F45" s="8">
        <v>0</v>
      </c>
      <c r="G45" s="8" t="str">
        <f t="shared" si="1"/>
        <v/>
      </c>
      <c r="H45" s="6">
        <f t="shared" si="2"/>
        <v>21.95</v>
      </c>
    </row>
    <row r="46" spans="1:8" ht="14.25" customHeight="1">
      <c r="A46" s="8" t="s">
        <v>395</v>
      </c>
      <c r="B46" s="15">
        <v>43762</v>
      </c>
      <c r="C46" s="1" t="s">
        <v>1265</v>
      </c>
      <c r="D46" s="1" t="s">
        <v>1266</v>
      </c>
      <c r="E46" s="6">
        <f t="shared" si="0"/>
        <v>48.93</v>
      </c>
      <c r="F46" s="8">
        <v>0</v>
      </c>
      <c r="G46" s="8" t="str">
        <f t="shared" si="1"/>
        <v/>
      </c>
      <c r="H46" s="6">
        <f t="shared" si="2"/>
        <v>48.93</v>
      </c>
    </row>
    <row r="47" spans="1:8" ht="14.25" customHeight="1">
      <c r="A47" s="8" t="s">
        <v>395</v>
      </c>
      <c r="B47" s="15">
        <v>43767</v>
      </c>
      <c r="C47" s="1" t="s">
        <v>352</v>
      </c>
      <c r="D47" s="1" t="s">
        <v>1227</v>
      </c>
      <c r="E47" s="6">
        <f t="shared" si="0"/>
        <v>22.9</v>
      </c>
      <c r="F47" s="8">
        <v>0</v>
      </c>
      <c r="G47" s="8" t="str">
        <f t="shared" si="1"/>
        <v/>
      </c>
      <c r="H47" s="6">
        <f t="shared" si="2"/>
        <v>22.9</v>
      </c>
    </row>
    <row r="48" spans="1:8" ht="14.25" customHeight="1">
      <c r="A48" s="8" t="s">
        <v>395</v>
      </c>
      <c r="B48" s="15">
        <v>43767</v>
      </c>
      <c r="C48" s="1" t="s">
        <v>1267</v>
      </c>
      <c r="D48" s="1" t="s">
        <v>59</v>
      </c>
      <c r="E48" s="6">
        <f t="shared" si="0"/>
        <v>2.9</v>
      </c>
      <c r="F48" s="8">
        <v>0</v>
      </c>
      <c r="G48" s="8" t="str">
        <f t="shared" si="1"/>
        <v/>
      </c>
      <c r="H48" s="6">
        <f t="shared" si="2"/>
        <v>2.9</v>
      </c>
    </row>
    <row r="49" spans="1:8" ht="14.25" customHeight="1">
      <c r="A49" s="8" t="s">
        <v>395</v>
      </c>
      <c r="B49" s="15">
        <v>43767</v>
      </c>
      <c r="C49" s="1" t="s">
        <v>366</v>
      </c>
      <c r="D49" s="1" t="s">
        <v>69</v>
      </c>
      <c r="E49" s="6">
        <f t="shared" si="0"/>
        <v>1.5</v>
      </c>
      <c r="F49" s="8">
        <v>0</v>
      </c>
      <c r="G49" s="8" t="str">
        <f t="shared" si="1"/>
        <v/>
      </c>
      <c r="H49" s="6">
        <f t="shared" si="2"/>
        <v>1.5</v>
      </c>
    </row>
    <row r="50" spans="1:8" ht="14.25" customHeight="1">
      <c r="A50" s="8" t="s">
        <v>395</v>
      </c>
      <c r="B50" s="15">
        <v>43769</v>
      </c>
      <c r="C50" s="1" t="s">
        <v>352</v>
      </c>
      <c r="D50" s="1" t="s">
        <v>59</v>
      </c>
      <c r="E50" s="6">
        <f t="shared" si="0"/>
        <v>2.9</v>
      </c>
      <c r="F50" s="8">
        <v>0</v>
      </c>
      <c r="G50" s="8" t="str">
        <f t="shared" si="1"/>
        <v/>
      </c>
      <c r="H50" s="6">
        <f t="shared" si="2"/>
        <v>2.9</v>
      </c>
    </row>
    <row r="51" spans="1:8" ht="14.25" customHeight="1">
      <c r="A51" s="8" t="s">
        <v>395</v>
      </c>
      <c r="B51" s="15">
        <v>43770</v>
      </c>
      <c r="C51" s="1" t="s">
        <v>858</v>
      </c>
      <c r="D51" s="1" t="s">
        <v>1092</v>
      </c>
      <c r="E51" s="6">
        <f t="shared" si="0"/>
        <v>13.9</v>
      </c>
      <c r="F51" s="8">
        <v>0</v>
      </c>
      <c r="G51" s="8" t="str">
        <f t="shared" si="1"/>
        <v/>
      </c>
      <c r="H51" s="6">
        <f t="shared" si="2"/>
        <v>13.9</v>
      </c>
    </row>
    <row r="52" spans="1:8" ht="14.25" customHeight="1">
      <c r="A52" s="8" t="s">
        <v>395</v>
      </c>
      <c r="B52" s="15">
        <v>43770</v>
      </c>
      <c r="C52" s="1" t="s">
        <v>1268</v>
      </c>
      <c r="D52" s="1" t="s">
        <v>61</v>
      </c>
      <c r="E52" s="6">
        <f t="shared" si="0"/>
        <v>2.7</v>
      </c>
      <c r="F52" s="8">
        <v>0</v>
      </c>
      <c r="G52" s="8" t="str">
        <f t="shared" si="1"/>
        <v/>
      </c>
      <c r="H52" s="6">
        <f t="shared" si="2"/>
        <v>2.7</v>
      </c>
    </row>
    <row r="53" spans="1:8" ht="14.25" customHeight="1">
      <c r="A53" s="8" t="s">
        <v>395</v>
      </c>
      <c r="B53" s="15">
        <v>43765</v>
      </c>
      <c r="C53" s="1" t="s">
        <v>1269</v>
      </c>
      <c r="D53" s="1" t="s">
        <v>1270</v>
      </c>
      <c r="E53" s="6">
        <f t="shared" si="0"/>
        <v>700.42</v>
      </c>
      <c r="F53" s="8">
        <v>2</v>
      </c>
      <c r="G53" s="8">
        <f t="shared" si="1"/>
        <v>350.21</v>
      </c>
      <c r="H53" s="6">
        <f t="shared" si="2"/>
        <v>350.21</v>
      </c>
    </row>
    <row r="54" spans="1:8" ht="14.25" customHeight="1">
      <c r="A54" s="8" t="s">
        <v>395</v>
      </c>
      <c r="B54" s="15">
        <v>43748</v>
      </c>
      <c r="C54" s="1" t="s">
        <v>1271</v>
      </c>
      <c r="D54" s="1" t="s">
        <v>1272</v>
      </c>
      <c r="E54" s="6">
        <f t="shared" si="0"/>
        <v>430.56</v>
      </c>
      <c r="F54" s="8">
        <v>2</v>
      </c>
      <c r="G54" s="8">
        <f t="shared" si="1"/>
        <v>215.28</v>
      </c>
      <c r="H54" s="6">
        <f t="shared" si="2"/>
        <v>215.28</v>
      </c>
    </row>
    <row r="55" spans="1:8" ht="14.25" customHeight="1">
      <c r="A55" s="8" t="s">
        <v>395</v>
      </c>
      <c r="B55" s="15">
        <v>43757</v>
      </c>
      <c r="C55" s="1" t="s">
        <v>1273</v>
      </c>
      <c r="D55" s="1" t="s">
        <v>1274</v>
      </c>
      <c r="E55" s="6">
        <f t="shared" si="0"/>
        <v>288.79000000000002</v>
      </c>
      <c r="F55" s="8">
        <v>2</v>
      </c>
      <c r="G55" s="8">
        <f t="shared" si="1"/>
        <v>144.39500000000001</v>
      </c>
      <c r="H55" s="6">
        <f t="shared" si="2"/>
        <v>144.39500000000001</v>
      </c>
    </row>
    <row r="56" spans="1:8" ht="14.25" customHeight="1">
      <c r="A56" s="8" t="s">
        <v>395</v>
      </c>
      <c r="B56" s="15">
        <v>43765</v>
      </c>
      <c r="C56" s="1" t="s">
        <v>1275</v>
      </c>
      <c r="D56" s="1" t="s">
        <v>1276</v>
      </c>
      <c r="E56" s="6">
        <f t="shared" si="0"/>
        <v>233.59</v>
      </c>
      <c r="F56" s="8">
        <v>2</v>
      </c>
      <c r="G56" s="8">
        <f t="shared" si="1"/>
        <v>116.795</v>
      </c>
      <c r="H56" s="6">
        <f t="shared" si="2"/>
        <v>116.795</v>
      </c>
    </row>
    <row r="57" spans="1:8" ht="14.25" customHeight="1">
      <c r="A57" s="8" t="s">
        <v>395</v>
      </c>
      <c r="B57" s="15">
        <v>43766</v>
      </c>
      <c r="C57" s="1" t="s">
        <v>542</v>
      </c>
      <c r="D57" s="1" t="s">
        <v>1277</v>
      </c>
      <c r="E57" s="6">
        <f t="shared" si="0"/>
        <v>109.7</v>
      </c>
      <c r="F57" s="8">
        <v>1</v>
      </c>
      <c r="G57" s="8">
        <f t="shared" si="1"/>
        <v>109.7</v>
      </c>
      <c r="H57" s="6">
        <f t="shared" si="2"/>
        <v>0</v>
      </c>
    </row>
    <row r="58" spans="1:8" ht="14.25" customHeight="1">
      <c r="A58" s="8" t="s">
        <v>395</v>
      </c>
      <c r="B58" s="15">
        <v>43760</v>
      </c>
      <c r="C58" s="1" t="s">
        <v>1278</v>
      </c>
      <c r="D58" s="1" t="s">
        <v>1279</v>
      </c>
      <c r="E58" s="6">
        <f t="shared" si="0"/>
        <v>193.86</v>
      </c>
      <c r="F58" s="8">
        <v>2</v>
      </c>
      <c r="G58" s="8">
        <f t="shared" si="1"/>
        <v>96.93</v>
      </c>
      <c r="H58" s="6">
        <f t="shared" si="2"/>
        <v>96.93</v>
      </c>
    </row>
    <row r="59" spans="1:8" ht="14.25" customHeight="1">
      <c r="A59" s="8" t="s">
        <v>395</v>
      </c>
      <c r="B59" s="15">
        <v>43762</v>
      </c>
      <c r="C59" s="1" t="s">
        <v>1280</v>
      </c>
      <c r="D59" s="1" t="s">
        <v>1281</v>
      </c>
      <c r="E59" s="6">
        <f t="shared" si="0"/>
        <v>141.58000000000001</v>
      </c>
      <c r="F59" s="8">
        <v>2</v>
      </c>
      <c r="G59" s="8">
        <f t="shared" si="1"/>
        <v>70.790000000000006</v>
      </c>
      <c r="H59" s="6">
        <f t="shared" si="2"/>
        <v>70.790000000000006</v>
      </c>
    </row>
    <row r="60" spans="1:8" ht="14.25" customHeight="1">
      <c r="A60" s="8" t="s">
        <v>395</v>
      </c>
      <c r="B60" s="15">
        <v>43758</v>
      </c>
      <c r="C60" s="1" t="s">
        <v>1282</v>
      </c>
      <c r="D60" s="1" t="s">
        <v>1283</v>
      </c>
      <c r="E60" s="6">
        <f t="shared" si="0"/>
        <v>137.94999999999999</v>
      </c>
      <c r="F60" s="8">
        <v>2</v>
      </c>
      <c r="G60" s="8">
        <f t="shared" si="1"/>
        <v>68.974999999999994</v>
      </c>
      <c r="H60" s="6">
        <f t="shared" si="2"/>
        <v>68.974999999999994</v>
      </c>
    </row>
    <row r="61" spans="1:8" ht="14.25" customHeight="1">
      <c r="A61" s="8" t="s">
        <v>395</v>
      </c>
      <c r="B61" s="15">
        <v>43763</v>
      </c>
      <c r="C61" s="1" t="s">
        <v>1284</v>
      </c>
      <c r="D61" s="1" t="s">
        <v>1285</v>
      </c>
      <c r="E61" s="6">
        <f t="shared" si="0"/>
        <v>122.35</v>
      </c>
      <c r="F61" s="8">
        <v>2</v>
      </c>
      <c r="G61" s="8">
        <f t="shared" si="1"/>
        <v>61.174999999999997</v>
      </c>
      <c r="H61" s="6">
        <f t="shared" si="2"/>
        <v>61.174999999999997</v>
      </c>
    </row>
    <row r="62" spans="1:8" ht="14.25" customHeight="1">
      <c r="A62" s="8" t="s">
        <v>395</v>
      </c>
      <c r="B62" s="15">
        <v>43761</v>
      </c>
      <c r="C62" s="1" t="s">
        <v>1286</v>
      </c>
      <c r="D62" s="1" t="s">
        <v>1287</v>
      </c>
      <c r="E62" s="6">
        <f t="shared" si="0"/>
        <v>60.88</v>
      </c>
      <c r="F62" s="8">
        <v>1</v>
      </c>
      <c r="G62" s="8">
        <f t="shared" si="1"/>
        <v>60.88</v>
      </c>
      <c r="H62" s="6">
        <f t="shared" si="2"/>
        <v>0</v>
      </c>
    </row>
    <row r="63" spans="1:8" ht="14.25" customHeight="1">
      <c r="A63" s="8" t="s">
        <v>395</v>
      </c>
      <c r="B63" s="15">
        <v>43766</v>
      </c>
      <c r="C63" s="1" t="s">
        <v>1288</v>
      </c>
      <c r="D63" s="1" t="s">
        <v>1289</v>
      </c>
      <c r="E63" s="6">
        <f t="shared" si="0"/>
        <v>117.61</v>
      </c>
      <c r="F63" s="8">
        <v>2</v>
      </c>
      <c r="G63" s="8">
        <f t="shared" si="1"/>
        <v>58.805</v>
      </c>
      <c r="H63" s="6">
        <f t="shared" si="2"/>
        <v>58.805</v>
      </c>
    </row>
    <row r="64" spans="1:8" ht="14.25" customHeight="1">
      <c r="A64" s="8" t="s">
        <v>395</v>
      </c>
      <c r="B64" s="15">
        <v>43759</v>
      </c>
      <c r="C64" s="1" t="s">
        <v>1290</v>
      </c>
      <c r="D64" s="1" t="s">
        <v>1291</v>
      </c>
      <c r="E64" s="6">
        <f t="shared" si="0"/>
        <v>109.41</v>
      </c>
      <c r="F64" s="8">
        <v>2</v>
      </c>
      <c r="G64" s="8">
        <f t="shared" si="1"/>
        <v>54.704999999999998</v>
      </c>
      <c r="H64" s="6">
        <f t="shared" si="2"/>
        <v>54.704999999999998</v>
      </c>
    </row>
    <row r="65" spans="1:8" ht="14.25" customHeight="1">
      <c r="A65" s="8" t="s">
        <v>395</v>
      </c>
      <c r="B65" s="15">
        <v>43748</v>
      </c>
      <c r="C65" s="1" t="s">
        <v>1292</v>
      </c>
      <c r="D65" s="1" t="s">
        <v>1293</v>
      </c>
      <c r="E65" s="6">
        <f t="shared" si="0"/>
        <v>107.64</v>
      </c>
      <c r="F65" s="8">
        <v>2</v>
      </c>
      <c r="G65" s="8">
        <f t="shared" si="1"/>
        <v>53.82</v>
      </c>
      <c r="H65" s="6">
        <f t="shared" si="2"/>
        <v>53.82</v>
      </c>
    </row>
    <row r="66" spans="1:8" ht="14.25" customHeight="1">
      <c r="A66" s="8" t="s">
        <v>395</v>
      </c>
      <c r="B66" s="15">
        <v>43751</v>
      </c>
      <c r="C66" s="1" t="s">
        <v>1294</v>
      </c>
      <c r="D66" s="1" t="s">
        <v>332</v>
      </c>
      <c r="E66" s="6">
        <f t="shared" si="0"/>
        <v>100</v>
      </c>
      <c r="F66" s="8">
        <v>2</v>
      </c>
      <c r="G66" s="8">
        <f t="shared" si="1"/>
        <v>50</v>
      </c>
      <c r="H66" s="6">
        <f t="shared" si="2"/>
        <v>50</v>
      </c>
    </row>
    <row r="67" spans="1:8" ht="14.25" customHeight="1">
      <c r="A67" s="8" t="s">
        <v>395</v>
      </c>
      <c r="B67" s="15">
        <v>43741</v>
      </c>
      <c r="C67" s="1" t="s">
        <v>1295</v>
      </c>
      <c r="D67" s="1" t="s">
        <v>1296</v>
      </c>
      <c r="E67" s="6">
        <f t="shared" si="0"/>
        <v>98.81</v>
      </c>
      <c r="F67" s="8">
        <v>2</v>
      </c>
      <c r="G67" s="8">
        <f t="shared" si="1"/>
        <v>49.405000000000001</v>
      </c>
      <c r="H67" s="6">
        <f t="shared" si="2"/>
        <v>49.405000000000001</v>
      </c>
    </row>
    <row r="68" spans="1:8" ht="14.25" customHeight="1">
      <c r="A68" s="8" t="s">
        <v>395</v>
      </c>
      <c r="B68" s="15">
        <v>43763</v>
      </c>
      <c r="C68" s="1" t="s">
        <v>1297</v>
      </c>
      <c r="D68" s="1" t="s">
        <v>1298</v>
      </c>
      <c r="E68" s="6">
        <f t="shared" si="0"/>
        <v>92.29</v>
      </c>
      <c r="F68" s="8">
        <v>2</v>
      </c>
      <c r="G68" s="8">
        <f t="shared" si="1"/>
        <v>46.145000000000003</v>
      </c>
      <c r="H68" s="6">
        <f t="shared" si="2"/>
        <v>46.145000000000003</v>
      </c>
    </row>
    <row r="69" spans="1:8" ht="14.25" customHeight="1">
      <c r="A69" s="8" t="s">
        <v>395</v>
      </c>
      <c r="B69" s="15">
        <v>43744</v>
      </c>
      <c r="C69" s="1" t="s">
        <v>1299</v>
      </c>
      <c r="D69" s="1" t="s">
        <v>1300</v>
      </c>
      <c r="E69" s="6">
        <f t="shared" si="0"/>
        <v>86.6</v>
      </c>
      <c r="F69" s="8">
        <v>2</v>
      </c>
      <c r="G69" s="8">
        <f t="shared" si="1"/>
        <v>43.3</v>
      </c>
      <c r="H69" s="6">
        <f t="shared" si="2"/>
        <v>43.3</v>
      </c>
    </row>
    <row r="70" spans="1:8" ht="14.25" customHeight="1">
      <c r="A70" s="8" t="s">
        <v>395</v>
      </c>
      <c r="B70" s="15">
        <v>43749</v>
      </c>
      <c r="C70" s="1" t="s">
        <v>1301</v>
      </c>
      <c r="D70" s="1" t="s">
        <v>1302</v>
      </c>
      <c r="E70" s="6">
        <f t="shared" si="0"/>
        <v>85.82</v>
      </c>
      <c r="F70" s="8">
        <v>2</v>
      </c>
      <c r="G70" s="8">
        <f t="shared" si="1"/>
        <v>42.91</v>
      </c>
      <c r="H70" s="6">
        <f t="shared" si="2"/>
        <v>42.91</v>
      </c>
    </row>
    <row r="71" spans="1:8" ht="14.25" customHeight="1">
      <c r="A71" s="8" t="s">
        <v>395</v>
      </c>
      <c r="B71" s="15">
        <v>43766</v>
      </c>
      <c r="C71" s="1" t="s">
        <v>1109</v>
      </c>
      <c r="D71" s="1" t="s">
        <v>1303</v>
      </c>
      <c r="E71" s="6">
        <f t="shared" si="0"/>
        <v>81.5</v>
      </c>
      <c r="F71" s="8">
        <v>2</v>
      </c>
      <c r="G71" s="8">
        <f t="shared" si="1"/>
        <v>40.75</v>
      </c>
      <c r="H71" s="6">
        <f t="shared" si="2"/>
        <v>40.75</v>
      </c>
    </row>
    <row r="72" spans="1:8" ht="14.25" customHeight="1">
      <c r="A72" s="8" t="s">
        <v>395</v>
      </c>
      <c r="B72" s="15">
        <v>43771</v>
      </c>
      <c r="C72" s="1" t="s">
        <v>872</v>
      </c>
      <c r="D72" s="1" t="s">
        <v>873</v>
      </c>
      <c r="E72" s="6">
        <f t="shared" si="0"/>
        <v>80.59</v>
      </c>
      <c r="F72" s="8">
        <v>2</v>
      </c>
      <c r="G72" s="8">
        <f t="shared" si="1"/>
        <v>40.295000000000002</v>
      </c>
      <c r="H72" s="6">
        <f t="shared" si="2"/>
        <v>40.295000000000002</v>
      </c>
    </row>
    <row r="73" spans="1:8" ht="14.25" customHeight="1">
      <c r="A73" s="8" t="s">
        <v>395</v>
      </c>
      <c r="B73" s="15">
        <v>43751</v>
      </c>
      <c r="C73" s="1" t="s">
        <v>1304</v>
      </c>
      <c r="D73" s="1" t="s">
        <v>1305</v>
      </c>
      <c r="E73" s="6">
        <f t="shared" si="0"/>
        <v>79.7</v>
      </c>
      <c r="F73" s="8">
        <v>2</v>
      </c>
      <c r="G73" s="8">
        <f t="shared" si="1"/>
        <v>39.85</v>
      </c>
      <c r="H73" s="6">
        <f t="shared" si="2"/>
        <v>39.85</v>
      </c>
    </row>
    <row r="74" spans="1:8" ht="14.25" customHeight="1">
      <c r="A74" s="8" t="s">
        <v>395</v>
      </c>
      <c r="B74" s="15">
        <v>43757</v>
      </c>
      <c r="C74" s="1" t="s">
        <v>1306</v>
      </c>
      <c r="D74" s="1" t="s">
        <v>1307</v>
      </c>
      <c r="E74" s="6">
        <f t="shared" si="0"/>
        <v>69.540000000000006</v>
      </c>
      <c r="F74" s="8">
        <v>2</v>
      </c>
      <c r="G74" s="8">
        <f t="shared" si="1"/>
        <v>34.770000000000003</v>
      </c>
      <c r="H74" s="6">
        <f t="shared" si="2"/>
        <v>34.770000000000003</v>
      </c>
    </row>
    <row r="75" spans="1:8" ht="14.25" customHeight="1">
      <c r="A75" s="8" t="s">
        <v>395</v>
      </c>
      <c r="B75" s="15">
        <v>43750</v>
      </c>
      <c r="C75" s="1" t="s">
        <v>1308</v>
      </c>
      <c r="D75" s="1" t="s">
        <v>1309</v>
      </c>
      <c r="E75" s="6">
        <f t="shared" si="0"/>
        <v>67.099999999999994</v>
      </c>
      <c r="F75" s="8">
        <v>2</v>
      </c>
      <c r="G75" s="8">
        <f t="shared" si="1"/>
        <v>33.549999999999997</v>
      </c>
      <c r="H75" s="6">
        <f t="shared" si="2"/>
        <v>33.549999999999997</v>
      </c>
    </row>
    <row r="76" spans="1:8" ht="14.25" customHeight="1">
      <c r="A76" s="8" t="s">
        <v>395</v>
      </c>
      <c r="B76" s="15">
        <v>43763</v>
      </c>
      <c r="C76" s="1" t="s">
        <v>1310</v>
      </c>
      <c r="D76" s="1" t="s">
        <v>1311</v>
      </c>
      <c r="E76" s="6">
        <f t="shared" si="0"/>
        <v>63.03</v>
      </c>
      <c r="F76" s="8">
        <v>2</v>
      </c>
      <c r="G76" s="8">
        <f t="shared" si="1"/>
        <v>31.515000000000001</v>
      </c>
      <c r="H76" s="6">
        <f t="shared" si="2"/>
        <v>31.515000000000001</v>
      </c>
    </row>
    <row r="77" spans="1:8" ht="14.25" customHeight="1">
      <c r="A77" s="8" t="s">
        <v>395</v>
      </c>
      <c r="B77" s="15">
        <v>43759</v>
      </c>
      <c r="C77" s="1" t="s">
        <v>1312</v>
      </c>
      <c r="D77" s="1" t="s">
        <v>1313</v>
      </c>
      <c r="E77" s="6">
        <f t="shared" si="0"/>
        <v>61.49</v>
      </c>
      <c r="F77" s="8">
        <v>2</v>
      </c>
      <c r="G77" s="8">
        <f t="shared" si="1"/>
        <v>30.745000000000001</v>
      </c>
      <c r="H77" s="6">
        <f t="shared" si="2"/>
        <v>30.745000000000001</v>
      </c>
    </row>
    <row r="78" spans="1:8" ht="14.25" customHeight="1">
      <c r="A78" s="8" t="s">
        <v>395</v>
      </c>
      <c r="B78" s="15">
        <v>43759</v>
      </c>
      <c r="C78" s="1" t="s">
        <v>1314</v>
      </c>
      <c r="D78" s="1" t="s">
        <v>1313</v>
      </c>
      <c r="E78" s="6">
        <f t="shared" si="0"/>
        <v>61.49</v>
      </c>
      <c r="F78" s="8">
        <v>2</v>
      </c>
      <c r="G78" s="8">
        <f t="shared" si="1"/>
        <v>30.745000000000001</v>
      </c>
      <c r="H78" s="6">
        <f t="shared" si="2"/>
        <v>30.745000000000001</v>
      </c>
    </row>
    <row r="79" spans="1:8" ht="14.25" customHeight="1">
      <c r="A79" s="8"/>
      <c r="B79" s="15">
        <v>43743</v>
      </c>
      <c r="C79" s="1" t="s">
        <v>292</v>
      </c>
      <c r="D79" s="1" t="s">
        <v>1315</v>
      </c>
      <c r="E79" s="6">
        <f t="shared" si="0"/>
        <v>61.05</v>
      </c>
      <c r="F79" s="8">
        <v>2</v>
      </c>
      <c r="G79" s="8">
        <f t="shared" si="1"/>
        <v>30.524999999999999</v>
      </c>
      <c r="H79" s="6">
        <f t="shared" si="2"/>
        <v>30.524999999999999</v>
      </c>
    </row>
    <row r="80" spans="1:8" ht="14.25" customHeight="1">
      <c r="A80" s="8" t="s">
        <v>395</v>
      </c>
      <c r="B80" s="15">
        <v>43771</v>
      </c>
      <c r="C80" s="1" t="s">
        <v>874</v>
      </c>
      <c r="D80" s="1" t="s">
        <v>875</v>
      </c>
      <c r="E80" s="6">
        <f t="shared" si="0"/>
        <v>52.5</v>
      </c>
      <c r="F80" s="8">
        <v>2</v>
      </c>
      <c r="G80" s="8">
        <f t="shared" si="1"/>
        <v>26.25</v>
      </c>
      <c r="H80" s="6">
        <f t="shared" si="2"/>
        <v>26.25</v>
      </c>
    </row>
    <row r="81" spans="1:8" ht="14.25" customHeight="1">
      <c r="A81" s="8" t="s">
        <v>395</v>
      </c>
      <c r="B81" s="15">
        <v>43756</v>
      </c>
      <c r="C81" s="1" t="s">
        <v>328</v>
      </c>
      <c r="D81" s="1" t="s">
        <v>1316</v>
      </c>
      <c r="E81" s="6">
        <f t="shared" si="0"/>
        <v>51.6</v>
      </c>
      <c r="F81" s="8">
        <v>2</v>
      </c>
      <c r="G81" s="8">
        <f t="shared" si="1"/>
        <v>25.8</v>
      </c>
      <c r="H81" s="6">
        <f t="shared" si="2"/>
        <v>25.8</v>
      </c>
    </row>
    <row r="82" spans="1:8" ht="14.25" customHeight="1">
      <c r="A82" s="8" t="s">
        <v>395</v>
      </c>
      <c r="B82" s="15">
        <v>43757</v>
      </c>
      <c r="C82" s="1" t="s">
        <v>1317</v>
      </c>
      <c r="D82" s="1" t="s">
        <v>1318</v>
      </c>
      <c r="E82" s="6">
        <f t="shared" si="0"/>
        <v>47.9</v>
      </c>
      <c r="F82" s="8">
        <v>2</v>
      </c>
      <c r="G82" s="8">
        <f t="shared" si="1"/>
        <v>23.95</v>
      </c>
      <c r="H82" s="6">
        <f t="shared" si="2"/>
        <v>23.95</v>
      </c>
    </row>
    <row r="83" spans="1:8" ht="14.25" customHeight="1">
      <c r="A83" s="8" t="s">
        <v>395</v>
      </c>
      <c r="B83" s="15">
        <v>43757</v>
      </c>
      <c r="C83" s="1" t="s">
        <v>1317</v>
      </c>
      <c r="D83" s="1" t="s">
        <v>1318</v>
      </c>
      <c r="E83" s="6">
        <f t="shared" si="0"/>
        <v>47.9</v>
      </c>
      <c r="F83" s="8">
        <v>2</v>
      </c>
      <c r="G83" s="8">
        <f t="shared" si="1"/>
        <v>23.95</v>
      </c>
      <c r="H83" s="6">
        <f t="shared" si="2"/>
        <v>23.95</v>
      </c>
    </row>
    <row r="84" spans="1:8" ht="14.25" customHeight="1">
      <c r="A84" s="8" t="s">
        <v>395</v>
      </c>
      <c r="B84" s="15">
        <v>43765</v>
      </c>
      <c r="C84" s="1" t="s">
        <v>1319</v>
      </c>
      <c r="D84" s="1" t="s">
        <v>1320</v>
      </c>
      <c r="E84" s="6">
        <f t="shared" si="0"/>
        <v>45.2</v>
      </c>
      <c r="F84" s="8">
        <v>2</v>
      </c>
      <c r="G84" s="8">
        <f t="shared" si="1"/>
        <v>22.6</v>
      </c>
      <c r="H84" s="6">
        <f t="shared" si="2"/>
        <v>22.6</v>
      </c>
    </row>
    <row r="85" spans="1:8" ht="14.25" customHeight="1">
      <c r="A85" s="8" t="s">
        <v>395</v>
      </c>
      <c r="B85" s="15">
        <v>43766</v>
      </c>
      <c r="C85" s="1" t="s">
        <v>1109</v>
      </c>
      <c r="D85" s="1" t="s">
        <v>1321</v>
      </c>
      <c r="E85" s="6">
        <f t="shared" si="0"/>
        <v>42.5</v>
      </c>
      <c r="F85" s="8">
        <v>2</v>
      </c>
      <c r="G85" s="8">
        <f t="shared" si="1"/>
        <v>21.25</v>
      </c>
      <c r="H85" s="6">
        <f t="shared" si="2"/>
        <v>21.25</v>
      </c>
    </row>
    <row r="86" spans="1:8" ht="14.25" customHeight="1">
      <c r="A86" s="8" t="s">
        <v>395</v>
      </c>
      <c r="B86" s="15">
        <v>43768</v>
      </c>
      <c r="C86" s="1" t="s">
        <v>1322</v>
      </c>
      <c r="D86" s="1" t="s">
        <v>1323</v>
      </c>
      <c r="E86" s="6">
        <f t="shared" si="0"/>
        <v>35.909999999999997</v>
      </c>
      <c r="F86" s="8">
        <v>2</v>
      </c>
      <c r="G86" s="8">
        <f t="shared" si="1"/>
        <v>17.954999999999998</v>
      </c>
      <c r="H86" s="6">
        <f t="shared" si="2"/>
        <v>17.954999999999998</v>
      </c>
    </row>
    <row r="87" spans="1:8" ht="14.25" customHeight="1">
      <c r="A87" s="8" t="s">
        <v>395</v>
      </c>
      <c r="B87" s="15">
        <v>43761</v>
      </c>
      <c r="C87" s="1" t="s">
        <v>1324</v>
      </c>
      <c r="D87" s="1" t="s">
        <v>1325</v>
      </c>
      <c r="E87" s="6">
        <f t="shared" si="0"/>
        <v>49.34</v>
      </c>
      <c r="F87" s="8">
        <v>3</v>
      </c>
      <c r="G87" s="8">
        <f t="shared" si="1"/>
        <v>16.446666666666669</v>
      </c>
      <c r="H87" s="6">
        <f t="shared" si="2"/>
        <v>32.893333333333331</v>
      </c>
    </row>
    <row r="88" spans="1:8" ht="14.25" customHeight="1">
      <c r="A88" s="8" t="s">
        <v>395</v>
      </c>
      <c r="B88" s="15">
        <v>43742</v>
      </c>
      <c r="C88" s="1" t="s">
        <v>1326</v>
      </c>
      <c r="D88" s="1" t="s">
        <v>1327</v>
      </c>
      <c r="E88" s="6">
        <f t="shared" si="0"/>
        <v>32</v>
      </c>
      <c r="F88" s="8">
        <v>2</v>
      </c>
      <c r="G88" s="8">
        <f t="shared" si="1"/>
        <v>16</v>
      </c>
      <c r="H88" s="6">
        <f t="shared" si="2"/>
        <v>16</v>
      </c>
    </row>
    <row r="89" spans="1:8" ht="14.25" customHeight="1">
      <c r="A89" s="8" t="s">
        <v>395</v>
      </c>
      <c r="B89" s="15">
        <v>43771</v>
      </c>
      <c r="C89" s="1" t="s">
        <v>870</v>
      </c>
      <c r="D89" s="1" t="s">
        <v>871</v>
      </c>
      <c r="E89" s="6">
        <f t="shared" si="0"/>
        <v>26.66</v>
      </c>
      <c r="F89" s="8">
        <v>2</v>
      </c>
      <c r="G89" s="8">
        <f t="shared" si="1"/>
        <v>13.33</v>
      </c>
      <c r="H89" s="6">
        <f t="shared" si="2"/>
        <v>13.33</v>
      </c>
    </row>
    <row r="90" spans="1:8" ht="14.25" customHeight="1">
      <c r="A90" s="8" t="s">
        <v>395</v>
      </c>
      <c r="B90" s="15">
        <v>43744</v>
      </c>
      <c r="C90" s="1" t="s">
        <v>315</v>
      </c>
      <c r="D90" s="1" t="s">
        <v>499</v>
      </c>
      <c r="E90" s="6">
        <f t="shared" si="0"/>
        <v>26.5</v>
      </c>
      <c r="F90" s="8">
        <v>2</v>
      </c>
      <c r="G90" s="8">
        <f t="shared" si="1"/>
        <v>13.25</v>
      </c>
      <c r="H90" s="6">
        <f t="shared" si="2"/>
        <v>13.25</v>
      </c>
    </row>
    <row r="91" spans="1:8" ht="14.25" customHeight="1">
      <c r="A91" s="8" t="s">
        <v>395</v>
      </c>
      <c r="B91" s="15">
        <v>43756</v>
      </c>
      <c r="C91" s="1" t="s">
        <v>1328</v>
      </c>
      <c r="D91" s="1" t="s">
        <v>471</v>
      </c>
      <c r="E91" s="6">
        <f t="shared" si="0"/>
        <v>20</v>
      </c>
      <c r="F91" s="8">
        <v>2</v>
      </c>
      <c r="G91" s="8">
        <f t="shared" si="1"/>
        <v>10</v>
      </c>
      <c r="H91" s="6">
        <f t="shared" si="2"/>
        <v>10</v>
      </c>
    </row>
    <row r="92" spans="1:8" ht="14.25" customHeight="1">
      <c r="A92" s="8" t="s">
        <v>395</v>
      </c>
      <c r="B92" s="15">
        <v>43751</v>
      </c>
      <c r="C92" s="1" t="s">
        <v>908</v>
      </c>
      <c r="D92" s="1" t="s">
        <v>1217</v>
      </c>
      <c r="E92" s="6">
        <f t="shared" si="0"/>
        <v>19.8</v>
      </c>
      <c r="F92" s="8">
        <v>2</v>
      </c>
      <c r="G92" s="8">
        <f t="shared" si="1"/>
        <v>9.9</v>
      </c>
      <c r="H92" s="6">
        <f t="shared" si="2"/>
        <v>9.9</v>
      </c>
    </row>
    <row r="93" spans="1:8" ht="14.25" customHeight="1">
      <c r="A93" s="8" t="s">
        <v>395</v>
      </c>
      <c r="B93" s="15">
        <v>43771</v>
      </c>
      <c r="C93" s="1" t="s">
        <v>1059</v>
      </c>
      <c r="D93" s="1" t="s">
        <v>1060</v>
      </c>
      <c r="E93" s="6">
        <f t="shared" si="0"/>
        <v>17.920000000000002</v>
      </c>
      <c r="F93" s="8">
        <v>2</v>
      </c>
      <c r="G93" s="8">
        <f t="shared" si="1"/>
        <v>8.9600000000000009</v>
      </c>
      <c r="H93" s="6">
        <f t="shared" si="2"/>
        <v>8.9600000000000009</v>
      </c>
    </row>
    <row r="94" spans="1:8" ht="14.25" customHeight="1">
      <c r="A94" s="8" t="s">
        <v>395</v>
      </c>
      <c r="B94" s="15">
        <v>43745</v>
      </c>
      <c r="C94" s="1" t="s">
        <v>993</v>
      </c>
      <c r="D94" s="1" t="s">
        <v>994</v>
      </c>
      <c r="E94" s="6">
        <f t="shared" si="0"/>
        <v>16.98</v>
      </c>
      <c r="F94" s="8">
        <v>2</v>
      </c>
      <c r="G94" s="8">
        <f t="shared" si="1"/>
        <v>8.49</v>
      </c>
      <c r="H94" s="6">
        <f t="shared" si="2"/>
        <v>8.49</v>
      </c>
    </row>
    <row r="95" spans="1:8" ht="14.25" customHeight="1">
      <c r="A95" s="8" t="s">
        <v>395</v>
      </c>
      <c r="B95" s="15">
        <v>43741</v>
      </c>
      <c r="C95" s="1" t="s">
        <v>336</v>
      </c>
      <c r="D95" s="1" t="s">
        <v>1329</v>
      </c>
      <c r="E95" s="6">
        <f t="shared" si="0"/>
        <v>13.95</v>
      </c>
      <c r="F95" s="8">
        <v>2</v>
      </c>
      <c r="G95" s="8">
        <f t="shared" si="1"/>
        <v>6.9749999999999996</v>
      </c>
      <c r="H95" s="6">
        <f t="shared" si="2"/>
        <v>6.9749999999999996</v>
      </c>
    </row>
    <row r="96" spans="1:8" ht="14.25" customHeight="1">
      <c r="A96" s="8" t="s">
        <v>395</v>
      </c>
      <c r="B96" s="15">
        <v>43768</v>
      </c>
      <c r="C96" s="1" t="s">
        <v>814</v>
      </c>
      <c r="D96" s="1" t="s">
        <v>1329</v>
      </c>
      <c r="E96" s="6">
        <f t="shared" si="0"/>
        <v>13.95</v>
      </c>
      <c r="F96" s="8">
        <v>2</v>
      </c>
      <c r="G96" s="8">
        <f t="shared" si="1"/>
        <v>6.9749999999999996</v>
      </c>
      <c r="H96" s="6">
        <f t="shared" si="2"/>
        <v>6.9749999999999996</v>
      </c>
    </row>
    <row r="97" spans="1:8" ht="14.25" customHeight="1">
      <c r="A97" s="8" t="s">
        <v>395</v>
      </c>
      <c r="B97" s="15">
        <v>43757</v>
      </c>
      <c r="C97" s="1" t="s">
        <v>55</v>
      </c>
      <c r="D97" s="1" t="s">
        <v>1330</v>
      </c>
      <c r="E97" s="6">
        <f t="shared" si="0"/>
        <v>10.4</v>
      </c>
      <c r="F97" s="8">
        <v>2</v>
      </c>
      <c r="G97" s="8">
        <f t="shared" si="1"/>
        <v>5.2</v>
      </c>
      <c r="H97" s="6">
        <f t="shared" si="2"/>
        <v>5.2</v>
      </c>
    </row>
    <row r="98" spans="1:8" ht="14.25" customHeight="1">
      <c r="A98" s="8" t="s">
        <v>395</v>
      </c>
      <c r="B98" s="15">
        <v>43757</v>
      </c>
      <c r="C98" s="1" t="s">
        <v>1331</v>
      </c>
      <c r="D98" s="1" t="s">
        <v>1332</v>
      </c>
      <c r="E98" s="6">
        <f t="shared" si="0"/>
        <v>8.4499999999999993</v>
      </c>
      <c r="F98" s="8">
        <v>2</v>
      </c>
      <c r="G98" s="8">
        <f t="shared" si="1"/>
        <v>4.2249999999999996</v>
      </c>
      <c r="H98" s="6">
        <f t="shared" si="2"/>
        <v>4.2249999999999996</v>
      </c>
    </row>
    <row r="99" spans="1:8" ht="14.25" customHeight="1">
      <c r="A99" s="8" t="s">
        <v>395</v>
      </c>
      <c r="B99" s="15">
        <v>43751</v>
      </c>
      <c r="C99" s="1" t="s">
        <v>1333</v>
      </c>
      <c r="D99" s="1" t="s">
        <v>1334</v>
      </c>
      <c r="E99" s="6">
        <f t="shared" si="0"/>
        <v>6.84</v>
      </c>
      <c r="F99" s="8">
        <v>2</v>
      </c>
      <c r="G99" s="8">
        <f t="shared" si="1"/>
        <v>3.42</v>
      </c>
      <c r="H99" s="6">
        <f t="shared" si="2"/>
        <v>3.42</v>
      </c>
    </row>
    <row r="100" spans="1:8" ht="14.25" customHeight="1">
      <c r="A100" s="8" t="s">
        <v>395</v>
      </c>
      <c r="B100" s="15">
        <v>43750</v>
      </c>
      <c r="C100" s="1" t="s">
        <v>1335</v>
      </c>
      <c r="D100" s="1" t="s">
        <v>801</v>
      </c>
      <c r="E100" s="6">
        <f t="shared" si="0"/>
        <v>6</v>
      </c>
      <c r="F100" s="8">
        <v>2</v>
      </c>
      <c r="G100" s="8">
        <f t="shared" si="1"/>
        <v>3</v>
      </c>
      <c r="H100" s="6">
        <f t="shared" si="2"/>
        <v>3</v>
      </c>
    </row>
    <row r="101" spans="1:8" ht="14.25" customHeight="1">
      <c r="A101" s="8" t="s">
        <v>395</v>
      </c>
      <c r="B101" s="15">
        <v>43744</v>
      </c>
      <c r="C101" s="1" t="s">
        <v>1036</v>
      </c>
      <c r="D101" s="1" t="s">
        <v>792</v>
      </c>
      <c r="E101" s="6">
        <f t="shared" si="0"/>
        <v>4</v>
      </c>
      <c r="F101" s="8">
        <v>2</v>
      </c>
      <c r="G101" s="8">
        <f t="shared" si="1"/>
        <v>2</v>
      </c>
      <c r="H101" s="6">
        <f t="shared" si="2"/>
        <v>2</v>
      </c>
    </row>
    <row r="102" spans="1:8" ht="14.25" customHeight="1">
      <c r="A102" s="8" t="s">
        <v>395</v>
      </c>
      <c r="B102" s="15">
        <v>43769</v>
      </c>
      <c r="C102" s="1" t="s">
        <v>1113</v>
      </c>
      <c r="D102" s="1" t="s">
        <v>368</v>
      </c>
      <c r="E102" s="6">
        <f t="shared" si="0"/>
        <v>2.6</v>
      </c>
      <c r="F102" s="8">
        <v>2</v>
      </c>
      <c r="G102" s="8">
        <f t="shared" si="1"/>
        <v>1.3</v>
      </c>
      <c r="H102" s="6">
        <f t="shared" si="2"/>
        <v>1.3</v>
      </c>
    </row>
    <row r="103" spans="1:8" ht="14.25" customHeight="1">
      <c r="A103" s="8" t="s">
        <v>395</v>
      </c>
      <c r="B103" s="15">
        <v>43745</v>
      </c>
      <c r="C103" s="1" t="s">
        <v>1336</v>
      </c>
      <c r="D103" s="1" t="s">
        <v>1337</v>
      </c>
      <c r="E103" s="6">
        <f t="shared" si="0"/>
        <v>2.02</v>
      </c>
      <c r="F103" s="8">
        <v>2</v>
      </c>
      <c r="G103" s="8">
        <f t="shared" si="1"/>
        <v>1.01</v>
      </c>
      <c r="H103" s="6">
        <f t="shared" si="2"/>
        <v>1.01</v>
      </c>
    </row>
    <row r="104" spans="1:8" ht="14.25" customHeight="1">
      <c r="A104" s="8" t="s">
        <v>395</v>
      </c>
      <c r="B104" s="15">
        <v>43750</v>
      </c>
      <c r="C104" s="1" t="s">
        <v>1036</v>
      </c>
      <c r="D104" s="1" t="s">
        <v>1052</v>
      </c>
      <c r="E104" s="6">
        <f t="shared" si="0"/>
        <v>1.55</v>
      </c>
      <c r="F104" s="8">
        <v>2</v>
      </c>
      <c r="G104" s="8">
        <f t="shared" si="1"/>
        <v>0.77500000000000002</v>
      </c>
      <c r="H104" s="6">
        <f t="shared" si="2"/>
        <v>0.77500000000000002</v>
      </c>
    </row>
    <row r="105" spans="1:8" ht="14.25" customHeight="1">
      <c r="A105" s="8" t="s">
        <v>395</v>
      </c>
      <c r="B105" s="15">
        <v>43752</v>
      </c>
      <c r="C105" s="1" t="s">
        <v>1338</v>
      </c>
      <c r="D105" s="1" t="s">
        <v>1339</v>
      </c>
      <c r="E105" s="6">
        <f t="shared" si="0"/>
        <v>1.32</v>
      </c>
      <c r="F105" s="8">
        <v>2</v>
      </c>
      <c r="G105" s="8">
        <f t="shared" si="1"/>
        <v>0.66</v>
      </c>
      <c r="H105" s="6">
        <f t="shared" si="2"/>
        <v>0.66</v>
      </c>
    </row>
    <row r="106" spans="1:8" ht="14.25" customHeight="1">
      <c r="A106" s="8" t="s">
        <v>395</v>
      </c>
      <c r="B106" s="15">
        <v>43741</v>
      </c>
      <c r="C106" s="1" t="s">
        <v>336</v>
      </c>
      <c r="D106" s="1" t="s">
        <v>71</v>
      </c>
      <c r="E106" s="6">
        <f t="shared" si="0"/>
        <v>1.3</v>
      </c>
      <c r="F106" s="8">
        <v>2</v>
      </c>
      <c r="G106" s="8">
        <f t="shared" si="1"/>
        <v>0.65</v>
      </c>
      <c r="H106" s="6">
        <f t="shared" si="2"/>
        <v>0.65</v>
      </c>
    </row>
    <row r="107" spans="1:8" ht="14.25" customHeight="1">
      <c r="A107" s="8" t="s">
        <v>395</v>
      </c>
      <c r="B107" s="15">
        <v>43755</v>
      </c>
      <c r="C107" s="1" t="s">
        <v>1340</v>
      </c>
      <c r="D107" s="1" t="s">
        <v>1341</v>
      </c>
      <c r="E107" s="6">
        <f t="shared" si="0"/>
        <v>1.18</v>
      </c>
      <c r="F107" s="8">
        <v>2</v>
      </c>
      <c r="G107" s="8">
        <f t="shared" si="1"/>
        <v>0.59</v>
      </c>
      <c r="H107" s="6">
        <f t="shared" si="2"/>
        <v>0.59</v>
      </c>
    </row>
    <row r="108" spans="1:8" ht="14.25" customHeight="1">
      <c r="A108" s="8" t="s">
        <v>395</v>
      </c>
      <c r="B108" s="15">
        <v>43749</v>
      </c>
      <c r="C108" s="1" t="s">
        <v>1342</v>
      </c>
      <c r="D108" s="1" t="s">
        <v>378</v>
      </c>
      <c r="E108" s="6">
        <f t="shared" si="0"/>
        <v>0.6</v>
      </c>
      <c r="F108" s="8">
        <v>2</v>
      </c>
      <c r="G108" s="8">
        <f t="shared" si="1"/>
        <v>0.3</v>
      </c>
      <c r="H108" s="6">
        <f t="shared" si="2"/>
        <v>0.3</v>
      </c>
    </row>
    <row r="109" spans="1:8" ht="14.25" customHeight="1">
      <c r="A109" s="8" t="s">
        <v>395</v>
      </c>
      <c r="B109" s="15">
        <v>43759</v>
      </c>
      <c r="C109" s="1" t="s">
        <v>1343</v>
      </c>
      <c r="D109" s="1" t="s">
        <v>1344</v>
      </c>
      <c r="E109" s="6">
        <f t="shared" si="0"/>
        <v>0.28000000000000003</v>
      </c>
      <c r="F109" s="8">
        <v>2</v>
      </c>
      <c r="G109" s="8">
        <f t="shared" si="1"/>
        <v>0.14000000000000001</v>
      </c>
      <c r="H109" s="6">
        <f t="shared" si="2"/>
        <v>0.14000000000000001</v>
      </c>
    </row>
    <row r="110" spans="1:8" ht="14.25" customHeight="1">
      <c r="A110" s="8"/>
      <c r="B110" s="4"/>
      <c r="C110" s="5"/>
      <c r="D110" s="5"/>
      <c r="E110" s="6"/>
      <c r="F110" s="8"/>
      <c r="G110" s="8"/>
      <c r="H110" s="8"/>
    </row>
    <row r="111" spans="1:8" ht="14.25" customHeight="1"/>
    <row r="112" spans="1:8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1" xr:uid="{00000000-0009-0000-0000-000011000000}">
    <sortState xmlns:xlrd2="http://schemas.microsoft.com/office/spreadsheetml/2017/richdata2" ref="A2:H111">
      <sortCondition descending="1" ref="H2:H111"/>
      <sortCondition descending="1" ref="G2:G111"/>
    </sortState>
  </autoFilter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2" width="14.42578125" customWidth="1"/>
    <col min="3" max="3" width="45.140625" customWidth="1"/>
    <col min="4" max="6" width="14.42578125" customWidth="1"/>
  </cols>
  <sheetData>
    <row r="1" spans="1:12">
      <c r="A1" s="8" t="s">
        <v>1345</v>
      </c>
      <c r="B1" s="8"/>
      <c r="C1" s="8"/>
      <c r="D1" s="8"/>
      <c r="E1" s="8"/>
      <c r="F1" s="8"/>
      <c r="G1" s="6">
        <f>SUM(G3:G110)/0.5*L8-175</f>
        <v>346.29999999999995</v>
      </c>
      <c r="H1" s="6">
        <f>(SUM(H3:H110)-175)/0.5*L7</f>
        <v>5557.3600000000015</v>
      </c>
    </row>
    <row r="2" spans="1:12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</row>
    <row r="3" spans="1:12" ht="15.75">
      <c r="A3" s="8" t="s">
        <v>395</v>
      </c>
      <c r="B3" s="15">
        <v>43768</v>
      </c>
      <c r="C3" s="1" t="s">
        <v>1346</v>
      </c>
      <c r="D3" s="1" t="s">
        <v>1347</v>
      </c>
      <c r="E3" s="6">
        <f t="shared" ref="E3:E109" si="0">MID(D3,3,LEN(D3)-2)+0</f>
        <v>1.1299999999999999</v>
      </c>
      <c r="F3" s="8">
        <v>0</v>
      </c>
      <c r="G3" s="8" t="str">
        <f t="shared" ref="G3:G109" si="1">IFERROR(E3/F3,"")</f>
        <v/>
      </c>
      <c r="H3" s="6">
        <f t="shared" ref="H3:H109" si="2">IF(F3=0,E3,E3-G3)</f>
        <v>1.1299999999999999</v>
      </c>
    </row>
    <row r="4" spans="1:12" ht="15.75">
      <c r="A4" s="8" t="s">
        <v>395</v>
      </c>
      <c r="B4" s="15">
        <v>43769</v>
      </c>
      <c r="C4" s="1" t="s">
        <v>1348</v>
      </c>
      <c r="D4" s="1" t="s">
        <v>987</v>
      </c>
      <c r="E4" s="6">
        <f t="shared" si="0"/>
        <v>1.51</v>
      </c>
      <c r="F4" s="8">
        <v>0</v>
      </c>
      <c r="G4" s="8" t="str">
        <f t="shared" si="1"/>
        <v/>
      </c>
      <c r="H4" s="6">
        <f t="shared" si="2"/>
        <v>1.51</v>
      </c>
    </row>
    <row r="5" spans="1:12" ht="15.75">
      <c r="A5" s="8" t="s">
        <v>395</v>
      </c>
      <c r="B5" s="15">
        <v>43770</v>
      </c>
      <c r="C5" s="1" t="s">
        <v>1349</v>
      </c>
      <c r="D5" s="1" t="s">
        <v>1038</v>
      </c>
      <c r="E5" s="6">
        <f t="shared" si="0"/>
        <v>2.34</v>
      </c>
      <c r="F5" s="8">
        <v>0</v>
      </c>
      <c r="G5" s="8" t="str">
        <f t="shared" si="1"/>
        <v/>
      </c>
      <c r="H5" s="6">
        <f t="shared" si="2"/>
        <v>2.34</v>
      </c>
    </row>
    <row r="6" spans="1:12" ht="15.75">
      <c r="A6" s="8" t="s">
        <v>395</v>
      </c>
      <c r="B6" s="15">
        <v>43771</v>
      </c>
      <c r="C6" s="1" t="s">
        <v>1350</v>
      </c>
      <c r="D6" s="1" t="s">
        <v>1351</v>
      </c>
      <c r="E6" s="6">
        <f t="shared" si="0"/>
        <v>110</v>
      </c>
      <c r="F6" s="8">
        <v>0</v>
      </c>
      <c r="G6" s="8" t="str">
        <f t="shared" si="1"/>
        <v/>
      </c>
      <c r="H6" s="6">
        <f t="shared" si="2"/>
        <v>110</v>
      </c>
    </row>
    <row r="7" spans="1:12" ht="15.75">
      <c r="A7" s="8" t="s">
        <v>395</v>
      </c>
      <c r="B7" s="15">
        <v>43771</v>
      </c>
      <c r="C7" s="1" t="s">
        <v>1352</v>
      </c>
      <c r="D7" s="1" t="s">
        <v>1353</v>
      </c>
      <c r="E7" s="6">
        <f t="shared" si="0"/>
        <v>155.1</v>
      </c>
      <c r="F7" s="8">
        <v>2</v>
      </c>
      <c r="G7" s="8">
        <f t="shared" si="1"/>
        <v>77.55</v>
      </c>
      <c r="H7" s="6">
        <f t="shared" si="2"/>
        <v>77.55</v>
      </c>
      <c r="K7" s="16">
        <v>5598</v>
      </c>
      <c r="L7" s="17">
        <v>0.5</v>
      </c>
    </row>
    <row r="8" spans="1:12" ht="15.75">
      <c r="A8" s="8" t="s">
        <v>395</v>
      </c>
      <c r="B8" s="15">
        <v>43772</v>
      </c>
      <c r="C8" s="1" t="s">
        <v>65</v>
      </c>
      <c r="D8" s="1" t="s">
        <v>66</v>
      </c>
      <c r="E8" s="6">
        <f t="shared" si="0"/>
        <v>2</v>
      </c>
      <c r="F8" s="8">
        <v>0</v>
      </c>
      <c r="G8" s="8" t="str">
        <f t="shared" si="1"/>
        <v/>
      </c>
      <c r="H8" s="6">
        <f t="shared" si="2"/>
        <v>2</v>
      </c>
      <c r="K8" s="16">
        <v>3651</v>
      </c>
      <c r="L8" s="17">
        <v>0.5</v>
      </c>
    </row>
    <row r="9" spans="1:12" ht="15.75">
      <c r="A9" s="8" t="s">
        <v>395</v>
      </c>
      <c r="B9" s="15">
        <v>43773</v>
      </c>
      <c r="C9" s="1" t="s">
        <v>443</v>
      </c>
      <c r="D9" s="1" t="s">
        <v>801</v>
      </c>
      <c r="E9" s="6">
        <f t="shared" si="0"/>
        <v>6</v>
      </c>
      <c r="F9" s="8">
        <v>0</v>
      </c>
      <c r="G9" s="8" t="str">
        <f t="shared" si="1"/>
        <v/>
      </c>
      <c r="H9" s="6">
        <f t="shared" si="2"/>
        <v>6</v>
      </c>
      <c r="K9" s="16">
        <f>5598+3651</f>
        <v>9249</v>
      </c>
      <c r="L9" s="17">
        <f>K9/K9</f>
        <v>1</v>
      </c>
    </row>
    <row r="10" spans="1:12" ht="15.75">
      <c r="A10" s="8" t="s">
        <v>395</v>
      </c>
      <c r="B10" s="18">
        <v>43773</v>
      </c>
      <c r="C10" s="1" t="s">
        <v>1354</v>
      </c>
      <c r="D10" s="1" t="s">
        <v>50</v>
      </c>
      <c r="E10" s="6">
        <f t="shared" si="0"/>
        <v>6.5</v>
      </c>
      <c r="F10" s="8">
        <v>0</v>
      </c>
      <c r="G10" s="8" t="str">
        <f t="shared" si="1"/>
        <v/>
      </c>
      <c r="H10" s="6">
        <f t="shared" si="2"/>
        <v>6.5</v>
      </c>
    </row>
    <row r="11" spans="1:12" ht="15.75">
      <c r="A11" s="8" t="s">
        <v>395</v>
      </c>
      <c r="B11" s="18">
        <v>43773</v>
      </c>
      <c r="C11" s="1" t="s">
        <v>1355</v>
      </c>
      <c r="D11" s="1" t="s">
        <v>66</v>
      </c>
      <c r="E11" s="6">
        <f t="shared" si="0"/>
        <v>2</v>
      </c>
      <c r="F11" s="8">
        <v>2</v>
      </c>
      <c r="G11" s="8">
        <f t="shared" si="1"/>
        <v>1</v>
      </c>
      <c r="H11" s="6">
        <f t="shared" si="2"/>
        <v>1</v>
      </c>
    </row>
    <row r="12" spans="1:12" ht="15.75">
      <c r="A12" s="8" t="s">
        <v>395</v>
      </c>
      <c r="B12" s="18">
        <v>43773</v>
      </c>
      <c r="C12" s="1" t="s">
        <v>1356</v>
      </c>
      <c r="D12" s="1" t="s">
        <v>59</v>
      </c>
      <c r="E12" s="6">
        <f t="shared" si="0"/>
        <v>2.9</v>
      </c>
      <c r="F12" s="8">
        <v>0</v>
      </c>
      <c r="G12" s="8" t="str">
        <f t="shared" si="1"/>
        <v/>
      </c>
      <c r="H12" s="6">
        <f t="shared" si="2"/>
        <v>2.9</v>
      </c>
    </row>
    <row r="13" spans="1:12" ht="15.75">
      <c r="A13" s="8" t="s">
        <v>395</v>
      </c>
      <c r="B13" s="18">
        <v>43773</v>
      </c>
      <c r="C13" s="1" t="s">
        <v>1357</v>
      </c>
      <c r="D13" s="1" t="s">
        <v>1077</v>
      </c>
      <c r="E13" s="6">
        <f t="shared" si="0"/>
        <v>1.9</v>
      </c>
      <c r="F13" s="8">
        <v>0</v>
      </c>
      <c r="G13" s="8" t="str">
        <f t="shared" si="1"/>
        <v/>
      </c>
      <c r="H13" s="6">
        <f t="shared" si="2"/>
        <v>1.9</v>
      </c>
    </row>
    <row r="14" spans="1:12" ht="15.75">
      <c r="A14" s="8" t="s">
        <v>395</v>
      </c>
      <c r="B14" s="18">
        <v>43774</v>
      </c>
      <c r="C14" s="1" t="s">
        <v>352</v>
      </c>
      <c r="D14" s="1" t="s">
        <v>320</v>
      </c>
      <c r="E14" s="6">
        <f t="shared" si="0"/>
        <v>20.9</v>
      </c>
      <c r="F14" s="8">
        <v>0</v>
      </c>
      <c r="G14" s="8" t="str">
        <f t="shared" si="1"/>
        <v/>
      </c>
      <c r="H14" s="6">
        <f t="shared" si="2"/>
        <v>20.9</v>
      </c>
    </row>
    <row r="15" spans="1:12" ht="15.75">
      <c r="A15" s="8" t="s">
        <v>395</v>
      </c>
      <c r="B15" s="18">
        <v>43774</v>
      </c>
      <c r="C15" s="1" t="s">
        <v>1113</v>
      </c>
      <c r="D15" s="1" t="s">
        <v>1057</v>
      </c>
      <c r="E15" s="6">
        <f t="shared" si="0"/>
        <v>5.4</v>
      </c>
      <c r="F15" s="8">
        <v>0</v>
      </c>
      <c r="G15" s="8" t="str">
        <f t="shared" si="1"/>
        <v/>
      </c>
      <c r="H15" s="6">
        <f t="shared" si="2"/>
        <v>5.4</v>
      </c>
    </row>
    <row r="16" spans="1:12" ht="15.75">
      <c r="A16" s="8" t="s">
        <v>395</v>
      </c>
      <c r="B16" s="18">
        <v>43774</v>
      </c>
      <c r="C16" s="1" t="s">
        <v>1358</v>
      </c>
      <c r="D16" s="1" t="s">
        <v>59</v>
      </c>
      <c r="E16" s="6">
        <f t="shared" si="0"/>
        <v>2.9</v>
      </c>
      <c r="F16" s="8">
        <v>0</v>
      </c>
      <c r="G16" s="8" t="str">
        <f t="shared" si="1"/>
        <v/>
      </c>
      <c r="H16" s="6">
        <f t="shared" si="2"/>
        <v>2.9</v>
      </c>
    </row>
    <row r="17" spans="1:8" ht="15.75">
      <c r="A17" s="8" t="s">
        <v>395</v>
      </c>
      <c r="B17" s="18">
        <v>43774</v>
      </c>
      <c r="C17" s="1" t="s">
        <v>791</v>
      </c>
      <c r="D17" s="1" t="s">
        <v>1359</v>
      </c>
      <c r="E17" s="6">
        <f t="shared" si="0"/>
        <v>23.56</v>
      </c>
      <c r="F17" s="8">
        <v>0</v>
      </c>
      <c r="G17" s="8" t="str">
        <f t="shared" si="1"/>
        <v/>
      </c>
      <c r="H17" s="6">
        <f t="shared" si="2"/>
        <v>23.56</v>
      </c>
    </row>
    <row r="18" spans="1:8" ht="15.75">
      <c r="A18" s="8" t="s">
        <v>395</v>
      </c>
      <c r="B18" s="18">
        <v>43775</v>
      </c>
      <c r="C18" s="1" t="s">
        <v>1360</v>
      </c>
      <c r="D18" s="1" t="s">
        <v>1361</v>
      </c>
      <c r="E18" s="6">
        <f t="shared" si="0"/>
        <v>4.21</v>
      </c>
      <c r="F18" s="8">
        <v>0</v>
      </c>
      <c r="G18" s="8" t="str">
        <f t="shared" si="1"/>
        <v/>
      </c>
      <c r="H18" s="6">
        <f t="shared" si="2"/>
        <v>4.21</v>
      </c>
    </row>
    <row r="19" spans="1:8" ht="15.75">
      <c r="A19" s="8" t="s">
        <v>395</v>
      </c>
      <c r="B19" s="18">
        <v>43775</v>
      </c>
      <c r="C19" s="1" t="s">
        <v>1362</v>
      </c>
      <c r="D19" s="1" t="s">
        <v>1363</v>
      </c>
      <c r="E19" s="6">
        <f t="shared" si="0"/>
        <v>109.45</v>
      </c>
      <c r="F19" s="8">
        <v>4</v>
      </c>
      <c r="G19" s="8">
        <f t="shared" si="1"/>
        <v>27.362500000000001</v>
      </c>
      <c r="H19" s="6">
        <f t="shared" si="2"/>
        <v>82.087500000000006</v>
      </c>
    </row>
    <row r="20" spans="1:8" ht="15.75">
      <c r="A20" s="8" t="s">
        <v>395</v>
      </c>
      <c r="B20" s="18">
        <v>43776</v>
      </c>
      <c r="C20" s="1" t="s">
        <v>993</v>
      </c>
      <c r="D20" s="1" t="s">
        <v>994</v>
      </c>
      <c r="E20" s="6">
        <f t="shared" si="0"/>
        <v>16.98</v>
      </c>
      <c r="F20" s="8">
        <v>2</v>
      </c>
      <c r="G20" s="8">
        <f t="shared" si="1"/>
        <v>8.49</v>
      </c>
      <c r="H20" s="6">
        <f t="shared" si="2"/>
        <v>8.49</v>
      </c>
    </row>
    <row r="21" spans="1:8" ht="15.75" customHeight="1">
      <c r="A21" s="8" t="s">
        <v>395</v>
      </c>
      <c r="B21" s="18">
        <v>43776</v>
      </c>
      <c r="C21" s="1" t="s">
        <v>858</v>
      </c>
      <c r="D21" s="1" t="s">
        <v>1092</v>
      </c>
      <c r="E21" s="6">
        <f t="shared" si="0"/>
        <v>13.9</v>
      </c>
      <c r="F21" s="8">
        <v>0</v>
      </c>
      <c r="G21" s="8" t="str">
        <f t="shared" si="1"/>
        <v/>
      </c>
      <c r="H21" s="6">
        <f t="shared" si="2"/>
        <v>13.9</v>
      </c>
    </row>
    <row r="22" spans="1:8" ht="15.75" customHeight="1">
      <c r="A22" s="8" t="s">
        <v>395</v>
      </c>
      <c r="B22" s="18">
        <v>43776</v>
      </c>
      <c r="C22" s="1" t="s">
        <v>1364</v>
      </c>
      <c r="D22" s="1" t="s">
        <v>505</v>
      </c>
      <c r="E22" s="6">
        <f t="shared" si="0"/>
        <v>5.5</v>
      </c>
      <c r="F22" s="8">
        <v>0</v>
      </c>
      <c r="G22" s="8" t="str">
        <f t="shared" si="1"/>
        <v/>
      </c>
      <c r="H22" s="6">
        <f t="shared" si="2"/>
        <v>5.5</v>
      </c>
    </row>
    <row r="23" spans="1:8" ht="15.75" customHeight="1">
      <c r="A23" s="8" t="s">
        <v>395</v>
      </c>
      <c r="B23" s="18">
        <v>43776</v>
      </c>
      <c r="C23" s="1" t="s">
        <v>1365</v>
      </c>
      <c r="D23" s="1" t="s">
        <v>1366</v>
      </c>
      <c r="E23" s="6">
        <f t="shared" si="0"/>
        <v>3.37</v>
      </c>
      <c r="F23" s="8">
        <v>0</v>
      </c>
      <c r="G23" s="8" t="str">
        <f t="shared" si="1"/>
        <v/>
      </c>
      <c r="H23" s="6">
        <f t="shared" si="2"/>
        <v>3.37</v>
      </c>
    </row>
    <row r="24" spans="1:8" ht="15.75" customHeight="1">
      <c r="A24" s="8" t="s">
        <v>395</v>
      </c>
      <c r="B24" s="18">
        <v>43777</v>
      </c>
      <c r="C24" s="1" t="s">
        <v>1367</v>
      </c>
      <c r="D24" s="1" t="s">
        <v>471</v>
      </c>
      <c r="E24" s="6">
        <f t="shared" si="0"/>
        <v>20</v>
      </c>
      <c r="F24" s="8">
        <v>0</v>
      </c>
      <c r="G24" s="8" t="str">
        <f t="shared" si="1"/>
        <v/>
      </c>
      <c r="H24" s="6">
        <f t="shared" si="2"/>
        <v>20</v>
      </c>
    </row>
    <row r="25" spans="1:8" ht="15.75" customHeight="1">
      <c r="A25" s="8" t="s">
        <v>395</v>
      </c>
      <c r="B25" s="18">
        <v>43777</v>
      </c>
      <c r="C25" s="1" t="s">
        <v>313</v>
      </c>
      <c r="D25" s="1" t="s">
        <v>1368</v>
      </c>
      <c r="E25" s="6">
        <f t="shared" si="0"/>
        <v>31.55</v>
      </c>
      <c r="F25" s="8">
        <v>2</v>
      </c>
      <c r="G25" s="8">
        <f t="shared" si="1"/>
        <v>15.775</v>
      </c>
      <c r="H25" s="6">
        <f t="shared" si="2"/>
        <v>15.775</v>
      </c>
    </row>
    <row r="26" spans="1:8" ht="15.75" customHeight="1">
      <c r="A26" s="8" t="s">
        <v>395</v>
      </c>
      <c r="B26" s="18">
        <v>43777</v>
      </c>
      <c r="C26" s="1" t="s">
        <v>1369</v>
      </c>
      <c r="D26" s="1" t="s">
        <v>987</v>
      </c>
      <c r="E26" s="6">
        <f t="shared" si="0"/>
        <v>1.51</v>
      </c>
      <c r="F26" s="8">
        <v>0</v>
      </c>
      <c r="G26" s="8" t="str">
        <f t="shared" si="1"/>
        <v/>
      </c>
      <c r="H26" s="6">
        <f t="shared" si="2"/>
        <v>1.51</v>
      </c>
    </row>
    <row r="27" spans="1:8" ht="15.75" customHeight="1">
      <c r="A27" s="8" t="s">
        <v>395</v>
      </c>
      <c r="B27" s="18">
        <v>43777</v>
      </c>
      <c r="C27" s="1" t="s">
        <v>366</v>
      </c>
      <c r="D27" s="1" t="s">
        <v>69</v>
      </c>
      <c r="E27" s="6">
        <f t="shared" si="0"/>
        <v>1.5</v>
      </c>
      <c r="F27" s="8">
        <v>0</v>
      </c>
      <c r="G27" s="8" t="str">
        <f t="shared" si="1"/>
        <v/>
      </c>
      <c r="H27" s="6">
        <f t="shared" si="2"/>
        <v>1.5</v>
      </c>
    </row>
    <row r="28" spans="1:8" ht="15.75" customHeight="1">
      <c r="A28" s="8" t="s">
        <v>395</v>
      </c>
      <c r="B28" s="18">
        <v>43777</v>
      </c>
      <c r="C28" s="1" t="s">
        <v>449</v>
      </c>
      <c r="D28" s="1" t="s">
        <v>1370</v>
      </c>
      <c r="E28" s="6">
        <f t="shared" si="0"/>
        <v>3235</v>
      </c>
      <c r="F28" s="8">
        <v>0</v>
      </c>
      <c r="G28" s="8" t="str">
        <f t="shared" si="1"/>
        <v/>
      </c>
      <c r="H28" s="6">
        <f t="shared" si="2"/>
        <v>3235</v>
      </c>
    </row>
    <row r="29" spans="1:8" ht="15.75" customHeight="1">
      <c r="A29" s="8" t="s">
        <v>395</v>
      </c>
      <c r="B29" s="18">
        <v>43778</v>
      </c>
      <c r="C29" s="1" t="s">
        <v>1371</v>
      </c>
      <c r="D29" s="1" t="s">
        <v>57</v>
      </c>
      <c r="E29" s="6">
        <f t="shared" si="0"/>
        <v>4.4000000000000004</v>
      </c>
      <c r="F29" s="8">
        <v>0</v>
      </c>
      <c r="G29" s="8" t="str">
        <f t="shared" si="1"/>
        <v/>
      </c>
      <c r="H29" s="6">
        <f t="shared" si="2"/>
        <v>4.4000000000000004</v>
      </c>
    </row>
    <row r="30" spans="1:8" ht="15.75" customHeight="1">
      <c r="A30" s="8" t="s">
        <v>395</v>
      </c>
      <c r="B30" s="18">
        <v>43778</v>
      </c>
      <c r="C30" s="1" t="s">
        <v>1372</v>
      </c>
      <c r="D30" s="1" t="s">
        <v>1373</v>
      </c>
      <c r="E30" s="6">
        <f t="shared" si="0"/>
        <v>2.75</v>
      </c>
      <c r="F30" s="8">
        <v>0</v>
      </c>
      <c r="G30" s="8" t="str">
        <f t="shared" si="1"/>
        <v/>
      </c>
      <c r="H30" s="6">
        <f t="shared" si="2"/>
        <v>2.75</v>
      </c>
    </row>
    <row r="31" spans="1:8" ht="15.75" customHeight="1">
      <c r="A31" s="8" t="s">
        <v>395</v>
      </c>
      <c r="B31" s="19">
        <v>43779</v>
      </c>
      <c r="C31" s="1" t="s">
        <v>1374</v>
      </c>
      <c r="D31" s="1" t="s">
        <v>1375</v>
      </c>
      <c r="E31" s="6">
        <f t="shared" si="0"/>
        <v>178.2</v>
      </c>
      <c r="F31" s="8">
        <v>0</v>
      </c>
      <c r="G31" s="8" t="str">
        <f t="shared" si="1"/>
        <v/>
      </c>
      <c r="H31" s="6">
        <f t="shared" si="2"/>
        <v>178.2</v>
      </c>
    </row>
    <row r="32" spans="1:8" ht="15.75" customHeight="1">
      <c r="A32" s="8" t="s">
        <v>395</v>
      </c>
      <c r="B32" s="19">
        <v>43779</v>
      </c>
      <c r="C32" s="1" t="s">
        <v>1376</v>
      </c>
      <c r="D32" s="1" t="s">
        <v>1377</v>
      </c>
      <c r="E32" s="6">
        <f t="shared" si="0"/>
        <v>108</v>
      </c>
      <c r="F32" s="8">
        <v>0</v>
      </c>
      <c r="G32" s="8" t="str">
        <f t="shared" si="1"/>
        <v/>
      </c>
      <c r="H32" s="6">
        <f t="shared" si="2"/>
        <v>108</v>
      </c>
    </row>
    <row r="33" spans="1:8" ht="15.75" customHeight="1">
      <c r="A33" s="8" t="s">
        <v>395</v>
      </c>
      <c r="B33" s="19">
        <v>43779</v>
      </c>
      <c r="C33" s="1" t="s">
        <v>1378</v>
      </c>
      <c r="D33" s="1" t="s">
        <v>1379</v>
      </c>
      <c r="E33" s="6">
        <f t="shared" si="0"/>
        <v>10.6</v>
      </c>
      <c r="F33" s="8">
        <v>2</v>
      </c>
      <c r="G33" s="8">
        <f t="shared" si="1"/>
        <v>5.3</v>
      </c>
      <c r="H33" s="6">
        <f t="shared" si="2"/>
        <v>5.3</v>
      </c>
    </row>
    <row r="34" spans="1:8" ht="15.75" customHeight="1">
      <c r="A34" s="8" t="s">
        <v>395</v>
      </c>
      <c r="B34" s="19">
        <v>43780</v>
      </c>
      <c r="C34" s="1" t="s">
        <v>1177</v>
      </c>
      <c r="D34" s="1" t="s">
        <v>1380</v>
      </c>
      <c r="E34" s="6">
        <f t="shared" si="0"/>
        <v>37.6</v>
      </c>
      <c r="F34" s="8">
        <v>0</v>
      </c>
      <c r="G34" s="8" t="str">
        <f t="shared" si="1"/>
        <v/>
      </c>
      <c r="H34" s="6">
        <f t="shared" si="2"/>
        <v>37.6</v>
      </c>
    </row>
    <row r="35" spans="1:8" ht="15.75" customHeight="1">
      <c r="A35" s="8" t="s">
        <v>395</v>
      </c>
      <c r="B35" s="19">
        <v>43780</v>
      </c>
      <c r="C35" s="1" t="s">
        <v>1381</v>
      </c>
      <c r="D35" s="1" t="s">
        <v>338</v>
      </c>
      <c r="E35" s="6">
        <f t="shared" si="0"/>
        <v>1.8</v>
      </c>
      <c r="F35" s="8">
        <v>2</v>
      </c>
      <c r="G35" s="8">
        <f t="shared" si="1"/>
        <v>0.9</v>
      </c>
      <c r="H35" s="6">
        <f t="shared" si="2"/>
        <v>0.9</v>
      </c>
    </row>
    <row r="36" spans="1:8" ht="15.75" customHeight="1">
      <c r="A36" s="8" t="s">
        <v>395</v>
      </c>
      <c r="B36" s="19">
        <v>43780</v>
      </c>
      <c r="C36" s="1" t="s">
        <v>1382</v>
      </c>
      <c r="D36" s="1" t="s">
        <v>583</v>
      </c>
      <c r="E36" s="6">
        <f t="shared" si="0"/>
        <v>1.47</v>
      </c>
      <c r="F36" s="8">
        <v>0</v>
      </c>
      <c r="G36" s="8" t="str">
        <f t="shared" si="1"/>
        <v/>
      </c>
      <c r="H36" s="6">
        <f t="shared" si="2"/>
        <v>1.47</v>
      </c>
    </row>
    <row r="37" spans="1:8" ht="15.75" customHeight="1">
      <c r="A37" s="8" t="s">
        <v>395</v>
      </c>
      <c r="B37" s="19">
        <v>43780</v>
      </c>
      <c r="C37" s="1" t="s">
        <v>1177</v>
      </c>
      <c r="D37" s="1" t="s">
        <v>1383</v>
      </c>
      <c r="E37" s="6">
        <f t="shared" si="0"/>
        <v>59.99</v>
      </c>
      <c r="F37" s="8">
        <v>0</v>
      </c>
      <c r="G37" s="8" t="str">
        <f t="shared" si="1"/>
        <v/>
      </c>
      <c r="H37" s="6">
        <f t="shared" si="2"/>
        <v>59.99</v>
      </c>
    </row>
    <row r="38" spans="1:8" ht="15.75" customHeight="1">
      <c r="A38" s="8" t="s">
        <v>395</v>
      </c>
      <c r="B38" s="19">
        <v>43780</v>
      </c>
      <c r="C38" s="1" t="s">
        <v>1384</v>
      </c>
      <c r="D38" s="1" t="s">
        <v>249</v>
      </c>
      <c r="E38" s="6">
        <f t="shared" si="0"/>
        <v>8</v>
      </c>
      <c r="F38" s="8">
        <v>2</v>
      </c>
      <c r="G38" s="8">
        <f t="shared" si="1"/>
        <v>4</v>
      </c>
      <c r="H38" s="6">
        <f t="shared" si="2"/>
        <v>4</v>
      </c>
    </row>
    <row r="39" spans="1:8" ht="15.75" customHeight="1">
      <c r="A39" s="8" t="s">
        <v>395</v>
      </c>
      <c r="B39" s="19">
        <v>43780</v>
      </c>
      <c r="C39" s="1" t="s">
        <v>1385</v>
      </c>
      <c r="D39" s="1" t="s">
        <v>1386</v>
      </c>
      <c r="E39" s="6">
        <f t="shared" si="0"/>
        <v>55.6</v>
      </c>
      <c r="F39" s="8">
        <v>2</v>
      </c>
      <c r="G39" s="8">
        <f t="shared" si="1"/>
        <v>27.8</v>
      </c>
      <c r="H39" s="6">
        <f t="shared" si="2"/>
        <v>27.8</v>
      </c>
    </row>
    <row r="40" spans="1:8" ht="15.75" customHeight="1">
      <c r="A40" s="8" t="s">
        <v>395</v>
      </c>
      <c r="B40" s="19">
        <v>43780</v>
      </c>
      <c r="C40" s="1" t="s">
        <v>1177</v>
      </c>
      <c r="D40" s="1" t="s">
        <v>1127</v>
      </c>
      <c r="E40" s="6">
        <f t="shared" si="0"/>
        <v>25.9</v>
      </c>
      <c r="F40" s="8">
        <v>0</v>
      </c>
      <c r="G40" s="8" t="str">
        <f t="shared" si="1"/>
        <v/>
      </c>
      <c r="H40" s="6">
        <f t="shared" si="2"/>
        <v>25.9</v>
      </c>
    </row>
    <row r="41" spans="1:8" ht="15.75" customHeight="1">
      <c r="A41" s="8" t="s">
        <v>395</v>
      </c>
      <c r="B41" s="19">
        <v>43780</v>
      </c>
      <c r="C41" s="1" t="s">
        <v>213</v>
      </c>
      <c r="D41" s="1" t="s">
        <v>31</v>
      </c>
      <c r="E41" s="6">
        <f t="shared" si="0"/>
        <v>9.9</v>
      </c>
      <c r="F41" s="8">
        <v>0</v>
      </c>
      <c r="G41" s="8" t="str">
        <f t="shared" si="1"/>
        <v/>
      </c>
      <c r="H41" s="6">
        <f t="shared" si="2"/>
        <v>9.9</v>
      </c>
    </row>
    <row r="42" spans="1:8" ht="15.75" customHeight="1">
      <c r="A42" s="8" t="s">
        <v>395</v>
      </c>
      <c r="B42" s="19">
        <v>43780</v>
      </c>
      <c r="C42" s="1" t="s">
        <v>1387</v>
      </c>
      <c r="D42" s="1" t="s">
        <v>1388</v>
      </c>
      <c r="E42" s="6">
        <f t="shared" si="0"/>
        <v>659</v>
      </c>
      <c r="F42" s="8">
        <v>0</v>
      </c>
      <c r="G42" s="8" t="str">
        <f t="shared" si="1"/>
        <v/>
      </c>
      <c r="H42" s="6">
        <f t="shared" si="2"/>
        <v>659</v>
      </c>
    </row>
    <row r="43" spans="1:8" ht="15.75" customHeight="1">
      <c r="A43" s="8" t="s">
        <v>395</v>
      </c>
      <c r="B43" s="19">
        <v>43781</v>
      </c>
      <c r="C43" s="1" t="s">
        <v>1374</v>
      </c>
      <c r="D43" s="1" t="s">
        <v>505</v>
      </c>
      <c r="E43" s="6">
        <f t="shared" si="0"/>
        <v>5.5</v>
      </c>
      <c r="F43" s="8">
        <v>0</v>
      </c>
      <c r="G43" s="8" t="str">
        <f t="shared" si="1"/>
        <v/>
      </c>
      <c r="H43" s="6">
        <f t="shared" si="2"/>
        <v>5.5</v>
      </c>
    </row>
    <row r="44" spans="1:8" ht="15.75" customHeight="1">
      <c r="A44" s="8" t="s">
        <v>395</v>
      </c>
      <c r="B44" s="19">
        <v>43781</v>
      </c>
      <c r="C44" s="1" t="s">
        <v>1389</v>
      </c>
      <c r="D44" s="1" t="s">
        <v>987</v>
      </c>
      <c r="E44" s="6">
        <f t="shared" si="0"/>
        <v>1.51</v>
      </c>
      <c r="F44" s="8">
        <v>0</v>
      </c>
      <c r="G44" s="8" t="str">
        <f t="shared" si="1"/>
        <v/>
      </c>
      <c r="H44" s="6">
        <f t="shared" si="2"/>
        <v>1.51</v>
      </c>
    </row>
    <row r="45" spans="1:8" ht="15.75" customHeight="1">
      <c r="A45" s="8" t="s">
        <v>395</v>
      </c>
      <c r="B45" s="19">
        <v>43781</v>
      </c>
      <c r="C45" s="1" t="s">
        <v>1390</v>
      </c>
      <c r="D45" s="1" t="s">
        <v>358</v>
      </c>
      <c r="E45" s="6">
        <f t="shared" si="0"/>
        <v>10</v>
      </c>
      <c r="F45" s="8">
        <v>0</v>
      </c>
      <c r="G45" s="8" t="str">
        <f t="shared" si="1"/>
        <v/>
      </c>
      <c r="H45" s="6">
        <f t="shared" si="2"/>
        <v>10</v>
      </c>
    </row>
    <row r="46" spans="1:8" ht="15.75" customHeight="1">
      <c r="A46" s="8" t="s">
        <v>395</v>
      </c>
      <c r="B46" s="19">
        <v>43781</v>
      </c>
      <c r="C46" s="1" t="s">
        <v>1391</v>
      </c>
      <c r="D46" s="1" t="s">
        <v>21</v>
      </c>
      <c r="E46" s="6">
        <f t="shared" si="0"/>
        <v>19.899999999999999</v>
      </c>
      <c r="F46" s="8">
        <v>0</v>
      </c>
      <c r="G46" s="8" t="str">
        <f t="shared" si="1"/>
        <v/>
      </c>
      <c r="H46" s="6">
        <f t="shared" si="2"/>
        <v>19.899999999999999</v>
      </c>
    </row>
    <row r="47" spans="1:8" ht="15.75" customHeight="1">
      <c r="A47" s="8" t="s">
        <v>395</v>
      </c>
      <c r="B47" s="19">
        <v>43782</v>
      </c>
      <c r="C47" s="1" t="s">
        <v>951</v>
      </c>
      <c r="D47" s="1" t="s">
        <v>517</v>
      </c>
      <c r="E47" s="6">
        <f t="shared" si="0"/>
        <v>14</v>
      </c>
      <c r="F47" s="8">
        <v>2</v>
      </c>
      <c r="G47" s="8">
        <f t="shared" si="1"/>
        <v>7</v>
      </c>
      <c r="H47" s="6">
        <f t="shared" si="2"/>
        <v>7</v>
      </c>
    </row>
    <row r="48" spans="1:8" ht="15.75" customHeight="1">
      <c r="A48" s="8" t="s">
        <v>395</v>
      </c>
      <c r="B48" s="19">
        <v>43782</v>
      </c>
      <c r="C48" s="1" t="s">
        <v>1392</v>
      </c>
      <c r="D48" s="1" t="s">
        <v>1038</v>
      </c>
      <c r="E48" s="6">
        <f t="shared" si="0"/>
        <v>2.34</v>
      </c>
      <c r="F48" s="8">
        <v>0</v>
      </c>
      <c r="G48" s="8" t="str">
        <f t="shared" si="1"/>
        <v/>
      </c>
      <c r="H48" s="6">
        <f t="shared" si="2"/>
        <v>2.34</v>
      </c>
    </row>
    <row r="49" spans="1:8" ht="15.75" customHeight="1">
      <c r="A49" s="8" t="s">
        <v>395</v>
      </c>
      <c r="B49" s="19">
        <v>43782</v>
      </c>
      <c r="C49" s="1" t="s">
        <v>804</v>
      </c>
      <c r="D49" s="1" t="s">
        <v>239</v>
      </c>
      <c r="E49" s="6">
        <f t="shared" si="0"/>
        <v>4.68</v>
      </c>
      <c r="F49" s="8">
        <v>0</v>
      </c>
      <c r="G49" s="8" t="str">
        <f t="shared" si="1"/>
        <v/>
      </c>
      <c r="H49" s="6">
        <f t="shared" si="2"/>
        <v>4.68</v>
      </c>
    </row>
    <row r="50" spans="1:8" ht="15.75" customHeight="1">
      <c r="A50" s="8" t="s">
        <v>395</v>
      </c>
      <c r="B50" s="19">
        <v>43782</v>
      </c>
      <c r="C50" s="1" t="s">
        <v>951</v>
      </c>
      <c r="D50" s="1" t="s">
        <v>270</v>
      </c>
      <c r="E50" s="6">
        <f t="shared" si="0"/>
        <v>3</v>
      </c>
      <c r="F50" s="8">
        <v>0</v>
      </c>
      <c r="G50" s="8" t="str">
        <f t="shared" si="1"/>
        <v/>
      </c>
      <c r="H50" s="6">
        <f t="shared" si="2"/>
        <v>3</v>
      </c>
    </row>
    <row r="51" spans="1:8" ht="15.75" customHeight="1">
      <c r="A51" s="8" t="s">
        <v>395</v>
      </c>
      <c r="B51" s="19">
        <v>43783</v>
      </c>
      <c r="C51" s="1" t="s">
        <v>1385</v>
      </c>
      <c r="D51" s="1" t="s">
        <v>1393</v>
      </c>
      <c r="E51" s="6">
        <f t="shared" si="0"/>
        <v>9.91</v>
      </c>
      <c r="F51" s="8">
        <v>2</v>
      </c>
      <c r="G51" s="8">
        <f t="shared" si="1"/>
        <v>4.9550000000000001</v>
      </c>
      <c r="H51" s="6">
        <f t="shared" si="2"/>
        <v>4.9550000000000001</v>
      </c>
    </row>
    <row r="52" spans="1:8" ht="15.75" customHeight="1">
      <c r="A52" s="8" t="s">
        <v>395</v>
      </c>
      <c r="B52" s="19">
        <v>43783</v>
      </c>
      <c r="C52" s="1" t="s">
        <v>1394</v>
      </c>
      <c r="D52" s="1" t="s">
        <v>471</v>
      </c>
      <c r="E52" s="6">
        <f t="shared" si="0"/>
        <v>20</v>
      </c>
      <c r="F52" s="8">
        <v>0</v>
      </c>
      <c r="G52" s="8" t="str">
        <f t="shared" si="1"/>
        <v/>
      </c>
      <c r="H52" s="6">
        <f t="shared" si="2"/>
        <v>20</v>
      </c>
    </row>
    <row r="53" spans="1:8" ht="15.75" customHeight="1">
      <c r="A53" s="8" t="s">
        <v>395</v>
      </c>
      <c r="B53" s="19">
        <v>43783</v>
      </c>
      <c r="C53" s="1" t="s">
        <v>366</v>
      </c>
      <c r="D53" s="1" t="s">
        <v>69</v>
      </c>
      <c r="E53" s="6">
        <f t="shared" si="0"/>
        <v>1.5</v>
      </c>
      <c r="F53" s="8">
        <v>0</v>
      </c>
      <c r="G53" s="8" t="str">
        <f t="shared" si="1"/>
        <v/>
      </c>
      <c r="H53" s="6">
        <f t="shared" si="2"/>
        <v>1.5</v>
      </c>
    </row>
    <row r="54" spans="1:8" ht="15.75" customHeight="1">
      <c r="A54" s="8" t="s">
        <v>395</v>
      </c>
      <c r="B54" s="19">
        <v>43783</v>
      </c>
      <c r="C54" s="1" t="s">
        <v>1395</v>
      </c>
      <c r="D54" s="1" t="s">
        <v>987</v>
      </c>
      <c r="E54" s="6">
        <f t="shared" si="0"/>
        <v>1.51</v>
      </c>
      <c r="F54" s="8">
        <v>0</v>
      </c>
      <c r="G54" s="8" t="str">
        <f t="shared" si="1"/>
        <v/>
      </c>
      <c r="H54" s="6">
        <f t="shared" si="2"/>
        <v>1.51</v>
      </c>
    </row>
    <row r="55" spans="1:8" ht="15.75" customHeight="1">
      <c r="A55" s="8" t="s">
        <v>395</v>
      </c>
      <c r="B55" s="19">
        <v>43783</v>
      </c>
      <c r="C55" s="1" t="s">
        <v>1385</v>
      </c>
      <c r="D55" s="1" t="s">
        <v>1396</v>
      </c>
      <c r="E55" s="6">
        <f t="shared" si="0"/>
        <v>30.68</v>
      </c>
      <c r="F55" s="8">
        <v>2</v>
      </c>
      <c r="G55" s="8">
        <f t="shared" si="1"/>
        <v>15.34</v>
      </c>
      <c r="H55" s="6">
        <f t="shared" si="2"/>
        <v>15.34</v>
      </c>
    </row>
    <row r="56" spans="1:8" ht="15.75" customHeight="1">
      <c r="A56" s="8" t="s">
        <v>395</v>
      </c>
      <c r="B56" s="19">
        <v>43784</v>
      </c>
      <c r="C56" s="1" t="s">
        <v>1397</v>
      </c>
      <c r="D56" s="1" t="s">
        <v>1398</v>
      </c>
      <c r="E56" s="6">
        <f t="shared" si="0"/>
        <v>5.57</v>
      </c>
      <c r="F56" s="8">
        <v>0</v>
      </c>
      <c r="G56" s="8" t="str">
        <f t="shared" si="1"/>
        <v/>
      </c>
      <c r="H56" s="6">
        <f t="shared" si="2"/>
        <v>5.57</v>
      </c>
    </row>
    <row r="57" spans="1:8" ht="15.75" customHeight="1">
      <c r="A57" s="8" t="s">
        <v>395</v>
      </c>
      <c r="B57" s="19">
        <v>43784</v>
      </c>
      <c r="C57" s="1" t="s">
        <v>858</v>
      </c>
      <c r="D57" s="1" t="s">
        <v>1092</v>
      </c>
      <c r="E57" s="6">
        <f t="shared" si="0"/>
        <v>13.9</v>
      </c>
      <c r="F57" s="8">
        <v>0</v>
      </c>
      <c r="G57" s="8" t="str">
        <f t="shared" si="1"/>
        <v/>
      </c>
      <c r="H57" s="6">
        <f t="shared" si="2"/>
        <v>13.9</v>
      </c>
    </row>
    <row r="58" spans="1:8" ht="15.75" customHeight="1">
      <c r="A58" s="8" t="s">
        <v>395</v>
      </c>
      <c r="B58" s="19">
        <v>43784</v>
      </c>
      <c r="C58" s="1" t="s">
        <v>1399</v>
      </c>
      <c r="D58" s="1" t="s">
        <v>1400</v>
      </c>
      <c r="E58" s="6">
        <f t="shared" si="0"/>
        <v>214.21</v>
      </c>
      <c r="F58" s="8">
        <v>4</v>
      </c>
      <c r="G58" s="8">
        <f t="shared" si="1"/>
        <v>53.552500000000002</v>
      </c>
      <c r="H58" s="6">
        <f t="shared" si="2"/>
        <v>160.6575</v>
      </c>
    </row>
    <row r="59" spans="1:8" ht="15.75" customHeight="1">
      <c r="A59" s="8" t="s">
        <v>395</v>
      </c>
      <c r="B59" s="19">
        <v>43784</v>
      </c>
      <c r="C59" s="1" t="s">
        <v>1401</v>
      </c>
      <c r="D59" s="1" t="s">
        <v>383</v>
      </c>
      <c r="E59" s="6">
        <f t="shared" si="0"/>
        <v>0.94</v>
      </c>
      <c r="F59" s="8">
        <v>2</v>
      </c>
      <c r="G59" s="8">
        <f t="shared" si="1"/>
        <v>0.47</v>
      </c>
      <c r="H59" s="6">
        <f t="shared" si="2"/>
        <v>0.47</v>
      </c>
    </row>
    <row r="60" spans="1:8" ht="15.75" customHeight="1">
      <c r="A60" s="8" t="s">
        <v>395</v>
      </c>
      <c r="B60" s="19">
        <v>43784</v>
      </c>
      <c r="C60" s="1" t="s">
        <v>1177</v>
      </c>
      <c r="D60" s="1" t="s">
        <v>387</v>
      </c>
      <c r="E60" s="6">
        <f t="shared" si="0"/>
        <v>1</v>
      </c>
      <c r="F60" s="8">
        <v>0</v>
      </c>
      <c r="G60" s="8" t="str">
        <f t="shared" si="1"/>
        <v/>
      </c>
      <c r="H60" s="6">
        <f t="shared" si="2"/>
        <v>1</v>
      </c>
    </row>
    <row r="61" spans="1:8" ht="15.75" customHeight="1">
      <c r="A61" s="8" t="s">
        <v>395</v>
      </c>
      <c r="B61" s="19">
        <v>43785</v>
      </c>
      <c r="C61" s="1" t="s">
        <v>1372</v>
      </c>
      <c r="D61" s="1" t="s">
        <v>1402</v>
      </c>
      <c r="E61" s="6">
        <f t="shared" si="0"/>
        <v>3.05</v>
      </c>
      <c r="F61" s="8">
        <v>0</v>
      </c>
      <c r="G61" s="8" t="str">
        <f t="shared" si="1"/>
        <v/>
      </c>
      <c r="H61" s="6">
        <f t="shared" si="2"/>
        <v>3.05</v>
      </c>
    </row>
    <row r="62" spans="1:8" ht="15.75" customHeight="1">
      <c r="A62" s="8" t="s">
        <v>395</v>
      </c>
      <c r="B62" s="19">
        <v>43785</v>
      </c>
      <c r="C62" s="1" t="s">
        <v>1403</v>
      </c>
      <c r="D62" s="1" t="s">
        <v>69</v>
      </c>
      <c r="E62" s="6">
        <f t="shared" si="0"/>
        <v>1.5</v>
      </c>
      <c r="F62" s="8">
        <v>0</v>
      </c>
      <c r="G62" s="8" t="str">
        <f t="shared" si="1"/>
        <v/>
      </c>
      <c r="H62" s="6">
        <f t="shared" si="2"/>
        <v>1.5</v>
      </c>
    </row>
    <row r="63" spans="1:8" ht="15.75" customHeight="1">
      <c r="A63" s="8" t="s">
        <v>395</v>
      </c>
      <c r="B63" s="19">
        <v>43785</v>
      </c>
      <c r="C63" s="1" t="s">
        <v>1403</v>
      </c>
      <c r="D63" s="1" t="s">
        <v>1252</v>
      </c>
      <c r="E63" s="6">
        <f t="shared" si="0"/>
        <v>1.6</v>
      </c>
      <c r="F63" s="8">
        <v>0</v>
      </c>
      <c r="G63" s="8" t="str">
        <f t="shared" si="1"/>
        <v/>
      </c>
      <c r="H63" s="6">
        <f t="shared" si="2"/>
        <v>1.6</v>
      </c>
    </row>
    <row r="64" spans="1:8" ht="15.75" customHeight="1">
      <c r="A64" s="8" t="s">
        <v>395</v>
      </c>
      <c r="B64" s="19">
        <v>43785</v>
      </c>
      <c r="C64" s="1" t="s">
        <v>1404</v>
      </c>
      <c r="D64" s="1" t="s">
        <v>387</v>
      </c>
      <c r="E64" s="6">
        <f t="shared" si="0"/>
        <v>1</v>
      </c>
      <c r="F64" s="8">
        <v>0</v>
      </c>
      <c r="G64" s="8" t="str">
        <f t="shared" si="1"/>
        <v/>
      </c>
      <c r="H64" s="6">
        <f t="shared" si="2"/>
        <v>1</v>
      </c>
    </row>
    <row r="65" spans="1:8" ht="15.75" customHeight="1">
      <c r="A65" s="8" t="s">
        <v>395</v>
      </c>
      <c r="B65" s="19">
        <v>43786</v>
      </c>
      <c r="C65" s="1" t="s">
        <v>1405</v>
      </c>
      <c r="D65" s="1" t="s">
        <v>1406</v>
      </c>
      <c r="E65" s="6">
        <f t="shared" si="0"/>
        <v>6.74</v>
      </c>
      <c r="F65" s="8">
        <v>0</v>
      </c>
      <c r="G65" s="8" t="str">
        <f t="shared" si="1"/>
        <v/>
      </c>
      <c r="H65" s="6">
        <f t="shared" si="2"/>
        <v>6.74</v>
      </c>
    </row>
    <row r="66" spans="1:8" ht="15.75" customHeight="1">
      <c r="A66" s="8" t="s">
        <v>395</v>
      </c>
      <c r="B66" s="19">
        <v>43786</v>
      </c>
      <c r="C66" s="1" t="s">
        <v>1407</v>
      </c>
      <c r="D66" s="1" t="s">
        <v>1408</v>
      </c>
      <c r="E66" s="6">
        <f t="shared" si="0"/>
        <v>140</v>
      </c>
      <c r="F66" s="8">
        <v>0</v>
      </c>
      <c r="G66" s="8" t="str">
        <f t="shared" si="1"/>
        <v/>
      </c>
      <c r="H66" s="6">
        <f t="shared" si="2"/>
        <v>140</v>
      </c>
    </row>
    <row r="67" spans="1:8" ht="15.75" customHeight="1">
      <c r="A67" s="8" t="s">
        <v>395</v>
      </c>
      <c r="B67" s="19">
        <v>43787</v>
      </c>
      <c r="C67" s="1" t="s">
        <v>366</v>
      </c>
      <c r="D67" s="1" t="s">
        <v>69</v>
      </c>
      <c r="E67" s="6">
        <f t="shared" si="0"/>
        <v>1.5</v>
      </c>
      <c r="F67" s="8">
        <v>0</v>
      </c>
      <c r="G67" s="8" t="str">
        <f t="shared" si="1"/>
        <v/>
      </c>
      <c r="H67" s="6">
        <f t="shared" si="2"/>
        <v>1.5</v>
      </c>
    </row>
    <row r="68" spans="1:8" ht="15.75" customHeight="1">
      <c r="A68" s="8" t="s">
        <v>395</v>
      </c>
      <c r="B68" s="19">
        <v>43787</v>
      </c>
      <c r="C68" s="1" t="s">
        <v>1409</v>
      </c>
      <c r="D68" s="1" t="s">
        <v>987</v>
      </c>
      <c r="E68" s="6">
        <f t="shared" si="0"/>
        <v>1.51</v>
      </c>
      <c r="F68" s="8">
        <v>0</v>
      </c>
      <c r="G68" s="8" t="str">
        <f t="shared" si="1"/>
        <v/>
      </c>
      <c r="H68" s="6">
        <f t="shared" si="2"/>
        <v>1.51</v>
      </c>
    </row>
    <row r="69" spans="1:8" ht="15.75" customHeight="1">
      <c r="A69" s="8" t="s">
        <v>395</v>
      </c>
      <c r="B69" s="19">
        <v>43787</v>
      </c>
      <c r="C69" s="1" t="s">
        <v>1391</v>
      </c>
      <c r="D69" s="1" t="s">
        <v>517</v>
      </c>
      <c r="E69" s="6">
        <f t="shared" si="0"/>
        <v>14</v>
      </c>
      <c r="F69" s="8">
        <v>0</v>
      </c>
      <c r="G69" s="8" t="str">
        <f t="shared" si="1"/>
        <v/>
      </c>
      <c r="H69" s="6">
        <f t="shared" si="2"/>
        <v>14</v>
      </c>
    </row>
    <row r="70" spans="1:8" ht="15.75" customHeight="1">
      <c r="A70" s="8" t="s">
        <v>395</v>
      </c>
      <c r="B70" s="19">
        <v>43788</v>
      </c>
      <c r="C70" s="1" t="s">
        <v>1035</v>
      </c>
      <c r="D70" s="1" t="s">
        <v>1258</v>
      </c>
      <c r="E70" s="6">
        <f t="shared" si="0"/>
        <v>2.1</v>
      </c>
      <c r="F70" s="8">
        <v>0</v>
      </c>
      <c r="G70" s="8" t="str">
        <f t="shared" si="1"/>
        <v/>
      </c>
      <c r="H70" s="6">
        <f t="shared" si="2"/>
        <v>2.1</v>
      </c>
    </row>
    <row r="71" spans="1:8" ht="15.75" customHeight="1">
      <c r="A71" s="8" t="s">
        <v>395</v>
      </c>
      <c r="B71" s="19">
        <v>43788</v>
      </c>
      <c r="C71" s="1" t="s">
        <v>1410</v>
      </c>
      <c r="D71" s="1" t="s">
        <v>1044</v>
      </c>
      <c r="E71" s="6">
        <f t="shared" si="0"/>
        <v>3.17</v>
      </c>
      <c r="F71" s="8">
        <v>0</v>
      </c>
      <c r="G71" s="8" t="str">
        <f t="shared" si="1"/>
        <v/>
      </c>
      <c r="H71" s="6">
        <f t="shared" si="2"/>
        <v>3.17</v>
      </c>
    </row>
    <row r="72" spans="1:8" ht="15.75" customHeight="1">
      <c r="A72" s="8" t="s">
        <v>395</v>
      </c>
      <c r="B72" s="19">
        <v>43788</v>
      </c>
      <c r="C72" s="1" t="s">
        <v>1411</v>
      </c>
      <c r="D72" s="1" t="s">
        <v>73</v>
      </c>
      <c r="E72" s="6">
        <f t="shared" si="0"/>
        <v>1.2</v>
      </c>
      <c r="F72" s="8">
        <v>2</v>
      </c>
      <c r="G72" s="8">
        <f t="shared" si="1"/>
        <v>0.6</v>
      </c>
      <c r="H72" s="6">
        <f t="shared" si="2"/>
        <v>0.6</v>
      </c>
    </row>
    <row r="73" spans="1:8" ht="15.75" customHeight="1">
      <c r="A73" s="8" t="s">
        <v>395</v>
      </c>
      <c r="B73" s="19">
        <v>43788</v>
      </c>
      <c r="C73" s="1" t="s">
        <v>462</v>
      </c>
      <c r="D73" s="1" t="s">
        <v>320</v>
      </c>
      <c r="E73" s="6">
        <f t="shared" si="0"/>
        <v>20.9</v>
      </c>
      <c r="F73" s="8">
        <v>0</v>
      </c>
      <c r="G73" s="8" t="str">
        <f t="shared" si="1"/>
        <v/>
      </c>
      <c r="H73" s="6">
        <f t="shared" si="2"/>
        <v>20.9</v>
      </c>
    </row>
    <row r="74" spans="1:8" ht="15.75" customHeight="1">
      <c r="A74" s="8" t="s">
        <v>395</v>
      </c>
      <c r="B74" s="19">
        <v>43789</v>
      </c>
      <c r="C74" s="1" t="s">
        <v>1035</v>
      </c>
      <c r="D74" s="1" t="s">
        <v>1258</v>
      </c>
      <c r="E74" s="6">
        <f t="shared" si="0"/>
        <v>2.1</v>
      </c>
      <c r="F74" s="8">
        <v>0</v>
      </c>
      <c r="G74" s="8" t="str">
        <f t="shared" si="1"/>
        <v/>
      </c>
      <c r="H74" s="6">
        <f t="shared" si="2"/>
        <v>2.1</v>
      </c>
    </row>
    <row r="75" spans="1:8" ht="15.75" customHeight="1">
      <c r="A75" s="8" t="s">
        <v>395</v>
      </c>
      <c r="B75" s="19">
        <v>43789</v>
      </c>
      <c r="C75" s="1" t="s">
        <v>1412</v>
      </c>
      <c r="D75" s="1" t="s">
        <v>1044</v>
      </c>
      <c r="E75" s="6">
        <f t="shared" si="0"/>
        <v>3.17</v>
      </c>
      <c r="F75" s="8">
        <v>0</v>
      </c>
      <c r="G75" s="8" t="str">
        <f t="shared" si="1"/>
        <v/>
      </c>
      <c r="H75" s="6">
        <f t="shared" si="2"/>
        <v>3.17</v>
      </c>
    </row>
    <row r="76" spans="1:8" ht="15.75" customHeight="1">
      <c r="A76" s="8" t="s">
        <v>395</v>
      </c>
      <c r="B76" s="19">
        <v>43789</v>
      </c>
      <c r="C76" s="1" t="s">
        <v>858</v>
      </c>
      <c r="D76" s="1" t="s">
        <v>1413</v>
      </c>
      <c r="E76" s="6">
        <f t="shared" si="0"/>
        <v>36.299999999999997</v>
      </c>
      <c r="F76" s="8">
        <v>0</v>
      </c>
      <c r="G76" s="8" t="str">
        <f t="shared" si="1"/>
        <v/>
      </c>
      <c r="H76" s="6">
        <f t="shared" si="2"/>
        <v>36.299999999999997</v>
      </c>
    </row>
    <row r="77" spans="1:8" ht="15.75" customHeight="1">
      <c r="A77" s="8" t="s">
        <v>395</v>
      </c>
      <c r="B77" s="19">
        <v>43790</v>
      </c>
      <c r="C77" s="1" t="s">
        <v>1414</v>
      </c>
      <c r="D77" s="1" t="s">
        <v>615</v>
      </c>
      <c r="E77" s="6">
        <f t="shared" si="0"/>
        <v>3.02</v>
      </c>
      <c r="F77" s="8">
        <v>0</v>
      </c>
      <c r="G77" s="8" t="str">
        <f t="shared" si="1"/>
        <v/>
      </c>
      <c r="H77" s="6">
        <f t="shared" si="2"/>
        <v>3.02</v>
      </c>
    </row>
    <row r="78" spans="1:8" ht="15.75" customHeight="1">
      <c r="A78" s="8" t="s">
        <v>395</v>
      </c>
      <c r="B78" s="19">
        <v>43791</v>
      </c>
      <c r="C78" s="1" t="s">
        <v>1415</v>
      </c>
      <c r="D78" s="1" t="s">
        <v>1416</v>
      </c>
      <c r="E78" s="6">
        <f t="shared" si="0"/>
        <v>1.63</v>
      </c>
      <c r="F78" s="8">
        <v>0</v>
      </c>
      <c r="G78" s="8" t="str">
        <f t="shared" si="1"/>
        <v/>
      </c>
      <c r="H78" s="6">
        <f t="shared" si="2"/>
        <v>1.63</v>
      </c>
    </row>
    <row r="79" spans="1:8" ht="15.75" customHeight="1">
      <c r="A79" s="8" t="s">
        <v>395</v>
      </c>
      <c r="B79" s="19">
        <v>43791</v>
      </c>
      <c r="C79" s="1" t="s">
        <v>951</v>
      </c>
      <c r="D79" s="1" t="s">
        <v>801</v>
      </c>
      <c r="E79" s="6">
        <f t="shared" si="0"/>
        <v>6</v>
      </c>
      <c r="F79" s="8">
        <v>2</v>
      </c>
      <c r="G79" s="8">
        <f t="shared" si="1"/>
        <v>3</v>
      </c>
      <c r="H79" s="6">
        <f t="shared" si="2"/>
        <v>3</v>
      </c>
    </row>
    <row r="80" spans="1:8" ht="15.75" customHeight="1">
      <c r="A80" s="8" t="s">
        <v>395</v>
      </c>
      <c r="B80" s="19">
        <v>43791</v>
      </c>
      <c r="C80" s="1" t="s">
        <v>1417</v>
      </c>
      <c r="D80" s="1" t="s">
        <v>358</v>
      </c>
      <c r="E80" s="6">
        <f t="shared" si="0"/>
        <v>10</v>
      </c>
      <c r="F80" s="8">
        <v>0</v>
      </c>
      <c r="G80" s="8" t="str">
        <f t="shared" si="1"/>
        <v/>
      </c>
      <c r="H80" s="6">
        <f t="shared" si="2"/>
        <v>10</v>
      </c>
    </row>
    <row r="81" spans="1:8" ht="15.75" customHeight="1">
      <c r="A81" s="8" t="s">
        <v>395</v>
      </c>
      <c r="B81" s="19">
        <v>43793</v>
      </c>
      <c r="C81" s="1" t="s">
        <v>1418</v>
      </c>
      <c r="D81" s="1" t="s">
        <v>1419</v>
      </c>
      <c r="E81" s="6">
        <f t="shared" si="0"/>
        <v>83.57</v>
      </c>
      <c r="F81" s="8">
        <v>2</v>
      </c>
      <c r="G81" s="8">
        <f t="shared" si="1"/>
        <v>41.784999999999997</v>
      </c>
      <c r="H81" s="6">
        <f t="shared" si="2"/>
        <v>41.784999999999997</v>
      </c>
    </row>
    <row r="82" spans="1:8" ht="15.75" customHeight="1">
      <c r="A82" s="8" t="s">
        <v>395</v>
      </c>
      <c r="B82" s="19">
        <v>43794</v>
      </c>
      <c r="C82" s="1" t="s">
        <v>1420</v>
      </c>
      <c r="D82" s="1" t="s">
        <v>1421</v>
      </c>
      <c r="E82" s="6">
        <f t="shared" si="0"/>
        <v>56.75</v>
      </c>
      <c r="F82" s="8">
        <v>2</v>
      </c>
      <c r="G82" s="8">
        <f t="shared" si="1"/>
        <v>28.375</v>
      </c>
      <c r="H82" s="6">
        <f t="shared" si="2"/>
        <v>28.375</v>
      </c>
    </row>
    <row r="83" spans="1:8" ht="15.75" customHeight="1">
      <c r="A83" s="8" t="s">
        <v>395</v>
      </c>
      <c r="B83" s="19">
        <v>43794</v>
      </c>
      <c r="C83" s="1" t="s">
        <v>1422</v>
      </c>
      <c r="D83" s="1" t="s">
        <v>59</v>
      </c>
      <c r="E83" s="6">
        <f t="shared" si="0"/>
        <v>2.9</v>
      </c>
      <c r="F83" s="8">
        <v>0</v>
      </c>
      <c r="G83" s="8" t="str">
        <f t="shared" si="1"/>
        <v/>
      </c>
      <c r="H83" s="6">
        <f t="shared" si="2"/>
        <v>2.9</v>
      </c>
    </row>
    <row r="84" spans="1:8" ht="15.75" customHeight="1">
      <c r="A84" s="8" t="s">
        <v>395</v>
      </c>
      <c r="B84" s="19">
        <v>43794</v>
      </c>
      <c r="C84" s="1" t="s">
        <v>366</v>
      </c>
      <c r="D84" s="1" t="s">
        <v>69</v>
      </c>
      <c r="E84" s="6">
        <f t="shared" si="0"/>
        <v>1.5</v>
      </c>
      <c r="F84" s="8">
        <v>0</v>
      </c>
      <c r="G84" s="8" t="str">
        <f t="shared" si="1"/>
        <v/>
      </c>
      <c r="H84" s="6">
        <f t="shared" si="2"/>
        <v>1.5</v>
      </c>
    </row>
    <row r="85" spans="1:8" ht="15.75" customHeight="1">
      <c r="A85" s="8" t="s">
        <v>395</v>
      </c>
      <c r="B85" s="19">
        <v>43795</v>
      </c>
      <c r="C85" s="1" t="s">
        <v>1423</v>
      </c>
      <c r="D85" s="1" t="s">
        <v>1398</v>
      </c>
      <c r="E85" s="6">
        <f t="shared" si="0"/>
        <v>5.57</v>
      </c>
      <c r="F85" s="8">
        <v>0</v>
      </c>
      <c r="G85" s="8" t="str">
        <f t="shared" si="1"/>
        <v/>
      </c>
      <c r="H85" s="6">
        <f t="shared" si="2"/>
        <v>5.57</v>
      </c>
    </row>
    <row r="86" spans="1:8" ht="15.75" customHeight="1">
      <c r="A86" s="8" t="s">
        <v>395</v>
      </c>
      <c r="B86" s="19">
        <v>43795</v>
      </c>
      <c r="C86" s="1" t="s">
        <v>804</v>
      </c>
      <c r="D86" s="1" t="s">
        <v>1038</v>
      </c>
      <c r="E86" s="6">
        <f t="shared" si="0"/>
        <v>2.34</v>
      </c>
      <c r="F86" s="8">
        <v>0</v>
      </c>
      <c r="G86" s="8" t="str">
        <f t="shared" si="1"/>
        <v/>
      </c>
      <c r="H86" s="6">
        <f t="shared" si="2"/>
        <v>2.34</v>
      </c>
    </row>
    <row r="87" spans="1:8" ht="15.75" customHeight="1">
      <c r="A87" s="8" t="s">
        <v>395</v>
      </c>
      <c r="B87" s="19">
        <v>43796</v>
      </c>
      <c r="C87" s="1" t="s">
        <v>1424</v>
      </c>
      <c r="D87" s="1" t="s">
        <v>1425</v>
      </c>
      <c r="E87" s="6">
        <f t="shared" si="0"/>
        <v>4.62</v>
      </c>
      <c r="F87" s="8">
        <v>2</v>
      </c>
      <c r="G87" s="8">
        <f t="shared" si="1"/>
        <v>2.31</v>
      </c>
      <c r="H87" s="6">
        <f t="shared" si="2"/>
        <v>2.31</v>
      </c>
    </row>
    <row r="88" spans="1:8" ht="15.75" customHeight="1">
      <c r="A88" s="8" t="s">
        <v>395</v>
      </c>
      <c r="B88" s="19">
        <v>43796</v>
      </c>
      <c r="C88" s="1" t="s">
        <v>479</v>
      </c>
      <c r="D88" s="1" t="s">
        <v>71</v>
      </c>
      <c r="E88" s="6">
        <f t="shared" si="0"/>
        <v>1.3</v>
      </c>
      <c r="F88" s="8">
        <v>0</v>
      </c>
      <c r="G88" s="8" t="str">
        <f t="shared" si="1"/>
        <v/>
      </c>
      <c r="H88" s="6">
        <f t="shared" si="2"/>
        <v>1.3</v>
      </c>
    </row>
    <row r="89" spans="1:8" ht="15.75" customHeight="1">
      <c r="A89" s="8" t="s">
        <v>395</v>
      </c>
      <c r="B89" s="19">
        <v>43796</v>
      </c>
      <c r="C89" s="1" t="s">
        <v>814</v>
      </c>
      <c r="D89" s="1" t="s">
        <v>743</v>
      </c>
      <c r="E89" s="6">
        <f t="shared" si="0"/>
        <v>22.5</v>
      </c>
      <c r="F89" s="8">
        <v>2</v>
      </c>
      <c r="G89" s="8">
        <f t="shared" si="1"/>
        <v>11.25</v>
      </c>
      <c r="H89" s="6">
        <f t="shared" si="2"/>
        <v>11.25</v>
      </c>
    </row>
    <row r="90" spans="1:8" ht="15.75" customHeight="1">
      <c r="A90" s="8" t="s">
        <v>395</v>
      </c>
      <c r="B90" s="19">
        <v>43796</v>
      </c>
      <c r="C90" s="1" t="s">
        <v>1426</v>
      </c>
      <c r="D90" s="1" t="s">
        <v>1038</v>
      </c>
      <c r="E90" s="6">
        <f t="shared" si="0"/>
        <v>2.34</v>
      </c>
      <c r="F90" s="8">
        <v>0</v>
      </c>
      <c r="G90" s="8" t="str">
        <f t="shared" si="1"/>
        <v/>
      </c>
      <c r="H90" s="6">
        <f t="shared" si="2"/>
        <v>2.34</v>
      </c>
    </row>
    <row r="91" spans="1:8" ht="15.75" customHeight="1">
      <c r="A91" s="8" t="s">
        <v>395</v>
      </c>
      <c r="B91" s="19">
        <v>43796</v>
      </c>
      <c r="C91" s="1" t="s">
        <v>858</v>
      </c>
      <c r="D91" s="1" t="s">
        <v>572</v>
      </c>
      <c r="E91" s="6">
        <f t="shared" si="0"/>
        <v>3.9</v>
      </c>
      <c r="F91" s="8">
        <v>0</v>
      </c>
      <c r="G91" s="8" t="str">
        <f t="shared" si="1"/>
        <v/>
      </c>
      <c r="H91" s="6">
        <f t="shared" si="2"/>
        <v>3.9</v>
      </c>
    </row>
    <row r="92" spans="1:8" ht="15.75" customHeight="1">
      <c r="A92" s="8" t="s">
        <v>395</v>
      </c>
      <c r="B92" s="19">
        <v>43796</v>
      </c>
      <c r="C92" s="1" t="s">
        <v>5</v>
      </c>
      <c r="D92" s="1" t="s">
        <v>1427</v>
      </c>
      <c r="E92" s="6">
        <f t="shared" si="0"/>
        <v>2.62</v>
      </c>
      <c r="F92" s="8">
        <v>0</v>
      </c>
      <c r="G92" s="8" t="str">
        <f t="shared" si="1"/>
        <v/>
      </c>
      <c r="H92" s="6">
        <f t="shared" si="2"/>
        <v>2.62</v>
      </c>
    </row>
    <row r="93" spans="1:8" ht="15.75" customHeight="1">
      <c r="A93" s="8" t="s">
        <v>395</v>
      </c>
      <c r="B93" s="19">
        <v>43797</v>
      </c>
      <c r="C93" s="1" t="s">
        <v>1428</v>
      </c>
      <c r="D93" s="1" t="s">
        <v>335</v>
      </c>
      <c r="E93" s="6">
        <f t="shared" si="0"/>
        <v>1.35</v>
      </c>
      <c r="F93" s="8">
        <v>0</v>
      </c>
      <c r="G93" s="8" t="str">
        <f t="shared" si="1"/>
        <v/>
      </c>
      <c r="H93" s="6">
        <f t="shared" si="2"/>
        <v>1.35</v>
      </c>
    </row>
    <row r="94" spans="1:8" ht="15.75" customHeight="1">
      <c r="A94" s="8" t="s">
        <v>395</v>
      </c>
      <c r="B94" s="19">
        <v>43797</v>
      </c>
      <c r="C94" s="1" t="s">
        <v>858</v>
      </c>
      <c r="D94" s="1" t="s">
        <v>1429</v>
      </c>
      <c r="E94" s="6">
        <f t="shared" si="0"/>
        <v>35.799999999999997</v>
      </c>
      <c r="F94" s="8">
        <v>0</v>
      </c>
      <c r="G94" s="8" t="str">
        <f t="shared" si="1"/>
        <v/>
      </c>
      <c r="H94" s="6">
        <f t="shared" si="2"/>
        <v>35.799999999999997</v>
      </c>
    </row>
    <row r="95" spans="1:8" ht="15.75" customHeight="1">
      <c r="A95" s="8" t="s">
        <v>395</v>
      </c>
      <c r="B95" s="19">
        <v>43797</v>
      </c>
      <c r="C95" s="1" t="s">
        <v>1430</v>
      </c>
      <c r="D95" s="1" t="s">
        <v>1431</v>
      </c>
      <c r="E95" s="6">
        <f t="shared" si="0"/>
        <v>2.4900000000000002</v>
      </c>
      <c r="F95" s="8">
        <v>0</v>
      </c>
      <c r="G95" s="8" t="str">
        <f t="shared" si="1"/>
        <v/>
      </c>
      <c r="H95" s="6">
        <f t="shared" si="2"/>
        <v>2.4900000000000002</v>
      </c>
    </row>
    <row r="96" spans="1:8" ht="15.75" customHeight="1">
      <c r="A96" s="8" t="s">
        <v>395</v>
      </c>
      <c r="B96" s="19">
        <v>43798</v>
      </c>
      <c r="C96" s="1" t="s">
        <v>1432</v>
      </c>
      <c r="D96" s="1" t="s">
        <v>768</v>
      </c>
      <c r="E96" s="6">
        <f t="shared" si="0"/>
        <v>12</v>
      </c>
      <c r="F96" s="8">
        <v>0</v>
      </c>
      <c r="G96" s="8" t="str">
        <f t="shared" si="1"/>
        <v/>
      </c>
      <c r="H96" s="6">
        <f t="shared" si="2"/>
        <v>12</v>
      </c>
    </row>
    <row r="97" spans="1:8" ht="15.75" customHeight="1">
      <c r="A97" s="8" t="s">
        <v>395</v>
      </c>
      <c r="B97" s="19">
        <v>43798</v>
      </c>
      <c r="C97" s="1" t="s">
        <v>858</v>
      </c>
      <c r="D97" s="1" t="s">
        <v>1245</v>
      </c>
      <c r="E97" s="6">
        <f t="shared" si="0"/>
        <v>24.8</v>
      </c>
      <c r="F97" s="8">
        <v>0</v>
      </c>
      <c r="G97" s="8" t="str">
        <f t="shared" si="1"/>
        <v/>
      </c>
      <c r="H97" s="6">
        <f t="shared" si="2"/>
        <v>24.8</v>
      </c>
    </row>
    <row r="98" spans="1:8" ht="15.75" customHeight="1">
      <c r="A98" s="8" t="s">
        <v>395</v>
      </c>
      <c r="B98" s="19">
        <v>43798</v>
      </c>
      <c r="C98" s="1" t="s">
        <v>1433</v>
      </c>
      <c r="D98" s="1" t="s">
        <v>239</v>
      </c>
      <c r="E98" s="6">
        <f t="shared" si="0"/>
        <v>4.68</v>
      </c>
      <c r="F98" s="8">
        <v>0</v>
      </c>
      <c r="G98" s="8" t="str">
        <f t="shared" si="1"/>
        <v/>
      </c>
      <c r="H98" s="6">
        <f t="shared" si="2"/>
        <v>4.68</v>
      </c>
    </row>
    <row r="99" spans="1:8" ht="15.75" customHeight="1">
      <c r="A99" s="8" t="s">
        <v>395</v>
      </c>
      <c r="B99" s="19">
        <v>43799</v>
      </c>
      <c r="C99" s="1" t="s">
        <v>1434</v>
      </c>
      <c r="D99" s="1" t="s">
        <v>1435</v>
      </c>
      <c r="E99" s="6">
        <f t="shared" si="0"/>
        <v>114.15</v>
      </c>
      <c r="F99" s="8">
        <v>2</v>
      </c>
      <c r="G99" s="8">
        <f t="shared" si="1"/>
        <v>57.075000000000003</v>
      </c>
      <c r="H99" s="6">
        <f t="shared" si="2"/>
        <v>57.075000000000003</v>
      </c>
    </row>
    <row r="100" spans="1:8" ht="15.75" customHeight="1">
      <c r="A100" s="8" t="s">
        <v>395</v>
      </c>
      <c r="B100" s="19">
        <v>43799</v>
      </c>
      <c r="C100" s="1" t="s">
        <v>1180</v>
      </c>
      <c r="D100" s="1" t="s">
        <v>803</v>
      </c>
      <c r="E100" s="6">
        <f t="shared" si="0"/>
        <v>39</v>
      </c>
      <c r="F100" s="8">
        <v>2</v>
      </c>
      <c r="G100" s="8">
        <f t="shared" si="1"/>
        <v>19.5</v>
      </c>
      <c r="H100" s="6">
        <f t="shared" si="2"/>
        <v>19.5</v>
      </c>
    </row>
    <row r="101" spans="1:8" ht="15.75" customHeight="1">
      <c r="A101" s="8" t="s">
        <v>395</v>
      </c>
      <c r="B101" s="18">
        <v>43800</v>
      </c>
      <c r="C101" s="1" t="s">
        <v>1436</v>
      </c>
      <c r="D101" s="1" t="s">
        <v>363</v>
      </c>
      <c r="E101" s="6">
        <f t="shared" si="0"/>
        <v>16</v>
      </c>
      <c r="F101" s="8">
        <v>2</v>
      </c>
      <c r="G101" s="8">
        <f t="shared" si="1"/>
        <v>8</v>
      </c>
      <c r="H101" s="6">
        <f t="shared" si="2"/>
        <v>8</v>
      </c>
    </row>
    <row r="102" spans="1:8" ht="15.75" customHeight="1">
      <c r="A102" s="8" t="s">
        <v>395</v>
      </c>
      <c r="B102" s="18">
        <v>43800</v>
      </c>
      <c r="C102" s="1" t="s">
        <v>1437</v>
      </c>
      <c r="D102" s="1" t="s">
        <v>1438</v>
      </c>
      <c r="E102" s="6">
        <f t="shared" si="0"/>
        <v>29.8</v>
      </c>
      <c r="F102" s="8">
        <v>0</v>
      </c>
      <c r="G102" s="8" t="str">
        <f t="shared" si="1"/>
        <v/>
      </c>
      <c r="H102" s="6">
        <f t="shared" si="2"/>
        <v>29.8</v>
      </c>
    </row>
    <row r="103" spans="1:8" ht="15.75" customHeight="1">
      <c r="A103" s="8" t="s">
        <v>395</v>
      </c>
      <c r="B103" s="18">
        <v>43801</v>
      </c>
      <c r="C103" s="1" t="s">
        <v>352</v>
      </c>
      <c r="D103" s="1" t="s">
        <v>337</v>
      </c>
      <c r="E103" s="6">
        <f t="shared" si="0"/>
        <v>12.9</v>
      </c>
      <c r="F103" s="8">
        <v>0</v>
      </c>
      <c r="G103" s="8" t="str">
        <f t="shared" si="1"/>
        <v/>
      </c>
      <c r="H103" s="6">
        <f t="shared" si="2"/>
        <v>12.9</v>
      </c>
    </row>
    <row r="104" spans="1:8" ht="15.75" customHeight="1">
      <c r="A104" s="8" t="s">
        <v>395</v>
      </c>
      <c r="B104" s="18">
        <v>43801</v>
      </c>
      <c r="C104" s="1" t="s">
        <v>3</v>
      </c>
      <c r="D104" s="1" t="s">
        <v>1439</v>
      </c>
      <c r="E104" s="6">
        <f t="shared" si="0"/>
        <v>17.350000000000001</v>
      </c>
      <c r="F104" s="8">
        <v>2</v>
      </c>
      <c r="G104" s="8">
        <f t="shared" si="1"/>
        <v>8.6750000000000007</v>
      </c>
      <c r="H104" s="6">
        <f t="shared" si="2"/>
        <v>8.6750000000000007</v>
      </c>
    </row>
    <row r="105" spans="1:8" ht="15.75" customHeight="1">
      <c r="A105" s="8" t="s">
        <v>395</v>
      </c>
      <c r="B105" s="18">
        <v>43802</v>
      </c>
      <c r="C105" s="1" t="s">
        <v>870</v>
      </c>
      <c r="D105" s="1" t="s">
        <v>871</v>
      </c>
      <c r="E105" s="6">
        <f t="shared" si="0"/>
        <v>26.66</v>
      </c>
      <c r="F105" s="8">
        <v>2</v>
      </c>
      <c r="G105" s="8">
        <f t="shared" si="1"/>
        <v>13.33</v>
      </c>
      <c r="H105" s="6">
        <f t="shared" si="2"/>
        <v>13.33</v>
      </c>
    </row>
    <row r="106" spans="1:8" ht="15.75" customHeight="1">
      <c r="A106" s="8" t="s">
        <v>395</v>
      </c>
      <c r="B106" s="18">
        <v>43802</v>
      </c>
      <c r="C106" s="1" t="s">
        <v>872</v>
      </c>
      <c r="D106" s="1" t="s">
        <v>873</v>
      </c>
      <c r="E106" s="6">
        <f t="shared" si="0"/>
        <v>80.59</v>
      </c>
      <c r="F106" s="8">
        <v>2</v>
      </c>
      <c r="G106" s="8">
        <f t="shared" si="1"/>
        <v>40.295000000000002</v>
      </c>
      <c r="H106" s="6">
        <f t="shared" si="2"/>
        <v>40.295000000000002</v>
      </c>
    </row>
    <row r="107" spans="1:8" ht="15.75" customHeight="1">
      <c r="A107" s="8" t="s">
        <v>395</v>
      </c>
      <c r="B107" s="18">
        <v>43802</v>
      </c>
      <c r="C107" s="1" t="s">
        <v>1059</v>
      </c>
      <c r="D107" s="1" t="s">
        <v>1060</v>
      </c>
      <c r="E107" s="6">
        <f t="shared" si="0"/>
        <v>17.920000000000002</v>
      </c>
      <c r="F107" s="8">
        <v>2</v>
      </c>
      <c r="G107" s="8">
        <f t="shared" si="1"/>
        <v>8.9600000000000009</v>
      </c>
      <c r="H107" s="6">
        <f t="shared" si="2"/>
        <v>8.9600000000000009</v>
      </c>
    </row>
    <row r="108" spans="1:8" ht="15.75" customHeight="1">
      <c r="A108" s="8" t="s">
        <v>395</v>
      </c>
      <c r="B108" s="18">
        <v>43802</v>
      </c>
      <c r="C108" s="1" t="s">
        <v>874</v>
      </c>
      <c r="D108" s="1" t="s">
        <v>875</v>
      </c>
      <c r="E108" s="6">
        <f t="shared" si="0"/>
        <v>52.5</v>
      </c>
      <c r="F108" s="8">
        <v>2</v>
      </c>
      <c r="G108" s="8">
        <f t="shared" si="1"/>
        <v>26.25</v>
      </c>
      <c r="H108" s="6">
        <f t="shared" si="2"/>
        <v>26.25</v>
      </c>
    </row>
    <row r="109" spans="1:8" ht="15.75" customHeight="1">
      <c r="A109" s="8" t="s">
        <v>395</v>
      </c>
      <c r="B109" s="18">
        <v>43802</v>
      </c>
      <c r="C109" s="1" t="s">
        <v>1440</v>
      </c>
      <c r="D109" s="1" t="s">
        <v>56</v>
      </c>
      <c r="E109" s="6">
        <f t="shared" si="0"/>
        <v>4.8</v>
      </c>
      <c r="F109" s="8">
        <v>2</v>
      </c>
      <c r="G109" s="8">
        <f t="shared" si="1"/>
        <v>2.4</v>
      </c>
      <c r="H109" s="6">
        <f t="shared" si="2"/>
        <v>2.4</v>
      </c>
    </row>
    <row r="110" spans="1:8" ht="15.75" customHeight="1"/>
    <row r="111" spans="1:8" ht="15.75" customHeight="1"/>
    <row r="112" spans="1:8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</cols>
  <sheetData>
    <row r="1" spans="1:12">
      <c r="A1" s="8" t="s">
        <v>1441</v>
      </c>
      <c r="B1" s="8"/>
      <c r="C1" s="8"/>
      <c r="D1" s="8"/>
      <c r="E1" s="8"/>
      <c r="F1" s="8"/>
      <c r="G1" s="6">
        <f>SUM(G3:G128)/0.5*L8-175</f>
        <v>7197.8933333333334</v>
      </c>
      <c r="H1" s="6">
        <f>(SUM(H3:H128)-175)/0.5*L7</f>
        <v>3728.6466666666693</v>
      </c>
    </row>
    <row r="2" spans="1:12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</row>
    <row r="3" spans="1:12" ht="15.75">
      <c r="A3" s="8" t="s">
        <v>395</v>
      </c>
      <c r="B3" s="20">
        <v>43828</v>
      </c>
      <c r="C3" s="21" t="s">
        <v>1190</v>
      </c>
      <c r="D3" s="22" t="s">
        <v>1442</v>
      </c>
      <c r="E3" s="6">
        <f t="shared" ref="E3:E114" si="0">MID(D3,3,LEN(D3)-2)+0</f>
        <v>1145</v>
      </c>
      <c r="F3" s="8"/>
      <c r="G3" s="6" t="str">
        <f t="shared" ref="G3:G73" si="1">IFERROR(E3/F3,"")</f>
        <v/>
      </c>
      <c r="H3" s="6">
        <f t="shared" ref="H3:H114" si="2">IF(F3=0,E3,E3-G3)</f>
        <v>1145</v>
      </c>
    </row>
    <row r="4" spans="1:12" ht="15.75">
      <c r="A4" s="8" t="s">
        <v>395</v>
      </c>
      <c r="B4" s="20">
        <v>43826</v>
      </c>
      <c r="C4" s="21" t="s">
        <v>1443</v>
      </c>
      <c r="D4" s="22" t="s">
        <v>1444</v>
      </c>
      <c r="E4" s="6">
        <f t="shared" si="0"/>
        <v>171.2</v>
      </c>
      <c r="F4" s="8">
        <v>0</v>
      </c>
      <c r="G4" s="6" t="str">
        <f t="shared" si="1"/>
        <v/>
      </c>
      <c r="H4" s="6">
        <f t="shared" si="2"/>
        <v>171.2</v>
      </c>
    </row>
    <row r="5" spans="1:12" ht="15.75">
      <c r="A5" s="8" t="s">
        <v>395</v>
      </c>
      <c r="B5" s="20">
        <v>43826</v>
      </c>
      <c r="C5" s="21" t="s">
        <v>1443</v>
      </c>
      <c r="D5" s="22" t="s">
        <v>1444</v>
      </c>
      <c r="E5" s="6">
        <f t="shared" si="0"/>
        <v>171.2</v>
      </c>
      <c r="F5" s="8">
        <v>0</v>
      </c>
      <c r="G5" s="6" t="str">
        <f t="shared" si="1"/>
        <v/>
      </c>
      <c r="H5" s="6">
        <f t="shared" si="2"/>
        <v>171.2</v>
      </c>
    </row>
    <row r="6" spans="1:12" ht="15.75">
      <c r="A6" s="8" t="s">
        <v>395</v>
      </c>
      <c r="B6" s="20">
        <v>43826</v>
      </c>
      <c r="C6" s="21" t="s">
        <v>1443</v>
      </c>
      <c r="D6" s="22" t="s">
        <v>1444</v>
      </c>
      <c r="E6" s="6">
        <f t="shared" si="0"/>
        <v>171.2</v>
      </c>
      <c r="F6" s="8">
        <v>0</v>
      </c>
      <c r="G6" s="6" t="str">
        <f t="shared" si="1"/>
        <v/>
      </c>
      <c r="H6" s="6">
        <f t="shared" si="2"/>
        <v>171.2</v>
      </c>
    </row>
    <row r="7" spans="1:12" ht="15.75">
      <c r="A7" s="8" t="s">
        <v>395</v>
      </c>
      <c r="B7" s="23">
        <v>43808</v>
      </c>
      <c r="C7" s="21" t="s">
        <v>1445</v>
      </c>
      <c r="D7" s="22" t="s">
        <v>1446</v>
      </c>
      <c r="E7" s="6">
        <f t="shared" si="0"/>
        <v>95.34</v>
      </c>
      <c r="F7" s="8">
        <v>0</v>
      </c>
      <c r="G7" s="6" t="str">
        <f t="shared" si="1"/>
        <v/>
      </c>
      <c r="H7" s="6">
        <f t="shared" si="2"/>
        <v>95.34</v>
      </c>
      <c r="K7" s="16">
        <v>5598</v>
      </c>
      <c r="L7" s="17">
        <v>0.5</v>
      </c>
    </row>
    <row r="8" spans="1:12" ht="15.75">
      <c r="A8" s="8" t="s">
        <v>395</v>
      </c>
      <c r="B8" s="20">
        <v>43824</v>
      </c>
      <c r="C8" s="21" t="s">
        <v>1447</v>
      </c>
      <c r="D8" s="22" t="s">
        <v>1448</v>
      </c>
      <c r="E8" s="6">
        <f t="shared" si="0"/>
        <v>35.82</v>
      </c>
      <c r="F8" s="8">
        <v>0</v>
      </c>
      <c r="G8" s="6" t="str">
        <f t="shared" si="1"/>
        <v/>
      </c>
      <c r="H8" s="6">
        <f t="shared" si="2"/>
        <v>35.82</v>
      </c>
      <c r="K8" s="16">
        <v>3651</v>
      </c>
      <c r="L8" s="17">
        <v>0.5</v>
      </c>
    </row>
    <row r="9" spans="1:12" ht="15.75">
      <c r="A9" s="8" t="s">
        <v>395</v>
      </c>
      <c r="B9" s="20">
        <v>43816</v>
      </c>
      <c r="C9" s="21" t="s">
        <v>1449</v>
      </c>
      <c r="D9" s="22" t="s">
        <v>1450</v>
      </c>
      <c r="E9" s="6">
        <f t="shared" si="0"/>
        <v>31.26</v>
      </c>
      <c r="F9" s="8">
        <v>0</v>
      </c>
      <c r="G9" s="6" t="str">
        <f t="shared" si="1"/>
        <v/>
      </c>
      <c r="H9" s="6">
        <f t="shared" si="2"/>
        <v>31.26</v>
      </c>
      <c r="K9" s="16">
        <f>5598+3651</f>
        <v>9249</v>
      </c>
      <c r="L9" s="17">
        <f>K9/K9</f>
        <v>1</v>
      </c>
    </row>
    <row r="10" spans="1:12" ht="15.75">
      <c r="A10" s="8" t="s">
        <v>395</v>
      </c>
      <c r="B10" s="23">
        <v>43806</v>
      </c>
      <c r="C10" s="21" t="s">
        <v>315</v>
      </c>
      <c r="D10" s="22" t="s">
        <v>499</v>
      </c>
      <c r="E10" s="6">
        <f t="shared" si="0"/>
        <v>26.5</v>
      </c>
      <c r="F10" s="8">
        <v>0</v>
      </c>
      <c r="G10" s="6" t="str">
        <f t="shared" si="1"/>
        <v/>
      </c>
      <c r="H10" s="6">
        <f t="shared" si="2"/>
        <v>26.5</v>
      </c>
    </row>
    <row r="11" spans="1:12" ht="15.75">
      <c r="A11" s="8" t="s">
        <v>395</v>
      </c>
      <c r="B11" s="24">
        <v>43802</v>
      </c>
      <c r="C11" s="21" t="s">
        <v>858</v>
      </c>
      <c r="D11" s="22" t="s">
        <v>1451</v>
      </c>
      <c r="E11" s="6">
        <f t="shared" si="0"/>
        <v>23.9</v>
      </c>
      <c r="F11" s="8">
        <v>0</v>
      </c>
      <c r="G11" s="6" t="str">
        <f t="shared" si="1"/>
        <v/>
      </c>
      <c r="H11" s="6">
        <f t="shared" si="2"/>
        <v>23.9</v>
      </c>
    </row>
    <row r="12" spans="1:12" ht="15.75">
      <c r="A12" s="8" t="s">
        <v>395</v>
      </c>
      <c r="B12" s="20">
        <v>43818</v>
      </c>
      <c r="C12" s="21" t="s">
        <v>1452</v>
      </c>
      <c r="D12" s="22" t="s">
        <v>1453</v>
      </c>
      <c r="E12" s="6">
        <f t="shared" si="0"/>
        <v>22.04</v>
      </c>
      <c r="F12" s="8">
        <v>0</v>
      </c>
      <c r="G12" s="6" t="str">
        <f t="shared" si="1"/>
        <v/>
      </c>
      <c r="H12" s="6">
        <f t="shared" si="2"/>
        <v>22.04</v>
      </c>
    </row>
    <row r="13" spans="1:12" ht="15.75">
      <c r="A13" s="8" t="s">
        <v>395</v>
      </c>
      <c r="B13" s="23">
        <v>43808</v>
      </c>
      <c r="C13" s="21" t="s">
        <v>1454</v>
      </c>
      <c r="D13" s="22" t="s">
        <v>1455</v>
      </c>
      <c r="E13" s="6">
        <f t="shared" si="0"/>
        <v>21.89</v>
      </c>
      <c r="F13" s="8">
        <v>0</v>
      </c>
      <c r="G13" s="6" t="str">
        <f t="shared" si="1"/>
        <v/>
      </c>
      <c r="H13" s="6">
        <f t="shared" si="2"/>
        <v>21.89</v>
      </c>
    </row>
    <row r="14" spans="1:12" ht="15.75">
      <c r="A14" s="8" t="s">
        <v>395</v>
      </c>
      <c r="B14" s="23">
        <v>43832</v>
      </c>
      <c r="C14" s="21" t="s">
        <v>352</v>
      </c>
      <c r="D14" s="22" t="s">
        <v>1456</v>
      </c>
      <c r="E14" s="6">
        <f t="shared" si="0"/>
        <v>21</v>
      </c>
      <c r="F14" s="8">
        <v>0</v>
      </c>
      <c r="G14" s="6" t="str">
        <f t="shared" si="1"/>
        <v/>
      </c>
      <c r="H14" s="6">
        <f t="shared" si="2"/>
        <v>21</v>
      </c>
    </row>
    <row r="15" spans="1:12" ht="15.75">
      <c r="A15" s="8" t="s">
        <v>395</v>
      </c>
      <c r="B15" s="20">
        <v>43811</v>
      </c>
      <c r="C15" s="21" t="s">
        <v>1457</v>
      </c>
      <c r="D15" s="22" t="s">
        <v>471</v>
      </c>
      <c r="E15" s="6">
        <f t="shared" si="0"/>
        <v>20</v>
      </c>
      <c r="F15" s="8">
        <v>0</v>
      </c>
      <c r="G15" s="6" t="str">
        <f t="shared" si="1"/>
        <v/>
      </c>
      <c r="H15" s="6">
        <f t="shared" si="2"/>
        <v>20</v>
      </c>
    </row>
    <row r="16" spans="1:12" ht="15.75">
      <c r="A16" s="8" t="s">
        <v>395</v>
      </c>
      <c r="B16" s="20">
        <v>43813</v>
      </c>
      <c r="C16" s="21" t="s">
        <v>1394</v>
      </c>
      <c r="D16" s="22" t="s">
        <v>471</v>
      </c>
      <c r="E16" s="6">
        <f t="shared" si="0"/>
        <v>20</v>
      </c>
      <c r="F16" s="8">
        <v>0</v>
      </c>
      <c r="G16" s="6" t="str">
        <f t="shared" si="1"/>
        <v/>
      </c>
      <c r="H16" s="6">
        <f t="shared" si="2"/>
        <v>20</v>
      </c>
    </row>
    <row r="17" spans="1:8" ht="15.75">
      <c r="A17" s="8" t="s">
        <v>395</v>
      </c>
      <c r="B17" s="20">
        <v>43819</v>
      </c>
      <c r="C17" s="21" t="s">
        <v>858</v>
      </c>
      <c r="D17" s="22" t="s">
        <v>1458</v>
      </c>
      <c r="E17" s="6">
        <f t="shared" si="0"/>
        <v>19.350000000000001</v>
      </c>
      <c r="F17" s="8">
        <v>0</v>
      </c>
      <c r="G17" s="6" t="str">
        <f t="shared" si="1"/>
        <v/>
      </c>
      <c r="H17" s="6">
        <f t="shared" si="2"/>
        <v>19.350000000000001</v>
      </c>
    </row>
    <row r="18" spans="1:8" ht="15.75">
      <c r="A18" s="8" t="s">
        <v>395</v>
      </c>
      <c r="B18" s="20">
        <v>43812</v>
      </c>
      <c r="C18" s="21" t="s">
        <v>352</v>
      </c>
      <c r="D18" s="22" t="s">
        <v>919</v>
      </c>
      <c r="E18" s="6">
        <f t="shared" si="0"/>
        <v>18.899999999999999</v>
      </c>
      <c r="F18" s="8">
        <v>0</v>
      </c>
      <c r="G18" s="6" t="str">
        <f t="shared" si="1"/>
        <v/>
      </c>
      <c r="H18" s="6">
        <f t="shared" si="2"/>
        <v>18.899999999999999</v>
      </c>
    </row>
    <row r="19" spans="1:8" ht="15.75">
      <c r="A19" s="8" t="s">
        <v>395</v>
      </c>
      <c r="B19" s="20">
        <v>43822</v>
      </c>
      <c r="C19" s="21" t="s">
        <v>354</v>
      </c>
      <c r="D19" s="22" t="s">
        <v>1459</v>
      </c>
      <c r="E19" s="6">
        <f t="shared" si="0"/>
        <v>18.399999999999999</v>
      </c>
      <c r="F19" s="8">
        <v>0</v>
      </c>
      <c r="G19" s="6" t="str">
        <f t="shared" si="1"/>
        <v/>
      </c>
      <c r="H19" s="6">
        <f t="shared" si="2"/>
        <v>18.399999999999999</v>
      </c>
    </row>
    <row r="20" spans="1:8" ht="15.75">
      <c r="A20" s="8" t="s">
        <v>395</v>
      </c>
      <c r="B20" s="23">
        <v>43804</v>
      </c>
      <c r="C20" s="21" t="s">
        <v>791</v>
      </c>
      <c r="D20" s="22" t="s">
        <v>557</v>
      </c>
      <c r="E20" s="6">
        <f t="shared" si="0"/>
        <v>18</v>
      </c>
      <c r="F20" s="8">
        <v>0</v>
      </c>
      <c r="G20" s="6" t="str">
        <f t="shared" si="1"/>
        <v/>
      </c>
      <c r="H20" s="6">
        <f t="shared" si="2"/>
        <v>18</v>
      </c>
    </row>
    <row r="21" spans="1:8" ht="15.75" customHeight="1">
      <c r="A21" s="8" t="s">
        <v>395</v>
      </c>
      <c r="B21" s="20">
        <v>43826</v>
      </c>
      <c r="C21" s="21" t="s">
        <v>319</v>
      </c>
      <c r="D21" s="22" t="s">
        <v>363</v>
      </c>
      <c r="E21" s="6">
        <f t="shared" si="0"/>
        <v>16</v>
      </c>
      <c r="F21" s="8">
        <v>0</v>
      </c>
      <c r="G21" s="6" t="str">
        <f t="shared" si="1"/>
        <v/>
      </c>
      <c r="H21" s="6">
        <f t="shared" si="2"/>
        <v>16</v>
      </c>
    </row>
    <row r="22" spans="1:8" ht="15.75" customHeight="1">
      <c r="A22" s="8" t="s">
        <v>395</v>
      </c>
      <c r="B22" s="20">
        <v>43822</v>
      </c>
      <c r="C22" s="21" t="s">
        <v>352</v>
      </c>
      <c r="D22" s="22" t="s">
        <v>337</v>
      </c>
      <c r="E22" s="6">
        <f t="shared" si="0"/>
        <v>12.9</v>
      </c>
      <c r="F22" s="8">
        <v>0</v>
      </c>
      <c r="G22" s="6" t="str">
        <f t="shared" si="1"/>
        <v/>
      </c>
      <c r="H22" s="6">
        <f t="shared" si="2"/>
        <v>12.9</v>
      </c>
    </row>
    <row r="23" spans="1:8" ht="15.75" customHeight="1">
      <c r="A23" s="8" t="s">
        <v>395</v>
      </c>
      <c r="B23" s="20">
        <v>43826</v>
      </c>
      <c r="C23" s="21" t="s">
        <v>319</v>
      </c>
      <c r="D23" s="22" t="s">
        <v>647</v>
      </c>
      <c r="E23" s="6">
        <f t="shared" si="0"/>
        <v>10.9</v>
      </c>
      <c r="F23" s="8">
        <v>0</v>
      </c>
      <c r="G23" s="6" t="str">
        <f t="shared" si="1"/>
        <v/>
      </c>
      <c r="H23" s="6">
        <f t="shared" si="2"/>
        <v>10.9</v>
      </c>
    </row>
    <row r="24" spans="1:8" ht="15.75" customHeight="1">
      <c r="A24" s="8" t="s">
        <v>395</v>
      </c>
      <c r="B24" s="20">
        <v>43826</v>
      </c>
      <c r="C24" s="21" t="s">
        <v>548</v>
      </c>
      <c r="D24" s="22" t="s">
        <v>1460</v>
      </c>
      <c r="E24" s="6">
        <f t="shared" si="0"/>
        <v>10.199999999999999</v>
      </c>
      <c r="F24" s="8">
        <v>0</v>
      </c>
      <c r="G24" s="6" t="str">
        <f t="shared" si="1"/>
        <v/>
      </c>
      <c r="H24" s="6">
        <f t="shared" si="2"/>
        <v>10.199999999999999</v>
      </c>
    </row>
    <row r="25" spans="1:8" ht="15.75" customHeight="1">
      <c r="A25" s="8" t="s">
        <v>395</v>
      </c>
      <c r="B25" s="20">
        <v>43811</v>
      </c>
      <c r="C25" s="21" t="s">
        <v>1461</v>
      </c>
      <c r="D25" s="22" t="s">
        <v>358</v>
      </c>
      <c r="E25" s="6">
        <f t="shared" si="0"/>
        <v>10</v>
      </c>
      <c r="F25" s="8">
        <v>0</v>
      </c>
      <c r="G25" s="6" t="str">
        <f t="shared" si="1"/>
        <v/>
      </c>
      <c r="H25" s="6">
        <f t="shared" si="2"/>
        <v>10</v>
      </c>
    </row>
    <row r="26" spans="1:8" ht="15.75" customHeight="1">
      <c r="A26" s="8" t="s">
        <v>395</v>
      </c>
      <c r="B26" s="23">
        <v>43832</v>
      </c>
      <c r="C26" s="21" t="s">
        <v>1462</v>
      </c>
      <c r="D26" s="25" t="s">
        <v>1463</v>
      </c>
      <c r="E26" s="6">
        <f t="shared" si="0"/>
        <v>7.62</v>
      </c>
      <c r="F26" s="8">
        <v>0</v>
      </c>
      <c r="G26" s="6" t="str">
        <f t="shared" si="1"/>
        <v/>
      </c>
      <c r="H26" s="6">
        <f t="shared" si="2"/>
        <v>7.62</v>
      </c>
    </row>
    <row r="27" spans="1:8" ht="15.75" customHeight="1">
      <c r="A27" s="8" t="s">
        <v>395</v>
      </c>
      <c r="B27" s="24">
        <v>43802</v>
      </c>
      <c r="C27" s="21" t="s">
        <v>1464</v>
      </c>
      <c r="D27" s="22" t="s">
        <v>1465</v>
      </c>
      <c r="E27" s="6">
        <f t="shared" si="0"/>
        <v>6.72</v>
      </c>
      <c r="F27" s="8">
        <v>0</v>
      </c>
      <c r="G27" s="6" t="str">
        <f t="shared" si="1"/>
        <v/>
      </c>
      <c r="H27" s="6">
        <f t="shared" si="2"/>
        <v>6.72</v>
      </c>
    </row>
    <row r="28" spans="1:8" ht="15.75" customHeight="1">
      <c r="A28" s="8" t="s">
        <v>395</v>
      </c>
      <c r="B28" s="20">
        <v>43820</v>
      </c>
      <c r="C28" s="21" t="s">
        <v>1466</v>
      </c>
      <c r="D28" s="22" t="s">
        <v>1467</v>
      </c>
      <c r="E28" s="6">
        <f t="shared" si="0"/>
        <v>5.65</v>
      </c>
      <c r="F28" s="8">
        <v>0</v>
      </c>
      <c r="G28" s="6" t="str">
        <f t="shared" si="1"/>
        <v/>
      </c>
      <c r="H28" s="6">
        <f t="shared" si="2"/>
        <v>5.65</v>
      </c>
    </row>
    <row r="29" spans="1:8" ht="15.75" customHeight="1">
      <c r="A29" s="8" t="s">
        <v>395</v>
      </c>
      <c r="B29" s="23">
        <v>43809</v>
      </c>
      <c r="C29" s="21" t="s">
        <v>1468</v>
      </c>
      <c r="D29" s="22" t="s">
        <v>1469</v>
      </c>
      <c r="E29" s="6">
        <f t="shared" si="0"/>
        <v>4.8499999999999996</v>
      </c>
      <c r="F29" s="8">
        <v>0</v>
      </c>
      <c r="G29" s="6" t="str">
        <f t="shared" si="1"/>
        <v/>
      </c>
      <c r="H29" s="6">
        <f t="shared" si="2"/>
        <v>4.8499999999999996</v>
      </c>
    </row>
    <row r="30" spans="1:8" ht="15.75" customHeight="1">
      <c r="A30" s="8" t="s">
        <v>395</v>
      </c>
      <c r="B30" s="23">
        <v>43805</v>
      </c>
      <c r="C30" s="21" t="s">
        <v>1470</v>
      </c>
      <c r="D30" s="22" t="s">
        <v>239</v>
      </c>
      <c r="E30" s="6">
        <f t="shared" si="0"/>
        <v>4.68</v>
      </c>
      <c r="F30" s="8">
        <v>0</v>
      </c>
      <c r="G30" s="6" t="str">
        <f t="shared" si="1"/>
        <v/>
      </c>
      <c r="H30" s="6">
        <f t="shared" si="2"/>
        <v>4.68</v>
      </c>
    </row>
    <row r="31" spans="1:8" ht="15.75" customHeight="1">
      <c r="A31" s="8" t="s">
        <v>395</v>
      </c>
      <c r="B31" s="20">
        <v>43822</v>
      </c>
      <c r="C31" s="21" t="s">
        <v>1471</v>
      </c>
      <c r="D31" s="22" t="s">
        <v>57</v>
      </c>
      <c r="E31" s="6">
        <f t="shared" si="0"/>
        <v>4.4000000000000004</v>
      </c>
      <c r="F31" s="8">
        <v>0</v>
      </c>
      <c r="G31" s="6" t="str">
        <f t="shared" si="1"/>
        <v/>
      </c>
      <c r="H31" s="6">
        <f t="shared" si="2"/>
        <v>4.4000000000000004</v>
      </c>
    </row>
    <row r="32" spans="1:8" ht="15.75" customHeight="1">
      <c r="A32" s="8" t="s">
        <v>395</v>
      </c>
      <c r="B32" s="20">
        <v>43815</v>
      </c>
      <c r="C32" s="21" t="s">
        <v>858</v>
      </c>
      <c r="D32" s="22" t="s">
        <v>572</v>
      </c>
      <c r="E32" s="6">
        <f t="shared" si="0"/>
        <v>3.9</v>
      </c>
      <c r="F32" s="8">
        <v>0</v>
      </c>
      <c r="G32" s="6" t="str">
        <f t="shared" si="1"/>
        <v/>
      </c>
      <c r="H32" s="6">
        <f t="shared" si="2"/>
        <v>3.9</v>
      </c>
    </row>
    <row r="33" spans="1:8" ht="15.75" customHeight="1">
      <c r="A33" s="8" t="s">
        <v>395</v>
      </c>
      <c r="B33" s="20">
        <v>43823</v>
      </c>
      <c r="C33" s="21" t="s">
        <v>1112</v>
      </c>
      <c r="D33" s="22" t="s">
        <v>1114</v>
      </c>
      <c r="E33" s="6">
        <f t="shared" si="0"/>
        <v>3.6</v>
      </c>
      <c r="F33" s="8">
        <v>0</v>
      </c>
      <c r="G33" s="6" t="str">
        <f t="shared" si="1"/>
        <v/>
      </c>
      <c r="H33" s="6">
        <f t="shared" si="2"/>
        <v>3.6</v>
      </c>
    </row>
    <row r="34" spans="1:8" ht="15.75" customHeight="1">
      <c r="A34" s="8" t="s">
        <v>395</v>
      </c>
      <c r="B34" s="24">
        <v>43801</v>
      </c>
      <c r="C34" s="21" t="s">
        <v>1472</v>
      </c>
      <c r="D34" s="22" t="s">
        <v>1473</v>
      </c>
      <c r="E34" s="6">
        <f t="shared" si="0"/>
        <v>3.51</v>
      </c>
      <c r="F34" s="8">
        <v>0</v>
      </c>
      <c r="G34" s="6" t="str">
        <f t="shared" si="1"/>
        <v/>
      </c>
      <c r="H34" s="6">
        <f t="shared" si="2"/>
        <v>3.51</v>
      </c>
    </row>
    <row r="35" spans="1:8" ht="15.75" customHeight="1">
      <c r="A35" s="8" t="s">
        <v>395</v>
      </c>
      <c r="B35" s="20">
        <v>43825</v>
      </c>
      <c r="C35" s="21" t="s">
        <v>1474</v>
      </c>
      <c r="D35" s="22" t="s">
        <v>1044</v>
      </c>
      <c r="E35" s="6">
        <f t="shared" si="0"/>
        <v>3.17</v>
      </c>
      <c r="F35" s="8">
        <v>0</v>
      </c>
      <c r="G35" s="6" t="str">
        <f t="shared" si="1"/>
        <v/>
      </c>
      <c r="H35" s="6">
        <f t="shared" si="2"/>
        <v>3.17</v>
      </c>
    </row>
    <row r="36" spans="1:8" ht="15.75" customHeight="1">
      <c r="A36" s="8" t="s">
        <v>395</v>
      </c>
      <c r="B36" s="23">
        <v>43808</v>
      </c>
      <c r="C36" s="21" t="s">
        <v>1475</v>
      </c>
      <c r="D36" s="22" t="s">
        <v>615</v>
      </c>
      <c r="E36" s="6">
        <f t="shared" si="0"/>
        <v>3.02</v>
      </c>
      <c r="F36" s="8">
        <v>0</v>
      </c>
      <c r="G36" s="6" t="str">
        <f t="shared" si="1"/>
        <v/>
      </c>
      <c r="H36" s="6">
        <f t="shared" si="2"/>
        <v>3.02</v>
      </c>
    </row>
    <row r="37" spans="1:8" ht="15.75" customHeight="1">
      <c r="A37" s="8" t="s">
        <v>395</v>
      </c>
      <c r="B37" s="20">
        <v>43818</v>
      </c>
      <c r="C37" s="21" t="s">
        <v>1476</v>
      </c>
      <c r="D37" s="22" t="s">
        <v>723</v>
      </c>
      <c r="E37" s="6">
        <f t="shared" si="0"/>
        <v>2.94</v>
      </c>
      <c r="F37" s="8">
        <v>0</v>
      </c>
      <c r="G37" s="6" t="str">
        <f t="shared" si="1"/>
        <v/>
      </c>
      <c r="H37" s="6">
        <f t="shared" si="2"/>
        <v>2.94</v>
      </c>
    </row>
    <row r="38" spans="1:8" ht="15.75" customHeight="1">
      <c r="A38" s="8" t="s">
        <v>395</v>
      </c>
      <c r="B38" s="23">
        <v>43803</v>
      </c>
      <c r="C38" s="21" t="s">
        <v>350</v>
      </c>
      <c r="D38" s="22" t="s">
        <v>59</v>
      </c>
      <c r="E38" s="6">
        <f t="shared" si="0"/>
        <v>2.9</v>
      </c>
      <c r="F38" s="8">
        <v>0</v>
      </c>
      <c r="G38" s="6" t="str">
        <f t="shared" si="1"/>
        <v/>
      </c>
      <c r="H38" s="6">
        <f t="shared" si="2"/>
        <v>2.9</v>
      </c>
    </row>
    <row r="39" spans="1:8" ht="15.75" customHeight="1">
      <c r="A39" s="8" t="s">
        <v>395</v>
      </c>
      <c r="B39" s="20">
        <v>43811</v>
      </c>
      <c r="C39" s="21" t="s">
        <v>350</v>
      </c>
      <c r="D39" s="22" t="s">
        <v>59</v>
      </c>
      <c r="E39" s="6">
        <f t="shared" si="0"/>
        <v>2.9</v>
      </c>
      <c r="F39" s="8">
        <v>0</v>
      </c>
      <c r="G39" s="6" t="str">
        <f t="shared" si="1"/>
        <v/>
      </c>
      <c r="H39" s="6">
        <f t="shared" si="2"/>
        <v>2.9</v>
      </c>
    </row>
    <row r="40" spans="1:8" ht="15.75" customHeight="1">
      <c r="A40" s="8" t="s">
        <v>395</v>
      </c>
      <c r="B40" s="20">
        <v>43823</v>
      </c>
      <c r="C40" s="21" t="s">
        <v>807</v>
      </c>
      <c r="D40" s="22" t="s">
        <v>368</v>
      </c>
      <c r="E40" s="6">
        <f t="shared" si="0"/>
        <v>2.6</v>
      </c>
      <c r="F40" s="8">
        <v>0</v>
      </c>
      <c r="G40" s="6" t="str">
        <f t="shared" si="1"/>
        <v/>
      </c>
      <c r="H40" s="6">
        <f t="shared" si="2"/>
        <v>2.6</v>
      </c>
    </row>
    <row r="41" spans="1:8" ht="15.75" customHeight="1">
      <c r="A41" s="8" t="s">
        <v>395</v>
      </c>
      <c r="B41" s="20">
        <v>43815</v>
      </c>
      <c r="C41" s="21" t="s">
        <v>1477</v>
      </c>
      <c r="D41" s="22" t="s">
        <v>1038</v>
      </c>
      <c r="E41" s="6">
        <f t="shared" si="0"/>
        <v>2.34</v>
      </c>
      <c r="F41" s="8">
        <v>0</v>
      </c>
      <c r="G41" s="6" t="str">
        <f t="shared" si="1"/>
        <v/>
      </c>
      <c r="H41" s="6">
        <f t="shared" si="2"/>
        <v>2.34</v>
      </c>
    </row>
    <row r="42" spans="1:8" ht="15.75" customHeight="1">
      <c r="A42" s="8" t="s">
        <v>395</v>
      </c>
      <c r="B42" s="20">
        <v>43818</v>
      </c>
      <c r="C42" s="21" t="s">
        <v>804</v>
      </c>
      <c r="D42" s="22" t="s">
        <v>1038</v>
      </c>
      <c r="E42" s="6">
        <f t="shared" si="0"/>
        <v>2.34</v>
      </c>
      <c r="F42" s="8">
        <v>0</v>
      </c>
      <c r="G42" s="6" t="str">
        <f t="shared" si="1"/>
        <v/>
      </c>
      <c r="H42" s="6">
        <f t="shared" si="2"/>
        <v>2.34</v>
      </c>
    </row>
    <row r="43" spans="1:8" ht="15.75" customHeight="1">
      <c r="A43" s="8" t="s">
        <v>395</v>
      </c>
      <c r="B43" s="20">
        <v>43819</v>
      </c>
      <c r="C43" s="21" t="s">
        <v>1478</v>
      </c>
      <c r="D43" s="22" t="s">
        <v>1038</v>
      </c>
      <c r="E43" s="6">
        <f t="shared" si="0"/>
        <v>2.34</v>
      </c>
      <c r="F43" s="8">
        <v>0</v>
      </c>
      <c r="G43" s="6" t="str">
        <f t="shared" si="1"/>
        <v/>
      </c>
      <c r="H43" s="6">
        <f t="shared" si="2"/>
        <v>2.34</v>
      </c>
    </row>
    <row r="44" spans="1:8" ht="15.75" customHeight="1">
      <c r="A44" s="8" t="s">
        <v>395</v>
      </c>
      <c r="B44" s="24">
        <v>43802</v>
      </c>
      <c r="C44" s="21" t="s">
        <v>1479</v>
      </c>
      <c r="D44" s="22" t="s">
        <v>62</v>
      </c>
      <c r="E44" s="6">
        <f t="shared" si="0"/>
        <v>2.2999999999999998</v>
      </c>
      <c r="F44" s="8">
        <v>0</v>
      </c>
      <c r="G44" s="6" t="str">
        <f t="shared" si="1"/>
        <v/>
      </c>
      <c r="H44" s="6">
        <f t="shared" si="2"/>
        <v>2.2999999999999998</v>
      </c>
    </row>
    <row r="45" spans="1:8" ht="15.75" customHeight="1">
      <c r="A45" s="8" t="s">
        <v>395</v>
      </c>
      <c r="B45" s="23">
        <v>43803</v>
      </c>
      <c r="C45" s="21" t="s">
        <v>1480</v>
      </c>
      <c r="D45" s="22" t="s">
        <v>987</v>
      </c>
      <c r="E45" s="6">
        <f t="shared" si="0"/>
        <v>1.51</v>
      </c>
      <c r="F45" s="8">
        <v>0</v>
      </c>
      <c r="G45" s="6" t="str">
        <f t="shared" si="1"/>
        <v/>
      </c>
      <c r="H45" s="6">
        <f t="shared" si="2"/>
        <v>1.51</v>
      </c>
    </row>
    <row r="46" spans="1:8" ht="15.75" customHeight="1">
      <c r="A46" s="8" t="s">
        <v>395</v>
      </c>
      <c r="B46" s="23">
        <v>43809</v>
      </c>
      <c r="C46" s="21" t="s">
        <v>1481</v>
      </c>
      <c r="D46" s="22" t="s">
        <v>987</v>
      </c>
      <c r="E46" s="6">
        <f t="shared" si="0"/>
        <v>1.51</v>
      </c>
      <c r="F46" s="8">
        <v>0</v>
      </c>
      <c r="G46" s="6" t="str">
        <f t="shared" si="1"/>
        <v/>
      </c>
      <c r="H46" s="6">
        <f t="shared" si="2"/>
        <v>1.51</v>
      </c>
    </row>
    <row r="47" spans="1:8" ht="15.75" customHeight="1">
      <c r="A47" s="8" t="s">
        <v>395</v>
      </c>
      <c r="B47" s="20">
        <v>43810</v>
      </c>
      <c r="C47" s="21" t="s">
        <v>1482</v>
      </c>
      <c r="D47" s="22" t="s">
        <v>987</v>
      </c>
      <c r="E47" s="6">
        <f t="shared" si="0"/>
        <v>1.51</v>
      </c>
      <c r="F47" s="8">
        <v>0</v>
      </c>
      <c r="G47" s="6" t="str">
        <f t="shared" si="1"/>
        <v/>
      </c>
      <c r="H47" s="6">
        <f t="shared" si="2"/>
        <v>1.51</v>
      </c>
    </row>
    <row r="48" spans="1:8" ht="15.75" customHeight="1">
      <c r="A48" s="8" t="s">
        <v>395</v>
      </c>
      <c r="B48" s="20">
        <v>43816</v>
      </c>
      <c r="C48" s="21" t="s">
        <v>1483</v>
      </c>
      <c r="D48" s="22" t="s">
        <v>987</v>
      </c>
      <c r="E48" s="6">
        <f t="shared" si="0"/>
        <v>1.51</v>
      </c>
      <c r="F48" s="8">
        <v>0</v>
      </c>
      <c r="G48" s="6" t="str">
        <f t="shared" si="1"/>
        <v/>
      </c>
      <c r="H48" s="6">
        <f t="shared" si="2"/>
        <v>1.51</v>
      </c>
    </row>
    <row r="49" spans="1:8" ht="15.75" customHeight="1">
      <c r="A49" s="8" t="s">
        <v>395</v>
      </c>
      <c r="B49" s="20">
        <v>43817</v>
      </c>
      <c r="C49" s="21" t="s">
        <v>1484</v>
      </c>
      <c r="D49" s="22" t="s">
        <v>987</v>
      </c>
      <c r="E49" s="6">
        <f t="shared" si="0"/>
        <v>1.51</v>
      </c>
      <c r="F49" s="8">
        <v>0</v>
      </c>
      <c r="G49" s="6" t="str">
        <f t="shared" si="1"/>
        <v/>
      </c>
      <c r="H49" s="6">
        <f t="shared" si="2"/>
        <v>1.51</v>
      </c>
    </row>
    <row r="50" spans="1:8" ht="15.75" customHeight="1">
      <c r="A50" s="8" t="s">
        <v>395</v>
      </c>
      <c r="B50" s="20">
        <v>43822</v>
      </c>
      <c r="C50" s="21" t="s">
        <v>1485</v>
      </c>
      <c r="D50" s="22" t="s">
        <v>987</v>
      </c>
      <c r="E50" s="6">
        <f t="shared" si="0"/>
        <v>1.51</v>
      </c>
      <c r="F50" s="8">
        <v>0</v>
      </c>
      <c r="G50" s="6" t="str">
        <f t="shared" si="1"/>
        <v/>
      </c>
      <c r="H50" s="6">
        <f t="shared" si="2"/>
        <v>1.51</v>
      </c>
    </row>
    <row r="51" spans="1:8" ht="15.75" customHeight="1">
      <c r="A51" s="8" t="s">
        <v>395</v>
      </c>
      <c r="B51" s="23">
        <v>43808</v>
      </c>
      <c r="C51" s="21" t="s">
        <v>366</v>
      </c>
      <c r="D51" s="22" t="s">
        <v>69</v>
      </c>
      <c r="E51" s="6">
        <f t="shared" si="0"/>
        <v>1.5</v>
      </c>
      <c r="F51" s="8">
        <v>0</v>
      </c>
      <c r="G51" s="6" t="str">
        <f t="shared" si="1"/>
        <v/>
      </c>
      <c r="H51" s="6">
        <f t="shared" si="2"/>
        <v>1.5</v>
      </c>
    </row>
    <row r="52" spans="1:8" ht="15.75" customHeight="1">
      <c r="A52" s="8" t="s">
        <v>395</v>
      </c>
      <c r="B52" s="20">
        <v>43812</v>
      </c>
      <c r="C52" s="21" t="s">
        <v>366</v>
      </c>
      <c r="D52" s="22" t="s">
        <v>69</v>
      </c>
      <c r="E52" s="6">
        <f t="shared" si="0"/>
        <v>1.5</v>
      </c>
      <c r="F52" s="8">
        <v>0</v>
      </c>
      <c r="G52" s="6" t="str">
        <f t="shared" si="1"/>
        <v/>
      </c>
      <c r="H52" s="6">
        <f t="shared" si="2"/>
        <v>1.5</v>
      </c>
    </row>
    <row r="53" spans="1:8" ht="15.75" customHeight="1">
      <c r="A53" s="8" t="s">
        <v>395</v>
      </c>
      <c r="B53" s="20">
        <v>43811</v>
      </c>
      <c r="C53" s="21" t="s">
        <v>1486</v>
      </c>
      <c r="D53" s="22" t="s">
        <v>583</v>
      </c>
      <c r="E53" s="6">
        <f t="shared" si="0"/>
        <v>1.47</v>
      </c>
      <c r="F53" s="8">
        <v>0</v>
      </c>
      <c r="G53" s="6" t="str">
        <f t="shared" si="1"/>
        <v/>
      </c>
      <c r="H53" s="6">
        <f t="shared" si="2"/>
        <v>1.47</v>
      </c>
    </row>
    <row r="54" spans="1:8" ht="15.75" customHeight="1">
      <c r="A54" s="8" t="s">
        <v>395</v>
      </c>
      <c r="B54" s="23">
        <v>43804</v>
      </c>
      <c r="C54" s="21" t="s">
        <v>1487</v>
      </c>
      <c r="D54" s="22" t="s">
        <v>1488</v>
      </c>
      <c r="E54" s="6">
        <f t="shared" si="0"/>
        <v>3158.96</v>
      </c>
      <c r="F54" s="8">
        <v>1</v>
      </c>
      <c r="G54" s="6">
        <f t="shared" si="1"/>
        <v>3158.96</v>
      </c>
      <c r="H54" s="6">
        <f t="shared" si="2"/>
        <v>0</v>
      </c>
    </row>
    <row r="55" spans="1:8" ht="15.75" customHeight="1">
      <c r="A55" s="8" t="s">
        <v>395</v>
      </c>
      <c r="B55" s="20">
        <v>43811</v>
      </c>
      <c r="C55" s="21" t="s">
        <v>1489</v>
      </c>
      <c r="D55" s="22" t="s">
        <v>1490</v>
      </c>
      <c r="E55" s="6">
        <f t="shared" si="0"/>
        <v>2253.66</v>
      </c>
      <c r="F55" s="8">
        <v>1</v>
      </c>
      <c r="G55" s="6">
        <f t="shared" si="1"/>
        <v>2253.66</v>
      </c>
      <c r="H55" s="6">
        <f t="shared" si="2"/>
        <v>0</v>
      </c>
    </row>
    <row r="56" spans="1:8" ht="15.75" customHeight="1">
      <c r="A56" s="8" t="s">
        <v>395</v>
      </c>
      <c r="B56" s="20">
        <v>43814</v>
      </c>
      <c r="C56" s="21" t="s">
        <v>1491</v>
      </c>
      <c r="D56" s="22" t="s">
        <v>1492</v>
      </c>
      <c r="E56" s="6">
        <f t="shared" si="0"/>
        <v>1920</v>
      </c>
      <c r="F56" s="8">
        <v>2</v>
      </c>
      <c r="G56" s="6">
        <f t="shared" si="1"/>
        <v>960</v>
      </c>
      <c r="H56" s="6">
        <f t="shared" si="2"/>
        <v>960</v>
      </c>
    </row>
    <row r="57" spans="1:8" ht="15.75" customHeight="1">
      <c r="A57" s="8" t="s">
        <v>395</v>
      </c>
      <c r="B57" s="23">
        <v>43804</v>
      </c>
      <c r="C57" s="21" t="s">
        <v>1487</v>
      </c>
      <c r="D57" s="22" t="s">
        <v>1493</v>
      </c>
      <c r="E57" s="6">
        <f t="shared" si="0"/>
        <v>288.89999999999998</v>
      </c>
      <c r="F57" s="8">
        <v>1</v>
      </c>
      <c r="G57" s="6">
        <f t="shared" si="1"/>
        <v>288.89999999999998</v>
      </c>
      <c r="H57" s="6">
        <f t="shared" si="2"/>
        <v>0</v>
      </c>
    </row>
    <row r="58" spans="1:8" ht="15.75" customHeight="1">
      <c r="A58" s="8" t="s">
        <v>395</v>
      </c>
      <c r="B58" s="23">
        <v>43833</v>
      </c>
      <c r="C58" s="21" t="s">
        <v>872</v>
      </c>
      <c r="D58" s="22" t="s">
        <v>873</v>
      </c>
      <c r="E58" s="6">
        <f t="shared" si="0"/>
        <v>80.59</v>
      </c>
      <c r="F58" s="1">
        <v>2</v>
      </c>
      <c r="G58" s="6">
        <f t="shared" si="1"/>
        <v>40.295000000000002</v>
      </c>
      <c r="H58" s="6">
        <f t="shared" si="2"/>
        <v>40.295000000000002</v>
      </c>
    </row>
    <row r="59" spans="1:8" ht="15.75" customHeight="1">
      <c r="A59" s="8" t="s">
        <v>395</v>
      </c>
      <c r="B59" s="20">
        <v>43827</v>
      </c>
      <c r="C59" s="21" t="s">
        <v>1494</v>
      </c>
      <c r="D59" s="22" t="s">
        <v>1495</v>
      </c>
      <c r="E59" s="6">
        <f t="shared" si="0"/>
        <v>79.209999999999994</v>
      </c>
      <c r="F59" s="8">
        <v>2</v>
      </c>
      <c r="G59" s="6">
        <f t="shared" si="1"/>
        <v>39.604999999999997</v>
      </c>
      <c r="H59" s="6">
        <f t="shared" si="2"/>
        <v>39.604999999999997</v>
      </c>
    </row>
    <row r="60" spans="1:8" ht="15.75" customHeight="1">
      <c r="A60" s="8" t="s">
        <v>395</v>
      </c>
      <c r="B60" s="20">
        <v>43811</v>
      </c>
      <c r="C60" s="21" t="s">
        <v>1184</v>
      </c>
      <c r="D60" s="22" t="s">
        <v>1496</v>
      </c>
      <c r="E60" s="6">
        <f t="shared" si="0"/>
        <v>78.05</v>
      </c>
      <c r="F60" s="8">
        <v>2</v>
      </c>
      <c r="G60" s="6">
        <f t="shared" si="1"/>
        <v>39.024999999999999</v>
      </c>
      <c r="H60" s="6">
        <f t="shared" si="2"/>
        <v>39.024999999999999</v>
      </c>
    </row>
    <row r="61" spans="1:8" ht="15.75" customHeight="1">
      <c r="A61" s="1" t="s">
        <v>756</v>
      </c>
      <c r="B61" s="23">
        <v>43807</v>
      </c>
      <c r="C61" s="21" t="s">
        <v>292</v>
      </c>
      <c r="D61" s="22" t="s">
        <v>1497</v>
      </c>
      <c r="E61" s="6">
        <f t="shared" si="0"/>
        <v>65.52</v>
      </c>
      <c r="F61" s="8">
        <v>2</v>
      </c>
      <c r="G61" s="6">
        <f t="shared" si="1"/>
        <v>32.76</v>
      </c>
      <c r="H61" s="6">
        <f t="shared" si="2"/>
        <v>32.76</v>
      </c>
    </row>
    <row r="62" spans="1:8" ht="15.75" customHeight="1">
      <c r="A62" s="1" t="s">
        <v>756</v>
      </c>
      <c r="B62" s="20">
        <v>43824</v>
      </c>
      <c r="C62" s="21" t="s">
        <v>292</v>
      </c>
      <c r="D62" s="22" t="s">
        <v>1498</v>
      </c>
      <c r="E62" s="6">
        <f t="shared" si="0"/>
        <v>62.38</v>
      </c>
      <c r="F62" s="8">
        <v>2</v>
      </c>
      <c r="G62" s="6">
        <f t="shared" si="1"/>
        <v>31.19</v>
      </c>
      <c r="H62" s="6">
        <f t="shared" si="2"/>
        <v>31.19</v>
      </c>
    </row>
    <row r="63" spans="1:8" ht="15.75" customHeight="1">
      <c r="A63" s="8" t="s">
        <v>395</v>
      </c>
      <c r="B63" s="20">
        <v>43830</v>
      </c>
      <c r="C63" s="21" t="s">
        <v>1184</v>
      </c>
      <c r="D63" s="22" t="s">
        <v>1499</v>
      </c>
      <c r="E63" s="6">
        <f t="shared" si="0"/>
        <v>59.45</v>
      </c>
      <c r="F63" s="8">
        <v>2</v>
      </c>
      <c r="G63" s="6">
        <f t="shared" si="1"/>
        <v>29.725000000000001</v>
      </c>
      <c r="H63" s="6">
        <f t="shared" si="2"/>
        <v>29.725000000000001</v>
      </c>
    </row>
    <row r="64" spans="1:8" ht="15.75" customHeight="1">
      <c r="A64" s="8" t="s">
        <v>395</v>
      </c>
      <c r="B64" s="23">
        <v>43832</v>
      </c>
      <c r="C64" s="21" t="s">
        <v>1500</v>
      </c>
      <c r="D64" s="22" t="s">
        <v>1501</v>
      </c>
      <c r="E64" s="6">
        <f t="shared" si="0"/>
        <v>58</v>
      </c>
      <c r="F64" s="8">
        <v>2</v>
      </c>
      <c r="G64" s="6">
        <f t="shared" si="1"/>
        <v>29</v>
      </c>
      <c r="H64" s="6">
        <f t="shared" si="2"/>
        <v>29</v>
      </c>
    </row>
    <row r="65" spans="1:8" ht="15.75" customHeight="1">
      <c r="A65" s="8" t="s">
        <v>395</v>
      </c>
      <c r="B65" s="20">
        <v>43823</v>
      </c>
      <c r="C65" s="21" t="s">
        <v>1502</v>
      </c>
      <c r="D65" s="22" t="s">
        <v>1503</v>
      </c>
      <c r="E65" s="6">
        <f t="shared" si="0"/>
        <v>57.44</v>
      </c>
      <c r="F65" s="8">
        <v>2</v>
      </c>
      <c r="G65" s="6">
        <f t="shared" si="1"/>
        <v>28.72</v>
      </c>
      <c r="H65" s="6">
        <f t="shared" si="2"/>
        <v>28.72</v>
      </c>
    </row>
    <row r="66" spans="1:8" ht="15.75" customHeight="1">
      <c r="A66" s="8" t="s">
        <v>395</v>
      </c>
      <c r="B66" s="23">
        <v>43831</v>
      </c>
      <c r="C66" s="21" t="s">
        <v>211</v>
      </c>
      <c r="D66" s="22" t="s">
        <v>1504</v>
      </c>
      <c r="E66" s="6">
        <f t="shared" si="0"/>
        <v>54.6</v>
      </c>
      <c r="F66" s="8">
        <v>2</v>
      </c>
      <c r="G66" s="6">
        <f t="shared" si="1"/>
        <v>27.3</v>
      </c>
      <c r="H66" s="6">
        <f t="shared" si="2"/>
        <v>27.3</v>
      </c>
    </row>
    <row r="67" spans="1:8" ht="15.75" customHeight="1">
      <c r="A67" s="1" t="s">
        <v>756</v>
      </c>
      <c r="B67" s="23">
        <v>43831</v>
      </c>
      <c r="C67" s="21" t="s">
        <v>292</v>
      </c>
      <c r="D67" s="22" t="s">
        <v>1505</v>
      </c>
      <c r="E67" s="6">
        <f t="shared" si="0"/>
        <v>53.26</v>
      </c>
      <c r="F67" s="8">
        <v>2</v>
      </c>
      <c r="G67" s="6">
        <f t="shared" si="1"/>
        <v>26.63</v>
      </c>
      <c r="H67" s="6">
        <f t="shared" si="2"/>
        <v>26.63</v>
      </c>
    </row>
    <row r="68" spans="1:8" ht="15.75" customHeight="1">
      <c r="A68" s="8" t="s">
        <v>395</v>
      </c>
      <c r="B68" s="23">
        <v>43833</v>
      </c>
      <c r="C68" s="21" t="s">
        <v>874</v>
      </c>
      <c r="D68" s="22" t="s">
        <v>875</v>
      </c>
      <c r="E68" s="6">
        <f t="shared" si="0"/>
        <v>52.5</v>
      </c>
      <c r="F68" s="1">
        <v>2</v>
      </c>
      <c r="G68" s="6">
        <f t="shared" si="1"/>
        <v>26.25</v>
      </c>
      <c r="H68" s="6">
        <f t="shared" si="2"/>
        <v>26.25</v>
      </c>
    </row>
    <row r="69" spans="1:8" ht="15.75" customHeight="1">
      <c r="A69" s="8" t="s">
        <v>395</v>
      </c>
      <c r="B69" s="23">
        <v>43804</v>
      </c>
      <c r="C69" s="21" t="s">
        <v>336</v>
      </c>
      <c r="D69" s="22" t="s">
        <v>1506</v>
      </c>
      <c r="E69" s="6">
        <f t="shared" si="0"/>
        <v>43.25</v>
      </c>
      <c r="F69" s="8">
        <v>2</v>
      </c>
      <c r="G69" s="6">
        <f t="shared" si="1"/>
        <v>21.625</v>
      </c>
      <c r="H69" s="6">
        <f t="shared" si="2"/>
        <v>21.625</v>
      </c>
    </row>
    <row r="70" spans="1:8" ht="15.75" customHeight="1">
      <c r="A70" s="8" t="s">
        <v>395</v>
      </c>
      <c r="B70" s="20">
        <v>43829</v>
      </c>
      <c r="C70" s="21" t="s">
        <v>1385</v>
      </c>
      <c r="D70" s="22" t="s">
        <v>1507</v>
      </c>
      <c r="E70" s="6">
        <f t="shared" si="0"/>
        <v>43.24</v>
      </c>
      <c r="F70" s="8">
        <v>2</v>
      </c>
      <c r="G70" s="6">
        <f t="shared" si="1"/>
        <v>21.62</v>
      </c>
      <c r="H70" s="6">
        <f t="shared" si="2"/>
        <v>21.62</v>
      </c>
    </row>
    <row r="71" spans="1:8" ht="15.75" customHeight="1">
      <c r="A71" s="8" t="s">
        <v>395</v>
      </c>
      <c r="B71" s="20">
        <v>43813</v>
      </c>
      <c r="C71" s="21" t="s">
        <v>1508</v>
      </c>
      <c r="D71" s="22" t="s">
        <v>1509</v>
      </c>
      <c r="E71" s="6">
        <f t="shared" si="0"/>
        <v>42</v>
      </c>
      <c r="F71" s="8">
        <v>2</v>
      </c>
      <c r="G71" s="6">
        <f t="shared" si="1"/>
        <v>21</v>
      </c>
      <c r="H71" s="6">
        <f t="shared" si="2"/>
        <v>21</v>
      </c>
    </row>
    <row r="72" spans="1:8" ht="15.75" customHeight="1">
      <c r="A72" s="8" t="s">
        <v>395</v>
      </c>
      <c r="B72" s="20">
        <v>43830</v>
      </c>
      <c r="C72" s="21" t="s">
        <v>1510</v>
      </c>
      <c r="D72" s="22" t="s">
        <v>640</v>
      </c>
      <c r="E72" s="6">
        <f t="shared" si="0"/>
        <v>40</v>
      </c>
      <c r="F72" s="8">
        <v>2</v>
      </c>
      <c r="G72" s="6">
        <f t="shared" si="1"/>
        <v>20</v>
      </c>
      <c r="H72" s="6">
        <f t="shared" si="2"/>
        <v>20</v>
      </c>
    </row>
    <row r="73" spans="1:8" ht="15.75" customHeight="1">
      <c r="A73" s="8" t="s">
        <v>395</v>
      </c>
      <c r="B73" s="23">
        <v>43831</v>
      </c>
      <c r="C73" s="21" t="s">
        <v>1511</v>
      </c>
      <c r="D73" s="22" t="s">
        <v>1512</v>
      </c>
      <c r="E73" s="6">
        <f t="shared" si="0"/>
        <v>37.4</v>
      </c>
      <c r="F73" s="8">
        <v>2</v>
      </c>
      <c r="G73" s="6">
        <f t="shared" si="1"/>
        <v>18.7</v>
      </c>
      <c r="H73" s="6">
        <f t="shared" si="2"/>
        <v>18.7</v>
      </c>
    </row>
    <row r="74" spans="1:8" ht="15.75" customHeight="1">
      <c r="A74" s="8" t="s">
        <v>395</v>
      </c>
      <c r="B74" s="20">
        <v>43827</v>
      </c>
      <c r="C74" s="21" t="s">
        <v>1513</v>
      </c>
      <c r="D74" s="22" t="s">
        <v>1514</v>
      </c>
      <c r="E74" s="6">
        <f t="shared" si="0"/>
        <v>55.91</v>
      </c>
      <c r="F74" s="8">
        <v>3</v>
      </c>
      <c r="G74" s="6">
        <f>IFERROR(E74/F74,"")*2</f>
        <v>37.273333333333333</v>
      </c>
      <c r="H74" s="6">
        <f t="shared" si="2"/>
        <v>18.636666666666663</v>
      </c>
    </row>
    <row r="75" spans="1:8" ht="15.75" customHeight="1">
      <c r="A75" s="8" t="s">
        <v>395</v>
      </c>
      <c r="B75" s="23">
        <v>43806</v>
      </c>
      <c r="C75" s="21" t="s">
        <v>1515</v>
      </c>
      <c r="D75" s="22" t="s">
        <v>1327</v>
      </c>
      <c r="E75" s="6">
        <f t="shared" si="0"/>
        <v>32</v>
      </c>
      <c r="F75" s="8">
        <v>2</v>
      </c>
      <c r="G75" s="6">
        <f t="shared" ref="G75:G114" si="3">IFERROR(E75/F75,"")</f>
        <v>16</v>
      </c>
      <c r="H75" s="6">
        <f t="shared" si="2"/>
        <v>16</v>
      </c>
    </row>
    <row r="76" spans="1:8" ht="15.75" customHeight="1">
      <c r="A76" s="8" t="s">
        <v>395</v>
      </c>
      <c r="B76" s="20">
        <v>43821</v>
      </c>
      <c r="C76" s="21" t="s">
        <v>1516</v>
      </c>
      <c r="D76" s="22" t="s">
        <v>1368</v>
      </c>
      <c r="E76" s="6">
        <f t="shared" si="0"/>
        <v>31.55</v>
      </c>
      <c r="F76" s="8">
        <v>2</v>
      </c>
      <c r="G76" s="6">
        <f t="shared" si="3"/>
        <v>15.775</v>
      </c>
      <c r="H76" s="6">
        <f t="shared" si="2"/>
        <v>15.775</v>
      </c>
    </row>
    <row r="77" spans="1:8" ht="15.75" customHeight="1">
      <c r="A77" s="8" t="s">
        <v>395</v>
      </c>
      <c r="B77" s="20">
        <v>43814</v>
      </c>
      <c r="C77" s="21" t="s">
        <v>1517</v>
      </c>
      <c r="D77" s="22" t="s">
        <v>1518</v>
      </c>
      <c r="E77" s="6">
        <f t="shared" si="0"/>
        <v>30.14</v>
      </c>
      <c r="F77" s="8">
        <v>2</v>
      </c>
      <c r="G77" s="6">
        <f t="shared" si="3"/>
        <v>15.07</v>
      </c>
      <c r="H77" s="6">
        <f t="shared" si="2"/>
        <v>15.07</v>
      </c>
    </row>
    <row r="78" spans="1:8" ht="15.75" customHeight="1">
      <c r="A78" s="8" t="s">
        <v>395</v>
      </c>
      <c r="B78" s="23">
        <v>43804</v>
      </c>
      <c r="C78" s="21" t="s">
        <v>1519</v>
      </c>
      <c r="D78" s="22" t="s">
        <v>1520</v>
      </c>
      <c r="E78" s="6">
        <f t="shared" si="0"/>
        <v>28.48</v>
      </c>
      <c r="F78" s="8">
        <v>2</v>
      </c>
      <c r="G78" s="6">
        <f t="shared" si="3"/>
        <v>14.24</v>
      </c>
      <c r="H78" s="6">
        <f t="shared" si="2"/>
        <v>14.24</v>
      </c>
    </row>
    <row r="79" spans="1:8" ht="15.75" customHeight="1">
      <c r="A79" s="8" t="s">
        <v>395</v>
      </c>
      <c r="B79" s="20">
        <v>43825</v>
      </c>
      <c r="C79" s="21" t="s">
        <v>1502</v>
      </c>
      <c r="D79" s="22" t="s">
        <v>1521</v>
      </c>
      <c r="E79" s="6">
        <f t="shared" si="0"/>
        <v>27.6</v>
      </c>
      <c r="F79" s="8">
        <v>0</v>
      </c>
      <c r="G79" s="6" t="str">
        <f t="shared" si="3"/>
        <v/>
      </c>
      <c r="H79" s="6">
        <f t="shared" si="2"/>
        <v>27.6</v>
      </c>
    </row>
    <row r="80" spans="1:8" ht="15.75" customHeight="1">
      <c r="A80" s="8" t="s">
        <v>395</v>
      </c>
      <c r="B80" s="20">
        <v>43824</v>
      </c>
      <c r="C80" s="21" t="s">
        <v>1522</v>
      </c>
      <c r="D80" s="22" t="s">
        <v>95</v>
      </c>
      <c r="E80" s="6">
        <f t="shared" si="0"/>
        <v>27</v>
      </c>
      <c r="F80" s="8">
        <v>0</v>
      </c>
      <c r="G80" s="6" t="str">
        <f t="shared" si="3"/>
        <v/>
      </c>
      <c r="H80" s="6">
        <f t="shared" si="2"/>
        <v>27</v>
      </c>
    </row>
    <row r="81" spans="1:8" ht="15.75" customHeight="1">
      <c r="A81" s="8" t="s">
        <v>395</v>
      </c>
      <c r="B81" s="23">
        <v>43833</v>
      </c>
      <c r="C81" s="21" t="s">
        <v>870</v>
      </c>
      <c r="D81" s="22" t="s">
        <v>871</v>
      </c>
      <c r="E81" s="6">
        <f t="shared" si="0"/>
        <v>26.66</v>
      </c>
      <c r="F81" s="1">
        <v>2</v>
      </c>
      <c r="G81" s="6">
        <f t="shared" si="3"/>
        <v>13.33</v>
      </c>
      <c r="H81" s="6">
        <f t="shared" si="2"/>
        <v>13.33</v>
      </c>
    </row>
    <row r="82" spans="1:8" ht="15.75" customHeight="1">
      <c r="A82" s="8" t="s">
        <v>395</v>
      </c>
      <c r="B82" s="20">
        <v>43823</v>
      </c>
      <c r="C82" s="21" t="s">
        <v>336</v>
      </c>
      <c r="D82" s="22" t="s">
        <v>1523</v>
      </c>
      <c r="E82" s="6">
        <f t="shared" si="0"/>
        <v>21.85</v>
      </c>
      <c r="F82" s="8">
        <v>2</v>
      </c>
      <c r="G82" s="6">
        <f t="shared" si="3"/>
        <v>10.925000000000001</v>
      </c>
      <c r="H82" s="6">
        <f t="shared" si="2"/>
        <v>10.925000000000001</v>
      </c>
    </row>
    <row r="83" spans="1:8" ht="15.75" customHeight="1">
      <c r="A83" s="8" t="s">
        <v>395</v>
      </c>
      <c r="B83" s="20">
        <v>43824</v>
      </c>
      <c r="C83" s="21" t="s">
        <v>983</v>
      </c>
      <c r="D83" s="22" t="s">
        <v>1524</v>
      </c>
      <c r="E83" s="6">
        <f t="shared" si="0"/>
        <v>20.100000000000001</v>
      </c>
      <c r="F83" s="8">
        <v>2</v>
      </c>
      <c r="G83" s="6">
        <f t="shared" si="3"/>
        <v>10.050000000000001</v>
      </c>
      <c r="H83" s="6">
        <f t="shared" si="2"/>
        <v>10.050000000000001</v>
      </c>
    </row>
    <row r="84" spans="1:8" ht="15.75" customHeight="1">
      <c r="A84" s="8" t="s">
        <v>395</v>
      </c>
      <c r="B84" s="20">
        <v>43823</v>
      </c>
      <c r="C84" s="21" t="s">
        <v>313</v>
      </c>
      <c r="D84" s="22" t="s">
        <v>1525</v>
      </c>
      <c r="E84" s="6">
        <f t="shared" si="0"/>
        <v>18.27</v>
      </c>
      <c r="F84" s="8">
        <v>2</v>
      </c>
      <c r="G84" s="6">
        <f t="shared" si="3"/>
        <v>9.1349999999999998</v>
      </c>
      <c r="H84" s="6">
        <f t="shared" si="2"/>
        <v>9.1349999999999998</v>
      </c>
    </row>
    <row r="85" spans="1:8" ht="15.75" customHeight="1">
      <c r="A85" s="8" t="s">
        <v>395</v>
      </c>
      <c r="B85" s="23">
        <v>43833</v>
      </c>
      <c r="C85" s="21" t="s">
        <v>1059</v>
      </c>
      <c r="D85" s="22" t="s">
        <v>1060</v>
      </c>
      <c r="E85" s="6">
        <f t="shared" si="0"/>
        <v>17.920000000000002</v>
      </c>
      <c r="F85" s="8">
        <v>2</v>
      </c>
      <c r="G85" s="6">
        <f t="shared" si="3"/>
        <v>8.9600000000000009</v>
      </c>
      <c r="H85" s="6">
        <f t="shared" si="2"/>
        <v>8.9600000000000009</v>
      </c>
    </row>
    <row r="86" spans="1:8" ht="15.75" customHeight="1">
      <c r="A86" s="8" t="s">
        <v>395</v>
      </c>
      <c r="B86" s="23">
        <v>43806</v>
      </c>
      <c r="C86" s="21" t="s">
        <v>993</v>
      </c>
      <c r="D86" s="22" t="s">
        <v>994</v>
      </c>
      <c r="E86" s="6">
        <f t="shared" si="0"/>
        <v>16.98</v>
      </c>
      <c r="F86" s="8">
        <v>2</v>
      </c>
      <c r="G86" s="6">
        <f t="shared" si="3"/>
        <v>8.49</v>
      </c>
      <c r="H86" s="6">
        <f t="shared" si="2"/>
        <v>8.49</v>
      </c>
    </row>
    <row r="87" spans="1:8" ht="15.75" customHeight="1">
      <c r="A87" s="8" t="s">
        <v>395</v>
      </c>
      <c r="B87" s="20">
        <v>43815</v>
      </c>
      <c r="C87" s="21" t="s">
        <v>1510</v>
      </c>
      <c r="D87" s="22" t="s">
        <v>1526</v>
      </c>
      <c r="E87" s="6">
        <f t="shared" si="0"/>
        <v>16.239999999999998</v>
      </c>
      <c r="F87" s="8">
        <v>2</v>
      </c>
      <c r="G87" s="6">
        <f t="shared" si="3"/>
        <v>8.1199999999999992</v>
      </c>
      <c r="H87" s="6">
        <f t="shared" si="2"/>
        <v>8.1199999999999992</v>
      </c>
    </row>
    <row r="88" spans="1:8" ht="15.75" customHeight="1">
      <c r="A88" s="8" t="s">
        <v>395</v>
      </c>
      <c r="B88" s="20">
        <v>43814</v>
      </c>
      <c r="C88" s="21" t="s">
        <v>1385</v>
      </c>
      <c r="D88" s="22" t="s">
        <v>1527</v>
      </c>
      <c r="E88" s="6">
        <f t="shared" si="0"/>
        <v>15.64</v>
      </c>
      <c r="F88" s="8">
        <v>2</v>
      </c>
      <c r="G88" s="6">
        <f t="shared" si="3"/>
        <v>7.82</v>
      </c>
      <c r="H88" s="6">
        <f t="shared" si="2"/>
        <v>7.82</v>
      </c>
    </row>
    <row r="89" spans="1:8" ht="15.75" customHeight="1">
      <c r="A89" s="8" t="s">
        <v>395</v>
      </c>
      <c r="B89" s="20">
        <v>43822</v>
      </c>
      <c r="C89" s="21" t="s">
        <v>366</v>
      </c>
      <c r="D89" s="22" t="s">
        <v>652</v>
      </c>
      <c r="E89" s="6">
        <f t="shared" si="0"/>
        <v>13.8</v>
      </c>
      <c r="F89" s="8">
        <v>2</v>
      </c>
      <c r="G89" s="6">
        <f t="shared" si="3"/>
        <v>6.9</v>
      </c>
      <c r="H89" s="6">
        <f t="shared" si="2"/>
        <v>6.9</v>
      </c>
    </row>
    <row r="90" spans="1:8" ht="15.75" customHeight="1">
      <c r="A90" s="8" t="s">
        <v>395</v>
      </c>
      <c r="B90" s="20">
        <v>43822</v>
      </c>
      <c r="C90" s="21" t="s">
        <v>366</v>
      </c>
      <c r="D90" s="22" t="s">
        <v>337</v>
      </c>
      <c r="E90" s="6">
        <f t="shared" si="0"/>
        <v>12.9</v>
      </c>
      <c r="F90" s="8">
        <v>2</v>
      </c>
      <c r="G90" s="6">
        <f t="shared" si="3"/>
        <v>6.45</v>
      </c>
      <c r="H90" s="6">
        <f t="shared" si="2"/>
        <v>6.45</v>
      </c>
    </row>
    <row r="91" spans="1:8" ht="15.75" customHeight="1">
      <c r="A91" s="8" t="s">
        <v>395</v>
      </c>
      <c r="B91" s="20">
        <v>43826</v>
      </c>
      <c r="C91" s="21" t="s">
        <v>548</v>
      </c>
      <c r="D91" s="22" t="s">
        <v>848</v>
      </c>
      <c r="E91" s="6">
        <f t="shared" si="0"/>
        <v>9.6</v>
      </c>
      <c r="F91" s="8">
        <v>2</v>
      </c>
      <c r="G91" s="6">
        <f t="shared" si="3"/>
        <v>4.8</v>
      </c>
      <c r="H91" s="6">
        <f t="shared" si="2"/>
        <v>4.8</v>
      </c>
    </row>
    <row r="92" spans="1:8" ht="15.75" customHeight="1">
      <c r="A92" s="8" t="s">
        <v>395</v>
      </c>
      <c r="B92" s="20">
        <v>43829</v>
      </c>
      <c r="C92" s="21" t="s">
        <v>1462</v>
      </c>
      <c r="D92" s="25" t="s">
        <v>1528</v>
      </c>
      <c r="E92" s="6">
        <f t="shared" si="0"/>
        <v>9.23</v>
      </c>
      <c r="F92" s="8">
        <v>2</v>
      </c>
      <c r="G92" s="6">
        <f t="shared" si="3"/>
        <v>4.6150000000000002</v>
      </c>
      <c r="H92" s="6">
        <f t="shared" si="2"/>
        <v>4.6150000000000002</v>
      </c>
    </row>
    <row r="93" spans="1:8" ht="15.75" customHeight="1">
      <c r="A93" s="8" t="s">
        <v>395</v>
      </c>
      <c r="B93" s="20">
        <v>43826</v>
      </c>
      <c r="C93" s="21" t="s">
        <v>1385</v>
      </c>
      <c r="D93" s="22" t="s">
        <v>1463</v>
      </c>
      <c r="E93" s="6">
        <f t="shared" si="0"/>
        <v>7.62</v>
      </c>
      <c r="F93" s="8">
        <v>2</v>
      </c>
      <c r="G93" s="6">
        <f t="shared" si="3"/>
        <v>3.81</v>
      </c>
      <c r="H93" s="6">
        <f t="shared" si="2"/>
        <v>3.81</v>
      </c>
    </row>
    <row r="94" spans="1:8" ht="15.75" customHeight="1">
      <c r="A94" s="8" t="s">
        <v>395</v>
      </c>
      <c r="B94" s="20">
        <v>43823</v>
      </c>
      <c r="C94" s="21" t="s">
        <v>1036</v>
      </c>
      <c r="D94" s="22" t="s">
        <v>1529</v>
      </c>
      <c r="E94" s="6">
        <f t="shared" si="0"/>
        <v>7</v>
      </c>
      <c r="F94" s="8">
        <v>2</v>
      </c>
      <c r="G94" s="6">
        <f t="shared" si="3"/>
        <v>3.5</v>
      </c>
      <c r="H94" s="6">
        <f t="shared" si="2"/>
        <v>3.5</v>
      </c>
    </row>
    <row r="95" spans="1:8" ht="15.75" customHeight="1">
      <c r="A95" s="8" t="s">
        <v>395</v>
      </c>
      <c r="B95" s="20">
        <v>43821</v>
      </c>
      <c r="C95" s="21" t="s">
        <v>1530</v>
      </c>
      <c r="D95" s="22" t="s">
        <v>801</v>
      </c>
      <c r="E95" s="6">
        <f t="shared" si="0"/>
        <v>6</v>
      </c>
      <c r="F95" s="8">
        <v>2</v>
      </c>
      <c r="G95" s="6">
        <f t="shared" si="3"/>
        <v>3</v>
      </c>
      <c r="H95" s="6">
        <f t="shared" si="2"/>
        <v>3</v>
      </c>
    </row>
    <row r="96" spans="1:8" ht="15.75" customHeight="1">
      <c r="A96" s="8" t="s">
        <v>395</v>
      </c>
      <c r="B96" s="24">
        <v>43802</v>
      </c>
      <c r="C96" s="21" t="s">
        <v>804</v>
      </c>
      <c r="D96" s="22" t="s">
        <v>1531</v>
      </c>
      <c r="E96" s="6">
        <f t="shared" si="0"/>
        <v>5.76</v>
      </c>
      <c r="F96" s="8">
        <v>2</v>
      </c>
      <c r="G96" s="6">
        <f t="shared" si="3"/>
        <v>2.88</v>
      </c>
      <c r="H96" s="6">
        <f t="shared" si="2"/>
        <v>2.88</v>
      </c>
    </row>
    <row r="97" spans="1:8" ht="15.75" customHeight="1">
      <c r="A97" s="8" t="s">
        <v>395</v>
      </c>
      <c r="B97" s="20">
        <v>43820</v>
      </c>
      <c r="C97" s="21" t="s">
        <v>1466</v>
      </c>
      <c r="D97" s="22" t="s">
        <v>505</v>
      </c>
      <c r="E97" s="6">
        <f t="shared" si="0"/>
        <v>5.5</v>
      </c>
      <c r="F97" s="8">
        <v>2</v>
      </c>
      <c r="G97" s="6">
        <f t="shared" si="3"/>
        <v>2.75</v>
      </c>
      <c r="H97" s="6">
        <f t="shared" si="2"/>
        <v>2.75</v>
      </c>
    </row>
    <row r="98" spans="1:8" ht="15.75" customHeight="1">
      <c r="A98" s="8" t="s">
        <v>395</v>
      </c>
      <c r="B98" s="20">
        <v>43823</v>
      </c>
      <c r="C98" s="21" t="s">
        <v>1532</v>
      </c>
      <c r="D98" s="22" t="s">
        <v>54</v>
      </c>
      <c r="E98" s="6">
        <f t="shared" si="0"/>
        <v>4.9000000000000004</v>
      </c>
      <c r="F98" s="8">
        <v>2</v>
      </c>
      <c r="G98" s="6">
        <f t="shared" si="3"/>
        <v>2.4500000000000002</v>
      </c>
      <c r="H98" s="6">
        <f t="shared" si="2"/>
        <v>2.4500000000000002</v>
      </c>
    </row>
    <row r="99" spans="1:8" ht="15.75" customHeight="1">
      <c r="A99" s="8" t="s">
        <v>395</v>
      </c>
      <c r="B99" s="23">
        <v>43831</v>
      </c>
      <c r="C99" s="21" t="s">
        <v>1533</v>
      </c>
      <c r="D99" s="22" t="s">
        <v>56</v>
      </c>
      <c r="E99" s="6">
        <f t="shared" si="0"/>
        <v>4.8</v>
      </c>
      <c r="F99" s="8">
        <v>2</v>
      </c>
      <c r="G99" s="6">
        <f t="shared" si="3"/>
        <v>2.4</v>
      </c>
      <c r="H99" s="6">
        <f t="shared" si="2"/>
        <v>2.4</v>
      </c>
    </row>
    <row r="100" spans="1:8" ht="15.75" customHeight="1">
      <c r="A100" s="8" t="s">
        <v>395</v>
      </c>
      <c r="B100" s="20">
        <v>43824</v>
      </c>
      <c r="C100" s="21" t="s">
        <v>53</v>
      </c>
      <c r="D100" s="22" t="s">
        <v>464</v>
      </c>
      <c r="E100" s="6">
        <f t="shared" si="0"/>
        <v>3.1</v>
      </c>
      <c r="F100" s="8">
        <v>2</v>
      </c>
      <c r="G100" s="6">
        <f t="shared" si="3"/>
        <v>1.55</v>
      </c>
      <c r="H100" s="6">
        <f t="shared" si="2"/>
        <v>1.55</v>
      </c>
    </row>
    <row r="101" spans="1:8" ht="15.75" customHeight="1">
      <c r="A101" s="8" t="s">
        <v>395</v>
      </c>
      <c r="B101" s="20">
        <v>43812</v>
      </c>
      <c r="C101" s="21" t="s">
        <v>1534</v>
      </c>
      <c r="D101" s="22" t="s">
        <v>615</v>
      </c>
      <c r="E101" s="6">
        <f t="shared" si="0"/>
        <v>3.02</v>
      </c>
      <c r="F101" s="8">
        <v>2</v>
      </c>
      <c r="G101" s="6">
        <f t="shared" si="3"/>
        <v>1.51</v>
      </c>
      <c r="H101" s="6">
        <f t="shared" si="2"/>
        <v>1.51</v>
      </c>
    </row>
    <row r="102" spans="1:8" ht="15.75" customHeight="1">
      <c r="A102" s="8" t="s">
        <v>395</v>
      </c>
      <c r="B102" s="24">
        <v>43803</v>
      </c>
      <c r="C102" s="21" t="s">
        <v>951</v>
      </c>
      <c r="D102" s="22" t="s">
        <v>270</v>
      </c>
      <c r="E102" s="6">
        <f t="shared" si="0"/>
        <v>3</v>
      </c>
      <c r="F102" s="8">
        <v>2</v>
      </c>
      <c r="G102" s="6">
        <f t="shared" si="3"/>
        <v>1.5</v>
      </c>
      <c r="H102" s="6">
        <f t="shared" si="2"/>
        <v>1.5</v>
      </c>
    </row>
    <row r="103" spans="1:8" ht="15.75" customHeight="1">
      <c r="A103" s="8" t="s">
        <v>395</v>
      </c>
      <c r="B103" s="23">
        <v>43806</v>
      </c>
      <c r="C103" s="21" t="s">
        <v>9</v>
      </c>
      <c r="D103" s="22" t="s">
        <v>521</v>
      </c>
      <c r="E103" s="6">
        <f t="shared" si="0"/>
        <v>2.4</v>
      </c>
      <c r="F103" s="8">
        <v>2</v>
      </c>
      <c r="G103" s="6">
        <f t="shared" si="3"/>
        <v>1.2</v>
      </c>
      <c r="H103" s="6">
        <f t="shared" si="2"/>
        <v>1.2</v>
      </c>
    </row>
    <row r="104" spans="1:8" ht="15.75" customHeight="1">
      <c r="A104" s="8" t="s">
        <v>395</v>
      </c>
      <c r="B104" s="20">
        <v>43831</v>
      </c>
      <c r="C104" s="21" t="s">
        <v>1535</v>
      </c>
      <c r="D104" s="22" t="s">
        <v>521</v>
      </c>
      <c r="E104" s="6">
        <f t="shared" si="0"/>
        <v>2.4</v>
      </c>
      <c r="F104" s="8">
        <v>2</v>
      </c>
      <c r="G104" s="6">
        <f t="shared" si="3"/>
        <v>1.2</v>
      </c>
      <c r="H104" s="6">
        <f t="shared" si="2"/>
        <v>1.2</v>
      </c>
    </row>
    <row r="105" spans="1:8" ht="15.75" customHeight="1">
      <c r="A105" s="8" t="s">
        <v>395</v>
      </c>
      <c r="B105" s="20">
        <v>43817</v>
      </c>
      <c r="C105" s="21" t="s">
        <v>1536</v>
      </c>
      <c r="D105" s="22" t="s">
        <v>1537</v>
      </c>
      <c r="E105" s="6">
        <f t="shared" si="0"/>
        <v>2.2200000000000002</v>
      </c>
      <c r="F105" s="8">
        <v>2</v>
      </c>
      <c r="G105" s="6">
        <f t="shared" si="3"/>
        <v>1.1100000000000001</v>
      </c>
      <c r="H105" s="6">
        <f t="shared" si="2"/>
        <v>1.1100000000000001</v>
      </c>
    </row>
    <row r="106" spans="1:8" ht="15.75" customHeight="1">
      <c r="A106" s="8" t="s">
        <v>395</v>
      </c>
      <c r="B106" s="23">
        <v>43831</v>
      </c>
      <c r="C106" s="21" t="s">
        <v>1533</v>
      </c>
      <c r="D106" s="22" t="s">
        <v>632</v>
      </c>
      <c r="E106" s="6">
        <f t="shared" si="0"/>
        <v>1.95</v>
      </c>
      <c r="F106" s="8">
        <v>2</v>
      </c>
      <c r="G106" s="6">
        <f t="shared" si="3"/>
        <v>0.97499999999999998</v>
      </c>
      <c r="H106" s="6">
        <f t="shared" si="2"/>
        <v>0.97499999999999998</v>
      </c>
    </row>
    <row r="107" spans="1:8" ht="15.75" customHeight="1">
      <c r="A107" s="8" t="s">
        <v>395</v>
      </c>
      <c r="B107" s="20">
        <v>43822</v>
      </c>
      <c r="C107" s="21" t="s">
        <v>366</v>
      </c>
      <c r="D107" s="22" t="s">
        <v>69</v>
      </c>
      <c r="E107" s="6">
        <f t="shared" si="0"/>
        <v>1.5</v>
      </c>
      <c r="F107" s="8">
        <v>2</v>
      </c>
      <c r="G107" s="6">
        <f t="shared" si="3"/>
        <v>0.75</v>
      </c>
      <c r="H107" s="6">
        <f t="shared" si="2"/>
        <v>0.75</v>
      </c>
    </row>
    <row r="108" spans="1:8" ht="15.75" customHeight="1">
      <c r="A108" s="8" t="s">
        <v>395</v>
      </c>
      <c r="B108" s="23">
        <v>43810</v>
      </c>
      <c r="C108" s="21" t="s">
        <v>1538</v>
      </c>
      <c r="D108" s="22" t="s">
        <v>1118</v>
      </c>
      <c r="E108" s="6">
        <f t="shared" si="0"/>
        <v>1.02</v>
      </c>
      <c r="F108" s="8">
        <v>2</v>
      </c>
      <c r="G108" s="6">
        <f t="shared" si="3"/>
        <v>0.51</v>
      </c>
      <c r="H108" s="6">
        <f t="shared" si="2"/>
        <v>0.51</v>
      </c>
    </row>
    <row r="109" spans="1:8" ht="15.75" customHeight="1">
      <c r="A109" s="8" t="s">
        <v>395</v>
      </c>
      <c r="B109" s="20">
        <v>43826</v>
      </c>
      <c r="C109" s="21" t="s">
        <v>1539</v>
      </c>
      <c r="D109" s="22" t="s">
        <v>636</v>
      </c>
      <c r="E109" s="6">
        <f t="shared" si="0"/>
        <v>0.86</v>
      </c>
      <c r="F109" s="8">
        <v>2</v>
      </c>
      <c r="G109" s="6">
        <f t="shared" si="3"/>
        <v>0.43</v>
      </c>
      <c r="H109" s="6">
        <f t="shared" si="2"/>
        <v>0.43</v>
      </c>
    </row>
    <row r="110" spans="1:8" ht="15.75" customHeight="1">
      <c r="A110" s="8" t="s">
        <v>395</v>
      </c>
      <c r="B110" s="20">
        <v>43826</v>
      </c>
      <c r="C110" s="21" t="s">
        <v>1540</v>
      </c>
      <c r="D110" s="22" t="s">
        <v>636</v>
      </c>
      <c r="E110" s="6">
        <f t="shared" si="0"/>
        <v>0.86</v>
      </c>
      <c r="F110" s="8">
        <v>2</v>
      </c>
      <c r="G110" s="6">
        <f t="shared" si="3"/>
        <v>0.43</v>
      </c>
      <c r="H110" s="6">
        <f t="shared" si="2"/>
        <v>0.43</v>
      </c>
    </row>
    <row r="111" spans="1:8" ht="15.75" customHeight="1">
      <c r="A111" s="8" t="s">
        <v>395</v>
      </c>
      <c r="B111" s="23">
        <v>43803</v>
      </c>
      <c r="C111" s="21" t="s">
        <v>1541</v>
      </c>
      <c r="D111" s="22" t="s">
        <v>1542</v>
      </c>
      <c r="E111" s="6">
        <f t="shared" si="0"/>
        <v>0.62</v>
      </c>
      <c r="F111" s="8">
        <v>2</v>
      </c>
      <c r="G111" s="6">
        <f t="shared" si="3"/>
        <v>0.31</v>
      </c>
      <c r="H111" s="6">
        <f t="shared" si="2"/>
        <v>0.31</v>
      </c>
    </row>
    <row r="112" spans="1:8" ht="15.75" customHeight="1">
      <c r="A112" s="8" t="s">
        <v>395</v>
      </c>
      <c r="B112" s="23">
        <v>43807</v>
      </c>
      <c r="C112" s="21" t="s">
        <v>1543</v>
      </c>
      <c r="D112" s="22" t="s">
        <v>378</v>
      </c>
      <c r="E112" s="6">
        <f t="shared" si="0"/>
        <v>0.6</v>
      </c>
      <c r="F112" s="8">
        <v>2</v>
      </c>
      <c r="G112" s="6">
        <f t="shared" si="3"/>
        <v>0.3</v>
      </c>
      <c r="H112" s="6">
        <f t="shared" si="2"/>
        <v>0.3</v>
      </c>
    </row>
    <row r="113" spans="1:8" ht="15.75" customHeight="1">
      <c r="A113" s="8" t="s">
        <v>395</v>
      </c>
      <c r="B113" s="23">
        <v>43831</v>
      </c>
      <c r="C113" s="21" t="s">
        <v>1544</v>
      </c>
      <c r="D113" s="22" t="s">
        <v>378</v>
      </c>
      <c r="E113" s="6">
        <f t="shared" si="0"/>
        <v>0.6</v>
      </c>
      <c r="F113" s="8">
        <v>2</v>
      </c>
      <c r="G113" s="6">
        <f t="shared" si="3"/>
        <v>0.3</v>
      </c>
      <c r="H113" s="6">
        <f t="shared" si="2"/>
        <v>0.3</v>
      </c>
    </row>
    <row r="114" spans="1:8" ht="15.75" customHeight="1">
      <c r="A114" s="8" t="s">
        <v>395</v>
      </c>
      <c r="B114" s="20">
        <v>43823</v>
      </c>
      <c r="C114" s="21" t="s">
        <v>1545</v>
      </c>
      <c r="D114" s="22" t="s">
        <v>1546</v>
      </c>
      <c r="E114" s="6">
        <f t="shared" si="0"/>
        <v>0.52</v>
      </c>
      <c r="F114" s="8">
        <v>2</v>
      </c>
      <c r="G114" s="6">
        <f t="shared" si="3"/>
        <v>0.26</v>
      </c>
      <c r="H114" s="6">
        <f t="shared" si="2"/>
        <v>0.26</v>
      </c>
    </row>
    <row r="115" spans="1:8" ht="15.75" customHeight="1">
      <c r="B115" s="26"/>
      <c r="G115" s="13"/>
    </row>
    <row r="116" spans="1:8" ht="15.75" customHeight="1">
      <c r="B116" s="26"/>
      <c r="G116" s="13"/>
    </row>
    <row r="117" spans="1:8" ht="15.75" customHeight="1">
      <c r="B117" s="26"/>
      <c r="G117" s="13"/>
    </row>
    <row r="118" spans="1:8" ht="15.75" customHeight="1">
      <c r="G118" s="13"/>
    </row>
    <row r="119" spans="1:8" ht="15.75" customHeight="1"/>
    <row r="120" spans="1:8" ht="15.75" customHeight="1"/>
    <row r="121" spans="1:8" ht="15.75" customHeight="1"/>
    <row r="122" spans="1:8" ht="15.75" customHeight="1">
      <c r="G122" s="13"/>
    </row>
    <row r="123" spans="1:8" ht="15.75" customHeight="1">
      <c r="G123" s="13"/>
    </row>
    <row r="124" spans="1:8" ht="15.75" customHeight="1">
      <c r="G124" s="13"/>
    </row>
    <row r="125" spans="1:8" ht="15.75" customHeight="1">
      <c r="G125" s="13"/>
    </row>
    <row r="126" spans="1:8" ht="15.75" customHeight="1">
      <c r="G126" s="13"/>
    </row>
    <row r="127" spans="1:8" ht="15.75" customHeight="1">
      <c r="C127" s="1" t="s">
        <v>1547</v>
      </c>
      <c r="E127" s="1">
        <v>49</v>
      </c>
      <c r="F127" s="1">
        <v>2</v>
      </c>
      <c r="G127" s="6">
        <f t="shared" ref="G127:G129" si="4">IFERROR(E127/F127,"")</f>
        <v>24.5</v>
      </c>
      <c r="H127" s="6">
        <f t="shared" ref="H127:H129" si="5">IF(F127=0,E127,E127-G127)</f>
        <v>24.5</v>
      </c>
    </row>
    <row r="128" spans="1:8" ht="15.75" customHeight="1">
      <c r="C128" s="1" t="s">
        <v>1548</v>
      </c>
      <c r="E128" s="1">
        <v>4.7</v>
      </c>
      <c r="F128" s="1">
        <v>2</v>
      </c>
      <c r="G128" s="6">
        <f t="shared" si="4"/>
        <v>2.35</v>
      </c>
      <c r="H128" s="6">
        <f t="shared" si="5"/>
        <v>2.35</v>
      </c>
    </row>
    <row r="129" spans="3:8" ht="15.75" customHeight="1">
      <c r="C129" s="1" t="s">
        <v>1549</v>
      </c>
      <c r="E129" s="1">
        <v>200</v>
      </c>
      <c r="F129" s="1">
        <v>2</v>
      </c>
      <c r="G129" s="6">
        <f t="shared" si="4"/>
        <v>100</v>
      </c>
      <c r="H129" s="6">
        <f t="shared" si="5"/>
        <v>100</v>
      </c>
    </row>
    <row r="130" spans="3:8" ht="15.75" customHeight="1">
      <c r="G130" s="13"/>
    </row>
    <row r="131" spans="3:8" ht="15.75" customHeight="1">
      <c r="G131" s="13"/>
    </row>
    <row r="132" spans="3:8" ht="15.75" customHeight="1">
      <c r="G132" s="13"/>
    </row>
    <row r="133" spans="3:8" ht="15.75" customHeight="1">
      <c r="G133" s="13"/>
    </row>
    <row r="134" spans="3:8" ht="15.75" customHeight="1">
      <c r="G134" s="13"/>
    </row>
    <row r="135" spans="3:8" ht="15.75" customHeight="1">
      <c r="G135" s="13"/>
    </row>
    <row r="136" spans="3:8" ht="15.75" customHeight="1">
      <c r="G136" s="13"/>
    </row>
    <row r="137" spans="3:8" ht="15.75" customHeight="1">
      <c r="G137" s="13"/>
    </row>
    <row r="138" spans="3:8" ht="15.75" customHeight="1">
      <c r="G138" s="13"/>
    </row>
    <row r="139" spans="3:8" ht="15.75" customHeight="1">
      <c r="G139" s="13"/>
    </row>
    <row r="140" spans="3:8" ht="15.75" customHeight="1">
      <c r="G140" s="13"/>
    </row>
    <row r="141" spans="3:8" ht="15.75" customHeight="1">
      <c r="G141" s="13"/>
    </row>
    <row r="142" spans="3:8" ht="15.75" customHeight="1">
      <c r="G142" s="13"/>
    </row>
    <row r="143" spans="3:8" ht="15.75" customHeight="1">
      <c r="G143" s="13"/>
    </row>
    <row r="144" spans="3:8" ht="15.75" customHeight="1">
      <c r="G144" s="13"/>
    </row>
    <row r="145" spans="7:7" ht="15.75" customHeight="1">
      <c r="G145" s="13"/>
    </row>
    <row r="146" spans="7:7" ht="15.75" customHeight="1">
      <c r="G146" s="13"/>
    </row>
    <row r="147" spans="7:7" ht="15.75" customHeight="1">
      <c r="G147" s="13"/>
    </row>
    <row r="148" spans="7:7" ht="15.75" customHeight="1">
      <c r="G148" s="13"/>
    </row>
    <row r="149" spans="7:7" ht="15.75" customHeight="1">
      <c r="G149" s="13"/>
    </row>
    <row r="150" spans="7:7" ht="15.75" customHeight="1">
      <c r="G150" s="13"/>
    </row>
    <row r="151" spans="7:7" ht="15.75" customHeight="1">
      <c r="G151" s="13"/>
    </row>
    <row r="152" spans="7:7" ht="15.75" customHeight="1">
      <c r="G152" s="13"/>
    </row>
    <row r="153" spans="7:7" ht="15.75" customHeight="1">
      <c r="G153" s="13"/>
    </row>
    <row r="154" spans="7:7" ht="15.75" customHeight="1">
      <c r="G154" s="13"/>
    </row>
    <row r="155" spans="7:7" ht="15.75" customHeight="1">
      <c r="G155" s="13"/>
    </row>
    <row r="156" spans="7:7" ht="15.75" customHeight="1">
      <c r="G156" s="13"/>
    </row>
    <row r="157" spans="7:7" ht="15.75" customHeight="1">
      <c r="G157" s="13"/>
    </row>
    <row r="158" spans="7:7" ht="15.75" customHeight="1">
      <c r="G158" s="13"/>
    </row>
    <row r="159" spans="7:7" ht="15.75" customHeight="1">
      <c r="G159" s="13"/>
    </row>
    <row r="160" spans="7:7" ht="15.75" customHeight="1">
      <c r="G160" s="13"/>
    </row>
    <row r="161" spans="7:7" ht="15.75" customHeight="1">
      <c r="G161" s="13"/>
    </row>
    <row r="162" spans="7:7" ht="15.75" customHeight="1">
      <c r="G162" s="13"/>
    </row>
    <row r="163" spans="7:7" ht="15.75" customHeight="1">
      <c r="G163" s="13"/>
    </row>
    <row r="164" spans="7:7" ht="15.75" customHeight="1">
      <c r="G164" s="13"/>
    </row>
    <row r="165" spans="7:7" ht="15.75" customHeight="1">
      <c r="G165" s="13"/>
    </row>
    <row r="166" spans="7:7" ht="15.75" customHeight="1">
      <c r="G166" s="13"/>
    </row>
    <row r="167" spans="7:7" ht="15.75" customHeight="1">
      <c r="G167" s="13"/>
    </row>
    <row r="168" spans="7:7" ht="15.75" customHeight="1">
      <c r="G168" s="13"/>
    </row>
    <row r="169" spans="7:7" ht="15.75" customHeight="1">
      <c r="G169" s="13"/>
    </row>
    <row r="170" spans="7:7" ht="15.75" customHeight="1">
      <c r="G170" s="13"/>
    </row>
    <row r="171" spans="7:7" ht="15.75" customHeight="1">
      <c r="G171" s="13"/>
    </row>
    <row r="172" spans="7:7" ht="15.75" customHeight="1">
      <c r="G172" s="13"/>
    </row>
    <row r="173" spans="7:7" ht="15.75" customHeight="1">
      <c r="G173" s="13"/>
    </row>
    <row r="174" spans="7:7" ht="15.75" customHeight="1">
      <c r="G174" s="13"/>
    </row>
    <row r="175" spans="7:7" ht="15.75" customHeight="1">
      <c r="G175" s="13"/>
    </row>
    <row r="176" spans="7:7" ht="15.75" customHeight="1">
      <c r="G176" s="13"/>
    </row>
    <row r="177" spans="7:7" ht="15.75" customHeight="1">
      <c r="G177" s="13"/>
    </row>
    <row r="178" spans="7:7" ht="15.75" customHeight="1">
      <c r="G178" s="13"/>
    </row>
    <row r="179" spans="7:7" ht="15.75" customHeight="1">
      <c r="G179" s="13"/>
    </row>
    <row r="180" spans="7:7" ht="15.75" customHeight="1">
      <c r="G180" s="13"/>
    </row>
    <row r="181" spans="7:7" ht="15.75" customHeight="1">
      <c r="G181" s="13"/>
    </row>
    <row r="182" spans="7:7" ht="15.75" customHeight="1">
      <c r="G182" s="13"/>
    </row>
    <row r="183" spans="7:7" ht="15.75" customHeight="1">
      <c r="G183" s="13"/>
    </row>
    <row r="184" spans="7:7" ht="15.75" customHeight="1">
      <c r="G184" s="13"/>
    </row>
    <row r="185" spans="7:7" ht="15.75" customHeight="1">
      <c r="G185" s="13"/>
    </row>
    <row r="186" spans="7:7" ht="15.75" customHeight="1">
      <c r="G186" s="13"/>
    </row>
    <row r="187" spans="7:7" ht="15.75" customHeight="1">
      <c r="G187" s="13"/>
    </row>
    <row r="188" spans="7:7" ht="15.75" customHeight="1">
      <c r="G188" s="13"/>
    </row>
    <row r="189" spans="7:7" ht="15.75" customHeight="1">
      <c r="G189" s="13"/>
    </row>
    <row r="190" spans="7:7" ht="15.75" customHeight="1">
      <c r="G190" s="13"/>
    </row>
    <row r="191" spans="7:7" ht="15.75" customHeight="1">
      <c r="G191" s="13"/>
    </row>
    <row r="192" spans="7:7" ht="15.75" customHeight="1">
      <c r="G192" s="13"/>
    </row>
    <row r="193" spans="7:7" ht="15.75" customHeight="1">
      <c r="G193" s="13"/>
    </row>
    <row r="194" spans="7:7" ht="15.75" customHeight="1">
      <c r="G194" s="13"/>
    </row>
    <row r="195" spans="7:7" ht="15.75" customHeight="1">
      <c r="G195" s="13"/>
    </row>
    <row r="196" spans="7:7" ht="15.75" customHeight="1">
      <c r="G196" s="13"/>
    </row>
    <row r="197" spans="7:7" ht="15.75" customHeight="1">
      <c r="G197" s="13"/>
    </row>
    <row r="198" spans="7:7" ht="15.75" customHeight="1">
      <c r="G198" s="13"/>
    </row>
    <row r="199" spans="7:7" ht="15.75" customHeight="1">
      <c r="G199" s="13"/>
    </row>
    <row r="200" spans="7:7" ht="15.75" customHeight="1">
      <c r="G200" s="13"/>
    </row>
    <row r="201" spans="7:7" ht="15.75" customHeight="1">
      <c r="G201" s="13"/>
    </row>
    <row r="202" spans="7:7" ht="15.75" customHeight="1">
      <c r="G202" s="13"/>
    </row>
    <row r="203" spans="7:7" ht="15.75" customHeight="1">
      <c r="G203" s="13"/>
    </row>
    <row r="204" spans="7:7" ht="15.75" customHeight="1">
      <c r="G204" s="13"/>
    </row>
    <row r="205" spans="7:7" ht="15.75" customHeight="1">
      <c r="G205" s="13"/>
    </row>
    <row r="206" spans="7:7" ht="15.75" customHeight="1">
      <c r="G206" s="13"/>
    </row>
    <row r="207" spans="7:7" ht="15.75" customHeight="1">
      <c r="G207" s="13"/>
    </row>
    <row r="208" spans="7:7" ht="15.75" customHeight="1">
      <c r="G208" s="13"/>
    </row>
    <row r="209" spans="7:7" ht="15.75" customHeight="1">
      <c r="G209" s="13"/>
    </row>
    <row r="210" spans="7:7" ht="15.75" customHeight="1">
      <c r="G210" s="13"/>
    </row>
    <row r="211" spans="7:7" ht="15.75" customHeight="1">
      <c r="G211" s="13"/>
    </row>
    <row r="212" spans="7:7" ht="15.75" customHeight="1">
      <c r="G212" s="13"/>
    </row>
    <row r="213" spans="7:7" ht="15.75" customHeight="1">
      <c r="G213" s="13"/>
    </row>
    <row r="214" spans="7:7" ht="15.75" customHeight="1">
      <c r="G214" s="13"/>
    </row>
    <row r="215" spans="7:7" ht="15.75" customHeight="1">
      <c r="G215" s="13"/>
    </row>
    <row r="216" spans="7:7" ht="15.75" customHeight="1">
      <c r="G216" s="13"/>
    </row>
    <row r="217" spans="7:7" ht="15.75" customHeight="1">
      <c r="G217" s="13"/>
    </row>
    <row r="218" spans="7:7" ht="15.75" customHeight="1">
      <c r="G218" s="13"/>
    </row>
    <row r="219" spans="7:7" ht="15.75" customHeight="1">
      <c r="G219" s="13"/>
    </row>
    <row r="220" spans="7:7" ht="15.75" customHeight="1">
      <c r="G220" s="13"/>
    </row>
    <row r="221" spans="7:7" ht="15.75" customHeight="1">
      <c r="G221" s="13"/>
    </row>
    <row r="222" spans="7:7" ht="15.75" customHeight="1">
      <c r="G222" s="13"/>
    </row>
    <row r="223" spans="7:7" ht="15.75" customHeight="1">
      <c r="G223" s="13"/>
    </row>
    <row r="224" spans="7:7" ht="15.75" customHeight="1">
      <c r="G224" s="13"/>
    </row>
    <row r="225" spans="7:7" ht="15.75" customHeight="1">
      <c r="G225" s="13"/>
    </row>
    <row r="226" spans="7:7" ht="15.75" customHeight="1">
      <c r="G226" s="13"/>
    </row>
    <row r="227" spans="7:7" ht="15.75" customHeight="1">
      <c r="G227" s="13"/>
    </row>
    <row r="228" spans="7:7" ht="15.75" customHeight="1">
      <c r="G228" s="13"/>
    </row>
    <row r="229" spans="7:7" ht="15.75" customHeight="1">
      <c r="G229" s="13"/>
    </row>
    <row r="230" spans="7:7" ht="15.75" customHeight="1">
      <c r="G230" s="13"/>
    </row>
    <row r="231" spans="7:7" ht="15.75" customHeight="1">
      <c r="G231" s="13"/>
    </row>
    <row r="232" spans="7:7" ht="15.75" customHeight="1">
      <c r="G232" s="13"/>
    </row>
    <row r="233" spans="7:7" ht="15.75" customHeight="1">
      <c r="G233" s="13"/>
    </row>
    <row r="234" spans="7:7" ht="15.75" customHeight="1">
      <c r="G234" s="13"/>
    </row>
    <row r="235" spans="7:7" ht="15.75" customHeight="1">
      <c r="G235" s="13"/>
    </row>
    <row r="236" spans="7:7" ht="15.75" customHeight="1">
      <c r="G236" s="13"/>
    </row>
    <row r="237" spans="7:7" ht="15.75" customHeight="1">
      <c r="G237" s="13"/>
    </row>
    <row r="238" spans="7:7" ht="15.75" customHeight="1">
      <c r="G238" s="13"/>
    </row>
    <row r="239" spans="7:7" ht="15.75" customHeight="1">
      <c r="G239" s="13"/>
    </row>
    <row r="240" spans="7:7" ht="15.75" customHeight="1">
      <c r="G240" s="13"/>
    </row>
    <row r="241" spans="7:7" ht="15.75" customHeight="1">
      <c r="G241" s="13"/>
    </row>
    <row r="242" spans="7:7" ht="15.75" customHeight="1">
      <c r="G242" s="13"/>
    </row>
    <row r="243" spans="7:7" ht="15.75" customHeight="1">
      <c r="G243" s="13"/>
    </row>
    <row r="244" spans="7:7" ht="15.75" customHeight="1">
      <c r="G244" s="13"/>
    </row>
    <row r="245" spans="7:7" ht="15.75" customHeight="1">
      <c r="G245" s="13"/>
    </row>
    <row r="246" spans="7:7" ht="15.75" customHeight="1">
      <c r="G246" s="13"/>
    </row>
    <row r="247" spans="7:7" ht="15.75" customHeight="1">
      <c r="G247" s="13"/>
    </row>
    <row r="248" spans="7:7" ht="15.75" customHeight="1">
      <c r="G248" s="13"/>
    </row>
    <row r="249" spans="7:7" ht="15.75" customHeight="1">
      <c r="G249" s="13"/>
    </row>
    <row r="250" spans="7:7" ht="15.75" customHeight="1">
      <c r="G250" s="13"/>
    </row>
    <row r="251" spans="7:7" ht="15.75" customHeight="1">
      <c r="G251" s="13"/>
    </row>
    <row r="252" spans="7:7" ht="15.75" customHeight="1">
      <c r="G252" s="13"/>
    </row>
    <row r="253" spans="7:7" ht="15.75" customHeight="1">
      <c r="G253" s="13"/>
    </row>
    <row r="254" spans="7:7" ht="15.75" customHeight="1">
      <c r="G254" s="13"/>
    </row>
    <row r="255" spans="7:7" ht="15.75" customHeight="1">
      <c r="G255" s="13"/>
    </row>
    <row r="256" spans="7:7" ht="15.75" customHeight="1">
      <c r="G256" s="13"/>
    </row>
    <row r="257" spans="7:7" ht="15.75" customHeight="1">
      <c r="G257" s="13"/>
    </row>
    <row r="258" spans="7:7" ht="15.75" customHeight="1">
      <c r="G258" s="13"/>
    </row>
    <row r="259" spans="7:7" ht="15.75" customHeight="1">
      <c r="G259" s="13"/>
    </row>
    <row r="260" spans="7:7" ht="15.75" customHeight="1">
      <c r="G260" s="13"/>
    </row>
    <row r="261" spans="7:7" ht="15.75" customHeight="1">
      <c r="G261" s="13"/>
    </row>
    <row r="262" spans="7:7" ht="15.75" customHeight="1">
      <c r="G262" s="13"/>
    </row>
    <row r="263" spans="7:7" ht="15.75" customHeight="1">
      <c r="G263" s="13"/>
    </row>
    <row r="264" spans="7:7" ht="15.75" customHeight="1">
      <c r="G264" s="13"/>
    </row>
    <row r="265" spans="7:7" ht="15.75" customHeight="1">
      <c r="G265" s="13"/>
    </row>
    <row r="266" spans="7:7" ht="15.75" customHeight="1">
      <c r="G266" s="13"/>
    </row>
    <row r="267" spans="7:7" ht="15.75" customHeight="1">
      <c r="G267" s="13"/>
    </row>
    <row r="268" spans="7:7" ht="15.75" customHeight="1">
      <c r="G268" s="13"/>
    </row>
    <row r="269" spans="7:7" ht="15.75" customHeight="1">
      <c r="G269" s="13"/>
    </row>
    <row r="270" spans="7:7" ht="15.75" customHeight="1">
      <c r="G270" s="13"/>
    </row>
    <row r="271" spans="7:7" ht="15.75" customHeight="1">
      <c r="G271" s="13"/>
    </row>
    <row r="272" spans="7:7" ht="15.75" customHeight="1">
      <c r="G272" s="13"/>
    </row>
    <row r="273" spans="7:7" ht="15.75" customHeight="1">
      <c r="G273" s="13"/>
    </row>
    <row r="274" spans="7:7" ht="15.75" customHeight="1">
      <c r="G274" s="13"/>
    </row>
    <row r="275" spans="7:7" ht="15.75" customHeight="1">
      <c r="G275" s="13"/>
    </row>
    <row r="276" spans="7:7" ht="15.75" customHeight="1">
      <c r="G276" s="13"/>
    </row>
    <row r="277" spans="7:7" ht="15.75" customHeight="1">
      <c r="G277" s="13"/>
    </row>
    <row r="278" spans="7:7" ht="15.75" customHeight="1">
      <c r="G278" s="13"/>
    </row>
    <row r="279" spans="7:7" ht="15.75" customHeight="1">
      <c r="G279" s="13"/>
    </row>
    <row r="280" spans="7:7" ht="15.75" customHeight="1">
      <c r="G280" s="13"/>
    </row>
    <row r="281" spans="7:7" ht="15.75" customHeight="1">
      <c r="G281" s="13"/>
    </row>
    <row r="282" spans="7:7" ht="15.75" customHeight="1">
      <c r="G282" s="13"/>
    </row>
    <row r="283" spans="7:7" ht="15.75" customHeight="1">
      <c r="G283" s="13"/>
    </row>
    <row r="284" spans="7:7" ht="15.75" customHeight="1">
      <c r="G284" s="13"/>
    </row>
    <row r="285" spans="7:7" ht="15.75" customHeight="1">
      <c r="G285" s="13"/>
    </row>
    <row r="286" spans="7:7" ht="15.75" customHeight="1">
      <c r="G286" s="13"/>
    </row>
    <row r="287" spans="7:7" ht="15.75" customHeight="1">
      <c r="G287" s="13"/>
    </row>
    <row r="288" spans="7:7" ht="15.75" customHeight="1">
      <c r="G288" s="13"/>
    </row>
    <row r="289" spans="7:7" ht="15.75" customHeight="1">
      <c r="G289" s="13"/>
    </row>
    <row r="290" spans="7:7" ht="15.75" customHeight="1">
      <c r="G290" s="13"/>
    </row>
    <row r="291" spans="7:7" ht="15.75" customHeight="1">
      <c r="G291" s="13"/>
    </row>
    <row r="292" spans="7:7" ht="15.75" customHeight="1">
      <c r="G292" s="13"/>
    </row>
    <row r="293" spans="7:7" ht="15.75" customHeight="1">
      <c r="G293" s="13"/>
    </row>
    <row r="294" spans="7:7" ht="15.75" customHeight="1">
      <c r="G294" s="13"/>
    </row>
    <row r="295" spans="7:7" ht="15.75" customHeight="1">
      <c r="G295" s="13"/>
    </row>
    <row r="296" spans="7:7" ht="15.75" customHeight="1">
      <c r="G296" s="13"/>
    </row>
    <row r="297" spans="7:7" ht="15.75" customHeight="1">
      <c r="G297" s="13"/>
    </row>
    <row r="298" spans="7:7" ht="15.75" customHeight="1">
      <c r="G298" s="13"/>
    </row>
    <row r="299" spans="7:7" ht="15.75" customHeight="1">
      <c r="G299" s="13"/>
    </row>
    <row r="300" spans="7:7" ht="15.75" customHeight="1">
      <c r="G300" s="13"/>
    </row>
    <row r="301" spans="7:7" ht="15.75" customHeight="1">
      <c r="G301" s="13"/>
    </row>
    <row r="302" spans="7:7" ht="15.75" customHeight="1">
      <c r="G302" s="13"/>
    </row>
    <row r="303" spans="7:7" ht="15.75" customHeight="1">
      <c r="G303" s="13"/>
    </row>
    <row r="304" spans="7:7" ht="15.75" customHeight="1">
      <c r="G304" s="13"/>
    </row>
    <row r="305" spans="7:7" ht="15.75" customHeight="1">
      <c r="G305" s="13"/>
    </row>
    <row r="306" spans="7:7" ht="15.75" customHeight="1">
      <c r="G306" s="13"/>
    </row>
    <row r="307" spans="7:7" ht="15.75" customHeight="1">
      <c r="G307" s="13"/>
    </row>
    <row r="308" spans="7:7" ht="15.75" customHeight="1">
      <c r="G308" s="13"/>
    </row>
    <row r="309" spans="7:7" ht="15.75" customHeight="1">
      <c r="G309" s="13"/>
    </row>
    <row r="310" spans="7:7" ht="15.75" customHeight="1">
      <c r="G310" s="13"/>
    </row>
    <row r="311" spans="7:7" ht="15.75" customHeight="1">
      <c r="G311" s="13"/>
    </row>
    <row r="312" spans="7:7" ht="15.75" customHeight="1">
      <c r="G312" s="13"/>
    </row>
    <row r="313" spans="7:7" ht="15.75" customHeight="1">
      <c r="G313" s="13"/>
    </row>
    <row r="314" spans="7:7" ht="15.75" customHeight="1">
      <c r="G314" s="13"/>
    </row>
    <row r="315" spans="7:7" ht="15.75" customHeight="1">
      <c r="G315" s="13"/>
    </row>
    <row r="316" spans="7:7" ht="15.75" customHeight="1">
      <c r="G316" s="13"/>
    </row>
    <row r="317" spans="7:7" ht="15.75" customHeight="1">
      <c r="G317" s="13"/>
    </row>
    <row r="318" spans="7:7" ht="15.75" customHeight="1">
      <c r="G318" s="13"/>
    </row>
    <row r="319" spans="7:7" ht="15.75" customHeight="1">
      <c r="G319" s="13"/>
    </row>
    <row r="320" spans="7:7" ht="15.75" customHeight="1">
      <c r="G320" s="13"/>
    </row>
    <row r="321" spans="7:7" ht="15.75" customHeight="1">
      <c r="G321" s="13"/>
    </row>
    <row r="322" spans="7:7" ht="15.75" customHeight="1">
      <c r="G322" s="13"/>
    </row>
    <row r="323" spans="7:7" ht="15.75" customHeight="1">
      <c r="G323" s="13"/>
    </row>
    <row r="324" spans="7:7" ht="15.75" customHeight="1">
      <c r="G324" s="13"/>
    </row>
    <row r="325" spans="7:7" ht="15.75" customHeight="1">
      <c r="G325" s="13"/>
    </row>
    <row r="326" spans="7:7" ht="15.75" customHeight="1">
      <c r="G326" s="13"/>
    </row>
    <row r="327" spans="7:7" ht="15.75" customHeight="1">
      <c r="G327" s="13"/>
    </row>
    <row r="328" spans="7:7" ht="15.75" customHeight="1">
      <c r="G328" s="13"/>
    </row>
    <row r="329" spans="7:7" ht="15.75" customHeight="1">
      <c r="G329" s="13"/>
    </row>
    <row r="330" spans="7:7" ht="15.75" customHeight="1"/>
    <row r="331" spans="7:7" ht="15.75" customHeight="1"/>
    <row r="332" spans="7:7" ht="15.75" customHeight="1"/>
    <row r="333" spans="7:7" ht="15.75" customHeight="1"/>
    <row r="334" spans="7:7" ht="15.75" customHeight="1"/>
    <row r="335" spans="7:7" ht="15.75" customHeight="1"/>
    <row r="336" spans="7:7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7" xr:uid="{00000000-0009-0000-0000-000013000000}">
    <sortState xmlns:xlrd2="http://schemas.microsoft.com/office/spreadsheetml/2017/richdata2" ref="A2:H117">
      <sortCondition descending="1" ref="D2:D117"/>
      <sortCondition ref="B2:B117"/>
      <sortCondition descending="1" ref="E2:E117"/>
      <sortCondition descending="1" ref="G2:G117"/>
    </sortState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</cols>
  <sheetData>
    <row r="1" spans="1:12">
      <c r="A1" s="8" t="s">
        <v>1550</v>
      </c>
      <c r="B1" s="8"/>
      <c r="C1" s="8"/>
      <c r="D1" s="8"/>
      <c r="E1" s="8"/>
      <c r="F1" s="8"/>
      <c r="G1" s="6">
        <f>SUM(G3:G128)/0.5*L8-175</f>
        <v>627.84893934479419</v>
      </c>
      <c r="H1" s="6">
        <f>(SUM(H3:H128)-175)/0.5*L7</f>
        <v>5976.9499189101516</v>
      </c>
    </row>
    <row r="2" spans="1:12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</row>
    <row r="3" spans="1:12" ht="15.75">
      <c r="A3" s="8" t="s">
        <v>395</v>
      </c>
      <c r="B3" s="15">
        <v>43861</v>
      </c>
      <c r="C3" s="1" t="s">
        <v>449</v>
      </c>
      <c r="D3" s="1" t="s">
        <v>1370</v>
      </c>
      <c r="E3" s="6">
        <f t="shared" ref="E3:E103" si="0">MID(D3,3,LEN(D3)-2)+0</f>
        <v>3235</v>
      </c>
      <c r="F3" s="8">
        <v>0</v>
      </c>
      <c r="G3" s="6" t="str">
        <f t="shared" ref="G3:G110" si="1">IFERROR(E3/F3,"")</f>
        <v/>
      </c>
      <c r="H3" s="6">
        <f t="shared" ref="H3:H110" si="2">IF(F3=0,E3,E3-G3)</f>
        <v>3235</v>
      </c>
    </row>
    <row r="4" spans="1:12" ht="15.75">
      <c r="A4" s="8" t="s">
        <v>395</v>
      </c>
      <c r="B4" s="18">
        <v>43849</v>
      </c>
      <c r="C4" s="1" t="s">
        <v>211</v>
      </c>
      <c r="D4" s="1" t="s">
        <v>1551</v>
      </c>
      <c r="E4" s="6">
        <f t="shared" si="0"/>
        <v>343.7</v>
      </c>
      <c r="F4" s="8">
        <v>0</v>
      </c>
      <c r="G4" s="6" t="str">
        <f t="shared" si="1"/>
        <v/>
      </c>
      <c r="H4" s="6">
        <f t="shared" si="2"/>
        <v>343.7</v>
      </c>
    </row>
    <row r="5" spans="1:12" ht="15.75">
      <c r="A5" s="8" t="s">
        <v>395</v>
      </c>
      <c r="B5" s="19">
        <v>43848</v>
      </c>
      <c r="C5" s="1" t="s">
        <v>1552</v>
      </c>
      <c r="D5" s="1" t="s">
        <v>1553</v>
      </c>
      <c r="E5" s="6">
        <f t="shared" si="0"/>
        <v>188</v>
      </c>
      <c r="F5" s="8">
        <v>2</v>
      </c>
      <c r="G5" s="6">
        <f t="shared" si="1"/>
        <v>94</v>
      </c>
      <c r="H5" s="6">
        <f t="shared" si="2"/>
        <v>94</v>
      </c>
    </row>
    <row r="6" spans="1:12" ht="15.75">
      <c r="A6" s="8" t="s">
        <v>395</v>
      </c>
      <c r="B6" s="18">
        <v>43845</v>
      </c>
      <c r="C6" s="1" t="s">
        <v>1554</v>
      </c>
      <c r="D6" s="1" t="s">
        <v>1555</v>
      </c>
      <c r="E6" s="6">
        <f t="shared" si="0"/>
        <v>141.85</v>
      </c>
      <c r="F6" s="8">
        <v>2</v>
      </c>
      <c r="G6" s="6">
        <f t="shared" si="1"/>
        <v>70.924999999999997</v>
      </c>
      <c r="H6" s="6">
        <f t="shared" si="2"/>
        <v>70.924999999999997</v>
      </c>
    </row>
    <row r="7" spans="1:12" ht="15.75">
      <c r="A7" s="8" t="s">
        <v>395</v>
      </c>
      <c r="B7" s="18">
        <v>43849</v>
      </c>
      <c r="C7" s="1" t="s">
        <v>1556</v>
      </c>
      <c r="D7" s="1" t="s">
        <v>1557</v>
      </c>
      <c r="E7" s="6">
        <f t="shared" si="0"/>
        <v>140.4</v>
      </c>
      <c r="F7" s="8">
        <v>2</v>
      </c>
      <c r="G7" s="6">
        <f t="shared" si="1"/>
        <v>70.2</v>
      </c>
      <c r="H7" s="6">
        <f t="shared" si="2"/>
        <v>70.2</v>
      </c>
      <c r="K7" s="16">
        <v>5598</v>
      </c>
      <c r="L7" s="17">
        <f>K7/K9</f>
        <v>0.60525462212131043</v>
      </c>
    </row>
    <row r="8" spans="1:12" ht="15.75">
      <c r="A8" s="8" t="s">
        <v>395</v>
      </c>
      <c r="B8" s="18">
        <v>43834</v>
      </c>
      <c r="C8" s="1" t="s">
        <v>1558</v>
      </c>
      <c r="D8" s="1" t="s">
        <v>1559</v>
      </c>
      <c r="E8" s="6">
        <f t="shared" si="0"/>
        <v>136.53</v>
      </c>
      <c r="F8" s="8">
        <v>2</v>
      </c>
      <c r="G8" s="6">
        <f t="shared" si="1"/>
        <v>68.265000000000001</v>
      </c>
      <c r="H8" s="6">
        <f t="shared" si="2"/>
        <v>68.265000000000001</v>
      </c>
      <c r="K8" s="16">
        <v>3651</v>
      </c>
      <c r="L8" s="17">
        <f>K8/K9</f>
        <v>0.39474537787868957</v>
      </c>
    </row>
    <row r="9" spans="1:12" ht="15.75">
      <c r="A9" s="8" t="s">
        <v>395</v>
      </c>
      <c r="B9" s="19">
        <v>43854</v>
      </c>
      <c r="C9" s="1" t="s">
        <v>1560</v>
      </c>
      <c r="D9" s="1" t="s">
        <v>1561</v>
      </c>
      <c r="E9" s="6">
        <f t="shared" si="0"/>
        <v>126.8</v>
      </c>
      <c r="F9" s="8">
        <v>1</v>
      </c>
      <c r="G9" s="6">
        <f t="shared" si="1"/>
        <v>126.8</v>
      </c>
      <c r="H9" s="6">
        <f t="shared" si="2"/>
        <v>0</v>
      </c>
      <c r="K9" s="16">
        <f>5598+3651</f>
        <v>9249</v>
      </c>
      <c r="L9" s="17">
        <f>K9/K9</f>
        <v>1</v>
      </c>
    </row>
    <row r="10" spans="1:12" ht="15.75">
      <c r="A10" s="8" t="s">
        <v>395</v>
      </c>
      <c r="B10" s="19">
        <v>43842</v>
      </c>
      <c r="C10" s="1" t="s">
        <v>1562</v>
      </c>
      <c r="D10" s="1" t="s">
        <v>1563</v>
      </c>
      <c r="E10" s="6">
        <f t="shared" si="0"/>
        <v>100.15</v>
      </c>
      <c r="F10" s="8">
        <v>2</v>
      </c>
      <c r="G10" s="6">
        <f t="shared" si="1"/>
        <v>50.075000000000003</v>
      </c>
      <c r="H10" s="6">
        <f t="shared" si="2"/>
        <v>50.075000000000003</v>
      </c>
    </row>
    <row r="11" spans="1:12" ht="15.75">
      <c r="A11" s="8" t="s">
        <v>395</v>
      </c>
      <c r="B11" s="19">
        <v>43864</v>
      </c>
      <c r="C11" s="1" t="s">
        <v>872</v>
      </c>
      <c r="D11" s="1" t="s">
        <v>873</v>
      </c>
      <c r="E11" s="6">
        <f t="shared" si="0"/>
        <v>80.59</v>
      </c>
      <c r="F11" s="8">
        <v>2</v>
      </c>
      <c r="G11" s="6">
        <f t="shared" si="1"/>
        <v>40.295000000000002</v>
      </c>
      <c r="H11" s="6">
        <f t="shared" si="2"/>
        <v>40.295000000000002</v>
      </c>
    </row>
    <row r="12" spans="1:12" ht="15.75">
      <c r="A12" s="8" t="s">
        <v>395</v>
      </c>
      <c r="B12" s="19">
        <v>43845</v>
      </c>
      <c r="C12" s="1" t="s">
        <v>1564</v>
      </c>
      <c r="D12" s="1" t="s">
        <v>1565</v>
      </c>
      <c r="E12" s="6">
        <f t="shared" si="0"/>
        <v>78.599999999999994</v>
      </c>
      <c r="F12" s="8">
        <v>2</v>
      </c>
      <c r="G12" s="6">
        <f t="shared" si="1"/>
        <v>39.299999999999997</v>
      </c>
      <c r="H12" s="6">
        <f t="shared" si="2"/>
        <v>39.299999999999997</v>
      </c>
    </row>
    <row r="13" spans="1:12" ht="15.75">
      <c r="A13" s="8" t="s">
        <v>395</v>
      </c>
      <c r="B13" s="19">
        <v>43841</v>
      </c>
      <c r="C13" s="1" t="s">
        <v>1566</v>
      </c>
      <c r="D13" s="1" t="s">
        <v>1567</v>
      </c>
      <c r="E13" s="6">
        <f t="shared" si="0"/>
        <v>78</v>
      </c>
      <c r="F13" s="8">
        <v>3</v>
      </c>
      <c r="G13" s="6">
        <f t="shared" si="1"/>
        <v>26</v>
      </c>
      <c r="H13" s="6">
        <f t="shared" si="2"/>
        <v>52</v>
      </c>
    </row>
    <row r="14" spans="1:12" ht="15.75">
      <c r="A14" s="8" t="s">
        <v>897</v>
      </c>
      <c r="B14" s="18">
        <v>43857</v>
      </c>
      <c r="C14" s="1" t="s">
        <v>292</v>
      </c>
      <c r="D14" s="1" t="s">
        <v>1568</v>
      </c>
      <c r="E14" s="6">
        <f t="shared" si="0"/>
        <v>62.5</v>
      </c>
      <c r="F14" s="8">
        <v>2</v>
      </c>
      <c r="G14" s="6">
        <f t="shared" si="1"/>
        <v>31.25</v>
      </c>
      <c r="H14" s="6">
        <f t="shared" si="2"/>
        <v>31.25</v>
      </c>
    </row>
    <row r="15" spans="1:12" ht="15.75">
      <c r="A15" s="8" t="s">
        <v>395</v>
      </c>
      <c r="B15" s="19">
        <v>43845</v>
      </c>
      <c r="C15" s="1" t="s">
        <v>1569</v>
      </c>
      <c r="D15" s="1" t="s">
        <v>1570</v>
      </c>
      <c r="E15" s="6">
        <f t="shared" si="0"/>
        <v>59.6</v>
      </c>
      <c r="F15" s="8">
        <v>0</v>
      </c>
      <c r="G15" s="6" t="str">
        <f t="shared" si="1"/>
        <v/>
      </c>
      <c r="H15" s="6">
        <f t="shared" si="2"/>
        <v>59.6</v>
      </c>
    </row>
    <row r="16" spans="1:12" ht="15.75">
      <c r="A16" s="8" t="s">
        <v>395</v>
      </c>
      <c r="B16" s="19">
        <v>43839</v>
      </c>
      <c r="C16" s="1" t="s">
        <v>1184</v>
      </c>
      <c r="D16" s="1" t="s">
        <v>1571</v>
      </c>
      <c r="E16" s="6">
        <f t="shared" si="0"/>
        <v>57.2</v>
      </c>
      <c r="F16" s="8">
        <v>2</v>
      </c>
      <c r="G16" s="6">
        <f t="shared" si="1"/>
        <v>28.6</v>
      </c>
      <c r="H16" s="6">
        <f t="shared" si="2"/>
        <v>28.6</v>
      </c>
    </row>
    <row r="17" spans="1:8" ht="15.75">
      <c r="A17" s="8" t="s">
        <v>395</v>
      </c>
      <c r="B17" s="19">
        <v>43850</v>
      </c>
      <c r="C17" s="1" t="s">
        <v>1572</v>
      </c>
      <c r="D17" s="1" t="s">
        <v>1573</v>
      </c>
      <c r="E17" s="6">
        <f t="shared" si="0"/>
        <v>54.51</v>
      </c>
      <c r="F17" s="8">
        <v>0</v>
      </c>
      <c r="G17" s="6" t="str">
        <f t="shared" si="1"/>
        <v/>
      </c>
      <c r="H17" s="6">
        <f t="shared" si="2"/>
        <v>54.51</v>
      </c>
    </row>
    <row r="18" spans="1:8" ht="15.75">
      <c r="A18" s="8" t="s">
        <v>395</v>
      </c>
      <c r="B18" s="19">
        <v>43864</v>
      </c>
      <c r="C18" s="1" t="s">
        <v>874</v>
      </c>
      <c r="D18" s="1" t="s">
        <v>875</v>
      </c>
      <c r="E18" s="6">
        <f t="shared" si="0"/>
        <v>52.5</v>
      </c>
      <c r="F18" s="8">
        <v>2</v>
      </c>
      <c r="G18" s="6">
        <f t="shared" si="1"/>
        <v>26.25</v>
      </c>
      <c r="H18" s="6">
        <f t="shared" si="2"/>
        <v>26.25</v>
      </c>
    </row>
    <row r="19" spans="1:8" ht="15.75">
      <c r="A19" s="8" t="s">
        <v>395</v>
      </c>
      <c r="B19" s="19">
        <v>43844</v>
      </c>
      <c r="C19" s="1" t="s">
        <v>1394</v>
      </c>
      <c r="D19" s="1" t="s">
        <v>675</v>
      </c>
      <c r="E19" s="6">
        <f t="shared" si="0"/>
        <v>39.99</v>
      </c>
      <c r="F19" s="8">
        <v>0</v>
      </c>
      <c r="G19" s="6" t="str">
        <f t="shared" si="1"/>
        <v/>
      </c>
      <c r="H19" s="6">
        <f t="shared" si="2"/>
        <v>39.99</v>
      </c>
    </row>
    <row r="20" spans="1:8" ht="15.75">
      <c r="A20" s="8" t="s">
        <v>395</v>
      </c>
      <c r="B20" s="18">
        <v>43840</v>
      </c>
      <c r="C20" s="1" t="s">
        <v>1574</v>
      </c>
      <c r="D20" s="1" t="s">
        <v>1115</v>
      </c>
      <c r="E20" s="6">
        <f t="shared" si="0"/>
        <v>38</v>
      </c>
      <c r="F20" s="8">
        <v>0</v>
      </c>
      <c r="G20" s="6" t="str">
        <f t="shared" si="1"/>
        <v/>
      </c>
      <c r="H20" s="6">
        <f t="shared" si="2"/>
        <v>38</v>
      </c>
    </row>
    <row r="21" spans="1:8" ht="15.75" customHeight="1">
      <c r="A21" s="8" t="s">
        <v>395</v>
      </c>
      <c r="B21" s="18">
        <v>43848</v>
      </c>
      <c r="C21" s="1" t="s">
        <v>1387</v>
      </c>
      <c r="D21" s="1" t="s">
        <v>1575</v>
      </c>
      <c r="E21" s="6">
        <f t="shared" si="0"/>
        <v>35.39</v>
      </c>
      <c r="F21" s="8">
        <v>0</v>
      </c>
      <c r="G21" s="6" t="str">
        <f t="shared" si="1"/>
        <v/>
      </c>
      <c r="H21" s="6">
        <f t="shared" si="2"/>
        <v>35.39</v>
      </c>
    </row>
    <row r="22" spans="1:8" ht="15.75" customHeight="1">
      <c r="A22" s="8" t="s">
        <v>395</v>
      </c>
      <c r="B22" s="19">
        <v>43835</v>
      </c>
      <c r="C22" s="1" t="s">
        <v>319</v>
      </c>
      <c r="D22" s="1" t="s">
        <v>1576</v>
      </c>
      <c r="E22" s="6">
        <f t="shared" si="0"/>
        <v>33.9</v>
      </c>
      <c r="F22" s="8">
        <v>2</v>
      </c>
      <c r="G22" s="6">
        <f t="shared" si="1"/>
        <v>16.95</v>
      </c>
      <c r="H22" s="6">
        <f t="shared" si="2"/>
        <v>16.95</v>
      </c>
    </row>
    <row r="23" spans="1:8" ht="15.75" customHeight="1">
      <c r="A23" s="8" t="s">
        <v>395</v>
      </c>
      <c r="B23" s="18">
        <v>43837</v>
      </c>
      <c r="C23" s="1" t="s">
        <v>319</v>
      </c>
      <c r="D23" s="1" t="s">
        <v>1577</v>
      </c>
      <c r="E23" s="6">
        <f t="shared" si="0"/>
        <v>32.799999999999997</v>
      </c>
      <c r="F23" s="8">
        <v>2</v>
      </c>
      <c r="G23" s="6">
        <f t="shared" si="1"/>
        <v>16.399999999999999</v>
      </c>
      <c r="H23" s="6">
        <f t="shared" si="2"/>
        <v>16.399999999999999</v>
      </c>
    </row>
    <row r="24" spans="1:8" ht="15.75" customHeight="1">
      <c r="A24" s="8" t="s">
        <v>395</v>
      </c>
      <c r="B24" s="19">
        <v>43836</v>
      </c>
      <c r="C24" s="1" t="s">
        <v>336</v>
      </c>
      <c r="D24" s="1" t="s">
        <v>1578</v>
      </c>
      <c r="E24" s="6">
        <f t="shared" si="0"/>
        <v>32.35</v>
      </c>
      <c r="F24" s="8">
        <v>2</v>
      </c>
      <c r="G24" s="6">
        <f t="shared" si="1"/>
        <v>16.175000000000001</v>
      </c>
      <c r="H24" s="6">
        <f t="shared" si="2"/>
        <v>16.175000000000001</v>
      </c>
    </row>
    <row r="25" spans="1:8" ht="15.75" customHeight="1">
      <c r="A25" s="8" t="s">
        <v>395</v>
      </c>
      <c r="B25" s="19">
        <v>43854</v>
      </c>
      <c r="C25" s="1" t="s">
        <v>1579</v>
      </c>
      <c r="D25" s="1" t="s">
        <v>1580</v>
      </c>
      <c r="E25" s="6">
        <f t="shared" si="0"/>
        <v>28.8</v>
      </c>
      <c r="F25" s="8">
        <v>2</v>
      </c>
      <c r="G25" s="6">
        <f t="shared" si="1"/>
        <v>14.4</v>
      </c>
      <c r="H25" s="6">
        <f t="shared" si="2"/>
        <v>14.4</v>
      </c>
    </row>
    <row r="26" spans="1:8" ht="15.75" customHeight="1">
      <c r="A26" s="8" t="s">
        <v>395</v>
      </c>
      <c r="B26" s="19">
        <v>43848</v>
      </c>
      <c r="C26" s="1" t="s">
        <v>1581</v>
      </c>
      <c r="D26" s="1" t="s">
        <v>1582</v>
      </c>
      <c r="E26" s="6">
        <f t="shared" si="0"/>
        <v>28</v>
      </c>
      <c r="F26" s="8">
        <v>0</v>
      </c>
      <c r="G26" s="6" t="str">
        <f t="shared" si="1"/>
        <v/>
      </c>
      <c r="H26" s="6">
        <f t="shared" si="2"/>
        <v>28</v>
      </c>
    </row>
    <row r="27" spans="1:8" ht="15.75" customHeight="1">
      <c r="A27" s="8" t="s">
        <v>395</v>
      </c>
      <c r="B27" s="19">
        <v>43831</v>
      </c>
      <c r="C27" s="1" t="s">
        <v>1522</v>
      </c>
      <c r="D27" s="1" t="s">
        <v>95</v>
      </c>
      <c r="E27" s="6">
        <f t="shared" si="0"/>
        <v>27</v>
      </c>
      <c r="F27" s="8">
        <v>2</v>
      </c>
      <c r="G27" s="6">
        <f t="shared" si="1"/>
        <v>13.5</v>
      </c>
      <c r="H27" s="6">
        <f t="shared" si="2"/>
        <v>13.5</v>
      </c>
    </row>
    <row r="28" spans="1:8" ht="15.75" customHeight="1">
      <c r="A28" s="8" t="s">
        <v>395</v>
      </c>
      <c r="B28" s="19">
        <v>43861</v>
      </c>
      <c r="C28" s="1" t="s">
        <v>399</v>
      </c>
      <c r="D28" s="1" t="s">
        <v>1583</v>
      </c>
      <c r="E28" s="6">
        <f t="shared" si="0"/>
        <v>26.9</v>
      </c>
      <c r="F28" s="8">
        <v>2</v>
      </c>
      <c r="G28" s="6">
        <f t="shared" si="1"/>
        <v>13.45</v>
      </c>
      <c r="H28" s="6">
        <f t="shared" si="2"/>
        <v>13.45</v>
      </c>
    </row>
    <row r="29" spans="1:8" ht="15.75" customHeight="1">
      <c r="A29" s="8" t="s">
        <v>395</v>
      </c>
      <c r="B29" s="19">
        <v>43864</v>
      </c>
      <c r="C29" s="1" t="s">
        <v>870</v>
      </c>
      <c r="D29" s="1" t="s">
        <v>871</v>
      </c>
      <c r="E29" s="6">
        <f t="shared" si="0"/>
        <v>26.66</v>
      </c>
      <c r="F29" s="8">
        <v>2</v>
      </c>
      <c r="G29" s="6">
        <f t="shared" si="1"/>
        <v>13.33</v>
      </c>
      <c r="H29" s="6">
        <f t="shared" si="2"/>
        <v>13.33</v>
      </c>
    </row>
    <row r="30" spans="1:8" ht="15.75" customHeight="1">
      <c r="A30" s="8" t="s">
        <v>395</v>
      </c>
      <c r="B30" s="19">
        <v>43842</v>
      </c>
      <c r="C30" s="1" t="s">
        <v>1562</v>
      </c>
      <c r="D30" s="1" t="s">
        <v>1584</v>
      </c>
      <c r="E30" s="6">
        <f t="shared" si="0"/>
        <v>25.82</v>
      </c>
      <c r="F30" s="8">
        <v>2</v>
      </c>
      <c r="G30" s="6">
        <f t="shared" si="1"/>
        <v>12.91</v>
      </c>
      <c r="H30" s="6">
        <f t="shared" si="2"/>
        <v>12.91</v>
      </c>
    </row>
    <row r="31" spans="1:8" ht="15.75" customHeight="1">
      <c r="A31" s="8" t="s">
        <v>395</v>
      </c>
      <c r="B31" s="18">
        <v>43845</v>
      </c>
      <c r="C31" s="1" t="s">
        <v>3</v>
      </c>
      <c r="D31" s="1" t="s">
        <v>1585</v>
      </c>
      <c r="E31" s="6">
        <f t="shared" si="0"/>
        <v>24.5</v>
      </c>
      <c r="F31" s="8">
        <v>2</v>
      </c>
      <c r="G31" s="6">
        <f t="shared" si="1"/>
        <v>12.25</v>
      </c>
      <c r="H31" s="6">
        <f t="shared" si="2"/>
        <v>12.25</v>
      </c>
    </row>
    <row r="32" spans="1:8" ht="15.75" customHeight="1">
      <c r="A32" s="8" t="s">
        <v>395</v>
      </c>
      <c r="B32" s="19">
        <v>43839</v>
      </c>
      <c r="C32" s="1" t="s">
        <v>352</v>
      </c>
      <c r="D32" s="1" t="s">
        <v>1227</v>
      </c>
      <c r="E32" s="6">
        <f t="shared" si="0"/>
        <v>22.9</v>
      </c>
      <c r="F32" s="8">
        <v>0</v>
      </c>
      <c r="G32" s="6" t="str">
        <f t="shared" si="1"/>
        <v/>
      </c>
      <c r="H32" s="6">
        <f t="shared" si="2"/>
        <v>22.9</v>
      </c>
    </row>
    <row r="33" spans="1:8" ht="15.75" customHeight="1">
      <c r="A33" s="8" t="s">
        <v>395</v>
      </c>
      <c r="B33" s="19">
        <v>43843</v>
      </c>
      <c r="C33" s="1" t="s">
        <v>352</v>
      </c>
      <c r="D33" s="1" t="s">
        <v>1227</v>
      </c>
      <c r="E33" s="6">
        <f t="shared" si="0"/>
        <v>22.9</v>
      </c>
      <c r="F33" s="8">
        <v>0</v>
      </c>
      <c r="G33" s="6" t="str">
        <f t="shared" si="1"/>
        <v/>
      </c>
      <c r="H33" s="6">
        <f t="shared" si="2"/>
        <v>22.9</v>
      </c>
    </row>
    <row r="34" spans="1:8" ht="15.75" customHeight="1">
      <c r="A34" s="8" t="s">
        <v>395</v>
      </c>
      <c r="B34" s="15">
        <v>43842</v>
      </c>
      <c r="C34" s="1" t="s">
        <v>1385</v>
      </c>
      <c r="D34" s="1" t="s">
        <v>1586</v>
      </c>
      <c r="E34" s="6">
        <f t="shared" si="0"/>
        <v>22.57</v>
      </c>
      <c r="F34" s="8">
        <v>2</v>
      </c>
      <c r="G34" s="6">
        <f t="shared" si="1"/>
        <v>11.285</v>
      </c>
      <c r="H34" s="6">
        <f t="shared" si="2"/>
        <v>11.285</v>
      </c>
    </row>
    <row r="35" spans="1:8" ht="15.75" customHeight="1">
      <c r="A35" s="8" t="s">
        <v>395</v>
      </c>
      <c r="B35" s="19">
        <v>43849</v>
      </c>
      <c r="C35" s="1" t="s">
        <v>1587</v>
      </c>
      <c r="D35" s="1" t="s">
        <v>471</v>
      </c>
      <c r="E35" s="6">
        <f t="shared" si="0"/>
        <v>20</v>
      </c>
      <c r="F35" s="8">
        <v>0</v>
      </c>
      <c r="G35" s="6" t="str">
        <f t="shared" si="1"/>
        <v/>
      </c>
      <c r="H35" s="6">
        <f t="shared" si="2"/>
        <v>20</v>
      </c>
    </row>
    <row r="36" spans="1:8" ht="15.75" customHeight="1">
      <c r="A36" s="8" t="s">
        <v>395</v>
      </c>
      <c r="B36" s="18">
        <v>43849</v>
      </c>
      <c r="C36" s="1" t="s">
        <v>1588</v>
      </c>
      <c r="D36" s="1" t="s">
        <v>471</v>
      </c>
      <c r="E36" s="6">
        <f t="shared" si="0"/>
        <v>20</v>
      </c>
      <c r="F36" s="1">
        <v>0</v>
      </c>
      <c r="G36" s="6" t="str">
        <f t="shared" si="1"/>
        <v/>
      </c>
      <c r="H36" s="6">
        <f t="shared" si="2"/>
        <v>20</v>
      </c>
    </row>
    <row r="37" spans="1:8" ht="15.75" customHeight="1">
      <c r="A37" s="8" t="s">
        <v>395</v>
      </c>
      <c r="B37" s="18">
        <v>43835</v>
      </c>
      <c r="C37" s="1" t="s">
        <v>1589</v>
      </c>
      <c r="D37" s="1" t="s">
        <v>21</v>
      </c>
      <c r="E37" s="6">
        <f t="shared" si="0"/>
        <v>19.899999999999999</v>
      </c>
      <c r="F37" s="8">
        <v>2</v>
      </c>
      <c r="G37" s="6">
        <f t="shared" si="1"/>
        <v>9.9499999999999993</v>
      </c>
      <c r="H37" s="6">
        <f t="shared" si="2"/>
        <v>9.9499999999999993</v>
      </c>
    </row>
    <row r="38" spans="1:8" ht="15.75" customHeight="1">
      <c r="A38" s="8" t="s">
        <v>395</v>
      </c>
      <c r="B38" s="19">
        <v>43838</v>
      </c>
      <c r="C38" s="1" t="s">
        <v>791</v>
      </c>
      <c r="D38" s="1" t="s">
        <v>557</v>
      </c>
      <c r="E38" s="6">
        <f t="shared" si="0"/>
        <v>18</v>
      </c>
      <c r="F38" s="8">
        <v>0</v>
      </c>
      <c r="G38" s="6" t="str">
        <f t="shared" si="1"/>
        <v/>
      </c>
      <c r="H38" s="6">
        <f t="shared" si="2"/>
        <v>18</v>
      </c>
    </row>
    <row r="39" spans="1:8" ht="15.75" customHeight="1">
      <c r="A39" s="8" t="s">
        <v>395</v>
      </c>
      <c r="B39" s="15">
        <v>43864</v>
      </c>
      <c r="C39" s="1" t="s">
        <v>1059</v>
      </c>
      <c r="D39" s="1" t="s">
        <v>1060</v>
      </c>
      <c r="E39" s="6">
        <f t="shared" si="0"/>
        <v>17.920000000000002</v>
      </c>
      <c r="F39" s="8">
        <v>2</v>
      </c>
      <c r="G39" s="6">
        <f t="shared" si="1"/>
        <v>8.9600000000000009</v>
      </c>
      <c r="H39" s="6">
        <f t="shared" si="2"/>
        <v>8.9600000000000009</v>
      </c>
    </row>
    <row r="40" spans="1:8" ht="15.75" customHeight="1">
      <c r="A40" s="8" t="s">
        <v>395</v>
      </c>
      <c r="B40" s="19">
        <v>43838</v>
      </c>
      <c r="C40" s="1" t="s">
        <v>1590</v>
      </c>
      <c r="D40" s="1" t="s">
        <v>405</v>
      </c>
      <c r="E40" s="6">
        <f t="shared" si="0"/>
        <v>17.100000000000001</v>
      </c>
      <c r="F40" s="8">
        <v>0</v>
      </c>
      <c r="G40" s="6" t="str">
        <f t="shared" si="1"/>
        <v/>
      </c>
      <c r="H40" s="6">
        <f t="shared" si="2"/>
        <v>17.100000000000001</v>
      </c>
    </row>
    <row r="41" spans="1:8" ht="15.75" customHeight="1">
      <c r="A41" s="8" t="s">
        <v>395</v>
      </c>
      <c r="B41" s="19">
        <v>43837</v>
      </c>
      <c r="C41" s="1" t="s">
        <v>993</v>
      </c>
      <c r="D41" s="1" t="s">
        <v>994</v>
      </c>
      <c r="E41" s="6">
        <f t="shared" si="0"/>
        <v>16.98</v>
      </c>
      <c r="F41" s="8">
        <v>2</v>
      </c>
      <c r="G41" s="6">
        <f t="shared" si="1"/>
        <v>8.49</v>
      </c>
      <c r="H41" s="6">
        <f t="shared" si="2"/>
        <v>8.49</v>
      </c>
    </row>
    <row r="42" spans="1:8" ht="15.75" customHeight="1">
      <c r="A42" s="8" t="s">
        <v>395</v>
      </c>
      <c r="B42" s="19">
        <v>43842</v>
      </c>
      <c r="C42" s="1" t="s">
        <v>1385</v>
      </c>
      <c r="D42" s="1" t="s">
        <v>1591</v>
      </c>
      <c r="E42" s="6">
        <f t="shared" si="0"/>
        <v>15.41</v>
      </c>
      <c r="F42" s="8">
        <v>2</v>
      </c>
      <c r="G42" s="6">
        <f t="shared" si="1"/>
        <v>7.7050000000000001</v>
      </c>
      <c r="H42" s="6">
        <f t="shared" si="2"/>
        <v>7.7050000000000001</v>
      </c>
    </row>
    <row r="43" spans="1:8" ht="15.75" customHeight="1">
      <c r="A43" s="8" t="s">
        <v>395</v>
      </c>
      <c r="B43" s="15">
        <v>43839</v>
      </c>
      <c r="C43" s="1" t="s">
        <v>1592</v>
      </c>
      <c r="D43" s="1" t="s">
        <v>773</v>
      </c>
      <c r="E43" s="6">
        <f t="shared" si="0"/>
        <v>15</v>
      </c>
      <c r="F43" s="8">
        <v>2</v>
      </c>
      <c r="G43" s="6">
        <f t="shared" si="1"/>
        <v>7.5</v>
      </c>
      <c r="H43" s="6">
        <f t="shared" si="2"/>
        <v>7.5</v>
      </c>
    </row>
    <row r="44" spans="1:8" ht="15.75" customHeight="1">
      <c r="A44" s="8" t="s">
        <v>395</v>
      </c>
      <c r="B44" s="18">
        <v>43835</v>
      </c>
      <c r="C44" s="1" t="s">
        <v>934</v>
      </c>
      <c r="D44" s="1" t="s">
        <v>1593</v>
      </c>
      <c r="E44" s="6">
        <f t="shared" si="0"/>
        <v>14.7</v>
      </c>
      <c r="F44" s="8">
        <v>2</v>
      </c>
      <c r="G44" s="6">
        <f t="shared" si="1"/>
        <v>7.35</v>
      </c>
      <c r="H44" s="6">
        <f t="shared" si="2"/>
        <v>7.35</v>
      </c>
    </row>
    <row r="45" spans="1:8" ht="15.75" customHeight="1">
      <c r="A45" s="8" t="s">
        <v>395</v>
      </c>
      <c r="B45" s="19">
        <v>43857</v>
      </c>
      <c r="C45" s="1" t="s">
        <v>548</v>
      </c>
      <c r="D45" s="1" t="s">
        <v>1593</v>
      </c>
      <c r="E45" s="6">
        <f t="shared" si="0"/>
        <v>14.7</v>
      </c>
      <c r="F45" s="8">
        <v>2</v>
      </c>
      <c r="G45" s="6">
        <f t="shared" si="1"/>
        <v>7.35</v>
      </c>
      <c r="H45" s="6">
        <f t="shared" si="2"/>
        <v>7.35</v>
      </c>
    </row>
    <row r="46" spans="1:8" ht="15.75" customHeight="1">
      <c r="A46" s="8" t="s">
        <v>395</v>
      </c>
      <c r="B46" s="19">
        <v>43855</v>
      </c>
      <c r="C46" s="1" t="s">
        <v>1594</v>
      </c>
      <c r="D46" s="1" t="s">
        <v>1595</v>
      </c>
      <c r="E46" s="6">
        <f t="shared" si="0"/>
        <v>13.98</v>
      </c>
      <c r="F46" s="8">
        <v>0</v>
      </c>
      <c r="G46" s="6" t="str">
        <f t="shared" si="1"/>
        <v/>
      </c>
      <c r="H46" s="6">
        <f t="shared" si="2"/>
        <v>13.98</v>
      </c>
    </row>
    <row r="47" spans="1:8" ht="15.75" customHeight="1">
      <c r="A47" s="8" t="s">
        <v>395</v>
      </c>
      <c r="B47" s="18">
        <v>43856</v>
      </c>
      <c r="C47" s="1" t="s">
        <v>1594</v>
      </c>
      <c r="D47" s="1" t="s">
        <v>1595</v>
      </c>
      <c r="E47" s="6">
        <f t="shared" si="0"/>
        <v>13.98</v>
      </c>
      <c r="F47" s="8">
        <v>0</v>
      </c>
      <c r="G47" s="6" t="str">
        <f t="shared" si="1"/>
        <v/>
      </c>
      <c r="H47" s="6">
        <f t="shared" si="2"/>
        <v>13.98</v>
      </c>
    </row>
    <row r="48" spans="1:8" ht="15.75" customHeight="1">
      <c r="A48" s="8" t="s">
        <v>395</v>
      </c>
      <c r="B48" s="19">
        <v>43856</v>
      </c>
      <c r="C48" s="1" t="s">
        <v>1594</v>
      </c>
      <c r="D48" s="1" t="s">
        <v>1595</v>
      </c>
      <c r="E48" s="6">
        <f t="shared" si="0"/>
        <v>13.98</v>
      </c>
      <c r="F48" s="8">
        <v>0</v>
      </c>
      <c r="G48" s="6" t="str">
        <f t="shared" si="1"/>
        <v/>
      </c>
      <c r="H48" s="6">
        <f t="shared" si="2"/>
        <v>13.98</v>
      </c>
    </row>
    <row r="49" spans="1:8" ht="15.75" customHeight="1">
      <c r="A49" s="8" t="s">
        <v>395</v>
      </c>
      <c r="B49" s="19">
        <v>43833</v>
      </c>
      <c r="C49" s="1" t="s">
        <v>1596</v>
      </c>
      <c r="D49" s="1" t="s">
        <v>618</v>
      </c>
      <c r="E49" s="6">
        <f t="shared" si="0"/>
        <v>13</v>
      </c>
      <c r="F49" s="8">
        <v>0</v>
      </c>
      <c r="G49" s="6" t="str">
        <f t="shared" si="1"/>
        <v/>
      </c>
      <c r="H49" s="6">
        <f t="shared" si="2"/>
        <v>13</v>
      </c>
    </row>
    <row r="50" spans="1:8" ht="15.75" customHeight="1">
      <c r="A50" s="8" t="s">
        <v>395</v>
      </c>
      <c r="B50" s="15">
        <v>43844</v>
      </c>
      <c r="C50" s="1" t="s">
        <v>1596</v>
      </c>
      <c r="D50" s="1" t="s">
        <v>618</v>
      </c>
      <c r="E50" s="6">
        <f t="shared" si="0"/>
        <v>13</v>
      </c>
      <c r="F50" s="8">
        <v>0</v>
      </c>
      <c r="G50" s="6" t="str">
        <f t="shared" si="1"/>
        <v/>
      </c>
      <c r="H50" s="6">
        <f t="shared" si="2"/>
        <v>13</v>
      </c>
    </row>
    <row r="51" spans="1:8" ht="15.75" customHeight="1">
      <c r="A51" s="8" t="s">
        <v>395</v>
      </c>
      <c r="B51" s="19">
        <v>43845</v>
      </c>
      <c r="C51" s="1" t="s">
        <v>1596</v>
      </c>
      <c r="D51" s="1" t="s">
        <v>618</v>
      </c>
      <c r="E51" s="6">
        <f t="shared" si="0"/>
        <v>13</v>
      </c>
      <c r="F51" s="8">
        <v>0</v>
      </c>
      <c r="G51" s="6" t="str">
        <f t="shared" si="1"/>
        <v/>
      </c>
      <c r="H51" s="6">
        <f t="shared" si="2"/>
        <v>13</v>
      </c>
    </row>
    <row r="52" spans="1:8" ht="15.75" customHeight="1">
      <c r="A52" s="8" t="s">
        <v>395</v>
      </c>
      <c r="B52" s="19">
        <v>43858</v>
      </c>
      <c r="C52" s="1" t="s">
        <v>1596</v>
      </c>
      <c r="D52" s="1" t="s">
        <v>618</v>
      </c>
      <c r="E52" s="6">
        <f t="shared" si="0"/>
        <v>13</v>
      </c>
      <c r="F52" s="8">
        <v>0</v>
      </c>
      <c r="G52" s="6" t="str">
        <f t="shared" si="1"/>
        <v/>
      </c>
      <c r="H52" s="6">
        <f t="shared" si="2"/>
        <v>13</v>
      </c>
    </row>
    <row r="53" spans="1:8" ht="15.75" customHeight="1">
      <c r="A53" s="8" t="s">
        <v>395</v>
      </c>
      <c r="B53" s="19">
        <v>43860</v>
      </c>
      <c r="C53" s="1" t="s">
        <v>1596</v>
      </c>
      <c r="D53" s="1" t="s">
        <v>618</v>
      </c>
      <c r="E53" s="6">
        <f t="shared" si="0"/>
        <v>13</v>
      </c>
      <c r="F53" s="8">
        <v>0</v>
      </c>
      <c r="G53" s="6" t="str">
        <f t="shared" si="1"/>
        <v/>
      </c>
      <c r="H53" s="6">
        <f t="shared" si="2"/>
        <v>13</v>
      </c>
    </row>
    <row r="54" spans="1:8" ht="15.75" customHeight="1">
      <c r="A54" s="8" t="s">
        <v>395</v>
      </c>
      <c r="B54" s="18">
        <v>43852</v>
      </c>
      <c r="C54" s="1" t="s">
        <v>462</v>
      </c>
      <c r="D54" s="1" t="s">
        <v>337</v>
      </c>
      <c r="E54" s="6">
        <f t="shared" si="0"/>
        <v>12.9</v>
      </c>
      <c r="F54" s="8">
        <v>0</v>
      </c>
      <c r="G54" s="6" t="str">
        <f t="shared" si="1"/>
        <v/>
      </c>
      <c r="H54" s="6">
        <f t="shared" si="2"/>
        <v>12.9</v>
      </c>
    </row>
    <row r="55" spans="1:8" ht="15.75" customHeight="1">
      <c r="A55" s="8" t="s">
        <v>395</v>
      </c>
      <c r="B55" s="19">
        <v>43848</v>
      </c>
      <c r="C55" s="1" t="s">
        <v>350</v>
      </c>
      <c r="D55" s="1" t="s">
        <v>256</v>
      </c>
      <c r="E55" s="6">
        <f t="shared" si="0"/>
        <v>11</v>
      </c>
      <c r="F55" s="8">
        <v>0</v>
      </c>
      <c r="G55" s="6" t="str">
        <f t="shared" si="1"/>
        <v/>
      </c>
      <c r="H55" s="6">
        <f t="shared" si="2"/>
        <v>11</v>
      </c>
    </row>
    <row r="56" spans="1:8" ht="15.75" customHeight="1">
      <c r="A56" s="8" t="s">
        <v>395</v>
      </c>
      <c r="B56" s="18">
        <v>43864</v>
      </c>
      <c r="C56" s="1" t="s">
        <v>1597</v>
      </c>
      <c r="D56" s="1" t="s">
        <v>358</v>
      </c>
      <c r="E56" s="6">
        <f t="shared" si="0"/>
        <v>10</v>
      </c>
      <c r="F56" s="8">
        <v>0</v>
      </c>
      <c r="G56" s="6" t="str">
        <f t="shared" si="1"/>
        <v/>
      </c>
      <c r="H56" s="6">
        <f t="shared" si="2"/>
        <v>10</v>
      </c>
    </row>
    <row r="57" spans="1:8" ht="15.75" customHeight="1">
      <c r="A57" s="8" t="s">
        <v>395</v>
      </c>
      <c r="B57" s="18">
        <v>43842</v>
      </c>
      <c r="C57" s="1" t="s">
        <v>1598</v>
      </c>
      <c r="D57" s="1" t="s">
        <v>358</v>
      </c>
      <c r="E57" s="6">
        <f t="shared" si="0"/>
        <v>10</v>
      </c>
      <c r="F57" s="8">
        <v>0</v>
      </c>
      <c r="G57" s="6" t="str">
        <f t="shared" si="1"/>
        <v/>
      </c>
      <c r="H57" s="6">
        <f t="shared" si="2"/>
        <v>10</v>
      </c>
    </row>
    <row r="58" spans="1:8" ht="15.75" customHeight="1">
      <c r="A58" s="8" t="s">
        <v>395</v>
      </c>
      <c r="B58" s="18">
        <v>43839</v>
      </c>
      <c r="C58" s="1" t="s">
        <v>1599</v>
      </c>
      <c r="D58" s="1" t="s">
        <v>506</v>
      </c>
      <c r="E58" s="6">
        <f t="shared" si="0"/>
        <v>9.5</v>
      </c>
      <c r="F58" s="8">
        <v>2</v>
      </c>
      <c r="G58" s="6">
        <f t="shared" si="1"/>
        <v>4.75</v>
      </c>
      <c r="H58" s="6">
        <f t="shared" si="2"/>
        <v>4.75</v>
      </c>
    </row>
    <row r="59" spans="1:8" ht="15.75" customHeight="1">
      <c r="A59" s="8" t="s">
        <v>395</v>
      </c>
      <c r="B59" s="18">
        <v>43842</v>
      </c>
      <c r="C59" s="1" t="s">
        <v>1385</v>
      </c>
      <c r="D59" s="1" t="s">
        <v>1600</v>
      </c>
      <c r="E59" s="6">
        <f t="shared" si="0"/>
        <v>8.9600000000000009</v>
      </c>
      <c r="F59" s="8">
        <v>2</v>
      </c>
      <c r="G59" s="6">
        <f t="shared" si="1"/>
        <v>4.4800000000000004</v>
      </c>
      <c r="H59" s="6">
        <f t="shared" si="2"/>
        <v>4.4800000000000004</v>
      </c>
    </row>
    <row r="60" spans="1:8" ht="15.75" customHeight="1">
      <c r="A60" s="8" t="s">
        <v>395</v>
      </c>
      <c r="B60" s="19">
        <v>43849</v>
      </c>
      <c r="C60" s="1" t="s">
        <v>1036</v>
      </c>
      <c r="D60" s="1" t="s">
        <v>430</v>
      </c>
      <c r="E60" s="6">
        <f t="shared" si="0"/>
        <v>8.1999999999999993</v>
      </c>
      <c r="F60" s="8">
        <v>2</v>
      </c>
      <c r="G60" s="6">
        <f t="shared" si="1"/>
        <v>4.0999999999999996</v>
      </c>
      <c r="H60" s="6">
        <f t="shared" si="2"/>
        <v>4.0999999999999996</v>
      </c>
    </row>
    <row r="61" spans="1:8" ht="15.75" customHeight="1">
      <c r="A61" s="8" t="s">
        <v>395</v>
      </c>
      <c r="B61" s="19">
        <v>43851</v>
      </c>
      <c r="C61" s="1" t="s">
        <v>1601</v>
      </c>
      <c r="D61" s="1" t="s">
        <v>34</v>
      </c>
      <c r="E61" s="6">
        <f t="shared" si="0"/>
        <v>7.9</v>
      </c>
      <c r="F61" s="8">
        <v>0</v>
      </c>
      <c r="G61" s="6" t="str">
        <f t="shared" si="1"/>
        <v/>
      </c>
      <c r="H61" s="6">
        <f t="shared" si="2"/>
        <v>7.9</v>
      </c>
    </row>
    <row r="62" spans="1:8" ht="15.75" customHeight="1">
      <c r="A62" s="8" t="s">
        <v>395</v>
      </c>
      <c r="B62" s="15">
        <v>43835</v>
      </c>
      <c r="C62" s="1" t="s">
        <v>934</v>
      </c>
      <c r="D62" s="1" t="s">
        <v>1178</v>
      </c>
      <c r="E62" s="6">
        <f t="shared" si="0"/>
        <v>7.8</v>
      </c>
      <c r="F62" s="8">
        <v>2</v>
      </c>
      <c r="G62" s="6">
        <f t="shared" si="1"/>
        <v>3.9</v>
      </c>
      <c r="H62" s="6">
        <f t="shared" si="2"/>
        <v>3.9</v>
      </c>
    </row>
    <row r="63" spans="1:8" ht="15.75" customHeight="1">
      <c r="A63" s="8" t="s">
        <v>395</v>
      </c>
      <c r="B63" s="18">
        <v>43848</v>
      </c>
      <c r="C63" s="1" t="s">
        <v>814</v>
      </c>
      <c r="D63" s="1" t="s">
        <v>1602</v>
      </c>
      <c r="E63" s="6">
        <f t="shared" si="0"/>
        <v>6.96</v>
      </c>
      <c r="F63" s="8">
        <v>2</v>
      </c>
      <c r="G63" s="6">
        <f t="shared" si="1"/>
        <v>3.48</v>
      </c>
      <c r="H63" s="6">
        <f t="shared" si="2"/>
        <v>3.48</v>
      </c>
    </row>
    <row r="64" spans="1:8" ht="15.75" customHeight="1">
      <c r="A64" s="8" t="s">
        <v>395</v>
      </c>
      <c r="B64" s="18">
        <v>43849</v>
      </c>
      <c r="C64" s="1" t="s">
        <v>1603</v>
      </c>
      <c r="D64" s="1" t="s">
        <v>1604</v>
      </c>
      <c r="E64" s="6">
        <f t="shared" si="0"/>
        <v>6.44</v>
      </c>
      <c r="F64" s="8">
        <v>2</v>
      </c>
      <c r="G64" s="6">
        <f t="shared" si="1"/>
        <v>3.22</v>
      </c>
      <c r="H64" s="6">
        <f t="shared" si="2"/>
        <v>3.22</v>
      </c>
    </row>
    <row r="65" spans="1:8" ht="15.75" customHeight="1">
      <c r="A65" s="8" t="s">
        <v>395</v>
      </c>
      <c r="B65" s="19">
        <v>43834</v>
      </c>
      <c r="C65" s="1" t="s">
        <v>313</v>
      </c>
      <c r="D65" s="1" t="s">
        <v>407</v>
      </c>
      <c r="E65" s="6">
        <f t="shared" si="0"/>
        <v>6.4</v>
      </c>
      <c r="F65" s="8">
        <v>2</v>
      </c>
      <c r="G65" s="6">
        <f t="shared" si="1"/>
        <v>3.2</v>
      </c>
      <c r="H65" s="6">
        <f t="shared" si="2"/>
        <v>3.2</v>
      </c>
    </row>
    <row r="66" spans="1:8" ht="15.75" customHeight="1">
      <c r="A66" s="8" t="s">
        <v>395</v>
      </c>
      <c r="B66" s="18">
        <v>43847</v>
      </c>
      <c r="C66" s="1" t="s">
        <v>350</v>
      </c>
      <c r="D66" s="1" t="s">
        <v>801</v>
      </c>
      <c r="E66" s="6">
        <f t="shared" si="0"/>
        <v>6</v>
      </c>
      <c r="F66" s="1">
        <v>0</v>
      </c>
      <c r="G66" s="6" t="str">
        <f t="shared" si="1"/>
        <v/>
      </c>
      <c r="H66" s="6">
        <f t="shared" si="2"/>
        <v>6</v>
      </c>
    </row>
    <row r="67" spans="1:8" ht="15.75" customHeight="1">
      <c r="A67" s="8" t="s">
        <v>395</v>
      </c>
      <c r="B67" s="19">
        <v>43840</v>
      </c>
      <c r="C67" s="1" t="s">
        <v>1605</v>
      </c>
      <c r="D67" s="1" t="s">
        <v>1606</v>
      </c>
      <c r="E67" s="6">
        <f t="shared" si="0"/>
        <v>5.37</v>
      </c>
      <c r="F67" s="8">
        <v>0</v>
      </c>
      <c r="G67" s="6" t="str">
        <f t="shared" si="1"/>
        <v/>
      </c>
      <c r="H67" s="6">
        <f t="shared" si="2"/>
        <v>5.37</v>
      </c>
    </row>
    <row r="68" spans="1:8" ht="15.75" customHeight="1">
      <c r="A68" s="8" t="s">
        <v>395</v>
      </c>
      <c r="B68" s="19">
        <v>43847</v>
      </c>
      <c r="C68" s="1" t="s">
        <v>1607</v>
      </c>
      <c r="D68" s="1" t="s">
        <v>501</v>
      </c>
      <c r="E68" s="6">
        <f t="shared" si="0"/>
        <v>5</v>
      </c>
      <c r="F68" s="8">
        <v>0</v>
      </c>
      <c r="G68" s="6" t="str">
        <f t="shared" si="1"/>
        <v/>
      </c>
      <c r="H68" s="6">
        <f t="shared" si="2"/>
        <v>5</v>
      </c>
    </row>
    <row r="69" spans="1:8" ht="15.75" customHeight="1">
      <c r="A69" s="8" t="s">
        <v>395</v>
      </c>
      <c r="B69" s="18">
        <v>43854</v>
      </c>
      <c r="C69" s="1" t="s">
        <v>1608</v>
      </c>
      <c r="D69" s="1" t="s">
        <v>501</v>
      </c>
      <c r="E69" s="6">
        <f t="shared" si="0"/>
        <v>5</v>
      </c>
      <c r="F69" s="1">
        <v>2</v>
      </c>
      <c r="G69" s="6">
        <f t="shared" si="1"/>
        <v>2.5</v>
      </c>
      <c r="H69" s="6">
        <f t="shared" si="2"/>
        <v>2.5</v>
      </c>
    </row>
    <row r="70" spans="1:8" ht="15.75" customHeight="1">
      <c r="A70" s="8" t="s">
        <v>395</v>
      </c>
      <c r="B70" s="19">
        <v>43850</v>
      </c>
      <c r="C70" s="1" t="s">
        <v>1113</v>
      </c>
      <c r="D70" s="1" t="s">
        <v>501</v>
      </c>
      <c r="E70" s="6">
        <f t="shared" si="0"/>
        <v>5</v>
      </c>
      <c r="F70" s="8">
        <v>0</v>
      </c>
      <c r="G70" s="6" t="str">
        <f t="shared" si="1"/>
        <v/>
      </c>
      <c r="H70" s="6">
        <f t="shared" si="2"/>
        <v>5</v>
      </c>
    </row>
    <row r="71" spans="1:8" ht="15.75" customHeight="1">
      <c r="A71" s="8" t="s">
        <v>395</v>
      </c>
      <c r="B71" s="18">
        <v>43836</v>
      </c>
      <c r="C71" s="1" t="s">
        <v>1609</v>
      </c>
      <c r="D71" s="1" t="s">
        <v>1610</v>
      </c>
      <c r="E71" s="6">
        <f t="shared" si="0"/>
        <v>4.79</v>
      </c>
      <c r="F71" s="8">
        <v>0</v>
      </c>
      <c r="G71" s="6" t="str">
        <f t="shared" si="1"/>
        <v/>
      </c>
      <c r="H71" s="6">
        <f t="shared" si="2"/>
        <v>4.79</v>
      </c>
    </row>
    <row r="72" spans="1:8" ht="15.75" customHeight="1">
      <c r="A72" s="8" t="s">
        <v>395</v>
      </c>
      <c r="B72" s="19">
        <v>43836</v>
      </c>
      <c r="C72" s="1" t="s">
        <v>1611</v>
      </c>
      <c r="D72" s="1" t="s">
        <v>1612</v>
      </c>
      <c r="E72" s="6">
        <f t="shared" si="0"/>
        <v>4.7</v>
      </c>
      <c r="F72" s="8">
        <v>0</v>
      </c>
      <c r="G72" s="6" t="str">
        <f t="shared" si="1"/>
        <v/>
      </c>
      <c r="H72" s="6">
        <f t="shared" si="2"/>
        <v>4.7</v>
      </c>
    </row>
    <row r="73" spans="1:8" ht="15.75" customHeight="1">
      <c r="A73" s="8" t="s">
        <v>395</v>
      </c>
      <c r="B73" s="19">
        <v>43864</v>
      </c>
      <c r="C73" s="1" t="s">
        <v>1613</v>
      </c>
      <c r="D73" s="1" t="s">
        <v>1425</v>
      </c>
      <c r="E73" s="6">
        <f t="shared" si="0"/>
        <v>4.62</v>
      </c>
      <c r="F73" s="8">
        <v>2</v>
      </c>
      <c r="G73" s="6">
        <f t="shared" si="1"/>
        <v>2.31</v>
      </c>
      <c r="H73" s="6">
        <f t="shared" si="2"/>
        <v>2.31</v>
      </c>
    </row>
    <row r="74" spans="1:8" ht="15.75" customHeight="1">
      <c r="A74" s="8" t="s">
        <v>395</v>
      </c>
      <c r="B74" s="19">
        <v>43838</v>
      </c>
      <c r="C74" s="1" t="s">
        <v>1614</v>
      </c>
      <c r="D74" s="1" t="s">
        <v>1615</v>
      </c>
      <c r="E74" s="6">
        <f t="shared" si="0"/>
        <v>4.04</v>
      </c>
      <c r="F74" s="8">
        <v>0</v>
      </c>
      <c r="G74" s="6" t="str">
        <f t="shared" si="1"/>
        <v/>
      </c>
      <c r="H74" s="6">
        <f t="shared" si="2"/>
        <v>4.04</v>
      </c>
    </row>
    <row r="75" spans="1:8" ht="15.75" customHeight="1">
      <c r="A75" s="8" t="s">
        <v>395</v>
      </c>
      <c r="B75" s="19">
        <v>43841</v>
      </c>
      <c r="C75" s="1" t="s">
        <v>1566</v>
      </c>
      <c r="D75" s="1" t="s">
        <v>792</v>
      </c>
      <c r="E75" s="6">
        <f t="shared" si="0"/>
        <v>4</v>
      </c>
      <c r="F75" s="8">
        <v>0</v>
      </c>
      <c r="G75" s="6" t="str">
        <f t="shared" si="1"/>
        <v/>
      </c>
      <c r="H75" s="6">
        <f t="shared" si="2"/>
        <v>4</v>
      </c>
    </row>
    <row r="76" spans="1:8" ht="15.75" customHeight="1">
      <c r="A76" s="8" t="s">
        <v>395</v>
      </c>
      <c r="B76" s="19">
        <v>43860</v>
      </c>
      <c r="C76" s="1" t="s">
        <v>1616</v>
      </c>
      <c r="D76" s="1" t="s">
        <v>742</v>
      </c>
      <c r="E76" s="6">
        <f t="shared" si="0"/>
        <v>3.8</v>
      </c>
      <c r="F76" s="8">
        <v>0</v>
      </c>
      <c r="G76" s="6" t="str">
        <f t="shared" si="1"/>
        <v/>
      </c>
      <c r="H76" s="6">
        <f t="shared" si="2"/>
        <v>3.8</v>
      </c>
    </row>
    <row r="77" spans="1:8" ht="15.75" customHeight="1">
      <c r="A77" s="8" t="s">
        <v>395</v>
      </c>
      <c r="B77" s="19">
        <v>43853</v>
      </c>
      <c r="C77" s="1" t="s">
        <v>1617</v>
      </c>
      <c r="D77" s="1" t="s">
        <v>742</v>
      </c>
      <c r="E77" s="6">
        <f t="shared" si="0"/>
        <v>3.8</v>
      </c>
      <c r="F77" s="8">
        <v>2</v>
      </c>
      <c r="G77" s="6">
        <f t="shared" si="1"/>
        <v>1.9</v>
      </c>
      <c r="H77" s="6">
        <f t="shared" si="2"/>
        <v>1.9</v>
      </c>
    </row>
    <row r="78" spans="1:8" ht="15.75" customHeight="1">
      <c r="A78" s="8" t="s">
        <v>395</v>
      </c>
      <c r="B78" s="19">
        <v>43837</v>
      </c>
      <c r="C78" s="1" t="s">
        <v>1618</v>
      </c>
      <c r="D78" s="1" t="s">
        <v>1114</v>
      </c>
      <c r="E78" s="6">
        <f t="shared" si="0"/>
        <v>3.6</v>
      </c>
      <c r="F78" s="8">
        <v>2</v>
      </c>
      <c r="G78" s="6">
        <f t="shared" si="1"/>
        <v>1.8</v>
      </c>
      <c r="H78" s="6">
        <f t="shared" si="2"/>
        <v>1.8</v>
      </c>
    </row>
    <row r="79" spans="1:8" ht="15.75" customHeight="1">
      <c r="A79" s="8" t="s">
        <v>395</v>
      </c>
      <c r="B79" s="19">
        <v>43852</v>
      </c>
      <c r="C79" s="1" t="s">
        <v>1619</v>
      </c>
      <c r="D79" s="1" t="s">
        <v>1620</v>
      </c>
      <c r="E79" s="6">
        <f t="shared" si="0"/>
        <v>3.44</v>
      </c>
      <c r="F79" s="8">
        <v>0</v>
      </c>
      <c r="G79" s="6" t="str">
        <f t="shared" si="1"/>
        <v/>
      </c>
      <c r="H79" s="6">
        <f t="shared" si="2"/>
        <v>3.44</v>
      </c>
    </row>
    <row r="80" spans="1:8" ht="15.75" customHeight="1">
      <c r="A80" s="8" t="s">
        <v>395</v>
      </c>
      <c r="B80" s="18">
        <v>43844</v>
      </c>
      <c r="C80" s="1" t="s">
        <v>1621</v>
      </c>
      <c r="D80" s="1" t="s">
        <v>1620</v>
      </c>
      <c r="E80" s="6">
        <f t="shared" si="0"/>
        <v>3.44</v>
      </c>
      <c r="F80" s="8">
        <v>2</v>
      </c>
      <c r="G80" s="6">
        <f t="shared" si="1"/>
        <v>1.72</v>
      </c>
      <c r="H80" s="6">
        <f t="shared" si="2"/>
        <v>1.72</v>
      </c>
    </row>
    <row r="81" spans="1:8" ht="15.75" customHeight="1">
      <c r="A81" s="8" t="s">
        <v>395</v>
      </c>
      <c r="B81" s="19">
        <v>43858</v>
      </c>
      <c r="C81" s="1" t="s">
        <v>1622</v>
      </c>
      <c r="D81" s="1" t="s">
        <v>1623</v>
      </c>
      <c r="E81" s="6">
        <f t="shared" si="0"/>
        <v>3.12</v>
      </c>
      <c r="F81" s="8">
        <v>0</v>
      </c>
      <c r="G81" s="6" t="str">
        <f t="shared" si="1"/>
        <v/>
      </c>
      <c r="H81" s="6">
        <f t="shared" si="2"/>
        <v>3.12</v>
      </c>
    </row>
    <row r="82" spans="1:8" ht="15.75" customHeight="1">
      <c r="A82" s="8" t="s">
        <v>395</v>
      </c>
      <c r="B82" s="18">
        <v>43856</v>
      </c>
      <c r="C82" s="1" t="s">
        <v>1624</v>
      </c>
      <c r="D82" s="1" t="s">
        <v>1625</v>
      </c>
      <c r="E82" s="6">
        <f t="shared" si="0"/>
        <v>2.92</v>
      </c>
      <c r="F82" s="8">
        <v>2</v>
      </c>
      <c r="G82" s="6">
        <f t="shared" si="1"/>
        <v>1.46</v>
      </c>
      <c r="H82" s="6">
        <f t="shared" si="2"/>
        <v>1.46</v>
      </c>
    </row>
    <row r="83" spans="1:8" ht="15.75" customHeight="1">
      <c r="A83" s="8" t="s">
        <v>395</v>
      </c>
      <c r="B83" s="18">
        <v>43846</v>
      </c>
      <c r="C83" s="1" t="s">
        <v>352</v>
      </c>
      <c r="D83" s="1" t="s">
        <v>59</v>
      </c>
      <c r="E83" s="6">
        <f t="shared" si="0"/>
        <v>2.9</v>
      </c>
      <c r="F83" s="8">
        <v>0</v>
      </c>
      <c r="G83" s="6" t="str">
        <f t="shared" si="1"/>
        <v/>
      </c>
      <c r="H83" s="6">
        <f t="shared" si="2"/>
        <v>2.9</v>
      </c>
    </row>
    <row r="84" spans="1:8" ht="15.75" customHeight="1">
      <c r="A84" s="8" t="s">
        <v>395</v>
      </c>
      <c r="B84" s="19">
        <v>43844</v>
      </c>
      <c r="C84" s="1" t="s">
        <v>1616</v>
      </c>
      <c r="D84" s="1" t="s">
        <v>329</v>
      </c>
      <c r="E84" s="6">
        <f t="shared" si="0"/>
        <v>2.8</v>
      </c>
      <c r="F84" s="8">
        <v>0</v>
      </c>
      <c r="G84" s="6" t="str">
        <f t="shared" si="1"/>
        <v/>
      </c>
      <c r="H84" s="6">
        <f t="shared" si="2"/>
        <v>2.8</v>
      </c>
    </row>
    <row r="85" spans="1:8" ht="15.75" customHeight="1">
      <c r="A85" s="8" t="s">
        <v>395</v>
      </c>
      <c r="B85" s="19">
        <v>43845</v>
      </c>
      <c r="C85" s="1" t="s">
        <v>1616</v>
      </c>
      <c r="D85" s="1" t="s">
        <v>329</v>
      </c>
      <c r="E85" s="6">
        <f t="shared" si="0"/>
        <v>2.8</v>
      </c>
      <c r="F85" s="8">
        <v>0</v>
      </c>
      <c r="G85" s="6" t="str">
        <f t="shared" si="1"/>
        <v/>
      </c>
      <c r="H85" s="6">
        <f t="shared" si="2"/>
        <v>2.8</v>
      </c>
    </row>
    <row r="86" spans="1:8" ht="15.75" customHeight="1">
      <c r="A86" s="8" t="s">
        <v>395</v>
      </c>
      <c r="B86" s="19">
        <v>43837</v>
      </c>
      <c r="C86" s="1" t="s">
        <v>1626</v>
      </c>
      <c r="D86" s="1" t="s">
        <v>1627</v>
      </c>
      <c r="E86" s="6">
        <f t="shared" si="0"/>
        <v>2.52</v>
      </c>
      <c r="F86" s="8">
        <v>0</v>
      </c>
      <c r="G86" s="6" t="str">
        <f t="shared" si="1"/>
        <v/>
      </c>
      <c r="H86" s="6">
        <f t="shared" si="2"/>
        <v>2.52</v>
      </c>
    </row>
    <row r="87" spans="1:8" ht="15.75" customHeight="1">
      <c r="A87" s="8" t="s">
        <v>395</v>
      </c>
      <c r="B87" s="19">
        <v>43846</v>
      </c>
      <c r="C87" s="1" t="s">
        <v>804</v>
      </c>
      <c r="D87" s="1" t="s">
        <v>1038</v>
      </c>
      <c r="E87" s="6">
        <f t="shared" si="0"/>
        <v>2.34</v>
      </c>
      <c r="F87" s="8">
        <v>0</v>
      </c>
      <c r="G87" s="6" t="str">
        <f t="shared" si="1"/>
        <v/>
      </c>
      <c r="H87" s="6">
        <f t="shared" si="2"/>
        <v>2.34</v>
      </c>
    </row>
    <row r="88" spans="1:8" ht="15.75" customHeight="1">
      <c r="A88" s="8" t="s">
        <v>395</v>
      </c>
      <c r="B88" s="19">
        <v>43858</v>
      </c>
      <c r="C88" s="1" t="s">
        <v>1471</v>
      </c>
      <c r="D88" s="1" t="s">
        <v>1099</v>
      </c>
      <c r="E88" s="6">
        <f t="shared" si="0"/>
        <v>2.2000000000000002</v>
      </c>
      <c r="F88" s="8">
        <v>0</v>
      </c>
      <c r="G88" s="6" t="str">
        <f t="shared" si="1"/>
        <v/>
      </c>
      <c r="H88" s="6">
        <f t="shared" si="2"/>
        <v>2.2000000000000002</v>
      </c>
    </row>
    <row r="89" spans="1:8" ht="15.75" customHeight="1">
      <c r="A89" s="8" t="s">
        <v>395</v>
      </c>
      <c r="B89" s="19">
        <v>43843</v>
      </c>
      <c r="C89" s="1" t="s">
        <v>1628</v>
      </c>
      <c r="D89" s="1" t="s">
        <v>1629</v>
      </c>
      <c r="E89" s="6">
        <f t="shared" si="0"/>
        <v>2.04</v>
      </c>
      <c r="F89" s="8">
        <v>0</v>
      </c>
      <c r="G89" s="6" t="str">
        <f t="shared" si="1"/>
        <v/>
      </c>
      <c r="H89" s="6">
        <f t="shared" si="2"/>
        <v>2.04</v>
      </c>
    </row>
    <row r="90" spans="1:8" ht="15.75" customHeight="1">
      <c r="A90" s="8" t="s">
        <v>395</v>
      </c>
      <c r="B90" s="19">
        <v>43844</v>
      </c>
      <c r="C90" s="1" t="s">
        <v>1630</v>
      </c>
      <c r="D90" s="1" t="s">
        <v>1629</v>
      </c>
      <c r="E90" s="6">
        <f t="shared" si="0"/>
        <v>2.04</v>
      </c>
      <c r="F90" s="8">
        <v>2</v>
      </c>
      <c r="G90" s="6">
        <f t="shared" si="1"/>
        <v>1.02</v>
      </c>
      <c r="H90" s="6">
        <f t="shared" si="2"/>
        <v>1.02</v>
      </c>
    </row>
    <row r="91" spans="1:8" ht="15.75" customHeight="1">
      <c r="A91" s="8" t="s">
        <v>395</v>
      </c>
      <c r="B91" s="19">
        <v>43832</v>
      </c>
      <c r="C91" s="1" t="s">
        <v>1631</v>
      </c>
      <c r="D91" s="1" t="s">
        <v>1252</v>
      </c>
      <c r="E91" s="6">
        <f t="shared" si="0"/>
        <v>1.6</v>
      </c>
      <c r="F91" s="8">
        <v>0</v>
      </c>
      <c r="G91" s="6" t="str">
        <f t="shared" si="1"/>
        <v/>
      </c>
      <c r="H91" s="6">
        <f t="shared" si="2"/>
        <v>1.6</v>
      </c>
    </row>
    <row r="92" spans="1:8" ht="15.75" customHeight="1">
      <c r="A92" s="8" t="s">
        <v>395</v>
      </c>
      <c r="B92" s="18">
        <v>43839</v>
      </c>
      <c r="C92" s="1" t="s">
        <v>1632</v>
      </c>
      <c r="D92" s="1" t="s">
        <v>1252</v>
      </c>
      <c r="E92" s="6">
        <f t="shared" si="0"/>
        <v>1.6</v>
      </c>
      <c r="F92" s="8">
        <v>0</v>
      </c>
      <c r="G92" s="6" t="str">
        <f t="shared" si="1"/>
        <v/>
      </c>
      <c r="H92" s="6">
        <f t="shared" si="2"/>
        <v>1.6</v>
      </c>
    </row>
    <row r="93" spans="1:8" ht="15.75" customHeight="1">
      <c r="A93" s="8" t="s">
        <v>395</v>
      </c>
      <c r="B93" s="18">
        <v>43844</v>
      </c>
      <c r="C93" s="1" t="s">
        <v>1633</v>
      </c>
      <c r="D93" s="1" t="s">
        <v>1252</v>
      </c>
      <c r="E93" s="6">
        <f t="shared" si="0"/>
        <v>1.6</v>
      </c>
      <c r="F93" s="8">
        <v>0</v>
      </c>
      <c r="G93" s="6" t="str">
        <f t="shared" si="1"/>
        <v/>
      </c>
      <c r="H93" s="6">
        <f t="shared" si="2"/>
        <v>1.6</v>
      </c>
    </row>
    <row r="94" spans="1:8" ht="15.75" customHeight="1">
      <c r="A94" s="8" t="s">
        <v>395</v>
      </c>
      <c r="B94" s="19">
        <v>43845</v>
      </c>
      <c r="C94" s="1" t="s">
        <v>1634</v>
      </c>
      <c r="D94" s="1" t="s">
        <v>1252</v>
      </c>
      <c r="E94" s="6">
        <f t="shared" si="0"/>
        <v>1.6</v>
      </c>
      <c r="F94" s="8">
        <v>0</v>
      </c>
      <c r="G94" s="6" t="str">
        <f t="shared" si="1"/>
        <v/>
      </c>
      <c r="H94" s="6">
        <f t="shared" si="2"/>
        <v>1.6</v>
      </c>
    </row>
    <row r="95" spans="1:8" ht="15.75" customHeight="1">
      <c r="A95" s="8" t="s">
        <v>395</v>
      </c>
      <c r="B95" s="19">
        <v>43846</v>
      </c>
      <c r="C95" s="1" t="s">
        <v>1635</v>
      </c>
      <c r="D95" s="1" t="s">
        <v>1252</v>
      </c>
      <c r="E95" s="6">
        <f t="shared" si="0"/>
        <v>1.6</v>
      </c>
      <c r="F95" s="8">
        <v>0</v>
      </c>
      <c r="G95" s="6" t="str">
        <f t="shared" si="1"/>
        <v/>
      </c>
      <c r="H95" s="6">
        <f t="shared" si="2"/>
        <v>1.6</v>
      </c>
    </row>
    <row r="96" spans="1:8" ht="15.75" customHeight="1">
      <c r="A96" s="8" t="s">
        <v>395</v>
      </c>
      <c r="B96" s="19">
        <v>43833</v>
      </c>
      <c r="C96" s="1" t="s">
        <v>1636</v>
      </c>
      <c r="D96" s="1" t="s">
        <v>1637</v>
      </c>
      <c r="E96" s="6">
        <f t="shared" si="0"/>
        <v>1.56</v>
      </c>
      <c r="F96" s="8">
        <v>0</v>
      </c>
      <c r="G96" s="6" t="str">
        <f t="shared" si="1"/>
        <v/>
      </c>
      <c r="H96" s="6">
        <f t="shared" si="2"/>
        <v>1.56</v>
      </c>
    </row>
    <row r="97" spans="1:8" ht="15.75" customHeight="1">
      <c r="A97" s="8" t="s">
        <v>395</v>
      </c>
      <c r="B97" s="18">
        <v>43850</v>
      </c>
      <c r="C97" s="1" t="s">
        <v>1638</v>
      </c>
      <c r="D97" s="1" t="s">
        <v>1637</v>
      </c>
      <c r="E97" s="6">
        <f t="shared" si="0"/>
        <v>1.56</v>
      </c>
      <c r="F97" s="8">
        <v>0</v>
      </c>
      <c r="G97" s="6" t="str">
        <f t="shared" si="1"/>
        <v/>
      </c>
      <c r="H97" s="6">
        <f t="shared" si="2"/>
        <v>1.56</v>
      </c>
    </row>
    <row r="98" spans="1:8" ht="15.75" customHeight="1">
      <c r="A98" s="8" t="s">
        <v>395</v>
      </c>
      <c r="B98" s="19">
        <v>43851</v>
      </c>
      <c r="C98" s="1" t="s">
        <v>1639</v>
      </c>
      <c r="D98" s="1" t="s">
        <v>1637</v>
      </c>
      <c r="E98" s="6">
        <f t="shared" si="0"/>
        <v>1.56</v>
      </c>
      <c r="F98" s="8">
        <v>0</v>
      </c>
      <c r="G98" s="6" t="str">
        <f t="shared" si="1"/>
        <v/>
      </c>
      <c r="H98" s="6">
        <f t="shared" si="2"/>
        <v>1.56</v>
      </c>
    </row>
    <row r="99" spans="1:8" ht="15.75" customHeight="1">
      <c r="A99" s="8" t="s">
        <v>395</v>
      </c>
      <c r="B99" s="19">
        <v>43859</v>
      </c>
      <c r="C99" s="1" t="s">
        <v>1640</v>
      </c>
      <c r="D99" s="1" t="s">
        <v>1637</v>
      </c>
      <c r="E99" s="6">
        <f t="shared" si="0"/>
        <v>1.56</v>
      </c>
      <c r="F99" s="8">
        <v>0</v>
      </c>
      <c r="G99" s="6" t="str">
        <f t="shared" si="1"/>
        <v/>
      </c>
      <c r="H99" s="6">
        <f t="shared" si="2"/>
        <v>1.56</v>
      </c>
    </row>
    <row r="100" spans="1:8" ht="15.75" customHeight="1">
      <c r="A100" s="8" t="s">
        <v>395</v>
      </c>
      <c r="B100" s="18">
        <v>43851</v>
      </c>
      <c r="C100" s="1" t="s">
        <v>366</v>
      </c>
      <c r="D100" s="1" t="s">
        <v>69</v>
      </c>
      <c r="E100" s="6">
        <f t="shared" si="0"/>
        <v>1.5</v>
      </c>
      <c r="F100" s="8">
        <v>0</v>
      </c>
      <c r="G100" s="6" t="str">
        <f t="shared" si="1"/>
        <v/>
      </c>
      <c r="H100" s="6">
        <f t="shared" si="2"/>
        <v>1.5</v>
      </c>
    </row>
    <row r="101" spans="1:8" ht="15.75" customHeight="1">
      <c r="A101" s="8" t="s">
        <v>395</v>
      </c>
      <c r="B101" s="19">
        <v>43837</v>
      </c>
      <c r="C101" s="1" t="s">
        <v>1641</v>
      </c>
      <c r="D101" s="1" t="s">
        <v>1118</v>
      </c>
      <c r="E101" s="6">
        <f t="shared" si="0"/>
        <v>1.02</v>
      </c>
      <c r="F101" s="8">
        <v>2</v>
      </c>
      <c r="G101" s="6">
        <f t="shared" si="1"/>
        <v>0.51</v>
      </c>
      <c r="H101" s="6">
        <f t="shared" si="2"/>
        <v>0.51</v>
      </c>
    </row>
    <row r="102" spans="1:8" ht="15.75" customHeight="1">
      <c r="A102" s="8" t="s">
        <v>395</v>
      </c>
      <c r="B102" s="19">
        <v>43834</v>
      </c>
      <c r="C102" s="1" t="s">
        <v>1642</v>
      </c>
      <c r="D102" s="1" t="s">
        <v>1643</v>
      </c>
      <c r="E102" s="6">
        <f t="shared" si="0"/>
        <v>0.57999999999999996</v>
      </c>
      <c r="F102" s="8">
        <v>2</v>
      </c>
      <c r="G102" s="6">
        <f t="shared" si="1"/>
        <v>0.28999999999999998</v>
      </c>
      <c r="H102" s="6">
        <f t="shared" si="2"/>
        <v>0.28999999999999998</v>
      </c>
    </row>
    <row r="103" spans="1:8" ht="15.75" customHeight="1">
      <c r="A103" s="8" t="s">
        <v>395</v>
      </c>
      <c r="B103" s="19">
        <v>43848</v>
      </c>
      <c r="C103" s="1" t="s">
        <v>1644</v>
      </c>
      <c r="D103" s="1" t="s">
        <v>1645</v>
      </c>
      <c r="E103" s="6">
        <f t="shared" si="0"/>
        <v>0.18</v>
      </c>
      <c r="F103" s="8">
        <v>2</v>
      </c>
      <c r="G103" s="6">
        <f t="shared" si="1"/>
        <v>0.09</v>
      </c>
      <c r="H103" s="6">
        <f t="shared" si="2"/>
        <v>0.09</v>
      </c>
    </row>
    <row r="104" spans="1:8" ht="15.75" customHeight="1">
      <c r="A104" s="8"/>
      <c r="B104" s="19"/>
      <c r="E104" s="6">
        <v>8.5500000000000007</v>
      </c>
      <c r="F104" s="8">
        <v>2</v>
      </c>
      <c r="G104" s="6">
        <f t="shared" si="1"/>
        <v>4.2750000000000004</v>
      </c>
      <c r="H104" s="6">
        <f t="shared" si="2"/>
        <v>4.2750000000000004</v>
      </c>
    </row>
    <row r="105" spans="1:8" ht="15.75" customHeight="1">
      <c r="A105" s="8"/>
      <c r="B105" s="19"/>
      <c r="E105" s="6">
        <v>119.25</v>
      </c>
      <c r="F105" s="8">
        <v>2</v>
      </c>
      <c r="G105" s="6">
        <f t="shared" si="1"/>
        <v>59.625</v>
      </c>
      <c r="H105" s="6">
        <f t="shared" si="2"/>
        <v>59.625</v>
      </c>
    </row>
    <row r="106" spans="1:8" ht="15.75" customHeight="1">
      <c r="A106" s="8"/>
      <c r="B106" s="23"/>
      <c r="C106" s="21"/>
      <c r="D106" s="22"/>
      <c r="E106" s="6">
        <v>11.65</v>
      </c>
      <c r="F106" s="8">
        <v>2</v>
      </c>
      <c r="G106" s="6">
        <f t="shared" si="1"/>
        <v>5.8250000000000002</v>
      </c>
      <c r="H106" s="6">
        <f t="shared" si="2"/>
        <v>5.8250000000000002</v>
      </c>
    </row>
    <row r="107" spans="1:8" ht="15.75" customHeight="1">
      <c r="A107" s="8"/>
      <c r="B107" s="20"/>
      <c r="C107" s="21"/>
      <c r="D107" s="22"/>
      <c r="E107" s="6">
        <v>5.15</v>
      </c>
      <c r="F107" s="8">
        <v>2</v>
      </c>
      <c r="G107" s="6">
        <f t="shared" si="1"/>
        <v>2.5750000000000002</v>
      </c>
      <c r="H107" s="6">
        <f t="shared" si="2"/>
        <v>2.5750000000000002</v>
      </c>
    </row>
    <row r="108" spans="1:8" ht="15.75" customHeight="1">
      <c r="A108" s="8"/>
      <c r="B108" s="23"/>
      <c r="C108" s="21"/>
      <c r="D108" s="22"/>
      <c r="E108" s="6">
        <v>7.4</v>
      </c>
      <c r="F108" s="8">
        <v>2</v>
      </c>
      <c r="G108" s="6">
        <f t="shared" si="1"/>
        <v>3.7</v>
      </c>
      <c r="H108" s="6">
        <f t="shared" si="2"/>
        <v>3.7</v>
      </c>
    </row>
    <row r="109" spans="1:8" ht="15.75" customHeight="1">
      <c r="A109" s="8"/>
      <c r="B109" s="20"/>
      <c r="C109" s="21"/>
      <c r="D109" s="22"/>
      <c r="E109" s="6">
        <v>2.75</v>
      </c>
      <c r="F109" s="8">
        <v>2</v>
      </c>
      <c r="G109" s="6">
        <f t="shared" si="1"/>
        <v>1.375</v>
      </c>
      <c r="H109" s="6">
        <f t="shared" si="2"/>
        <v>1.375</v>
      </c>
    </row>
    <row r="110" spans="1:8" ht="15.75" customHeight="1">
      <c r="A110" s="8"/>
      <c r="B110" s="20"/>
      <c r="C110" s="21"/>
      <c r="D110" s="22"/>
      <c r="E110" s="6">
        <v>57.8</v>
      </c>
      <c r="F110" s="8">
        <v>2</v>
      </c>
      <c r="G110" s="6">
        <f t="shared" si="1"/>
        <v>28.9</v>
      </c>
      <c r="H110" s="6">
        <f t="shared" si="2"/>
        <v>28.9</v>
      </c>
    </row>
    <row r="111" spans="1:8" ht="15.75" customHeight="1">
      <c r="A111" s="8"/>
      <c r="B111" s="23"/>
      <c r="C111" s="21"/>
      <c r="D111" s="22"/>
      <c r="E111" s="6"/>
      <c r="F111" s="8"/>
      <c r="G111" s="6"/>
      <c r="H111" s="8"/>
    </row>
    <row r="112" spans="1:8" ht="15.75" customHeight="1">
      <c r="A112" s="8"/>
      <c r="B112" s="23"/>
      <c r="C112" s="21"/>
      <c r="D112" s="22"/>
      <c r="E112" s="6"/>
      <c r="F112" s="8"/>
      <c r="G112" s="6"/>
      <c r="H112" s="8"/>
    </row>
    <row r="113" spans="1:8" ht="15.75" customHeight="1">
      <c r="A113" s="8"/>
      <c r="B113" s="23"/>
      <c r="C113" s="21"/>
      <c r="D113" s="22"/>
      <c r="E113" s="6"/>
      <c r="F113" s="8"/>
      <c r="G113" s="6"/>
      <c r="H113" s="8"/>
    </row>
    <row r="114" spans="1:8" ht="15.75" customHeight="1">
      <c r="A114" s="8"/>
      <c r="B114" s="20"/>
      <c r="C114" s="21"/>
      <c r="D114" s="22"/>
      <c r="E114" s="6"/>
      <c r="F114" s="8"/>
      <c r="G114" s="6"/>
      <c r="H114" s="8"/>
    </row>
    <row r="115" spans="1:8" ht="15.75" customHeight="1">
      <c r="B115" s="26"/>
      <c r="G115" s="13"/>
    </row>
    <row r="116" spans="1:8" ht="15.75" customHeight="1">
      <c r="B116" s="26"/>
      <c r="G116" s="13"/>
    </row>
    <row r="117" spans="1:8" ht="15.75" customHeight="1">
      <c r="B117" s="26"/>
      <c r="G117" s="13"/>
    </row>
    <row r="118" spans="1:8" ht="15.75" customHeight="1">
      <c r="G118" s="13"/>
    </row>
    <row r="119" spans="1:8" ht="15.75" customHeight="1"/>
    <row r="120" spans="1:8" ht="15.75" customHeight="1"/>
    <row r="121" spans="1:8" ht="15.75" customHeight="1"/>
    <row r="122" spans="1:8" ht="15.75" customHeight="1">
      <c r="G122" s="13"/>
    </row>
    <row r="123" spans="1:8" ht="15.75" customHeight="1">
      <c r="G123" s="13"/>
    </row>
    <row r="124" spans="1:8" ht="15.75" customHeight="1">
      <c r="G124" s="13"/>
    </row>
    <row r="125" spans="1:8" ht="15.75" customHeight="1">
      <c r="G125" s="13"/>
    </row>
    <row r="126" spans="1:8" ht="15.75" customHeight="1">
      <c r="G126" s="13"/>
    </row>
    <row r="127" spans="1:8" ht="15.75" customHeight="1">
      <c r="G127" s="6"/>
      <c r="H127" s="8"/>
    </row>
    <row r="128" spans="1:8" ht="15.75" customHeight="1">
      <c r="G128" s="6"/>
      <c r="H128" s="8"/>
    </row>
    <row r="129" spans="7:8" ht="15.75" customHeight="1">
      <c r="G129" s="6"/>
      <c r="H129" s="8"/>
    </row>
    <row r="130" spans="7:8" ht="15.75" customHeight="1">
      <c r="G130" s="13"/>
    </row>
    <row r="131" spans="7:8" ht="15.75" customHeight="1">
      <c r="G131" s="13"/>
    </row>
    <row r="132" spans="7:8" ht="15.75" customHeight="1">
      <c r="G132" s="13"/>
    </row>
    <row r="133" spans="7:8" ht="15.75" customHeight="1">
      <c r="G133" s="13"/>
    </row>
    <row r="134" spans="7:8" ht="15.75" customHeight="1">
      <c r="G134" s="13"/>
    </row>
    <row r="135" spans="7:8" ht="15.75" customHeight="1">
      <c r="G135" s="13"/>
    </row>
    <row r="136" spans="7:8" ht="15.75" customHeight="1">
      <c r="G136" s="13"/>
    </row>
    <row r="137" spans="7:8" ht="15.75" customHeight="1">
      <c r="G137" s="13"/>
    </row>
    <row r="138" spans="7:8" ht="15.75" customHeight="1">
      <c r="G138" s="13"/>
    </row>
    <row r="139" spans="7:8" ht="15.75" customHeight="1">
      <c r="G139" s="13"/>
    </row>
    <row r="140" spans="7:8" ht="15.75" customHeight="1">
      <c r="G140" s="13"/>
    </row>
    <row r="141" spans="7:8" ht="15.75" customHeight="1">
      <c r="G141" s="13"/>
    </row>
    <row r="142" spans="7:8" ht="15.75" customHeight="1">
      <c r="G142" s="13"/>
    </row>
    <row r="143" spans="7:8" ht="15.75" customHeight="1">
      <c r="G143" s="13"/>
    </row>
    <row r="144" spans="7:8" ht="15.75" customHeight="1">
      <c r="G144" s="13"/>
    </row>
    <row r="145" spans="7:7" ht="15.75" customHeight="1">
      <c r="G145" s="13"/>
    </row>
    <row r="146" spans="7:7" ht="15.75" customHeight="1">
      <c r="G146" s="13"/>
    </row>
    <row r="147" spans="7:7" ht="15.75" customHeight="1">
      <c r="G147" s="13"/>
    </row>
    <row r="148" spans="7:7" ht="15.75" customHeight="1">
      <c r="G148" s="13"/>
    </row>
    <row r="149" spans="7:7" ht="15.75" customHeight="1">
      <c r="G149" s="13"/>
    </row>
    <row r="150" spans="7:7" ht="15.75" customHeight="1">
      <c r="G150" s="13"/>
    </row>
    <row r="151" spans="7:7" ht="15.75" customHeight="1">
      <c r="G151" s="13"/>
    </row>
    <row r="152" spans="7:7" ht="15.75" customHeight="1">
      <c r="G152" s="13"/>
    </row>
    <row r="153" spans="7:7" ht="15.75" customHeight="1">
      <c r="G153" s="13"/>
    </row>
    <row r="154" spans="7:7" ht="15.75" customHeight="1">
      <c r="G154" s="13"/>
    </row>
    <row r="155" spans="7:7" ht="15.75" customHeight="1">
      <c r="G155" s="13"/>
    </row>
    <row r="156" spans="7:7" ht="15.75" customHeight="1">
      <c r="G156" s="13"/>
    </row>
    <row r="157" spans="7:7" ht="15.75" customHeight="1">
      <c r="G157" s="13"/>
    </row>
    <row r="158" spans="7:7" ht="15.75" customHeight="1">
      <c r="G158" s="13"/>
    </row>
    <row r="159" spans="7:7" ht="15.75" customHeight="1">
      <c r="G159" s="13"/>
    </row>
    <row r="160" spans="7:7" ht="15.75" customHeight="1">
      <c r="G160" s="13"/>
    </row>
    <row r="161" spans="7:7" ht="15.75" customHeight="1">
      <c r="G161" s="13"/>
    </row>
    <row r="162" spans="7:7" ht="15.75" customHeight="1">
      <c r="G162" s="13"/>
    </row>
    <row r="163" spans="7:7" ht="15.75" customHeight="1">
      <c r="G163" s="13"/>
    </row>
    <row r="164" spans="7:7" ht="15.75" customHeight="1">
      <c r="G164" s="13"/>
    </row>
    <row r="165" spans="7:7" ht="15.75" customHeight="1">
      <c r="G165" s="13"/>
    </row>
    <row r="166" spans="7:7" ht="15.75" customHeight="1">
      <c r="G166" s="13"/>
    </row>
    <row r="167" spans="7:7" ht="15.75" customHeight="1">
      <c r="G167" s="13"/>
    </row>
    <row r="168" spans="7:7" ht="15.75" customHeight="1">
      <c r="G168" s="13"/>
    </row>
    <row r="169" spans="7:7" ht="15.75" customHeight="1">
      <c r="G169" s="13"/>
    </row>
    <row r="170" spans="7:7" ht="15.75" customHeight="1">
      <c r="G170" s="13"/>
    </row>
    <row r="171" spans="7:7" ht="15.75" customHeight="1">
      <c r="G171" s="13"/>
    </row>
    <row r="172" spans="7:7" ht="15.75" customHeight="1">
      <c r="G172" s="13"/>
    </row>
    <row r="173" spans="7:7" ht="15.75" customHeight="1">
      <c r="G173" s="13"/>
    </row>
    <row r="174" spans="7:7" ht="15.75" customHeight="1">
      <c r="G174" s="13"/>
    </row>
    <row r="175" spans="7:7" ht="15.75" customHeight="1">
      <c r="G175" s="13"/>
    </row>
    <row r="176" spans="7:7" ht="15.75" customHeight="1">
      <c r="G176" s="13"/>
    </row>
    <row r="177" spans="7:7" ht="15.75" customHeight="1">
      <c r="G177" s="13"/>
    </row>
    <row r="178" spans="7:7" ht="15.75" customHeight="1">
      <c r="G178" s="13"/>
    </row>
    <row r="179" spans="7:7" ht="15.75" customHeight="1">
      <c r="G179" s="13"/>
    </row>
    <row r="180" spans="7:7" ht="15.75" customHeight="1">
      <c r="G180" s="13"/>
    </row>
    <row r="181" spans="7:7" ht="15.75" customHeight="1">
      <c r="G181" s="13"/>
    </row>
    <row r="182" spans="7:7" ht="15.75" customHeight="1">
      <c r="G182" s="13"/>
    </row>
    <row r="183" spans="7:7" ht="15.75" customHeight="1">
      <c r="G183" s="13"/>
    </row>
    <row r="184" spans="7:7" ht="15.75" customHeight="1">
      <c r="G184" s="13"/>
    </row>
    <row r="185" spans="7:7" ht="15.75" customHeight="1">
      <c r="G185" s="13"/>
    </row>
    <row r="186" spans="7:7" ht="15.75" customHeight="1">
      <c r="G186" s="13"/>
    </row>
    <row r="187" spans="7:7" ht="15.75" customHeight="1">
      <c r="G187" s="13"/>
    </row>
    <row r="188" spans="7:7" ht="15.75" customHeight="1">
      <c r="G188" s="13"/>
    </row>
    <row r="189" spans="7:7" ht="15.75" customHeight="1">
      <c r="G189" s="13"/>
    </row>
    <row r="190" spans="7:7" ht="15.75" customHeight="1">
      <c r="G190" s="13"/>
    </row>
    <row r="191" spans="7:7" ht="15.75" customHeight="1">
      <c r="G191" s="13"/>
    </row>
    <row r="192" spans="7:7" ht="15.75" customHeight="1">
      <c r="G192" s="13"/>
    </row>
    <row r="193" spans="7:7" ht="15.75" customHeight="1">
      <c r="G193" s="13"/>
    </row>
    <row r="194" spans="7:7" ht="15.75" customHeight="1">
      <c r="G194" s="13"/>
    </row>
    <row r="195" spans="7:7" ht="15.75" customHeight="1">
      <c r="G195" s="13"/>
    </row>
    <row r="196" spans="7:7" ht="15.75" customHeight="1">
      <c r="G196" s="13"/>
    </row>
    <row r="197" spans="7:7" ht="15.75" customHeight="1">
      <c r="G197" s="13"/>
    </row>
    <row r="198" spans="7:7" ht="15.75" customHeight="1">
      <c r="G198" s="13"/>
    </row>
    <row r="199" spans="7:7" ht="15.75" customHeight="1">
      <c r="G199" s="13"/>
    </row>
    <row r="200" spans="7:7" ht="15.75" customHeight="1">
      <c r="G200" s="13"/>
    </row>
    <row r="201" spans="7:7" ht="15.75" customHeight="1">
      <c r="G201" s="13"/>
    </row>
    <row r="202" spans="7:7" ht="15.75" customHeight="1">
      <c r="G202" s="13"/>
    </row>
    <row r="203" spans="7:7" ht="15.75" customHeight="1">
      <c r="G203" s="13"/>
    </row>
    <row r="204" spans="7:7" ht="15.75" customHeight="1">
      <c r="G204" s="13"/>
    </row>
    <row r="205" spans="7:7" ht="15.75" customHeight="1">
      <c r="G205" s="13"/>
    </row>
    <row r="206" spans="7:7" ht="15.75" customHeight="1">
      <c r="G206" s="13"/>
    </row>
    <row r="207" spans="7:7" ht="15.75" customHeight="1">
      <c r="G207" s="13"/>
    </row>
    <row r="208" spans="7:7" ht="15.75" customHeight="1">
      <c r="G208" s="13"/>
    </row>
    <row r="209" spans="7:7" ht="15.75" customHeight="1">
      <c r="G209" s="13"/>
    </row>
    <row r="210" spans="7:7" ht="15.75" customHeight="1">
      <c r="G210" s="13"/>
    </row>
    <row r="211" spans="7:7" ht="15.75" customHeight="1">
      <c r="G211" s="13"/>
    </row>
    <row r="212" spans="7:7" ht="15.75" customHeight="1">
      <c r="G212" s="13"/>
    </row>
    <row r="213" spans="7:7" ht="15.75" customHeight="1">
      <c r="G213" s="13"/>
    </row>
    <row r="214" spans="7:7" ht="15.75" customHeight="1">
      <c r="G214" s="13"/>
    </row>
    <row r="215" spans="7:7" ht="15.75" customHeight="1">
      <c r="G215" s="13"/>
    </row>
    <row r="216" spans="7:7" ht="15.75" customHeight="1">
      <c r="G216" s="13"/>
    </row>
    <row r="217" spans="7:7" ht="15.75" customHeight="1">
      <c r="G217" s="13"/>
    </row>
    <row r="218" spans="7:7" ht="15.75" customHeight="1">
      <c r="G218" s="13"/>
    </row>
    <row r="219" spans="7:7" ht="15.75" customHeight="1">
      <c r="G219" s="13"/>
    </row>
    <row r="220" spans="7:7" ht="15.75" customHeight="1">
      <c r="G220" s="13"/>
    </row>
    <row r="221" spans="7:7" ht="15.75" customHeight="1">
      <c r="G221" s="13"/>
    </row>
    <row r="222" spans="7:7" ht="15.75" customHeight="1">
      <c r="G222" s="13"/>
    </row>
    <row r="223" spans="7:7" ht="15.75" customHeight="1">
      <c r="G223" s="13"/>
    </row>
    <row r="224" spans="7:7" ht="15.75" customHeight="1">
      <c r="G224" s="13"/>
    </row>
    <row r="225" spans="7:7" ht="15.75" customHeight="1">
      <c r="G225" s="13"/>
    </row>
    <row r="226" spans="7:7" ht="15.75" customHeight="1">
      <c r="G226" s="13"/>
    </row>
    <row r="227" spans="7:7" ht="15.75" customHeight="1">
      <c r="G227" s="13"/>
    </row>
    <row r="228" spans="7:7" ht="15.75" customHeight="1">
      <c r="G228" s="13"/>
    </row>
    <row r="229" spans="7:7" ht="15.75" customHeight="1">
      <c r="G229" s="13"/>
    </row>
    <row r="230" spans="7:7" ht="15.75" customHeight="1">
      <c r="G230" s="13"/>
    </row>
    <row r="231" spans="7:7" ht="15.75" customHeight="1">
      <c r="G231" s="13"/>
    </row>
    <row r="232" spans="7:7" ht="15.75" customHeight="1">
      <c r="G232" s="13"/>
    </row>
    <row r="233" spans="7:7" ht="15.75" customHeight="1">
      <c r="G233" s="13"/>
    </row>
    <row r="234" spans="7:7" ht="15.75" customHeight="1">
      <c r="G234" s="13"/>
    </row>
    <row r="235" spans="7:7" ht="15.75" customHeight="1">
      <c r="G235" s="13"/>
    </row>
    <row r="236" spans="7:7" ht="15.75" customHeight="1">
      <c r="G236" s="13"/>
    </row>
    <row r="237" spans="7:7" ht="15.75" customHeight="1">
      <c r="G237" s="13"/>
    </row>
    <row r="238" spans="7:7" ht="15.75" customHeight="1">
      <c r="G238" s="13"/>
    </row>
    <row r="239" spans="7:7" ht="15.75" customHeight="1">
      <c r="G239" s="13"/>
    </row>
    <row r="240" spans="7:7" ht="15.75" customHeight="1">
      <c r="G240" s="13"/>
    </row>
    <row r="241" spans="7:7" ht="15.75" customHeight="1">
      <c r="G241" s="13"/>
    </row>
    <row r="242" spans="7:7" ht="15.75" customHeight="1">
      <c r="G242" s="13"/>
    </row>
    <row r="243" spans="7:7" ht="15.75" customHeight="1">
      <c r="G243" s="13"/>
    </row>
    <row r="244" spans="7:7" ht="15.75" customHeight="1">
      <c r="G244" s="13"/>
    </row>
    <row r="245" spans="7:7" ht="15.75" customHeight="1">
      <c r="G245" s="13"/>
    </row>
    <row r="246" spans="7:7" ht="15.75" customHeight="1">
      <c r="G246" s="13"/>
    </row>
    <row r="247" spans="7:7" ht="15.75" customHeight="1">
      <c r="G247" s="13"/>
    </row>
    <row r="248" spans="7:7" ht="15.75" customHeight="1">
      <c r="G248" s="13"/>
    </row>
    <row r="249" spans="7:7" ht="15.75" customHeight="1">
      <c r="G249" s="13"/>
    </row>
    <row r="250" spans="7:7" ht="15.75" customHeight="1">
      <c r="G250" s="13"/>
    </row>
    <row r="251" spans="7:7" ht="15.75" customHeight="1">
      <c r="G251" s="13"/>
    </row>
    <row r="252" spans="7:7" ht="15.75" customHeight="1">
      <c r="G252" s="13"/>
    </row>
    <row r="253" spans="7:7" ht="15.75" customHeight="1">
      <c r="G253" s="13"/>
    </row>
    <row r="254" spans="7:7" ht="15.75" customHeight="1">
      <c r="G254" s="13"/>
    </row>
    <row r="255" spans="7:7" ht="15.75" customHeight="1">
      <c r="G255" s="13"/>
    </row>
    <row r="256" spans="7:7" ht="15.75" customHeight="1">
      <c r="G256" s="13"/>
    </row>
    <row r="257" spans="7:7" ht="15.75" customHeight="1">
      <c r="G257" s="13"/>
    </row>
    <row r="258" spans="7:7" ht="15.75" customHeight="1">
      <c r="G258" s="13"/>
    </row>
    <row r="259" spans="7:7" ht="15.75" customHeight="1">
      <c r="G259" s="13"/>
    </row>
    <row r="260" spans="7:7" ht="15.75" customHeight="1">
      <c r="G260" s="13"/>
    </row>
    <row r="261" spans="7:7" ht="15.75" customHeight="1">
      <c r="G261" s="13"/>
    </row>
    <row r="262" spans="7:7" ht="15.75" customHeight="1">
      <c r="G262" s="13"/>
    </row>
    <row r="263" spans="7:7" ht="15.75" customHeight="1">
      <c r="G263" s="13"/>
    </row>
    <row r="264" spans="7:7" ht="15.75" customHeight="1">
      <c r="G264" s="13"/>
    </row>
    <row r="265" spans="7:7" ht="15.75" customHeight="1">
      <c r="G265" s="13"/>
    </row>
    <row r="266" spans="7:7" ht="15.75" customHeight="1">
      <c r="G266" s="13"/>
    </row>
    <row r="267" spans="7:7" ht="15.75" customHeight="1">
      <c r="G267" s="13"/>
    </row>
    <row r="268" spans="7:7" ht="15.75" customHeight="1">
      <c r="G268" s="13"/>
    </row>
    <row r="269" spans="7:7" ht="15.75" customHeight="1">
      <c r="G269" s="13"/>
    </row>
    <row r="270" spans="7:7" ht="15.75" customHeight="1">
      <c r="G270" s="13"/>
    </row>
    <row r="271" spans="7:7" ht="15.75" customHeight="1">
      <c r="G271" s="13"/>
    </row>
    <row r="272" spans="7:7" ht="15.75" customHeight="1">
      <c r="G272" s="13"/>
    </row>
    <row r="273" spans="7:7" ht="15.75" customHeight="1">
      <c r="G273" s="13"/>
    </row>
    <row r="274" spans="7:7" ht="15.75" customHeight="1">
      <c r="G274" s="13"/>
    </row>
    <row r="275" spans="7:7" ht="15.75" customHeight="1">
      <c r="G275" s="13"/>
    </row>
    <row r="276" spans="7:7" ht="15.75" customHeight="1">
      <c r="G276" s="13"/>
    </row>
    <row r="277" spans="7:7" ht="15.75" customHeight="1">
      <c r="G277" s="13"/>
    </row>
    <row r="278" spans="7:7" ht="15.75" customHeight="1">
      <c r="G278" s="13"/>
    </row>
    <row r="279" spans="7:7" ht="15.75" customHeight="1">
      <c r="G279" s="13"/>
    </row>
    <row r="280" spans="7:7" ht="15.75" customHeight="1">
      <c r="G280" s="13"/>
    </row>
    <row r="281" spans="7:7" ht="15.75" customHeight="1">
      <c r="G281" s="13"/>
    </row>
    <row r="282" spans="7:7" ht="15.75" customHeight="1">
      <c r="G282" s="13"/>
    </row>
    <row r="283" spans="7:7" ht="15.75" customHeight="1">
      <c r="G283" s="13"/>
    </row>
    <row r="284" spans="7:7" ht="15.75" customHeight="1">
      <c r="G284" s="13"/>
    </row>
    <row r="285" spans="7:7" ht="15.75" customHeight="1">
      <c r="G285" s="13"/>
    </row>
    <row r="286" spans="7:7" ht="15.75" customHeight="1">
      <c r="G286" s="13"/>
    </row>
    <row r="287" spans="7:7" ht="15.75" customHeight="1">
      <c r="G287" s="13"/>
    </row>
    <row r="288" spans="7:7" ht="15.75" customHeight="1">
      <c r="G288" s="13"/>
    </row>
    <row r="289" spans="7:7" ht="15.75" customHeight="1">
      <c r="G289" s="13"/>
    </row>
    <row r="290" spans="7:7" ht="15.75" customHeight="1">
      <c r="G290" s="13"/>
    </row>
    <row r="291" spans="7:7" ht="15.75" customHeight="1">
      <c r="G291" s="13"/>
    </row>
    <row r="292" spans="7:7" ht="15.75" customHeight="1">
      <c r="G292" s="13"/>
    </row>
    <row r="293" spans="7:7" ht="15.75" customHeight="1">
      <c r="G293" s="13"/>
    </row>
    <row r="294" spans="7:7" ht="15.75" customHeight="1">
      <c r="G294" s="13"/>
    </row>
    <row r="295" spans="7:7" ht="15.75" customHeight="1">
      <c r="G295" s="13"/>
    </row>
    <row r="296" spans="7:7" ht="15.75" customHeight="1">
      <c r="G296" s="13"/>
    </row>
    <row r="297" spans="7:7" ht="15.75" customHeight="1">
      <c r="G297" s="13"/>
    </row>
    <row r="298" spans="7:7" ht="15.75" customHeight="1">
      <c r="G298" s="13"/>
    </row>
    <row r="299" spans="7:7" ht="15.75" customHeight="1">
      <c r="G299" s="13"/>
    </row>
    <row r="300" spans="7:7" ht="15.75" customHeight="1">
      <c r="G300" s="13"/>
    </row>
    <row r="301" spans="7:7" ht="15.75" customHeight="1">
      <c r="G301" s="13"/>
    </row>
    <row r="302" spans="7:7" ht="15.75" customHeight="1">
      <c r="G302" s="13"/>
    </row>
    <row r="303" spans="7:7" ht="15.75" customHeight="1">
      <c r="G303" s="13"/>
    </row>
    <row r="304" spans="7:7" ht="15.75" customHeight="1">
      <c r="G304" s="13"/>
    </row>
    <row r="305" spans="7:7" ht="15.75" customHeight="1">
      <c r="G305" s="13"/>
    </row>
    <row r="306" spans="7:7" ht="15.75" customHeight="1">
      <c r="G306" s="13"/>
    </row>
    <row r="307" spans="7:7" ht="15.75" customHeight="1">
      <c r="G307" s="13"/>
    </row>
    <row r="308" spans="7:7" ht="15.75" customHeight="1">
      <c r="G308" s="13"/>
    </row>
    <row r="309" spans="7:7" ht="15.75" customHeight="1">
      <c r="G309" s="13"/>
    </row>
    <row r="310" spans="7:7" ht="15.75" customHeight="1">
      <c r="G310" s="13"/>
    </row>
    <row r="311" spans="7:7" ht="15.75" customHeight="1"/>
    <row r="312" spans="7:7" ht="15.75" customHeight="1"/>
    <row r="313" spans="7:7" ht="15.75" customHeight="1"/>
    <row r="314" spans="7:7" ht="15.75" customHeight="1"/>
    <row r="315" spans="7:7" ht="15.75" customHeight="1"/>
    <row r="316" spans="7:7" ht="15.75" customHeight="1"/>
    <row r="317" spans="7:7" ht="15.75" customHeight="1"/>
    <row r="318" spans="7:7" ht="15.75" customHeight="1"/>
    <row r="319" spans="7:7" ht="15.75" customHeight="1"/>
    <row r="320" spans="7:7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7" xr:uid="{00000000-0009-0000-0000-000014000000}">
    <sortState xmlns:xlrd2="http://schemas.microsoft.com/office/spreadsheetml/2017/richdata2" ref="A2:H117">
      <sortCondition descending="1" ref="D2:D117"/>
      <sortCondition ref="B2:B117"/>
      <sortCondition descending="1" ref="G2:G117"/>
      <sortCondition ref="C2:C117"/>
      <sortCondition descending="1" ref="E2:E117"/>
    </sortState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</cols>
  <sheetData>
    <row r="1" spans="1:12">
      <c r="A1" s="8" t="s">
        <v>1646</v>
      </c>
      <c r="B1" s="8"/>
      <c r="C1" s="8"/>
      <c r="D1" s="8"/>
      <c r="E1" s="8"/>
      <c r="F1" s="8"/>
      <c r="G1" s="6">
        <f>SUM(G3:G128)/0.5*L8-175</f>
        <v>897.05344469672355</v>
      </c>
      <c r="H1" s="6">
        <f>(SUM(H3:H128)-175)/0.5*L7</f>
        <v>1855.4625170288673</v>
      </c>
    </row>
    <row r="2" spans="1:12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</row>
    <row r="3" spans="1:12" ht="15.75">
      <c r="A3" s="8" t="s">
        <v>395</v>
      </c>
      <c r="B3" s="19">
        <v>43870</v>
      </c>
      <c r="C3" s="1" t="s">
        <v>1647</v>
      </c>
      <c r="D3" s="1" t="s">
        <v>1648</v>
      </c>
      <c r="E3" s="6">
        <f t="shared" ref="E3:E108" si="0">MID(D3,3,LEN(D3)-2)+0</f>
        <v>319.93</v>
      </c>
      <c r="F3" s="8">
        <v>1</v>
      </c>
      <c r="G3" s="6">
        <f t="shared" ref="G3:G5" si="1">IFERROR(E3/F3,"")</f>
        <v>319.93</v>
      </c>
      <c r="H3" s="6">
        <f t="shared" ref="H3:H5" si="2">IF(F3=0,E3,E3-G3)</f>
        <v>0</v>
      </c>
    </row>
    <row r="4" spans="1:12" ht="15.75">
      <c r="A4" s="8" t="s">
        <v>395</v>
      </c>
      <c r="B4" s="19">
        <v>43871</v>
      </c>
      <c r="C4" s="1" t="s">
        <v>1558</v>
      </c>
      <c r="D4" s="1" t="s">
        <v>1649</v>
      </c>
      <c r="E4" s="6">
        <f t="shared" si="0"/>
        <v>202.44</v>
      </c>
      <c r="F4" s="8">
        <v>2</v>
      </c>
      <c r="G4" s="6">
        <f t="shared" si="1"/>
        <v>101.22</v>
      </c>
      <c r="H4" s="6">
        <f t="shared" si="2"/>
        <v>101.22</v>
      </c>
    </row>
    <row r="5" spans="1:12" ht="15.75">
      <c r="A5" s="8" t="s">
        <v>395</v>
      </c>
      <c r="B5" s="18">
        <v>43884</v>
      </c>
      <c r="C5" s="1" t="s">
        <v>823</v>
      </c>
      <c r="D5" s="1" t="s">
        <v>1650</v>
      </c>
      <c r="E5" s="6">
        <f t="shared" si="0"/>
        <v>178</v>
      </c>
      <c r="F5" s="1">
        <v>2</v>
      </c>
      <c r="G5" s="6">
        <f t="shared" si="1"/>
        <v>89</v>
      </c>
      <c r="H5" s="6">
        <f t="shared" si="2"/>
        <v>89</v>
      </c>
    </row>
    <row r="6" spans="1:12" ht="15.75">
      <c r="A6" s="8" t="s">
        <v>395</v>
      </c>
      <c r="B6" s="19">
        <v>43883</v>
      </c>
      <c r="C6" s="1" t="s">
        <v>1651</v>
      </c>
      <c r="D6" s="1" t="s">
        <v>1652</v>
      </c>
      <c r="E6" s="6">
        <f t="shared" si="0"/>
        <v>126.82</v>
      </c>
      <c r="F6" s="8"/>
      <c r="G6" s="6">
        <v>36.6</v>
      </c>
      <c r="H6" s="6">
        <f>E6-G6</f>
        <v>90.22</v>
      </c>
    </row>
    <row r="7" spans="1:12" ht="15.75">
      <c r="A7" s="8" t="s">
        <v>395</v>
      </c>
      <c r="B7" s="19">
        <v>43874</v>
      </c>
      <c r="C7" s="1" t="s">
        <v>1653</v>
      </c>
      <c r="D7" s="1" t="s">
        <v>1654</v>
      </c>
      <c r="E7" s="6">
        <f t="shared" si="0"/>
        <v>116.52</v>
      </c>
      <c r="F7" s="8">
        <v>2</v>
      </c>
      <c r="G7" s="6">
        <f t="shared" ref="G7:G108" si="3">IFERROR(E7/F7,"")</f>
        <v>58.26</v>
      </c>
      <c r="H7" s="6">
        <f t="shared" ref="H7:H108" si="4">IF(F7=0,E7,E7-G7)</f>
        <v>58.26</v>
      </c>
      <c r="K7" s="16">
        <v>5598</v>
      </c>
      <c r="L7" s="17">
        <f>K7/K9</f>
        <v>0.60525462212131043</v>
      </c>
    </row>
    <row r="8" spans="1:12" ht="15.75">
      <c r="A8" s="8" t="s">
        <v>395</v>
      </c>
      <c r="B8" s="15">
        <v>43869</v>
      </c>
      <c r="C8" s="1" t="s">
        <v>823</v>
      </c>
      <c r="D8" s="1" t="s">
        <v>1655</v>
      </c>
      <c r="E8" s="6">
        <f t="shared" si="0"/>
        <v>106.1</v>
      </c>
      <c r="F8" s="8">
        <v>2</v>
      </c>
      <c r="G8" s="6">
        <f t="shared" si="3"/>
        <v>53.05</v>
      </c>
      <c r="H8" s="6">
        <f t="shared" si="4"/>
        <v>53.05</v>
      </c>
      <c r="K8" s="16">
        <v>3651</v>
      </c>
      <c r="L8" s="17">
        <f>K8/K9</f>
        <v>0.39474537787868957</v>
      </c>
    </row>
    <row r="9" spans="1:12" ht="15.75">
      <c r="A9" s="8" t="s">
        <v>395</v>
      </c>
      <c r="B9" s="19">
        <v>43869</v>
      </c>
      <c r="C9" s="1" t="s">
        <v>1656</v>
      </c>
      <c r="D9" s="1" t="s">
        <v>1657</v>
      </c>
      <c r="E9" s="6">
        <f t="shared" si="0"/>
        <v>98.65</v>
      </c>
      <c r="F9" s="8">
        <v>2</v>
      </c>
      <c r="G9" s="6">
        <f t="shared" si="3"/>
        <v>49.325000000000003</v>
      </c>
      <c r="H9" s="6">
        <f t="shared" si="4"/>
        <v>49.325000000000003</v>
      </c>
      <c r="K9" s="16">
        <f>5598+3651</f>
        <v>9249</v>
      </c>
      <c r="L9" s="17">
        <f>K9/K9</f>
        <v>1</v>
      </c>
    </row>
    <row r="10" spans="1:12" ht="15.75">
      <c r="A10" s="8" t="s">
        <v>395</v>
      </c>
      <c r="B10" s="19">
        <v>43891</v>
      </c>
      <c r="C10" s="1" t="s">
        <v>1658</v>
      </c>
      <c r="D10" s="1" t="s">
        <v>1659</v>
      </c>
      <c r="E10" s="6">
        <f t="shared" si="0"/>
        <v>86.27</v>
      </c>
      <c r="F10" s="8">
        <v>2</v>
      </c>
      <c r="G10" s="6">
        <f t="shared" si="3"/>
        <v>43.134999999999998</v>
      </c>
      <c r="H10" s="6">
        <f t="shared" si="4"/>
        <v>43.134999999999998</v>
      </c>
    </row>
    <row r="11" spans="1:12" ht="15.75">
      <c r="A11" s="8" t="s">
        <v>395</v>
      </c>
      <c r="B11" s="18">
        <v>43893</v>
      </c>
      <c r="C11" s="1" t="s">
        <v>872</v>
      </c>
      <c r="D11" s="1" t="s">
        <v>1660</v>
      </c>
      <c r="E11" s="6">
        <f t="shared" si="0"/>
        <v>80.69</v>
      </c>
      <c r="F11" s="8">
        <v>2</v>
      </c>
      <c r="G11" s="6">
        <f t="shared" si="3"/>
        <v>40.344999999999999</v>
      </c>
      <c r="H11" s="6">
        <f t="shared" si="4"/>
        <v>40.344999999999999</v>
      </c>
    </row>
    <row r="12" spans="1:12" ht="15.75">
      <c r="A12" s="8" t="s">
        <v>756</v>
      </c>
      <c r="B12" s="19">
        <v>43877</v>
      </c>
      <c r="C12" s="1" t="s">
        <v>292</v>
      </c>
      <c r="D12" s="1" t="s">
        <v>1661</v>
      </c>
      <c r="E12" s="6">
        <f t="shared" si="0"/>
        <v>77.540000000000006</v>
      </c>
      <c r="F12" s="8">
        <v>2</v>
      </c>
      <c r="G12" s="6">
        <f t="shared" si="3"/>
        <v>38.770000000000003</v>
      </c>
      <c r="H12" s="6">
        <f t="shared" si="4"/>
        <v>38.770000000000003</v>
      </c>
    </row>
    <row r="13" spans="1:12" ht="15.75">
      <c r="A13" s="8" t="s">
        <v>395</v>
      </c>
      <c r="B13" s="19">
        <v>43868</v>
      </c>
      <c r="C13" s="1" t="s">
        <v>1662</v>
      </c>
      <c r="D13" s="1" t="s">
        <v>1663</v>
      </c>
      <c r="E13" s="6">
        <f t="shared" si="0"/>
        <v>71.8</v>
      </c>
      <c r="F13" s="8">
        <v>2</v>
      </c>
      <c r="G13" s="6">
        <f t="shared" si="3"/>
        <v>35.9</v>
      </c>
      <c r="H13" s="6">
        <f t="shared" si="4"/>
        <v>35.9</v>
      </c>
    </row>
    <row r="14" spans="1:12" ht="15.75">
      <c r="A14" s="8" t="s">
        <v>395</v>
      </c>
      <c r="B14" s="19">
        <v>43877</v>
      </c>
      <c r="C14" s="1" t="s">
        <v>1664</v>
      </c>
      <c r="D14" s="1" t="s">
        <v>1665</v>
      </c>
      <c r="E14" s="6">
        <f t="shared" si="0"/>
        <v>69</v>
      </c>
      <c r="F14" s="8">
        <v>0</v>
      </c>
      <c r="G14" s="6" t="str">
        <f t="shared" si="3"/>
        <v/>
      </c>
      <c r="H14" s="6">
        <f t="shared" si="4"/>
        <v>69</v>
      </c>
    </row>
    <row r="15" spans="1:12" ht="15.75">
      <c r="A15" s="8" t="s">
        <v>395</v>
      </c>
      <c r="B15" s="19">
        <v>43883</v>
      </c>
      <c r="C15" s="1" t="s">
        <v>1666</v>
      </c>
      <c r="D15" s="1" t="s">
        <v>1667</v>
      </c>
      <c r="E15" s="6">
        <f t="shared" si="0"/>
        <v>68.900000000000006</v>
      </c>
      <c r="F15" s="8">
        <v>0</v>
      </c>
      <c r="G15" s="6" t="str">
        <f t="shared" si="3"/>
        <v/>
      </c>
      <c r="H15" s="6">
        <f t="shared" si="4"/>
        <v>68.900000000000006</v>
      </c>
    </row>
    <row r="16" spans="1:12" ht="15.75">
      <c r="A16" s="8" t="s">
        <v>395</v>
      </c>
      <c r="B16" s="19">
        <v>43868</v>
      </c>
      <c r="C16" s="1" t="s">
        <v>1668</v>
      </c>
      <c r="D16" s="1" t="s">
        <v>1669</v>
      </c>
      <c r="E16" s="6">
        <f t="shared" si="0"/>
        <v>66.400000000000006</v>
      </c>
      <c r="F16" s="8">
        <v>0</v>
      </c>
      <c r="G16" s="6" t="str">
        <f t="shared" si="3"/>
        <v/>
      </c>
      <c r="H16" s="6">
        <f t="shared" si="4"/>
        <v>66.400000000000006</v>
      </c>
    </row>
    <row r="17" spans="1:8" ht="15.75">
      <c r="A17" s="8" t="s">
        <v>756</v>
      </c>
      <c r="B17" s="18">
        <v>43870</v>
      </c>
      <c r="C17" s="1" t="s">
        <v>292</v>
      </c>
      <c r="D17" s="1" t="s">
        <v>1670</v>
      </c>
      <c r="E17" s="6">
        <f t="shared" si="0"/>
        <v>60.98</v>
      </c>
      <c r="F17" s="8">
        <v>2</v>
      </c>
      <c r="G17" s="6">
        <f t="shared" si="3"/>
        <v>30.49</v>
      </c>
      <c r="H17" s="6">
        <f t="shared" si="4"/>
        <v>30.49</v>
      </c>
    </row>
    <row r="18" spans="1:8" ht="15.75">
      <c r="A18" s="8" t="s">
        <v>756</v>
      </c>
      <c r="B18" s="18">
        <v>43884</v>
      </c>
      <c r="C18" s="1" t="s">
        <v>898</v>
      </c>
      <c r="D18" s="1" t="s">
        <v>1671</v>
      </c>
      <c r="E18" s="6">
        <f t="shared" si="0"/>
        <v>60.8</v>
      </c>
      <c r="F18" s="8">
        <v>2</v>
      </c>
      <c r="G18" s="6">
        <f t="shared" si="3"/>
        <v>30.4</v>
      </c>
      <c r="H18" s="6">
        <f t="shared" si="4"/>
        <v>30.4</v>
      </c>
    </row>
    <row r="19" spans="1:8" ht="15.75">
      <c r="A19" s="8" t="s">
        <v>395</v>
      </c>
      <c r="B19" s="19">
        <v>43880</v>
      </c>
      <c r="C19" s="1" t="s">
        <v>1184</v>
      </c>
      <c r="D19" s="1" t="s">
        <v>1672</v>
      </c>
      <c r="E19" s="6">
        <f t="shared" si="0"/>
        <v>59.7</v>
      </c>
      <c r="F19" s="8">
        <v>2</v>
      </c>
      <c r="G19" s="6">
        <f t="shared" si="3"/>
        <v>29.85</v>
      </c>
      <c r="H19" s="6">
        <f t="shared" si="4"/>
        <v>29.85</v>
      </c>
    </row>
    <row r="20" spans="1:8" ht="15.75">
      <c r="A20" s="8" t="s">
        <v>395</v>
      </c>
      <c r="B20" s="19">
        <v>43868</v>
      </c>
      <c r="C20" s="1" t="s">
        <v>1673</v>
      </c>
      <c r="D20" s="1" t="s">
        <v>1674</v>
      </c>
      <c r="E20" s="6">
        <f t="shared" si="0"/>
        <v>55.8</v>
      </c>
      <c r="F20" s="8">
        <v>2</v>
      </c>
      <c r="G20" s="6">
        <f t="shared" si="3"/>
        <v>27.9</v>
      </c>
      <c r="H20" s="6">
        <f t="shared" si="4"/>
        <v>27.9</v>
      </c>
    </row>
    <row r="21" spans="1:8" ht="15.75" customHeight="1">
      <c r="A21" s="8" t="s">
        <v>395</v>
      </c>
      <c r="B21" s="19">
        <v>43865</v>
      </c>
      <c r="C21" s="1" t="s">
        <v>823</v>
      </c>
      <c r="D21" s="1" t="s">
        <v>1675</v>
      </c>
      <c r="E21" s="6">
        <f t="shared" si="0"/>
        <v>54.9</v>
      </c>
      <c r="F21" s="8">
        <v>2</v>
      </c>
      <c r="G21" s="6">
        <f t="shared" si="3"/>
        <v>27.45</v>
      </c>
      <c r="H21" s="6">
        <f t="shared" si="4"/>
        <v>27.45</v>
      </c>
    </row>
    <row r="22" spans="1:8" ht="15.75" customHeight="1">
      <c r="A22" s="8" t="s">
        <v>395</v>
      </c>
      <c r="B22" s="18">
        <v>43869</v>
      </c>
      <c r="C22" s="1" t="s">
        <v>1676</v>
      </c>
      <c r="D22" s="1" t="s">
        <v>1677</v>
      </c>
      <c r="E22" s="6">
        <f t="shared" si="0"/>
        <v>52.8</v>
      </c>
      <c r="F22" s="8">
        <v>0</v>
      </c>
      <c r="G22" s="6" t="str">
        <f t="shared" si="3"/>
        <v/>
      </c>
      <c r="H22" s="6">
        <f t="shared" si="4"/>
        <v>52.8</v>
      </c>
    </row>
    <row r="23" spans="1:8" ht="15.75" customHeight="1">
      <c r="A23" s="8" t="s">
        <v>395</v>
      </c>
      <c r="B23" s="19">
        <v>43893</v>
      </c>
      <c r="C23" s="1" t="s">
        <v>874</v>
      </c>
      <c r="D23" s="1" t="s">
        <v>875</v>
      </c>
      <c r="E23" s="6">
        <f t="shared" si="0"/>
        <v>52.5</v>
      </c>
      <c r="F23" s="8">
        <v>2</v>
      </c>
      <c r="G23" s="6">
        <f t="shared" si="3"/>
        <v>26.25</v>
      </c>
      <c r="H23" s="6">
        <f t="shared" si="4"/>
        <v>26.25</v>
      </c>
    </row>
    <row r="24" spans="1:8" ht="15.75" customHeight="1">
      <c r="A24" s="8" t="s">
        <v>395</v>
      </c>
      <c r="B24" s="19">
        <v>43872</v>
      </c>
      <c r="C24" s="1" t="s">
        <v>1678</v>
      </c>
      <c r="D24" s="1" t="s">
        <v>1679</v>
      </c>
      <c r="E24" s="6">
        <f t="shared" si="0"/>
        <v>50.5</v>
      </c>
      <c r="F24" s="8">
        <v>2</v>
      </c>
      <c r="G24" s="6">
        <f t="shared" si="3"/>
        <v>25.25</v>
      </c>
      <c r="H24" s="6">
        <f t="shared" si="4"/>
        <v>25.25</v>
      </c>
    </row>
    <row r="25" spans="1:8" ht="15.75" customHeight="1">
      <c r="A25" s="8" t="s">
        <v>395</v>
      </c>
      <c r="B25" s="18">
        <v>43875</v>
      </c>
      <c r="C25" s="1" t="s">
        <v>1680</v>
      </c>
      <c r="D25" s="1" t="s">
        <v>1681</v>
      </c>
      <c r="E25" s="6">
        <f t="shared" si="0"/>
        <v>45.45</v>
      </c>
      <c r="F25" s="8">
        <v>2</v>
      </c>
      <c r="G25" s="6">
        <f t="shared" si="3"/>
        <v>22.725000000000001</v>
      </c>
      <c r="H25" s="6">
        <f t="shared" si="4"/>
        <v>22.725000000000001</v>
      </c>
    </row>
    <row r="26" spans="1:8" ht="15.75" customHeight="1">
      <c r="A26" s="8" t="s">
        <v>395</v>
      </c>
      <c r="B26" s="19">
        <v>43890</v>
      </c>
      <c r="C26" s="1" t="s">
        <v>1682</v>
      </c>
      <c r="D26" s="1" t="s">
        <v>640</v>
      </c>
      <c r="E26" s="6">
        <f t="shared" si="0"/>
        <v>40</v>
      </c>
      <c r="F26" s="8">
        <v>2</v>
      </c>
      <c r="G26" s="6">
        <f t="shared" si="3"/>
        <v>20</v>
      </c>
      <c r="H26" s="6">
        <f t="shared" si="4"/>
        <v>20</v>
      </c>
    </row>
    <row r="27" spans="1:8" ht="15.75" customHeight="1">
      <c r="A27" s="8" t="s">
        <v>395</v>
      </c>
      <c r="B27" s="19">
        <v>43875</v>
      </c>
      <c r="C27" s="1" t="s">
        <v>1394</v>
      </c>
      <c r="D27" s="1" t="s">
        <v>675</v>
      </c>
      <c r="E27" s="6">
        <f t="shared" si="0"/>
        <v>39.99</v>
      </c>
      <c r="F27" s="8">
        <v>0</v>
      </c>
      <c r="G27" s="6" t="str">
        <f t="shared" si="3"/>
        <v/>
      </c>
      <c r="H27" s="6">
        <f t="shared" si="4"/>
        <v>39.99</v>
      </c>
    </row>
    <row r="28" spans="1:8" ht="15.75" customHeight="1">
      <c r="A28" s="8" t="s">
        <v>395</v>
      </c>
      <c r="B28" s="19">
        <v>43891</v>
      </c>
      <c r="C28" s="1" t="s">
        <v>1683</v>
      </c>
      <c r="D28" s="1" t="s">
        <v>1684</v>
      </c>
      <c r="E28" s="6">
        <f t="shared" si="0"/>
        <v>39.9</v>
      </c>
      <c r="F28" s="8">
        <v>2</v>
      </c>
      <c r="G28" s="6">
        <f t="shared" si="3"/>
        <v>19.95</v>
      </c>
      <c r="H28" s="6">
        <f t="shared" si="4"/>
        <v>19.95</v>
      </c>
    </row>
    <row r="29" spans="1:8" ht="15.75" customHeight="1">
      <c r="A29" s="8" t="s">
        <v>395</v>
      </c>
      <c r="B29" s="19">
        <v>43884</v>
      </c>
      <c r="C29" s="1" t="s">
        <v>1175</v>
      </c>
      <c r="D29" s="1" t="s">
        <v>1685</v>
      </c>
      <c r="E29" s="6">
        <f t="shared" si="0"/>
        <v>35</v>
      </c>
      <c r="F29" s="8">
        <v>2</v>
      </c>
      <c r="G29" s="6">
        <f t="shared" si="3"/>
        <v>17.5</v>
      </c>
      <c r="H29" s="6">
        <f t="shared" si="4"/>
        <v>17.5</v>
      </c>
    </row>
    <row r="30" spans="1:8" ht="15.75" customHeight="1">
      <c r="A30" s="8" t="s">
        <v>395</v>
      </c>
      <c r="B30" s="19">
        <v>43869</v>
      </c>
      <c r="C30" s="1" t="s">
        <v>840</v>
      </c>
      <c r="D30" s="1" t="s">
        <v>1686</v>
      </c>
      <c r="E30" s="6">
        <f t="shared" si="0"/>
        <v>29.9</v>
      </c>
      <c r="F30" s="8">
        <v>0</v>
      </c>
      <c r="G30" s="6" t="str">
        <f t="shared" si="3"/>
        <v/>
      </c>
      <c r="H30" s="6">
        <f t="shared" si="4"/>
        <v>29.9</v>
      </c>
    </row>
    <row r="31" spans="1:8" ht="15.75" customHeight="1">
      <c r="A31" s="8" t="s">
        <v>395</v>
      </c>
      <c r="B31" s="19">
        <v>43886</v>
      </c>
      <c r="C31" s="1" t="s">
        <v>22</v>
      </c>
      <c r="D31" s="1" t="s">
        <v>1687</v>
      </c>
      <c r="E31" s="6">
        <f t="shared" si="0"/>
        <v>28.1</v>
      </c>
      <c r="F31" s="8">
        <v>2</v>
      </c>
      <c r="G31" s="6">
        <f t="shared" si="3"/>
        <v>14.05</v>
      </c>
      <c r="H31" s="6">
        <f t="shared" si="4"/>
        <v>14.05</v>
      </c>
    </row>
    <row r="32" spans="1:8" ht="15.75" customHeight="1">
      <c r="A32" s="8" t="s">
        <v>395</v>
      </c>
      <c r="B32" s="19">
        <v>43872</v>
      </c>
      <c r="C32" s="1" t="s">
        <v>399</v>
      </c>
      <c r="D32" s="1" t="s">
        <v>1583</v>
      </c>
      <c r="E32" s="6">
        <f t="shared" si="0"/>
        <v>26.9</v>
      </c>
      <c r="F32" s="8">
        <v>2</v>
      </c>
      <c r="G32" s="6">
        <f t="shared" si="3"/>
        <v>13.45</v>
      </c>
      <c r="H32" s="6">
        <f t="shared" si="4"/>
        <v>13.45</v>
      </c>
    </row>
    <row r="33" spans="1:8" ht="15.75" customHeight="1">
      <c r="A33" s="8" t="s">
        <v>395</v>
      </c>
      <c r="B33" s="15">
        <v>43893</v>
      </c>
      <c r="C33" s="1" t="s">
        <v>870</v>
      </c>
      <c r="D33" s="1" t="s">
        <v>1688</v>
      </c>
      <c r="E33" s="6">
        <f t="shared" si="0"/>
        <v>26.74</v>
      </c>
      <c r="F33" s="8">
        <v>2</v>
      </c>
      <c r="G33" s="6">
        <f t="shared" si="3"/>
        <v>13.37</v>
      </c>
      <c r="H33" s="6">
        <f t="shared" si="4"/>
        <v>13.37</v>
      </c>
    </row>
    <row r="34" spans="1:8" ht="15.75" customHeight="1">
      <c r="A34" s="8" t="s">
        <v>395</v>
      </c>
      <c r="B34" s="19">
        <v>43865</v>
      </c>
      <c r="C34" s="1" t="s">
        <v>1175</v>
      </c>
      <c r="D34" s="1" t="s">
        <v>579</v>
      </c>
      <c r="E34" s="6">
        <f t="shared" si="0"/>
        <v>26</v>
      </c>
      <c r="F34" s="8">
        <v>2</v>
      </c>
      <c r="G34" s="6">
        <f t="shared" si="3"/>
        <v>13</v>
      </c>
      <c r="H34" s="6">
        <f t="shared" si="4"/>
        <v>13</v>
      </c>
    </row>
    <row r="35" spans="1:8" ht="15.75" customHeight="1">
      <c r="A35" s="8" t="s">
        <v>395</v>
      </c>
      <c r="B35" s="18">
        <v>43876</v>
      </c>
      <c r="C35" s="1" t="s">
        <v>1689</v>
      </c>
      <c r="D35" s="1" t="s">
        <v>1690</v>
      </c>
      <c r="E35" s="6">
        <f t="shared" si="0"/>
        <v>24.84</v>
      </c>
      <c r="F35" s="8">
        <v>2</v>
      </c>
      <c r="G35" s="6">
        <f t="shared" si="3"/>
        <v>12.42</v>
      </c>
      <c r="H35" s="6">
        <f t="shared" si="4"/>
        <v>12.42</v>
      </c>
    </row>
    <row r="36" spans="1:8" ht="15.75" customHeight="1">
      <c r="A36" s="8" t="s">
        <v>395</v>
      </c>
      <c r="B36" s="19">
        <v>43880</v>
      </c>
      <c r="C36" s="1" t="s">
        <v>1510</v>
      </c>
      <c r="D36" s="1" t="s">
        <v>1691</v>
      </c>
      <c r="E36" s="6">
        <f t="shared" si="0"/>
        <v>23.42</v>
      </c>
      <c r="F36" s="8">
        <v>2</v>
      </c>
      <c r="G36" s="6">
        <f t="shared" si="3"/>
        <v>11.71</v>
      </c>
      <c r="H36" s="6">
        <f t="shared" si="4"/>
        <v>11.71</v>
      </c>
    </row>
    <row r="37" spans="1:8" ht="15.75" customHeight="1">
      <c r="A37" s="8" t="s">
        <v>395</v>
      </c>
      <c r="B37" s="19">
        <v>43892</v>
      </c>
      <c r="C37" s="1" t="s">
        <v>1601</v>
      </c>
      <c r="D37" s="1" t="s">
        <v>1227</v>
      </c>
      <c r="E37" s="6">
        <f t="shared" si="0"/>
        <v>22.9</v>
      </c>
      <c r="F37" s="8">
        <v>0</v>
      </c>
      <c r="G37" s="6" t="str">
        <f t="shared" si="3"/>
        <v/>
      </c>
      <c r="H37" s="6">
        <f t="shared" si="4"/>
        <v>22.9</v>
      </c>
    </row>
    <row r="38" spans="1:8" ht="15.75" customHeight="1">
      <c r="A38" s="8" t="s">
        <v>395</v>
      </c>
      <c r="B38" s="19">
        <v>43877</v>
      </c>
      <c r="C38" s="1" t="s">
        <v>1692</v>
      </c>
      <c r="D38" s="1" t="s">
        <v>753</v>
      </c>
      <c r="E38" s="6">
        <f t="shared" si="0"/>
        <v>22.6</v>
      </c>
      <c r="F38" s="8">
        <v>2</v>
      </c>
      <c r="G38" s="6">
        <f t="shared" si="3"/>
        <v>11.3</v>
      </c>
      <c r="H38" s="6">
        <f t="shared" si="4"/>
        <v>11.3</v>
      </c>
    </row>
    <row r="39" spans="1:8" ht="15.75" customHeight="1">
      <c r="A39" s="8" t="s">
        <v>395</v>
      </c>
      <c r="B39" s="18">
        <v>43891</v>
      </c>
      <c r="C39" s="1" t="s">
        <v>1693</v>
      </c>
      <c r="D39" s="1" t="s">
        <v>1456</v>
      </c>
      <c r="E39" s="6">
        <f t="shared" si="0"/>
        <v>21</v>
      </c>
      <c r="F39" s="8">
        <v>0</v>
      </c>
      <c r="G39" s="6" t="str">
        <f t="shared" si="3"/>
        <v/>
      </c>
      <c r="H39" s="6">
        <f t="shared" si="4"/>
        <v>21</v>
      </c>
    </row>
    <row r="40" spans="1:8" ht="15.75" customHeight="1">
      <c r="A40" s="8" t="s">
        <v>395</v>
      </c>
      <c r="B40" s="19">
        <v>43869</v>
      </c>
      <c r="C40" s="1" t="s">
        <v>1694</v>
      </c>
      <c r="D40" s="1" t="s">
        <v>1695</v>
      </c>
      <c r="E40" s="6">
        <f t="shared" si="0"/>
        <v>20.5</v>
      </c>
      <c r="F40" s="8">
        <v>2</v>
      </c>
      <c r="G40" s="6">
        <f t="shared" si="3"/>
        <v>10.25</v>
      </c>
      <c r="H40" s="6">
        <f t="shared" si="4"/>
        <v>10.25</v>
      </c>
    </row>
    <row r="41" spans="1:8" ht="15.75" customHeight="1">
      <c r="A41" s="8" t="s">
        <v>395</v>
      </c>
      <c r="B41" s="19">
        <v>43870</v>
      </c>
      <c r="C41" s="1" t="s">
        <v>1126</v>
      </c>
      <c r="D41" s="1" t="s">
        <v>471</v>
      </c>
      <c r="E41" s="6">
        <f t="shared" si="0"/>
        <v>20</v>
      </c>
      <c r="F41" s="8">
        <v>2</v>
      </c>
      <c r="G41" s="6">
        <f t="shared" si="3"/>
        <v>10</v>
      </c>
      <c r="H41" s="6">
        <f t="shared" si="4"/>
        <v>10</v>
      </c>
    </row>
    <row r="42" spans="1:8" ht="15.75" customHeight="1">
      <c r="A42" s="8" t="s">
        <v>395</v>
      </c>
      <c r="B42" s="18">
        <v>43871</v>
      </c>
      <c r="C42" s="1" t="s">
        <v>842</v>
      </c>
      <c r="D42" s="1" t="s">
        <v>21</v>
      </c>
      <c r="E42" s="6">
        <f t="shared" si="0"/>
        <v>19.899999999999999</v>
      </c>
      <c r="F42" s="8">
        <v>2</v>
      </c>
      <c r="G42" s="6">
        <f t="shared" si="3"/>
        <v>9.9499999999999993</v>
      </c>
      <c r="H42" s="6">
        <f t="shared" si="4"/>
        <v>9.9499999999999993</v>
      </c>
    </row>
    <row r="43" spans="1:8" ht="15.75" customHeight="1">
      <c r="A43" s="8" t="s">
        <v>395</v>
      </c>
      <c r="B43" s="18">
        <v>43866</v>
      </c>
      <c r="C43" s="1" t="s">
        <v>791</v>
      </c>
      <c r="D43" s="1" t="s">
        <v>557</v>
      </c>
      <c r="E43" s="6">
        <f t="shared" si="0"/>
        <v>18</v>
      </c>
      <c r="F43" s="8">
        <v>0</v>
      </c>
      <c r="G43" s="6" t="str">
        <f t="shared" si="3"/>
        <v/>
      </c>
      <c r="H43" s="6">
        <f t="shared" si="4"/>
        <v>18</v>
      </c>
    </row>
    <row r="44" spans="1:8" ht="15.75" customHeight="1">
      <c r="A44" s="8" t="s">
        <v>395</v>
      </c>
      <c r="B44" s="19">
        <v>43893</v>
      </c>
      <c r="C44" s="1" t="s">
        <v>1059</v>
      </c>
      <c r="D44" s="1" t="s">
        <v>1060</v>
      </c>
      <c r="E44" s="6">
        <f t="shared" si="0"/>
        <v>17.920000000000002</v>
      </c>
      <c r="F44" s="8">
        <v>2</v>
      </c>
      <c r="G44" s="6">
        <f t="shared" si="3"/>
        <v>8.9600000000000009</v>
      </c>
      <c r="H44" s="6">
        <f t="shared" si="4"/>
        <v>8.9600000000000009</v>
      </c>
    </row>
    <row r="45" spans="1:8" ht="15.75" customHeight="1">
      <c r="A45" s="8" t="s">
        <v>395</v>
      </c>
      <c r="B45" s="19">
        <v>43871</v>
      </c>
      <c r="C45" s="1" t="s">
        <v>315</v>
      </c>
      <c r="D45" s="1" t="s">
        <v>1696</v>
      </c>
      <c r="E45" s="6">
        <f t="shared" si="0"/>
        <v>17.5</v>
      </c>
      <c r="F45" s="8">
        <v>2</v>
      </c>
      <c r="G45" s="6">
        <f t="shared" si="3"/>
        <v>8.75</v>
      </c>
      <c r="H45" s="6">
        <f t="shared" si="4"/>
        <v>8.75</v>
      </c>
    </row>
    <row r="46" spans="1:8" ht="15.75" customHeight="1">
      <c r="A46" s="8" t="s">
        <v>395</v>
      </c>
      <c r="B46" s="19">
        <v>43882</v>
      </c>
      <c r="C46" s="1" t="s">
        <v>1697</v>
      </c>
      <c r="D46" s="1" t="s">
        <v>1698</v>
      </c>
      <c r="E46" s="6">
        <f t="shared" si="0"/>
        <v>17.2</v>
      </c>
      <c r="F46" s="8">
        <v>2</v>
      </c>
      <c r="G46" s="6">
        <f t="shared" si="3"/>
        <v>8.6</v>
      </c>
      <c r="H46" s="6">
        <f t="shared" si="4"/>
        <v>8.6</v>
      </c>
    </row>
    <row r="47" spans="1:8" ht="15.75" customHeight="1">
      <c r="A47" s="8" t="s">
        <v>395</v>
      </c>
      <c r="B47" s="19">
        <v>43879</v>
      </c>
      <c r="C47" s="1" t="s">
        <v>1699</v>
      </c>
      <c r="D47" s="1" t="s">
        <v>405</v>
      </c>
      <c r="E47" s="6">
        <f t="shared" si="0"/>
        <v>17.100000000000001</v>
      </c>
      <c r="F47" s="8">
        <v>2</v>
      </c>
      <c r="G47" s="6">
        <f t="shared" si="3"/>
        <v>8.5500000000000007</v>
      </c>
      <c r="H47" s="6">
        <f t="shared" si="4"/>
        <v>8.5500000000000007</v>
      </c>
    </row>
    <row r="48" spans="1:8" ht="15.75" customHeight="1">
      <c r="A48" s="8" t="s">
        <v>395</v>
      </c>
      <c r="B48" s="19">
        <v>43868</v>
      </c>
      <c r="C48" s="1" t="s">
        <v>993</v>
      </c>
      <c r="D48" s="1" t="s">
        <v>994</v>
      </c>
      <c r="E48" s="6">
        <f t="shared" si="0"/>
        <v>16.98</v>
      </c>
      <c r="F48" s="8">
        <v>2</v>
      </c>
      <c r="G48" s="6">
        <f t="shared" si="3"/>
        <v>8.49</v>
      </c>
      <c r="H48" s="6">
        <f t="shared" si="4"/>
        <v>8.49</v>
      </c>
    </row>
    <row r="49" spans="1:8" ht="15.75" customHeight="1">
      <c r="A49" s="8" t="s">
        <v>395</v>
      </c>
      <c r="B49" s="18">
        <v>43869</v>
      </c>
      <c r="C49" s="1" t="s">
        <v>1700</v>
      </c>
      <c r="D49" s="1" t="s">
        <v>773</v>
      </c>
      <c r="E49" s="6">
        <f t="shared" si="0"/>
        <v>15</v>
      </c>
      <c r="F49" s="8">
        <v>0</v>
      </c>
      <c r="G49" s="6" t="str">
        <f t="shared" si="3"/>
        <v/>
      </c>
      <c r="H49" s="6">
        <f t="shared" si="4"/>
        <v>15</v>
      </c>
    </row>
    <row r="50" spans="1:8" ht="15.75" customHeight="1">
      <c r="A50" s="8" t="s">
        <v>395</v>
      </c>
      <c r="B50" s="18">
        <v>43873</v>
      </c>
      <c r="C50" s="1" t="s">
        <v>1596</v>
      </c>
      <c r="D50" s="1" t="s">
        <v>1701</v>
      </c>
      <c r="E50" s="6">
        <f t="shared" si="0"/>
        <v>13.91</v>
      </c>
      <c r="F50" s="8">
        <v>0</v>
      </c>
      <c r="G50" s="6" t="str">
        <f t="shared" si="3"/>
        <v/>
      </c>
      <c r="H50" s="6">
        <f t="shared" si="4"/>
        <v>13.91</v>
      </c>
    </row>
    <row r="51" spans="1:8" ht="15.75" customHeight="1">
      <c r="A51" s="8" t="s">
        <v>395</v>
      </c>
      <c r="B51" s="18">
        <v>43874</v>
      </c>
      <c r="C51" s="1" t="s">
        <v>1596</v>
      </c>
      <c r="D51" s="1" t="s">
        <v>1701</v>
      </c>
      <c r="E51" s="6">
        <f t="shared" si="0"/>
        <v>13.91</v>
      </c>
      <c r="F51" s="8">
        <v>0</v>
      </c>
      <c r="G51" s="6" t="str">
        <f t="shared" si="3"/>
        <v/>
      </c>
      <c r="H51" s="6">
        <f t="shared" si="4"/>
        <v>13.91</v>
      </c>
    </row>
    <row r="52" spans="1:8" ht="15.75" customHeight="1">
      <c r="A52" s="8" t="s">
        <v>395</v>
      </c>
      <c r="B52" s="19">
        <v>43891</v>
      </c>
      <c r="C52" s="1" t="s">
        <v>1702</v>
      </c>
      <c r="D52" s="1" t="s">
        <v>1092</v>
      </c>
      <c r="E52" s="6">
        <f t="shared" si="0"/>
        <v>13.9</v>
      </c>
      <c r="F52" s="8">
        <v>2</v>
      </c>
      <c r="G52" s="6">
        <f t="shared" si="3"/>
        <v>6.95</v>
      </c>
      <c r="H52" s="6">
        <f t="shared" si="4"/>
        <v>6.95</v>
      </c>
    </row>
    <row r="53" spans="1:8" ht="15.75" customHeight="1">
      <c r="A53" s="8" t="s">
        <v>395</v>
      </c>
      <c r="B53" s="19">
        <v>43866</v>
      </c>
      <c r="C53" s="1" t="s">
        <v>1601</v>
      </c>
      <c r="D53" s="1" t="s">
        <v>337</v>
      </c>
      <c r="E53" s="6">
        <f t="shared" si="0"/>
        <v>12.9</v>
      </c>
      <c r="F53" s="8">
        <v>0</v>
      </c>
      <c r="G53" s="6" t="str">
        <f t="shared" si="3"/>
        <v/>
      </c>
      <c r="H53" s="6">
        <f t="shared" si="4"/>
        <v>12.9</v>
      </c>
    </row>
    <row r="54" spans="1:8" ht="15.75" customHeight="1">
      <c r="A54" s="8" t="s">
        <v>395</v>
      </c>
      <c r="B54" s="19">
        <v>43867</v>
      </c>
      <c r="C54" s="1" t="s">
        <v>1601</v>
      </c>
      <c r="D54" s="1" t="s">
        <v>337</v>
      </c>
      <c r="E54" s="6">
        <f t="shared" si="0"/>
        <v>12.9</v>
      </c>
      <c r="F54" s="8">
        <v>0</v>
      </c>
      <c r="G54" s="6" t="str">
        <f t="shared" si="3"/>
        <v/>
      </c>
      <c r="H54" s="6">
        <f t="shared" si="4"/>
        <v>12.9</v>
      </c>
    </row>
    <row r="55" spans="1:8" ht="15.75" customHeight="1">
      <c r="A55" s="8" t="s">
        <v>395</v>
      </c>
      <c r="B55" s="18">
        <v>43868</v>
      </c>
      <c r="C55" s="1" t="s">
        <v>1601</v>
      </c>
      <c r="D55" s="1" t="s">
        <v>337</v>
      </c>
      <c r="E55" s="6">
        <f t="shared" si="0"/>
        <v>12.9</v>
      </c>
      <c r="F55" s="8">
        <v>0</v>
      </c>
      <c r="G55" s="6" t="str">
        <f t="shared" si="3"/>
        <v/>
      </c>
      <c r="H55" s="6">
        <f t="shared" si="4"/>
        <v>12.9</v>
      </c>
    </row>
    <row r="56" spans="1:8" ht="15.75" customHeight="1">
      <c r="A56" s="8" t="s">
        <v>395</v>
      </c>
      <c r="B56" s="19">
        <v>43889</v>
      </c>
      <c r="C56" s="1" t="s">
        <v>1601</v>
      </c>
      <c r="D56" s="1" t="s">
        <v>337</v>
      </c>
      <c r="E56" s="6">
        <f t="shared" si="0"/>
        <v>12.9</v>
      </c>
      <c r="F56" s="8">
        <v>0</v>
      </c>
      <c r="G56" s="6" t="str">
        <f t="shared" si="3"/>
        <v/>
      </c>
      <c r="H56" s="6">
        <f t="shared" si="4"/>
        <v>12.9</v>
      </c>
    </row>
    <row r="57" spans="1:8" ht="15.75" customHeight="1">
      <c r="A57" s="8" t="s">
        <v>395</v>
      </c>
      <c r="B57" s="18">
        <v>43879</v>
      </c>
      <c r="C57" s="1" t="s">
        <v>1596</v>
      </c>
      <c r="D57" s="1" t="s">
        <v>1703</v>
      </c>
      <c r="E57" s="6">
        <f t="shared" si="0"/>
        <v>12.52</v>
      </c>
      <c r="F57" s="8">
        <v>0</v>
      </c>
      <c r="G57" s="6" t="str">
        <f t="shared" si="3"/>
        <v/>
      </c>
      <c r="H57" s="6">
        <f t="shared" si="4"/>
        <v>12.52</v>
      </c>
    </row>
    <row r="58" spans="1:8" ht="15.75" customHeight="1">
      <c r="A58" s="8" t="s">
        <v>395</v>
      </c>
      <c r="B58" s="18">
        <v>43886</v>
      </c>
      <c r="C58" s="1" t="s">
        <v>1596</v>
      </c>
      <c r="D58" s="1" t="s">
        <v>1703</v>
      </c>
      <c r="E58" s="6">
        <f t="shared" si="0"/>
        <v>12.52</v>
      </c>
      <c r="F58" s="8">
        <v>0</v>
      </c>
      <c r="G58" s="6" t="str">
        <f t="shared" si="3"/>
        <v/>
      </c>
      <c r="H58" s="6">
        <f t="shared" si="4"/>
        <v>12.52</v>
      </c>
    </row>
    <row r="59" spans="1:8" ht="15.75" customHeight="1">
      <c r="A59" s="8" t="s">
        <v>395</v>
      </c>
      <c r="B59" s="18">
        <v>43887</v>
      </c>
      <c r="C59" s="1" t="s">
        <v>1596</v>
      </c>
      <c r="D59" s="1" t="s">
        <v>1703</v>
      </c>
      <c r="E59" s="6">
        <f t="shared" si="0"/>
        <v>12.52</v>
      </c>
      <c r="F59" s="8">
        <v>0</v>
      </c>
      <c r="G59" s="6" t="str">
        <f t="shared" si="3"/>
        <v/>
      </c>
      <c r="H59" s="6">
        <f t="shared" si="4"/>
        <v>12.52</v>
      </c>
    </row>
    <row r="60" spans="1:8" ht="15.75" customHeight="1">
      <c r="A60" s="8" t="s">
        <v>395</v>
      </c>
      <c r="B60" s="18">
        <v>43869</v>
      </c>
      <c r="C60" s="1" t="s">
        <v>1689</v>
      </c>
      <c r="D60" s="1" t="s">
        <v>1704</v>
      </c>
      <c r="E60" s="6">
        <f t="shared" si="0"/>
        <v>12.12</v>
      </c>
      <c r="F60" s="8">
        <v>2</v>
      </c>
      <c r="G60" s="6">
        <f t="shared" si="3"/>
        <v>6.06</v>
      </c>
      <c r="H60" s="6">
        <f t="shared" si="4"/>
        <v>6.06</v>
      </c>
    </row>
    <row r="61" spans="1:8" ht="15.75" customHeight="1">
      <c r="A61" s="8" t="s">
        <v>395</v>
      </c>
      <c r="B61" s="18">
        <v>43866</v>
      </c>
      <c r="C61" s="1" t="s">
        <v>1387</v>
      </c>
      <c r="D61" s="1" t="s">
        <v>768</v>
      </c>
      <c r="E61" s="6">
        <f t="shared" si="0"/>
        <v>12</v>
      </c>
      <c r="F61" s="8">
        <v>2</v>
      </c>
      <c r="G61" s="6">
        <f t="shared" si="3"/>
        <v>6</v>
      </c>
      <c r="H61" s="6">
        <f t="shared" si="4"/>
        <v>6</v>
      </c>
    </row>
    <row r="62" spans="1:8" ht="15.75" customHeight="1">
      <c r="A62" s="8" t="s">
        <v>395</v>
      </c>
      <c r="B62" s="19">
        <v>43891</v>
      </c>
      <c r="C62" s="1" t="s">
        <v>1705</v>
      </c>
      <c r="D62" s="1" t="s">
        <v>529</v>
      </c>
      <c r="E62" s="6">
        <f t="shared" si="0"/>
        <v>11.2</v>
      </c>
      <c r="F62" s="8">
        <v>2</v>
      </c>
      <c r="G62" s="6">
        <f t="shared" si="3"/>
        <v>5.6</v>
      </c>
      <c r="H62" s="6">
        <f t="shared" si="4"/>
        <v>5.6</v>
      </c>
    </row>
    <row r="63" spans="1:8" ht="15.75" customHeight="1">
      <c r="A63" s="8" t="s">
        <v>395</v>
      </c>
      <c r="B63" s="15">
        <v>43873</v>
      </c>
      <c r="C63" s="1" t="s">
        <v>1706</v>
      </c>
      <c r="D63" s="1" t="s">
        <v>358</v>
      </c>
      <c r="E63" s="6">
        <f t="shared" si="0"/>
        <v>10</v>
      </c>
      <c r="F63" s="8">
        <v>0</v>
      </c>
      <c r="G63" s="6" t="str">
        <f t="shared" si="3"/>
        <v/>
      </c>
      <c r="H63" s="6">
        <f t="shared" si="4"/>
        <v>10</v>
      </c>
    </row>
    <row r="64" spans="1:8" ht="15.75" customHeight="1">
      <c r="A64" s="8" t="s">
        <v>395</v>
      </c>
      <c r="B64" s="18">
        <v>43881</v>
      </c>
      <c r="C64" s="1" t="s">
        <v>1707</v>
      </c>
      <c r="D64" s="1" t="s">
        <v>848</v>
      </c>
      <c r="E64" s="6">
        <f t="shared" si="0"/>
        <v>9.6</v>
      </c>
      <c r="F64" s="8">
        <v>2</v>
      </c>
      <c r="G64" s="6">
        <f t="shared" si="3"/>
        <v>4.8</v>
      </c>
      <c r="H64" s="6">
        <f t="shared" si="4"/>
        <v>4.8</v>
      </c>
    </row>
    <row r="65" spans="1:8" ht="15.75" customHeight="1">
      <c r="A65" s="8" t="s">
        <v>395</v>
      </c>
      <c r="B65" s="19">
        <v>43891</v>
      </c>
      <c r="C65" s="1" t="s">
        <v>1708</v>
      </c>
      <c r="D65" s="1" t="s">
        <v>1709</v>
      </c>
      <c r="E65" s="6">
        <f t="shared" si="0"/>
        <v>8.25</v>
      </c>
      <c r="F65" s="8">
        <v>2</v>
      </c>
      <c r="G65" s="6">
        <f t="shared" si="3"/>
        <v>4.125</v>
      </c>
      <c r="H65" s="6">
        <f t="shared" si="4"/>
        <v>4.125</v>
      </c>
    </row>
    <row r="66" spans="1:8" ht="15.75" customHeight="1">
      <c r="A66" s="8" t="s">
        <v>395</v>
      </c>
      <c r="B66" s="15">
        <v>43870</v>
      </c>
      <c r="C66" s="1" t="s">
        <v>1710</v>
      </c>
      <c r="D66" s="1" t="s">
        <v>1711</v>
      </c>
      <c r="E66" s="6">
        <f t="shared" si="0"/>
        <v>7.28</v>
      </c>
      <c r="F66" s="8">
        <v>2</v>
      </c>
      <c r="G66" s="6">
        <f t="shared" si="3"/>
        <v>3.64</v>
      </c>
      <c r="H66" s="6">
        <f t="shared" si="4"/>
        <v>3.64</v>
      </c>
    </row>
    <row r="67" spans="1:8" ht="15.75" customHeight="1">
      <c r="A67" s="8" t="s">
        <v>395</v>
      </c>
      <c r="B67" s="19">
        <v>43875</v>
      </c>
      <c r="C67" s="1" t="s">
        <v>1113</v>
      </c>
      <c r="D67" s="1" t="s">
        <v>1529</v>
      </c>
      <c r="E67" s="6">
        <f t="shared" si="0"/>
        <v>7</v>
      </c>
      <c r="F67" s="8">
        <v>0</v>
      </c>
      <c r="G67" s="6" t="str">
        <f t="shared" si="3"/>
        <v/>
      </c>
      <c r="H67" s="6">
        <f t="shared" si="4"/>
        <v>7</v>
      </c>
    </row>
    <row r="68" spans="1:8" ht="15.75" customHeight="1">
      <c r="A68" s="8" t="s">
        <v>395</v>
      </c>
      <c r="B68" s="18">
        <v>43880</v>
      </c>
      <c r="C68" s="1" t="s">
        <v>326</v>
      </c>
      <c r="D68" s="1" t="s">
        <v>801</v>
      </c>
      <c r="E68" s="6">
        <f t="shared" si="0"/>
        <v>6</v>
      </c>
      <c r="F68" s="1">
        <v>2</v>
      </c>
      <c r="G68" s="6">
        <f t="shared" si="3"/>
        <v>3</v>
      </c>
      <c r="H68" s="6">
        <f t="shared" si="4"/>
        <v>3</v>
      </c>
    </row>
    <row r="69" spans="1:8" ht="15.75" customHeight="1">
      <c r="A69" s="8" t="s">
        <v>395</v>
      </c>
      <c r="B69" s="19">
        <v>43874</v>
      </c>
      <c r="C69" s="1" t="s">
        <v>1616</v>
      </c>
      <c r="D69" s="1" t="s">
        <v>1712</v>
      </c>
      <c r="E69" s="6">
        <f t="shared" si="0"/>
        <v>5.6</v>
      </c>
      <c r="F69" s="8">
        <v>0</v>
      </c>
      <c r="G69" s="6" t="str">
        <f t="shared" si="3"/>
        <v/>
      </c>
      <c r="H69" s="6">
        <f t="shared" si="4"/>
        <v>5.6</v>
      </c>
    </row>
    <row r="70" spans="1:8" ht="15.75" customHeight="1">
      <c r="A70" s="8" t="s">
        <v>395</v>
      </c>
      <c r="B70" s="18">
        <v>43878</v>
      </c>
      <c r="C70" s="1" t="s">
        <v>1713</v>
      </c>
      <c r="D70" s="1" t="s">
        <v>1714</v>
      </c>
      <c r="E70" s="6">
        <f t="shared" si="0"/>
        <v>5.25</v>
      </c>
      <c r="F70" s="8">
        <v>2</v>
      </c>
      <c r="G70" s="6">
        <f t="shared" si="3"/>
        <v>2.625</v>
      </c>
      <c r="H70" s="6">
        <f t="shared" si="4"/>
        <v>2.625</v>
      </c>
    </row>
    <row r="71" spans="1:8" ht="15.75" customHeight="1">
      <c r="A71" s="8" t="s">
        <v>395</v>
      </c>
      <c r="B71" s="15">
        <v>43891</v>
      </c>
      <c r="C71" s="1" t="s">
        <v>1715</v>
      </c>
      <c r="D71" s="1" t="s">
        <v>501</v>
      </c>
      <c r="E71" s="6">
        <f t="shared" si="0"/>
        <v>5</v>
      </c>
      <c r="F71" s="8">
        <v>2</v>
      </c>
      <c r="G71" s="6">
        <f t="shared" si="3"/>
        <v>2.5</v>
      </c>
      <c r="H71" s="6">
        <f t="shared" si="4"/>
        <v>2.5</v>
      </c>
    </row>
    <row r="72" spans="1:8" ht="15.75" customHeight="1">
      <c r="A72" s="8" t="s">
        <v>395</v>
      </c>
      <c r="B72" s="19">
        <v>43879</v>
      </c>
      <c r="C72" s="1" t="s">
        <v>1716</v>
      </c>
      <c r="D72" s="1" t="s">
        <v>954</v>
      </c>
      <c r="E72" s="6">
        <f t="shared" si="0"/>
        <v>4.5</v>
      </c>
      <c r="F72" s="8">
        <v>2</v>
      </c>
      <c r="G72" s="6">
        <f t="shared" si="3"/>
        <v>2.25</v>
      </c>
      <c r="H72" s="6">
        <f t="shared" si="4"/>
        <v>2.25</v>
      </c>
    </row>
    <row r="73" spans="1:8" ht="15.75" customHeight="1">
      <c r="A73" s="8" t="s">
        <v>395</v>
      </c>
      <c r="B73" s="18">
        <v>43877</v>
      </c>
      <c r="C73" s="1" t="s">
        <v>1717</v>
      </c>
      <c r="D73" s="1" t="s">
        <v>954</v>
      </c>
      <c r="E73" s="6">
        <f t="shared" si="0"/>
        <v>4.5</v>
      </c>
      <c r="F73" s="8">
        <v>0</v>
      </c>
      <c r="G73" s="6" t="str">
        <f t="shared" si="3"/>
        <v/>
      </c>
      <c r="H73" s="6">
        <f t="shared" si="4"/>
        <v>4.5</v>
      </c>
    </row>
    <row r="74" spans="1:8" ht="15.75" customHeight="1">
      <c r="A74" s="8" t="s">
        <v>395</v>
      </c>
      <c r="B74" s="19">
        <v>43881</v>
      </c>
      <c r="C74" s="1" t="s">
        <v>548</v>
      </c>
      <c r="D74" s="1" t="s">
        <v>57</v>
      </c>
      <c r="E74" s="6">
        <f t="shared" si="0"/>
        <v>4.4000000000000004</v>
      </c>
      <c r="F74" s="8">
        <v>0</v>
      </c>
      <c r="G74" s="6" t="str">
        <f t="shared" si="3"/>
        <v/>
      </c>
      <c r="H74" s="6">
        <f t="shared" si="4"/>
        <v>4.4000000000000004</v>
      </c>
    </row>
    <row r="75" spans="1:8" ht="15.75" customHeight="1">
      <c r="A75" s="8" t="s">
        <v>395</v>
      </c>
      <c r="B75" s="19">
        <v>43873</v>
      </c>
      <c r="C75" s="1" t="s">
        <v>1471</v>
      </c>
      <c r="D75" s="1" t="s">
        <v>560</v>
      </c>
      <c r="E75" s="6">
        <f t="shared" si="0"/>
        <v>4.2</v>
      </c>
      <c r="F75" s="8">
        <v>0</v>
      </c>
      <c r="G75" s="6" t="str">
        <f t="shared" si="3"/>
        <v/>
      </c>
      <c r="H75" s="6">
        <f t="shared" si="4"/>
        <v>4.2</v>
      </c>
    </row>
    <row r="76" spans="1:8" ht="15.75" customHeight="1">
      <c r="A76" s="8" t="s">
        <v>395</v>
      </c>
      <c r="B76" s="18">
        <v>43882</v>
      </c>
      <c r="C76" s="1" t="s">
        <v>814</v>
      </c>
      <c r="D76" s="1" t="s">
        <v>956</v>
      </c>
      <c r="E76" s="6">
        <f t="shared" si="0"/>
        <v>3.95</v>
      </c>
      <c r="F76" s="8">
        <v>2</v>
      </c>
      <c r="G76" s="6">
        <f t="shared" si="3"/>
        <v>1.9750000000000001</v>
      </c>
      <c r="H76" s="6">
        <f t="shared" si="4"/>
        <v>1.9750000000000001</v>
      </c>
    </row>
    <row r="77" spans="1:8" ht="15.75" customHeight="1">
      <c r="A77" s="8" t="s">
        <v>395</v>
      </c>
      <c r="B77" s="18">
        <v>43879</v>
      </c>
      <c r="C77" s="1" t="s">
        <v>1616</v>
      </c>
      <c r="D77" s="1" t="s">
        <v>742</v>
      </c>
      <c r="E77" s="6">
        <f t="shared" si="0"/>
        <v>3.8</v>
      </c>
      <c r="F77" s="8">
        <v>0</v>
      </c>
      <c r="G77" s="6" t="str">
        <f t="shared" si="3"/>
        <v/>
      </c>
      <c r="H77" s="6">
        <f t="shared" si="4"/>
        <v>3.8</v>
      </c>
    </row>
    <row r="78" spans="1:8" ht="15.75" customHeight="1">
      <c r="A78" s="8" t="s">
        <v>395</v>
      </c>
      <c r="B78" s="19">
        <v>43888</v>
      </c>
      <c r="C78" s="1" t="s">
        <v>1718</v>
      </c>
      <c r="D78" s="1" t="s">
        <v>1719</v>
      </c>
      <c r="E78" s="6">
        <f t="shared" si="0"/>
        <v>3.28</v>
      </c>
      <c r="F78" s="8">
        <v>0</v>
      </c>
      <c r="G78" s="6" t="str">
        <f t="shared" si="3"/>
        <v/>
      </c>
      <c r="H78" s="6">
        <f t="shared" si="4"/>
        <v>3.28</v>
      </c>
    </row>
    <row r="79" spans="1:8" ht="15.75" customHeight="1">
      <c r="A79" s="8" t="s">
        <v>395</v>
      </c>
      <c r="B79" s="19">
        <v>43887</v>
      </c>
      <c r="C79" s="1" t="s">
        <v>1720</v>
      </c>
      <c r="D79" s="1" t="s">
        <v>1719</v>
      </c>
      <c r="E79" s="6">
        <f t="shared" si="0"/>
        <v>3.28</v>
      </c>
      <c r="F79" s="8">
        <v>0</v>
      </c>
      <c r="G79" s="6" t="str">
        <f t="shared" si="3"/>
        <v/>
      </c>
      <c r="H79" s="6">
        <f t="shared" si="4"/>
        <v>3.28</v>
      </c>
    </row>
    <row r="80" spans="1:8" ht="15.75" customHeight="1">
      <c r="A80" s="8" t="s">
        <v>395</v>
      </c>
      <c r="B80" s="19">
        <v>43886</v>
      </c>
      <c r="C80" s="1" t="s">
        <v>1721</v>
      </c>
      <c r="D80" s="1" t="s">
        <v>1719</v>
      </c>
      <c r="E80" s="6">
        <f t="shared" si="0"/>
        <v>3.28</v>
      </c>
      <c r="F80" s="8">
        <v>0</v>
      </c>
      <c r="G80" s="6" t="str">
        <f t="shared" si="3"/>
        <v/>
      </c>
      <c r="H80" s="6">
        <f t="shared" si="4"/>
        <v>3.28</v>
      </c>
    </row>
    <row r="81" spans="1:8" ht="15.75" customHeight="1">
      <c r="A81" s="8" t="s">
        <v>395</v>
      </c>
      <c r="B81" s="19">
        <v>43889</v>
      </c>
      <c r="C81" s="1" t="s">
        <v>1722</v>
      </c>
      <c r="D81" s="1" t="s">
        <v>1723</v>
      </c>
      <c r="E81" s="6">
        <f t="shared" si="0"/>
        <v>3.24</v>
      </c>
      <c r="F81" s="8">
        <v>0</v>
      </c>
      <c r="G81" s="6" t="str">
        <f t="shared" si="3"/>
        <v/>
      </c>
      <c r="H81" s="6">
        <f t="shared" si="4"/>
        <v>3.24</v>
      </c>
    </row>
    <row r="82" spans="1:8" ht="15.75" customHeight="1">
      <c r="A82" s="8" t="s">
        <v>395</v>
      </c>
      <c r="B82" s="19">
        <v>43861</v>
      </c>
      <c r="C82" s="1" t="s">
        <v>1724</v>
      </c>
      <c r="D82" s="1" t="s">
        <v>1623</v>
      </c>
      <c r="E82" s="6">
        <f t="shared" si="0"/>
        <v>3.12</v>
      </c>
      <c r="F82" s="8">
        <v>0</v>
      </c>
      <c r="G82" s="6" t="str">
        <f t="shared" si="3"/>
        <v/>
      </c>
      <c r="H82" s="6">
        <f t="shared" si="4"/>
        <v>3.12</v>
      </c>
    </row>
    <row r="83" spans="1:8" ht="15.75" customHeight="1">
      <c r="A83" s="8" t="s">
        <v>395</v>
      </c>
      <c r="B83" s="18">
        <v>43878</v>
      </c>
      <c r="C83" s="1" t="s">
        <v>1601</v>
      </c>
      <c r="D83" s="1" t="s">
        <v>59</v>
      </c>
      <c r="E83" s="6">
        <f t="shared" si="0"/>
        <v>2.9</v>
      </c>
      <c r="F83" s="1">
        <v>0</v>
      </c>
      <c r="G83" s="6" t="str">
        <f t="shared" si="3"/>
        <v/>
      </c>
      <c r="H83" s="6">
        <f t="shared" si="4"/>
        <v>2.9</v>
      </c>
    </row>
    <row r="84" spans="1:8" ht="15.75" customHeight="1">
      <c r="A84" s="8" t="s">
        <v>395</v>
      </c>
      <c r="B84" s="19">
        <v>43874</v>
      </c>
      <c r="C84" s="1" t="s">
        <v>1725</v>
      </c>
      <c r="D84" s="1" t="s">
        <v>1627</v>
      </c>
      <c r="E84" s="6">
        <f t="shared" si="0"/>
        <v>2.52</v>
      </c>
      <c r="F84" s="8">
        <v>0</v>
      </c>
      <c r="G84" s="6" t="str">
        <f t="shared" si="3"/>
        <v/>
      </c>
      <c r="H84" s="6">
        <f t="shared" si="4"/>
        <v>2.52</v>
      </c>
    </row>
    <row r="85" spans="1:8" ht="15.75" customHeight="1">
      <c r="A85" s="8" t="s">
        <v>395</v>
      </c>
      <c r="B85" s="18">
        <v>43867</v>
      </c>
      <c r="C85" s="1" t="s">
        <v>804</v>
      </c>
      <c r="D85" s="1" t="s">
        <v>1038</v>
      </c>
      <c r="E85" s="6">
        <f t="shared" si="0"/>
        <v>2.34</v>
      </c>
      <c r="F85" s="8">
        <v>0</v>
      </c>
      <c r="G85" s="6" t="str">
        <f t="shared" si="3"/>
        <v/>
      </c>
      <c r="H85" s="6">
        <f t="shared" si="4"/>
        <v>2.34</v>
      </c>
    </row>
    <row r="86" spans="1:8" ht="15.75" customHeight="1">
      <c r="A86" s="8" t="s">
        <v>395</v>
      </c>
      <c r="B86" s="18">
        <v>43879</v>
      </c>
      <c r="C86" s="1" t="s">
        <v>804</v>
      </c>
      <c r="D86" s="1" t="s">
        <v>1038</v>
      </c>
      <c r="E86" s="6">
        <f t="shared" si="0"/>
        <v>2.34</v>
      </c>
      <c r="F86" s="8">
        <v>0</v>
      </c>
      <c r="G86" s="6" t="str">
        <f t="shared" si="3"/>
        <v/>
      </c>
      <c r="H86" s="6">
        <f t="shared" si="4"/>
        <v>2.34</v>
      </c>
    </row>
    <row r="87" spans="1:8" ht="15.75" customHeight="1">
      <c r="A87" s="8" t="s">
        <v>395</v>
      </c>
      <c r="B87" s="19">
        <v>43886</v>
      </c>
      <c r="C87" s="1" t="s">
        <v>1471</v>
      </c>
      <c r="D87" s="1" t="s">
        <v>1099</v>
      </c>
      <c r="E87" s="6">
        <f t="shared" si="0"/>
        <v>2.2000000000000002</v>
      </c>
      <c r="F87" s="8">
        <v>0</v>
      </c>
      <c r="G87" s="6" t="str">
        <f t="shared" si="3"/>
        <v/>
      </c>
      <c r="H87" s="6">
        <f t="shared" si="4"/>
        <v>2.2000000000000002</v>
      </c>
    </row>
    <row r="88" spans="1:8" ht="15.75" customHeight="1">
      <c r="A88" s="8" t="s">
        <v>395</v>
      </c>
      <c r="B88" s="19">
        <v>43875</v>
      </c>
      <c r="C88" s="1" t="s">
        <v>1726</v>
      </c>
      <c r="D88" s="1" t="s">
        <v>1727</v>
      </c>
      <c r="E88" s="6">
        <f t="shared" si="0"/>
        <v>2.17</v>
      </c>
      <c r="F88" s="8">
        <v>0</v>
      </c>
      <c r="G88" s="6" t="str">
        <f t="shared" si="3"/>
        <v/>
      </c>
      <c r="H88" s="6">
        <f t="shared" si="4"/>
        <v>2.17</v>
      </c>
    </row>
    <row r="89" spans="1:8" ht="15.75" customHeight="1">
      <c r="A89" s="8" t="s">
        <v>395</v>
      </c>
      <c r="B89" s="19">
        <v>43882</v>
      </c>
      <c r="C89" s="1" t="s">
        <v>65</v>
      </c>
      <c r="D89" s="1" t="s">
        <v>66</v>
      </c>
      <c r="E89" s="6">
        <f t="shared" si="0"/>
        <v>2</v>
      </c>
      <c r="F89" s="8">
        <v>0</v>
      </c>
      <c r="G89" s="6" t="str">
        <f t="shared" si="3"/>
        <v/>
      </c>
      <c r="H89" s="6">
        <f t="shared" si="4"/>
        <v>2</v>
      </c>
    </row>
    <row r="90" spans="1:8" ht="15.75" customHeight="1">
      <c r="A90" s="8" t="s">
        <v>395</v>
      </c>
      <c r="B90" s="19">
        <v>43879</v>
      </c>
      <c r="C90" s="1" t="s">
        <v>1728</v>
      </c>
      <c r="D90" s="1" t="s">
        <v>1252</v>
      </c>
      <c r="E90" s="6">
        <f t="shared" si="0"/>
        <v>1.6</v>
      </c>
      <c r="F90" s="8">
        <v>0</v>
      </c>
      <c r="G90" s="6" t="str">
        <f t="shared" si="3"/>
        <v/>
      </c>
      <c r="H90" s="6">
        <f t="shared" si="4"/>
        <v>1.6</v>
      </c>
    </row>
    <row r="91" spans="1:8" ht="15.75" customHeight="1">
      <c r="A91" s="8" t="s">
        <v>395</v>
      </c>
      <c r="B91" s="19">
        <v>43867</v>
      </c>
      <c r="C91" s="1" t="s">
        <v>1729</v>
      </c>
      <c r="D91" s="1" t="s">
        <v>1252</v>
      </c>
      <c r="E91" s="6">
        <f t="shared" si="0"/>
        <v>1.6</v>
      </c>
      <c r="F91" s="8">
        <v>0</v>
      </c>
      <c r="G91" s="6" t="str">
        <f t="shared" si="3"/>
        <v/>
      </c>
      <c r="H91" s="6">
        <f t="shared" si="4"/>
        <v>1.6</v>
      </c>
    </row>
    <row r="92" spans="1:8" ht="15.75" customHeight="1">
      <c r="A92" s="8" t="s">
        <v>395</v>
      </c>
      <c r="B92" s="15">
        <v>43866</v>
      </c>
      <c r="C92" s="1" t="s">
        <v>1730</v>
      </c>
      <c r="D92" s="1" t="s">
        <v>1252</v>
      </c>
      <c r="E92" s="6">
        <f t="shared" si="0"/>
        <v>1.6</v>
      </c>
      <c r="F92" s="8">
        <v>0</v>
      </c>
      <c r="G92" s="6" t="str">
        <f t="shared" si="3"/>
        <v/>
      </c>
      <c r="H92" s="6">
        <f t="shared" si="4"/>
        <v>1.6</v>
      </c>
    </row>
    <row r="93" spans="1:8" ht="15.75" customHeight="1">
      <c r="A93" s="8" t="s">
        <v>395</v>
      </c>
      <c r="B93" s="19">
        <v>43878</v>
      </c>
      <c r="C93" s="1" t="s">
        <v>1731</v>
      </c>
      <c r="D93" s="1" t="s">
        <v>1637</v>
      </c>
      <c r="E93" s="6">
        <f t="shared" si="0"/>
        <v>1.56</v>
      </c>
      <c r="F93" s="8">
        <v>0</v>
      </c>
      <c r="G93" s="6" t="str">
        <f t="shared" si="3"/>
        <v/>
      </c>
      <c r="H93" s="6">
        <f t="shared" si="4"/>
        <v>1.56</v>
      </c>
    </row>
    <row r="94" spans="1:8" ht="15.75" customHeight="1">
      <c r="A94" s="8" t="s">
        <v>395</v>
      </c>
      <c r="B94" s="19">
        <v>43873</v>
      </c>
      <c r="C94" s="1" t="s">
        <v>1732</v>
      </c>
      <c r="D94" s="1" t="s">
        <v>1637</v>
      </c>
      <c r="E94" s="6">
        <f t="shared" si="0"/>
        <v>1.56</v>
      </c>
      <c r="F94" s="8">
        <v>0</v>
      </c>
      <c r="G94" s="6" t="str">
        <f t="shared" si="3"/>
        <v/>
      </c>
      <c r="H94" s="6">
        <f t="shared" si="4"/>
        <v>1.56</v>
      </c>
    </row>
    <row r="95" spans="1:8" ht="15.75" customHeight="1">
      <c r="A95" s="8" t="s">
        <v>395</v>
      </c>
      <c r="B95" s="19">
        <v>43868</v>
      </c>
      <c r="C95" s="1" t="s">
        <v>1733</v>
      </c>
      <c r="D95" s="1" t="s">
        <v>1637</v>
      </c>
      <c r="E95" s="6">
        <f t="shared" si="0"/>
        <v>1.56</v>
      </c>
      <c r="F95" s="8">
        <v>0</v>
      </c>
      <c r="G95" s="6" t="str">
        <f t="shared" si="3"/>
        <v/>
      </c>
      <c r="H95" s="6">
        <f t="shared" si="4"/>
        <v>1.56</v>
      </c>
    </row>
    <row r="96" spans="1:8" ht="15.75" customHeight="1">
      <c r="A96" s="8" t="s">
        <v>395</v>
      </c>
      <c r="B96" s="19">
        <v>43865</v>
      </c>
      <c r="C96" s="1" t="s">
        <v>1734</v>
      </c>
      <c r="D96" s="1" t="s">
        <v>1637</v>
      </c>
      <c r="E96" s="6">
        <f t="shared" si="0"/>
        <v>1.56</v>
      </c>
      <c r="F96" s="8">
        <v>0</v>
      </c>
      <c r="G96" s="6" t="str">
        <f t="shared" si="3"/>
        <v/>
      </c>
      <c r="H96" s="6">
        <f t="shared" si="4"/>
        <v>1.56</v>
      </c>
    </row>
    <row r="97" spans="1:8" ht="15.75" customHeight="1">
      <c r="A97" s="8" t="s">
        <v>395</v>
      </c>
      <c r="B97" s="19">
        <v>43864</v>
      </c>
      <c r="C97" s="1" t="s">
        <v>1735</v>
      </c>
      <c r="D97" s="1" t="s">
        <v>1637</v>
      </c>
      <c r="E97" s="6">
        <f t="shared" si="0"/>
        <v>1.56</v>
      </c>
      <c r="F97" s="8">
        <v>0</v>
      </c>
      <c r="G97" s="6" t="str">
        <f t="shared" si="3"/>
        <v/>
      </c>
      <c r="H97" s="6">
        <f t="shared" si="4"/>
        <v>1.56</v>
      </c>
    </row>
    <row r="98" spans="1:8" ht="15.75" customHeight="1">
      <c r="A98" s="8" t="s">
        <v>395</v>
      </c>
      <c r="B98" s="19">
        <v>43860</v>
      </c>
      <c r="C98" s="1" t="s">
        <v>1736</v>
      </c>
      <c r="D98" s="1" t="s">
        <v>1637</v>
      </c>
      <c r="E98" s="6">
        <f t="shared" si="0"/>
        <v>1.56</v>
      </c>
      <c r="F98" s="8">
        <v>0</v>
      </c>
      <c r="G98" s="6" t="str">
        <f t="shared" si="3"/>
        <v/>
      </c>
      <c r="H98" s="6">
        <f t="shared" si="4"/>
        <v>1.56</v>
      </c>
    </row>
    <row r="99" spans="1:8" ht="15.75" customHeight="1">
      <c r="A99" s="8" t="s">
        <v>395</v>
      </c>
      <c r="B99" s="18">
        <v>43871</v>
      </c>
      <c r="C99" s="1" t="s">
        <v>842</v>
      </c>
      <c r="D99" s="1" t="s">
        <v>69</v>
      </c>
      <c r="E99" s="6">
        <f t="shared" si="0"/>
        <v>1.5</v>
      </c>
      <c r="F99" s="8">
        <v>0</v>
      </c>
      <c r="G99" s="6" t="str">
        <f t="shared" si="3"/>
        <v/>
      </c>
      <c r="H99" s="6">
        <f t="shared" si="4"/>
        <v>1.5</v>
      </c>
    </row>
    <row r="100" spans="1:8" ht="15.75" customHeight="1">
      <c r="A100" s="8" t="s">
        <v>395</v>
      </c>
      <c r="B100" s="18">
        <v>43865</v>
      </c>
      <c r="C100" s="1" t="s">
        <v>366</v>
      </c>
      <c r="D100" s="1" t="s">
        <v>69</v>
      </c>
      <c r="E100" s="6">
        <f t="shared" si="0"/>
        <v>1.5</v>
      </c>
      <c r="F100" s="8">
        <v>0</v>
      </c>
      <c r="G100" s="6" t="str">
        <f t="shared" si="3"/>
        <v/>
      </c>
      <c r="H100" s="6">
        <f t="shared" si="4"/>
        <v>1.5</v>
      </c>
    </row>
    <row r="101" spans="1:8" ht="15.75" customHeight="1">
      <c r="A101" s="8" t="s">
        <v>395</v>
      </c>
      <c r="B101" s="19">
        <v>43867</v>
      </c>
      <c r="C101" s="1" t="s">
        <v>366</v>
      </c>
      <c r="D101" s="1" t="s">
        <v>69</v>
      </c>
      <c r="E101" s="6">
        <f t="shared" si="0"/>
        <v>1.5</v>
      </c>
      <c r="F101" s="8">
        <v>0</v>
      </c>
      <c r="G101" s="6" t="str">
        <f t="shared" si="3"/>
        <v/>
      </c>
      <c r="H101" s="6">
        <f t="shared" si="4"/>
        <v>1.5</v>
      </c>
    </row>
    <row r="102" spans="1:8" ht="15.75" customHeight="1">
      <c r="A102" s="8" t="s">
        <v>395</v>
      </c>
      <c r="B102" s="19">
        <v>43878</v>
      </c>
      <c r="C102" s="1" t="s">
        <v>366</v>
      </c>
      <c r="D102" s="1" t="s">
        <v>69</v>
      </c>
      <c r="E102" s="6">
        <f t="shared" si="0"/>
        <v>1.5</v>
      </c>
      <c r="F102" s="8">
        <v>0</v>
      </c>
      <c r="G102" s="6" t="str">
        <f t="shared" si="3"/>
        <v/>
      </c>
      <c r="H102" s="6">
        <f t="shared" si="4"/>
        <v>1.5</v>
      </c>
    </row>
    <row r="103" spans="1:8" ht="15.75" customHeight="1">
      <c r="A103" s="8" t="s">
        <v>395</v>
      </c>
      <c r="B103" s="19">
        <v>43888</v>
      </c>
      <c r="C103" s="1" t="s">
        <v>366</v>
      </c>
      <c r="D103" s="1" t="s">
        <v>69</v>
      </c>
      <c r="E103" s="6">
        <f t="shared" si="0"/>
        <v>1.5</v>
      </c>
      <c r="F103" s="8">
        <v>0</v>
      </c>
      <c r="G103" s="6" t="str">
        <f t="shared" si="3"/>
        <v/>
      </c>
      <c r="H103" s="6">
        <f t="shared" si="4"/>
        <v>1.5</v>
      </c>
    </row>
    <row r="104" spans="1:8" ht="15.75" customHeight="1">
      <c r="A104" s="8" t="s">
        <v>395</v>
      </c>
      <c r="B104" s="19">
        <v>43889</v>
      </c>
      <c r="C104" s="1" t="s">
        <v>366</v>
      </c>
      <c r="D104" s="1" t="s">
        <v>69</v>
      </c>
      <c r="E104" s="6">
        <f t="shared" si="0"/>
        <v>1.5</v>
      </c>
      <c r="F104" s="8">
        <v>0</v>
      </c>
      <c r="G104" s="6" t="str">
        <f t="shared" si="3"/>
        <v/>
      </c>
      <c r="H104" s="6">
        <f t="shared" si="4"/>
        <v>1.5</v>
      </c>
    </row>
    <row r="105" spans="1:8" ht="15.75" customHeight="1">
      <c r="A105" s="8" t="s">
        <v>395</v>
      </c>
      <c r="B105" s="18">
        <v>43880</v>
      </c>
      <c r="C105" s="1" t="s">
        <v>1737</v>
      </c>
      <c r="D105" s="1" t="s">
        <v>677</v>
      </c>
      <c r="E105" s="6">
        <f t="shared" si="0"/>
        <v>1.44</v>
      </c>
      <c r="F105" s="8">
        <v>2</v>
      </c>
      <c r="G105" s="6">
        <f t="shared" si="3"/>
        <v>0.72</v>
      </c>
      <c r="H105" s="6">
        <f t="shared" si="4"/>
        <v>0.72</v>
      </c>
    </row>
    <row r="106" spans="1:8" ht="15.75" customHeight="1">
      <c r="A106" s="8" t="s">
        <v>395</v>
      </c>
      <c r="B106" s="19">
        <v>43868</v>
      </c>
      <c r="C106" s="1" t="s">
        <v>1738</v>
      </c>
      <c r="D106" s="1" t="s">
        <v>1739</v>
      </c>
      <c r="E106" s="6">
        <f t="shared" si="0"/>
        <v>1.22</v>
      </c>
      <c r="F106" s="8">
        <v>2</v>
      </c>
      <c r="G106" s="6">
        <f t="shared" si="3"/>
        <v>0.61</v>
      </c>
      <c r="H106" s="6">
        <f t="shared" si="4"/>
        <v>0.61</v>
      </c>
    </row>
    <row r="107" spans="1:8" ht="15.75" customHeight="1">
      <c r="A107" s="8" t="s">
        <v>395</v>
      </c>
      <c r="B107" s="18">
        <v>43883</v>
      </c>
      <c r="C107" s="1" t="s">
        <v>1740</v>
      </c>
      <c r="D107" s="1" t="s">
        <v>73</v>
      </c>
      <c r="E107" s="6">
        <f t="shared" si="0"/>
        <v>1.2</v>
      </c>
      <c r="F107" s="8">
        <v>2</v>
      </c>
      <c r="G107" s="6">
        <f t="shared" si="3"/>
        <v>0.6</v>
      </c>
      <c r="H107" s="6">
        <f t="shared" si="4"/>
        <v>0.6</v>
      </c>
    </row>
    <row r="108" spans="1:8" ht="15.75" customHeight="1">
      <c r="A108" s="8" t="s">
        <v>395</v>
      </c>
      <c r="B108" s="19">
        <v>43873</v>
      </c>
      <c r="C108" s="1" t="s">
        <v>1741</v>
      </c>
      <c r="D108" s="1" t="s">
        <v>378</v>
      </c>
      <c r="E108" s="6">
        <f t="shared" si="0"/>
        <v>0.6</v>
      </c>
      <c r="F108" s="8">
        <v>2</v>
      </c>
      <c r="G108" s="6">
        <f t="shared" si="3"/>
        <v>0.3</v>
      </c>
      <c r="H108" s="6">
        <f t="shared" si="4"/>
        <v>0.3</v>
      </c>
    </row>
    <row r="109" spans="1:8" ht="15.75" customHeight="1">
      <c r="A109" s="8"/>
      <c r="B109" s="20"/>
      <c r="C109" s="21"/>
      <c r="D109" s="22"/>
      <c r="E109" s="6"/>
      <c r="F109" s="8"/>
      <c r="G109" s="6"/>
      <c r="H109" s="8"/>
    </row>
    <row r="110" spans="1:8" ht="15.75" customHeight="1">
      <c r="A110" s="8"/>
      <c r="B110" s="20"/>
      <c r="C110" s="21"/>
      <c r="D110" s="22"/>
      <c r="E110" s="6"/>
      <c r="F110" s="8"/>
      <c r="G110" s="6"/>
      <c r="H110" s="8"/>
    </row>
    <row r="111" spans="1:8" ht="15.75" customHeight="1">
      <c r="A111" s="8"/>
      <c r="B111" s="23"/>
      <c r="C111" s="21"/>
      <c r="D111" s="22"/>
      <c r="E111" s="6"/>
      <c r="F111" s="8"/>
      <c r="G111" s="6"/>
      <c r="H111" s="8"/>
    </row>
    <row r="112" spans="1:8" ht="15.75" customHeight="1">
      <c r="A112" s="8"/>
      <c r="B112" s="23"/>
      <c r="C112" s="21"/>
      <c r="D112" s="22"/>
      <c r="E112" s="6"/>
      <c r="F112" s="8"/>
      <c r="G112" s="6"/>
      <c r="H112" s="8"/>
    </row>
    <row r="113" spans="1:8" ht="15.75" customHeight="1">
      <c r="A113" s="8"/>
      <c r="B113" s="23"/>
      <c r="C113" s="21"/>
      <c r="D113" s="22"/>
      <c r="E113" s="6"/>
      <c r="F113" s="8"/>
      <c r="G113" s="6"/>
      <c r="H113" s="8"/>
    </row>
    <row r="114" spans="1:8" ht="15.75" customHeight="1">
      <c r="A114" s="8"/>
      <c r="B114" s="20"/>
      <c r="C114" s="21"/>
      <c r="D114" s="22"/>
      <c r="E114" s="6"/>
      <c r="F114" s="8"/>
      <c r="G114" s="6"/>
      <c r="H114" s="8"/>
    </row>
    <row r="115" spans="1:8" ht="15.75" customHeight="1">
      <c r="B115" s="26"/>
      <c r="G115" s="13"/>
    </row>
    <row r="116" spans="1:8" ht="15.75" customHeight="1">
      <c r="B116" s="26"/>
      <c r="G116" s="13"/>
    </row>
    <row r="117" spans="1:8" ht="15.75" customHeight="1">
      <c r="B117" s="26"/>
      <c r="G117" s="13"/>
    </row>
    <row r="118" spans="1:8" ht="15.75" customHeight="1">
      <c r="G118" s="13"/>
    </row>
    <row r="119" spans="1:8" ht="15.75" customHeight="1"/>
    <row r="120" spans="1:8" ht="15.75" customHeight="1"/>
    <row r="121" spans="1:8" ht="15.75" customHeight="1"/>
    <row r="122" spans="1:8" ht="15.75" customHeight="1">
      <c r="G122" s="13"/>
    </row>
    <row r="123" spans="1:8" ht="15.75" customHeight="1">
      <c r="G123" s="13"/>
    </row>
    <row r="124" spans="1:8" ht="15.75" customHeight="1">
      <c r="G124" s="13"/>
    </row>
    <row r="125" spans="1:8" ht="15.75" customHeight="1">
      <c r="G125" s="13"/>
    </row>
    <row r="126" spans="1:8" ht="15.75" customHeight="1">
      <c r="G126" s="13"/>
    </row>
    <row r="127" spans="1:8" ht="15.75" customHeight="1">
      <c r="G127" s="6"/>
      <c r="H127" s="8"/>
    </row>
    <row r="128" spans="1:8" ht="15.75" customHeight="1">
      <c r="G128" s="6"/>
      <c r="H128" s="8"/>
    </row>
    <row r="129" spans="7:8" ht="15.75" customHeight="1">
      <c r="G129" s="6"/>
      <c r="H129" s="8"/>
    </row>
    <row r="130" spans="7:8" ht="15.75" customHeight="1">
      <c r="G130" s="13"/>
    </row>
    <row r="131" spans="7:8" ht="15.75" customHeight="1">
      <c r="G131" s="13"/>
    </row>
    <row r="132" spans="7:8" ht="15.75" customHeight="1">
      <c r="G132" s="13"/>
    </row>
    <row r="133" spans="7:8" ht="15.75" customHeight="1">
      <c r="G133" s="13"/>
    </row>
    <row r="134" spans="7:8" ht="15.75" customHeight="1">
      <c r="G134" s="13"/>
    </row>
    <row r="135" spans="7:8" ht="15.75" customHeight="1">
      <c r="G135" s="13"/>
    </row>
    <row r="136" spans="7:8" ht="15.75" customHeight="1">
      <c r="G136" s="13"/>
    </row>
    <row r="137" spans="7:8" ht="15.75" customHeight="1">
      <c r="G137" s="13"/>
    </row>
    <row r="138" spans="7:8" ht="15.75" customHeight="1">
      <c r="G138" s="13"/>
    </row>
    <row r="139" spans="7:8" ht="15.75" customHeight="1">
      <c r="G139" s="13"/>
    </row>
    <row r="140" spans="7:8" ht="15.75" customHeight="1">
      <c r="G140" s="13"/>
    </row>
    <row r="141" spans="7:8" ht="15.75" customHeight="1">
      <c r="G141" s="13"/>
    </row>
    <row r="142" spans="7:8" ht="15.75" customHeight="1">
      <c r="G142" s="13"/>
    </row>
    <row r="143" spans="7:8" ht="15.75" customHeight="1">
      <c r="G143" s="13"/>
    </row>
    <row r="144" spans="7:8" ht="15.75" customHeight="1">
      <c r="G144" s="13"/>
    </row>
    <row r="145" spans="7:7" ht="15.75" customHeight="1">
      <c r="G145" s="13"/>
    </row>
    <row r="146" spans="7:7" ht="15.75" customHeight="1">
      <c r="G146" s="13"/>
    </row>
    <row r="147" spans="7:7" ht="15.75" customHeight="1">
      <c r="G147" s="13"/>
    </row>
    <row r="148" spans="7:7" ht="15.75" customHeight="1">
      <c r="G148" s="13"/>
    </row>
    <row r="149" spans="7:7" ht="15.75" customHeight="1">
      <c r="G149" s="13"/>
    </row>
    <row r="150" spans="7:7" ht="15.75" customHeight="1">
      <c r="G150" s="13"/>
    </row>
    <row r="151" spans="7:7" ht="15.75" customHeight="1">
      <c r="G151" s="13"/>
    </row>
    <row r="152" spans="7:7" ht="15.75" customHeight="1">
      <c r="G152" s="13"/>
    </row>
    <row r="153" spans="7:7" ht="15.75" customHeight="1">
      <c r="G153" s="13"/>
    </row>
    <row r="154" spans="7:7" ht="15.75" customHeight="1">
      <c r="G154" s="13"/>
    </row>
    <row r="155" spans="7:7" ht="15.75" customHeight="1">
      <c r="G155" s="13"/>
    </row>
    <row r="156" spans="7:7" ht="15.75" customHeight="1">
      <c r="G156" s="13"/>
    </row>
    <row r="157" spans="7:7" ht="15.75" customHeight="1">
      <c r="G157" s="13"/>
    </row>
    <row r="158" spans="7:7" ht="15.75" customHeight="1">
      <c r="G158" s="13"/>
    </row>
    <row r="159" spans="7:7" ht="15.75" customHeight="1">
      <c r="G159" s="13"/>
    </row>
    <row r="160" spans="7:7" ht="15.75" customHeight="1">
      <c r="G160" s="13"/>
    </row>
    <row r="161" spans="7:7" ht="15.75" customHeight="1">
      <c r="G161" s="13"/>
    </row>
    <row r="162" spans="7:7" ht="15.75" customHeight="1">
      <c r="G162" s="13"/>
    </row>
    <row r="163" spans="7:7" ht="15.75" customHeight="1">
      <c r="G163" s="13"/>
    </row>
    <row r="164" spans="7:7" ht="15.75" customHeight="1">
      <c r="G164" s="13"/>
    </row>
    <row r="165" spans="7:7" ht="15.75" customHeight="1">
      <c r="G165" s="13"/>
    </row>
    <row r="166" spans="7:7" ht="15.75" customHeight="1">
      <c r="G166" s="13"/>
    </row>
    <row r="167" spans="7:7" ht="15.75" customHeight="1">
      <c r="G167" s="13"/>
    </row>
    <row r="168" spans="7:7" ht="15.75" customHeight="1">
      <c r="G168" s="13"/>
    </row>
    <row r="169" spans="7:7" ht="15.75" customHeight="1">
      <c r="G169" s="13"/>
    </row>
    <row r="170" spans="7:7" ht="15.75" customHeight="1">
      <c r="G170" s="13"/>
    </row>
    <row r="171" spans="7:7" ht="15.75" customHeight="1">
      <c r="G171" s="13"/>
    </row>
    <row r="172" spans="7:7" ht="15.75" customHeight="1">
      <c r="G172" s="13"/>
    </row>
    <row r="173" spans="7:7" ht="15.75" customHeight="1">
      <c r="G173" s="13"/>
    </row>
    <row r="174" spans="7:7" ht="15.75" customHeight="1">
      <c r="G174" s="13"/>
    </row>
    <row r="175" spans="7:7" ht="15.75" customHeight="1">
      <c r="G175" s="13"/>
    </row>
    <row r="176" spans="7:7" ht="15.75" customHeight="1">
      <c r="G176" s="13"/>
    </row>
    <row r="177" spans="7:7" ht="15.75" customHeight="1">
      <c r="G177" s="13"/>
    </row>
    <row r="178" spans="7:7" ht="15.75" customHeight="1">
      <c r="G178" s="13"/>
    </row>
    <row r="179" spans="7:7" ht="15.75" customHeight="1">
      <c r="G179" s="13"/>
    </row>
    <row r="180" spans="7:7" ht="15.75" customHeight="1">
      <c r="G180" s="13"/>
    </row>
    <row r="181" spans="7:7" ht="15.75" customHeight="1">
      <c r="G181" s="13"/>
    </row>
    <row r="182" spans="7:7" ht="15.75" customHeight="1">
      <c r="G182" s="13"/>
    </row>
    <row r="183" spans="7:7" ht="15.75" customHeight="1">
      <c r="G183" s="13"/>
    </row>
    <row r="184" spans="7:7" ht="15.75" customHeight="1">
      <c r="G184" s="13"/>
    </row>
    <row r="185" spans="7:7" ht="15.75" customHeight="1">
      <c r="G185" s="13"/>
    </row>
    <row r="186" spans="7:7" ht="15.75" customHeight="1">
      <c r="G186" s="13"/>
    </row>
    <row r="187" spans="7:7" ht="15.75" customHeight="1">
      <c r="G187" s="13"/>
    </row>
    <row r="188" spans="7:7" ht="15.75" customHeight="1">
      <c r="G188" s="13"/>
    </row>
    <row r="189" spans="7:7" ht="15.75" customHeight="1">
      <c r="G189" s="13"/>
    </row>
    <row r="190" spans="7:7" ht="15.75" customHeight="1">
      <c r="G190" s="13"/>
    </row>
    <row r="191" spans="7:7" ht="15.75" customHeight="1">
      <c r="G191" s="13"/>
    </row>
    <row r="192" spans="7:7" ht="15.75" customHeight="1">
      <c r="G192" s="13"/>
    </row>
    <row r="193" spans="7:7" ht="15.75" customHeight="1">
      <c r="G193" s="13"/>
    </row>
    <row r="194" spans="7:7" ht="15.75" customHeight="1">
      <c r="G194" s="13"/>
    </row>
    <row r="195" spans="7:7" ht="15.75" customHeight="1">
      <c r="G195" s="13"/>
    </row>
    <row r="196" spans="7:7" ht="15.75" customHeight="1">
      <c r="G196" s="13"/>
    </row>
    <row r="197" spans="7:7" ht="15.75" customHeight="1">
      <c r="G197" s="13"/>
    </row>
    <row r="198" spans="7:7" ht="15.75" customHeight="1">
      <c r="G198" s="13"/>
    </row>
    <row r="199" spans="7:7" ht="15.75" customHeight="1">
      <c r="G199" s="13"/>
    </row>
    <row r="200" spans="7:7" ht="15.75" customHeight="1">
      <c r="G200" s="13"/>
    </row>
    <row r="201" spans="7:7" ht="15.75" customHeight="1">
      <c r="G201" s="13"/>
    </row>
    <row r="202" spans="7:7" ht="15.75" customHeight="1">
      <c r="G202" s="13"/>
    </row>
    <row r="203" spans="7:7" ht="15.75" customHeight="1">
      <c r="G203" s="13"/>
    </row>
    <row r="204" spans="7:7" ht="15.75" customHeight="1">
      <c r="G204" s="13"/>
    </row>
    <row r="205" spans="7:7" ht="15.75" customHeight="1">
      <c r="G205" s="13"/>
    </row>
    <row r="206" spans="7:7" ht="15.75" customHeight="1">
      <c r="G206" s="13"/>
    </row>
    <row r="207" spans="7:7" ht="15.75" customHeight="1">
      <c r="G207" s="13"/>
    </row>
    <row r="208" spans="7:7" ht="15.75" customHeight="1">
      <c r="G208" s="13"/>
    </row>
    <row r="209" spans="7:7" ht="15.75" customHeight="1">
      <c r="G209" s="13"/>
    </row>
    <row r="210" spans="7:7" ht="15.75" customHeight="1">
      <c r="G210" s="13"/>
    </row>
    <row r="211" spans="7:7" ht="15.75" customHeight="1">
      <c r="G211" s="13"/>
    </row>
    <row r="212" spans="7:7" ht="15.75" customHeight="1">
      <c r="G212" s="13"/>
    </row>
    <row r="213" spans="7:7" ht="15.75" customHeight="1">
      <c r="G213" s="13"/>
    </row>
    <row r="214" spans="7:7" ht="15.75" customHeight="1">
      <c r="G214" s="13"/>
    </row>
    <row r="215" spans="7:7" ht="15.75" customHeight="1">
      <c r="G215" s="13"/>
    </row>
    <row r="216" spans="7:7" ht="15.75" customHeight="1">
      <c r="G216" s="13"/>
    </row>
    <row r="217" spans="7:7" ht="15.75" customHeight="1">
      <c r="G217" s="13"/>
    </row>
    <row r="218" spans="7:7" ht="15.75" customHeight="1">
      <c r="G218" s="13"/>
    </row>
    <row r="219" spans="7:7" ht="15.75" customHeight="1">
      <c r="G219" s="13"/>
    </row>
    <row r="220" spans="7:7" ht="15.75" customHeight="1">
      <c r="G220" s="13"/>
    </row>
    <row r="221" spans="7:7" ht="15.75" customHeight="1">
      <c r="G221" s="13"/>
    </row>
    <row r="222" spans="7:7" ht="15.75" customHeight="1">
      <c r="G222" s="13"/>
    </row>
    <row r="223" spans="7:7" ht="15.75" customHeight="1">
      <c r="G223" s="13"/>
    </row>
    <row r="224" spans="7:7" ht="15.75" customHeight="1">
      <c r="G224" s="13"/>
    </row>
    <row r="225" spans="7:7" ht="15.75" customHeight="1">
      <c r="G225" s="13"/>
    </row>
    <row r="226" spans="7:7" ht="15.75" customHeight="1">
      <c r="G226" s="13"/>
    </row>
    <row r="227" spans="7:7" ht="15.75" customHeight="1">
      <c r="G227" s="13"/>
    </row>
    <row r="228" spans="7:7" ht="15.75" customHeight="1">
      <c r="G228" s="13"/>
    </row>
    <row r="229" spans="7:7" ht="15.75" customHeight="1">
      <c r="G229" s="13"/>
    </row>
    <row r="230" spans="7:7" ht="15.75" customHeight="1">
      <c r="G230" s="13"/>
    </row>
    <row r="231" spans="7:7" ht="15.75" customHeight="1">
      <c r="G231" s="13"/>
    </row>
    <row r="232" spans="7:7" ht="15.75" customHeight="1">
      <c r="G232" s="13"/>
    </row>
    <row r="233" spans="7:7" ht="15.75" customHeight="1">
      <c r="G233" s="13"/>
    </row>
    <row r="234" spans="7:7" ht="15.75" customHeight="1">
      <c r="G234" s="13"/>
    </row>
    <row r="235" spans="7:7" ht="15.75" customHeight="1">
      <c r="G235" s="13"/>
    </row>
    <row r="236" spans="7:7" ht="15.75" customHeight="1">
      <c r="G236" s="13"/>
    </row>
    <row r="237" spans="7:7" ht="15.75" customHeight="1">
      <c r="G237" s="13"/>
    </row>
    <row r="238" spans="7:7" ht="15.75" customHeight="1">
      <c r="G238" s="13"/>
    </row>
    <row r="239" spans="7:7" ht="15.75" customHeight="1">
      <c r="G239" s="13"/>
    </row>
    <row r="240" spans="7:7" ht="15.75" customHeight="1">
      <c r="G240" s="13"/>
    </row>
    <row r="241" spans="7:7" ht="15.75" customHeight="1">
      <c r="G241" s="13"/>
    </row>
    <row r="242" spans="7:7" ht="15.75" customHeight="1">
      <c r="G242" s="13"/>
    </row>
    <row r="243" spans="7:7" ht="15.75" customHeight="1">
      <c r="G243" s="13"/>
    </row>
    <row r="244" spans="7:7" ht="15.75" customHeight="1">
      <c r="G244" s="13"/>
    </row>
    <row r="245" spans="7:7" ht="15.75" customHeight="1">
      <c r="G245" s="13"/>
    </row>
    <row r="246" spans="7:7" ht="15.75" customHeight="1">
      <c r="G246" s="13"/>
    </row>
    <row r="247" spans="7:7" ht="15.75" customHeight="1">
      <c r="G247" s="13"/>
    </row>
    <row r="248" spans="7:7" ht="15.75" customHeight="1">
      <c r="G248" s="13"/>
    </row>
    <row r="249" spans="7:7" ht="15.75" customHeight="1">
      <c r="G249" s="13"/>
    </row>
    <row r="250" spans="7:7" ht="15.75" customHeight="1">
      <c r="G250" s="13"/>
    </row>
    <row r="251" spans="7:7" ht="15.75" customHeight="1">
      <c r="G251" s="13"/>
    </row>
    <row r="252" spans="7:7" ht="15.75" customHeight="1">
      <c r="G252" s="13"/>
    </row>
    <row r="253" spans="7:7" ht="15.75" customHeight="1">
      <c r="G253" s="13"/>
    </row>
    <row r="254" spans="7:7" ht="15.75" customHeight="1">
      <c r="G254" s="13"/>
    </row>
    <row r="255" spans="7:7" ht="15.75" customHeight="1">
      <c r="G255" s="13"/>
    </row>
    <row r="256" spans="7:7" ht="15.75" customHeight="1">
      <c r="G256" s="13"/>
    </row>
    <row r="257" spans="7:7" ht="15.75" customHeight="1">
      <c r="G257" s="13"/>
    </row>
    <row r="258" spans="7:7" ht="15.75" customHeight="1">
      <c r="G258" s="13"/>
    </row>
    <row r="259" spans="7:7" ht="15.75" customHeight="1">
      <c r="G259" s="13"/>
    </row>
    <row r="260" spans="7:7" ht="15.75" customHeight="1">
      <c r="G260" s="13"/>
    </row>
    <row r="261" spans="7:7" ht="15.75" customHeight="1">
      <c r="G261" s="13"/>
    </row>
    <row r="262" spans="7:7" ht="15.75" customHeight="1">
      <c r="G262" s="13"/>
    </row>
    <row r="263" spans="7:7" ht="15.75" customHeight="1">
      <c r="G263" s="13"/>
    </row>
    <row r="264" spans="7:7" ht="15.75" customHeight="1">
      <c r="G264" s="13"/>
    </row>
    <row r="265" spans="7:7" ht="15.75" customHeight="1">
      <c r="G265" s="13"/>
    </row>
    <row r="266" spans="7:7" ht="15.75" customHeight="1">
      <c r="G266" s="13"/>
    </row>
    <row r="267" spans="7:7" ht="15.75" customHeight="1">
      <c r="G267" s="13"/>
    </row>
    <row r="268" spans="7:7" ht="15.75" customHeight="1">
      <c r="G268" s="13"/>
    </row>
    <row r="269" spans="7:7" ht="15.75" customHeight="1">
      <c r="G269" s="13"/>
    </row>
    <row r="270" spans="7:7" ht="15.75" customHeight="1">
      <c r="G270" s="13"/>
    </row>
    <row r="271" spans="7:7" ht="15.75" customHeight="1">
      <c r="G271" s="13"/>
    </row>
    <row r="272" spans="7:7" ht="15.75" customHeight="1">
      <c r="G272" s="13"/>
    </row>
    <row r="273" spans="7:7" ht="15.75" customHeight="1">
      <c r="G273" s="13"/>
    </row>
    <row r="274" spans="7:7" ht="15.75" customHeight="1">
      <c r="G274" s="13"/>
    </row>
    <row r="275" spans="7:7" ht="15.75" customHeight="1">
      <c r="G275" s="13"/>
    </row>
    <row r="276" spans="7:7" ht="15.75" customHeight="1">
      <c r="G276" s="13"/>
    </row>
    <row r="277" spans="7:7" ht="15.75" customHeight="1">
      <c r="G277" s="13"/>
    </row>
    <row r="278" spans="7:7" ht="15.75" customHeight="1">
      <c r="G278" s="13"/>
    </row>
    <row r="279" spans="7:7" ht="15.75" customHeight="1">
      <c r="G279" s="13"/>
    </row>
    <row r="280" spans="7:7" ht="15.75" customHeight="1">
      <c r="G280" s="13"/>
    </row>
    <row r="281" spans="7:7" ht="15.75" customHeight="1">
      <c r="G281" s="13"/>
    </row>
    <row r="282" spans="7:7" ht="15.75" customHeight="1">
      <c r="G282" s="13"/>
    </row>
    <row r="283" spans="7:7" ht="15.75" customHeight="1">
      <c r="G283" s="13"/>
    </row>
    <row r="284" spans="7:7" ht="15.75" customHeight="1">
      <c r="G284" s="13"/>
    </row>
    <row r="285" spans="7:7" ht="15.75" customHeight="1">
      <c r="G285" s="13"/>
    </row>
    <row r="286" spans="7:7" ht="15.75" customHeight="1">
      <c r="G286" s="13"/>
    </row>
    <row r="287" spans="7:7" ht="15.75" customHeight="1">
      <c r="G287" s="13"/>
    </row>
    <row r="288" spans="7:7" ht="15.75" customHeight="1">
      <c r="G288" s="13"/>
    </row>
    <row r="289" spans="7:7" ht="15.75" customHeight="1">
      <c r="G289" s="13"/>
    </row>
    <row r="290" spans="7:7" ht="15.75" customHeight="1">
      <c r="G290" s="13"/>
    </row>
    <row r="291" spans="7:7" ht="15.75" customHeight="1">
      <c r="G291" s="13"/>
    </row>
    <row r="292" spans="7:7" ht="15.75" customHeight="1">
      <c r="G292" s="13"/>
    </row>
    <row r="293" spans="7:7" ht="15.75" customHeight="1">
      <c r="G293" s="13"/>
    </row>
    <row r="294" spans="7:7" ht="15.75" customHeight="1">
      <c r="G294" s="13"/>
    </row>
    <row r="295" spans="7:7" ht="15.75" customHeight="1">
      <c r="G295" s="13"/>
    </row>
    <row r="296" spans="7:7" ht="15.75" customHeight="1">
      <c r="G296" s="13"/>
    </row>
    <row r="297" spans="7:7" ht="15.75" customHeight="1">
      <c r="G297" s="13"/>
    </row>
    <row r="298" spans="7:7" ht="15.75" customHeight="1">
      <c r="G298" s="13"/>
    </row>
    <row r="299" spans="7:7" ht="15.75" customHeight="1">
      <c r="G299" s="13"/>
    </row>
    <row r="300" spans="7:7" ht="15.75" customHeight="1">
      <c r="G300" s="13"/>
    </row>
    <row r="301" spans="7:7" ht="15.75" customHeight="1">
      <c r="G301" s="13"/>
    </row>
    <row r="302" spans="7:7" ht="15.75" customHeight="1">
      <c r="G302" s="13"/>
    </row>
    <row r="303" spans="7:7" ht="15.75" customHeight="1">
      <c r="G303" s="13"/>
    </row>
    <row r="304" spans="7:7" ht="15.75" customHeight="1">
      <c r="G304" s="13"/>
    </row>
    <row r="305" spans="7:7" ht="15.75" customHeight="1">
      <c r="G305" s="13"/>
    </row>
    <row r="306" spans="7:7" ht="15.75" customHeight="1">
      <c r="G306" s="13"/>
    </row>
    <row r="307" spans="7:7" ht="15.75" customHeight="1">
      <c r="G307" s="13"/>
    </row>
    <row r="308" spans="7:7" ht="15.75" customHeight="1">
      <c r="G308" s="13"/>
    </row>
    <row r="309" spans="7:7" ht="15.75" customHeight="1"/>
    <row r="310" spans="7:7" ht="15.75" customHeight="1"/>
    <row r="311" spans="7:7" ht="15.75" customHeight="1"/>
    <row r="312" spans="7:7" ht="15.75" customHeight="1"/>
    <row r="313" spans="7:7" ht="15.75" customHeight="1"/>
    <row r="314" spans="7:7" ht="15.75" customHeight="1"/>
    <row r="315" spans="7:7" ht="15.75" customHeight="1"/>
    <row r="316" spans="7:7" ht="15.75" customHeight="1"/>
    <row r="317" spans="7:7" ht="15.75" customHeight="1"/>
    <row r="318" spans="7:7" ht="15.75" customHeight="1"/>
    <row r="319" spans="7:7" ht="15.75" customHeight="1"/>
    <row r="320" spans="7:7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7" xr:uid="{00000000-0009-0000-0000-000015000000}">
    <sortState xmlns:xlrd2="http://schemas.microsoft.com/office/spreadsheetml/2017/richdata2" ref="A2:H117">
      <sortCondition descending="1" ref="D2:D117"/>
      <sortCondition ref="B2:B117"/>
      <sortCondition descending="1" ref="G2:G117"/>
      <sortCondition descending="1" ref="C2:C117"/>
      <sortCondition descending="1" ref="E2:E117"/>
    </sortState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</cols>
  <sheetData>
    <row r="1" spans="1:12">
      <c r="A1" s="8" t="s">
        <v>1742</v>
      </c>
      <c r="B1" s="8"/>
      <c r="C1" s="8"/>
      <c r="D1" s="8"/>
      <c r="E1" s="8"/>
      <c r="F1" s="8"/>
      <c r="G1" s="6">
        <f>SUM(G3:G128)/0.5*L8-175</f>
        <v>1999.1667499189107</v>
      </c>
      <c r="H1" s="6" t="e">
        <f>(SUM(H3:H128)-175)/0.5*L7</f>
        <v>#VALUE!</v>
      </c>
    </row>
    <row r="2" spans="1:12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</row>
    <row r="3" spans="1:12" ht="15.75">
      <c r="A3" s="8" t="s">
        <v>395</v>
      </c>
      <c r="B3" s="19">
        <v>43913</v>
      </c>
      <c r="C3" s="1" t="s">
        <v>1743</v>
      </c>
      <c r="D3" s="1" t="s">
        <v>1744</v>
      </c>
      <c r="E3" s="6">
        <f t="shared" ref="E3:E62" si="0">MID(D3,3,LEN(D3)-2)+0</f>
        <v>22786.59</v>
      </c>
      <c r="F3" s="8"/>
      <c r="G3" s="6"/>
      <c r="H3" s="8"/>
    </row>
    <row r="4" spans="1:12" ht="15.75">
      <c r="A4" s="8" t="s">
        <v>395</v>
      </c>
      <c r="B4" s="18">
        <v>43924</v>
      </c>
      <c r="C4" s="1" t="s">
        <v>1745</v>
      </c>
      <c r="D4" s="1" t="s">
        <v>1746</v>
      </c>
      <c r="E4" s="6">
        <f t="shared" si="0"/>
        <v>1898.04</v>
      </c>
      <c r="F4" s="8">
        <v>2</v>
      </c>
      <c r="G4" s="6">
        <f t="shared" ref="G4:G65" si="1">IFERROR(E4/F4,"")</f>
        <v>949.02</v>
      </c>
      <c r="H4" s="6">
        <f t="shared" ref="H4:H41" si="2">IF(F4=0,E4,E4-G4)</f>
        <v>949.02</v>
      </c>
    </row>
    <row r="5" spans="1:12" ht="15.75">
      <c r="A5" s="8" t="s">
        <v>395</v>
      </c>
      <c r="B5" s="19">
        <v>43897</v>
      </c>
      <c r="C5" s="1" t="s">
        <v>1747</v>
      </c>
      <c r="D5" s="1" t="s">
        <v>1748</v>
      </c>
      <c r="E5" s="6">
        <f t="shared" si="0"/>
        <v>1000</v>
      </c>
      <c r="F5" s="8">
        <v>2</v>
      </c>
      <c r="G5" s="6">
        <f t="shared" si="1"/>
        <v>500</v>
      </c>
      <c r="H5" s="6">
        <f t="shared" si="2"/>
        <v>500</v>
      </c>
    </row>
    <row r="6" spans="1:12" ht="15.75">
      <c r="A6" s="8" t="s">
        <v>395</v>
      </c>
      <c r="B6" s="18">
        <v>43911</v>
      </c>
      <c r="C6" s="1" t="s">
        <v>1749</v>
      </c>
      <c r="D6" s="1" t="s">
        <v>1750</v>
      </c>
      <c r="E6" s="6">
        <f t="shared" si="0"/>
        <v>703.9</v>
      </c>
      <c r="F6" s="8">
        <v>2</v>
      </c>
      <c r="G6" s="6">
        <f t="shared" si="1"/>
        <v>351.95</v>
      </c>
      <c r="H6" s="6">
        <f t="shared" si="2"/>
        <v>351.95</v>
      </c>
    </row>
    <row r="7" spans="1:12" ht="15.75">
      <c r="A7" s="8" t="s">
        <v>395</v>
      </c>
      <c r="B7" s="15">
        <v>43902</v>
      </c>
      <c r="C7" s="1" t="s">
        <v>1751</v>
      </c>
      <c r="D7" s="1" t="s">
        <v>1752</v>
      </c>
      <c r="E7" s="6">
        <f t="shared" si="0"/>
        <v>407.35</v>
      </c>
      <c r="F7" s="8">
        <v>1</v>
      </c>
      <c r="G7" s="6">
        <f t="shared" si="1"/>
        <v>407.35</v>
      </c>
      <c r="H7" s="6">
        <f t="shared" si="2"/>
        <v>0</v>
      </c>
      <c r="K7" s="16">
        <v>5598</v>
      </c>
      <c r="L7" s="17">
        <f>K7/K9</f>
        <v>0.60525462212131043</v>
      </c>
    </row>
    <row r="8" spans="1:12" ht="15.75">
      <c r="A8" s="8" t="s">
        <v>395</v>
      </c>
      <c r="B8" s="19">
        <v>43904</v>
      </c>
      <c r="C8" s="1" t="s">
        <v>1753</v>
      </c>
      <c r="D8" s="1" t="s">
        <v>1754</v>
      </c>
      <c r="E8" s="6">
        <f t="shared" si="0"/>
        <v>131.59</v>
      </c>
      <c r="F8" s="8">
        <v>2</v>
      </c>
      <c r="G8" s="6">
        <f t="shared" si="1"/>
        <v>65.795000000000002</v>
      </c>
      <c r="H8" s="6">
        <f t="shared" si="2"/>
        <v>65.795000000000002</v>
      </c>
      <c r="K8" s="16">
        <v>3651</v>
      </c>
      <c r="L8" s="17">
        <f>K8/K9</f>
        <v>0.39474537787868957</v>
      </c>
    </row>
    <row r="9" spans="1:12" ht="15.75">
      <c r="A9" s="8" t="s">
        <v>395</v>
      </c>
      <c r="B9" s="18">
        <v>43911</v>
      </c>
      <c r="C9" s="1" t="s">
        <v>454</v>
      </c>
      <c r="D9" s="1" t="s">
        <v>1755</v>
      </c>
      <c r="E9" s="6">
        <f t="shared" si="0"/>
        <v>119.6</v>
      </c>
      <c r="F9" s="8">
        <v>2</v>
      </c>
      <c r="G9" s="6">
        <f t="shared" si="1"/>
        <v>59.8</v>
      </c>
      <c r="H9" s="6">
        <f t="shared" si="2"/>
        <v>59.8</v>
      </c>
      <c r="K9" s="16">
        <f>5598+3651</f>
        <v>9249</v>
      </c>
      <c r="L9" s="17">
        <f>K9/K9</f>
        <v>1</v>
      </c>
    </row>
    <row r="10" spans="1:12" ht="15.75">
      <c r="A10" s="8" t="s">
        <v>395</v>
      </c>
      <c r="B10" s="19">
        <v>43912</v>
      </c>
      <c r="C10" s="1" t="s">
        <v>1756</v>
      </c>
      <c r="D10" s="1" t="s">
        <v>1757</v>
      </c>
      <c r="E10" s="6">
        <f t="shared" si="0"/>
        <v>108.28</v>
      </c>
      <c r="F10" s="8">
        <v>2</v>
      </c>
      <c r="G10" s="6">
        <f t="shared" si="1"/>
        <v>54.14</v>
      </c>
      <c r="H10" s="6">
        <f t="shared" si="2"/>
        <v>54.14</v>
      </c>
    </row>
    <row r="11" spans="1:12" ht="15.75">
      <c r="A11" s="8" t="s">
        <v>756</v>
      </c>
      <c r="B11" s="15">
        <v>43914</v>
      </c>
      <c r="C11" s="1" t="s">
        <v>292</v>
      </c>
      <c r="D11" s="1" t="s">
        <v>1758</v>
      </c>
      <c r="E11" s="6">
        <f t="shared" si="0"/>
        <v>74.61</v>
      </c>
      <c r="F11" s="8">
        <v>2</v>
      </c>
      <c r="G11" s="6">
        <f t="shared" si="1"/>
        <v>37.305</v>
      </c>
      <c r="H11" s="6">
        <f t="shared" si="2"/>
        <v>37.305</v>
      </c>
    </row>
    <row r="12" spans="1:12" ht="15.75">
      <c r="A12" s="8" t="s">
        <v>395</v>
      </c>
      <c r="B12" s="19">
        <v>43898</v>
      </c>
      <c r="C12" s="1" t="s">
        <v>1759</v>
      </c>
      <c r="D12" s="1" t="s">
        <v>1309</v>
      </c>
      <c r="E12" s="6">
        <f t="shared" si="0"/>
        <v>67.099999999999994</v>
      </c>
      <c r="F12" s="8">
        <v>2</v>
      </c>
      <c r="G12" s="6">
        <f t="shared" si="1"/>
        <v>33.549999999999997</v>
      </c>
      <c r="H12" s="6">
        <f t="shared" si="2"/>
        <v>33.549999999999997</v>
      </c>
    </row>
    <row r="13" spans="1:12" ht="15.75">
      <c r="A13" s="8" t="s">
        <v>756</v>
      </c>
      <c r="B13" s="19">
        <v>43907</v>
      </c>
      <c r="C13" s="1" t="s">
        <v>292</v>
      </c>
      <c r="D13" s="1" t="s">
        <v>1760</v>
      </c>
      <c r="E13" s="6">
        <f t="shared" si="0"/>
        <v>60.12</v>
      </c>
      <c r="F13" s="8">
        <v>2</v>
      </c>
      <c r="G13" s="6">
        <f t="shared" si="1"/>
        <v>30.06</v>
      </c>
      <c r="H13" s="6">
        <f t="shared" si="2"/>
        <v>30.06</v>
      </c>
    </row>
    <row r="14" spans="1:12" ht="15.75">
      <c r="A14" s="8" t="s">
        <v>395</v>
      </c>
      <c r="B14" s="19">
        <v>43897</v>
      </c>
      <c r="C14" s="1" t="s">
        <v>441</v>
      </c>
      <c r="D14" s="1" t="s">
        <v>1421</v>
      </c>
      <c r="E14" s="6">
        <f t="shared" si="0"/>
        <v>56.75</v>
      </c>
      <c r="F14" s="8">
        <v>2</v>
      </c>
      <c r="G14" s="6">
        <f t="shared" si="1"/>
        <v>28.375</v>
      </c>
      <c r="H14" s="6">
        <f t="shared" si="2"/>
        <v>28.375</v>
      </c>
    </row>
    <row r="15" spans="1:12" ht="15.75">
      <c r="A15" s="8" t="s">
        <v>395</v>
      </c>
      <c r="B15" s="19">
        <v>43902</v>
      </c>
      <c r="C15" s="1" t="s">
        <v>1761</v>
      </c>
      <c r="D15" s="1" t="s">
        <v>1762</v>
      </c>
      <c r="E15" s="6">
        <f t="shared" si="0"/>
        <v>54.02</v>
      </c>
      <c r="F15" s="8">
        <v>2</v>
      </c>
      <c r="G15" s="6">
        <f t="shared" si="1"/>
        <v>27.01</v>
      </c>
      <c r="H15" s="6">
        <f t="shared" si="2"/>
        <v>27.01</v>
      </c>
    </row>
    <row r="16" spans="1:12" ht="15.75">
      <c r="A16" s="8" t="s">
        <v>395</v>
      </c>
      <c r="B16" s="19">
        <v>43904</v>
      </c>
      <c r="C16" s="1" t="s">
        <v>1394</v>
      </c>
      <c r="D16" s="1" t="s">
        <v>675</v>
      </c>
      <c r="E16" s="6">
        <f t="shared" si="0"/>
        <v>39.99</v>
      </c>
      <c r="F16" s="8">
        <v>0</v>
      </c>
      <c r="G16" s="6" t="str">
        <f t="shared" si="1"/>
        <v/>
      </c>
      <c r="H16" s="6">
        <f t="shared" si="2"/>
        <v>39.99</v>
      </c>
    </row>
    <row r="17" spans="1:8" ht="15.75">
      <c r="A17" s="8" t="s">
        <v>395</v>
      </c>
      <c r="B17" s="18">
        <v>43898</v>
      </c>
      <c r="C17" s="1" t="s">
        <v>336</v>
      </c>
      <c r="D17" s="1" t="s">
        <v>1763</v>
      </c>
      <c r="E17" s="6">
        <f t="shared" si="0"/>
        <v>36.799999999999997</v>
      </c>
      <c r="F17" s="8">
        <v>2</v>
      </c>
      <c r="G17" s="6">
        <f t="shared" si="1"/>
        <v>18.399999999999999</v>
      </c>
      <c r="H17" s="6">
        <f t="shared" si="2"/>
        <v>18.399999999999999</v>
      </c>
    </row>
    <row r="18" spans="1:8" ht="15.75">
      <c r="A18" s="8" t="s">
        <v>395</v>
      </c>
      <c r="B18" s="18">
        <v>43911</v>
      </c>
      <c r="C18" s="1" t="s">
        <v>1764</v>
      </c>
      <c r="D18" s="1" t="s">
        <v>625</v>
      </c>
      <c r="E18" s="6">
        <f t="shared" si="0"/>
        <v>35.31</v>
      </c>
      <c r="F18" s="8">
        <v>2</v>
      </c>
      <c r="G18" s="6">
        <f t="shared" si="1"/>
        <v>17.655000000000001</v>
      </c>
      <c r="H18" s="6">
        <f t="shared" si="2"/>
        <v>17.655000000000001</v>
      </c>
    </row>
    <row r="19" spans="1:8" ht="15.75">
      <c r="A19" s="8" t="s">
        <v>395</v>
      </c>
      <c r="B19" s="19">
        <v>43907</v>
      </c>
      <c r="C19" s="1" t="s">
        <v>983</v>
      </c>
      <c r="D19" s="1" t="s">
        <v>1765</v>
      </c>
      <c r="E19" s="6">
        <f t="shared" si="0"/>
        <v>25.4</v>
      </c>
      <c r="F19" s="8">
        <v>2</v>
      </c>
      <c r="G19" s="6">
        <f t="shared" si="1"/>
        <v>12.7</v>
      </c>
      <c r="H19" s="6">
        <f t="shared" si="2"/>
        <v>12.7</v>
      </c>
    </row>
    <row r="20" spans="1:8" ht="15.75">
      <c r="A20" s="8" t="s">
        <v>395</v>
      </c>
      <c r="B20" s="19">
        <v>43903</v>
      </c>
      <c r="C20" s="1" t="s">
        <v>1766</v>
      </c>
      <c r="D20" s="1" t="s">
        <v>1767</v>
      </c>
      <c r="E20" s="6">
        <f t="shared" si="0"/>
        <v>23.54</v>
      </c>
      <c r="F20" s="8">
        <v>2</v>
      </c>
      <c r="G20" s="6">
        <f t="shared" si="1"/>
        <v>11.77</v>
      </c>
      <c r="H20" s="6">
        <f t="shared" si="2"/>
        <v>11.77</v>
      </c>
    </row>
    <row r="21" spans="1:8" ht="15.75" customHeight="1">
      <c r="A21" s="8" t="s">
        <v>395</v>
      </c>
      <c r="B21" s="18">
        <v>43905</v>
      </c>
      <c r="C21" s="1" t="s">
        <v>336</v>
      </c>
      <c r="D21" s="1" t="s">
        <v>1768</v>
      </c>
      <c r="E21" s="6">
        <f t="shared" si="0"/>
        <v>19.850000000000001</v>
      </c>
      <c r="F21" s="8">
        <v>2</v>
      </c>
      <c r="G21" s="6">
        <f t="shared" si="1"/>
        <v>9.9250000000000007</v>
      </c>
      <c r="H21" s="6">
        <f t="shared" si="2"/>
        <v>9.9250000000000007</v>
      </c>
    </row>
    <row r="22" spans="1:8" ht="15.75" customHeight="1">
      <c r="A22" s="8" t="s">
        <v>395</v>
      </c>
      <c r="B22" s="19">
        <v>43908</v>
      </c>
      <c r="C22" s="1" t="s">
        <v>336</v>
      </c>
      <c r="D22" s="1" t="s">
        <v>1769</v>
      </c>
      <c r="E22" s="6">
        <f t="shared" si="0"/>
        <v>19.54</v>
      </c>
      <c r="F22" s="8">
        <v>2</v>
      </c>
      <c r="G22" s="6">
        <f t="shared" si="1"/>
        <v>9.77</v>
      </c>
      <c r="H22" s="6">
        <f t="shared" si="2"/>
        <v>9.77</v>
      </c>
    </row>
    <row r="23" spans="1:8" ht="15.75" customHeight="1">
      <c r="A23" s="8" t="s">
        <v>395</v>
      </c>
      <c r="B23" s="19">
        <v>43896</v>
      </c>
      <c r="C23" s="1" t="s">
        <v>791</v>
      </c>
      <c r="D23" s="1" t="s">
        <v>557</v>
      </c>
      <c r="E23" s="6">
        <f t="shared" si="0"/>
        <v>18</v>
      </c>
      <c r="F23" s="8">
        <v>0</v>
      </c>
      <c r="G23" s="6" t="str">
        <f t="shared" si="1"/>
        <v/>
      </c>
      <c r="H23" s="6">
        <f t="shared" si="2"/>
        <v>18</v>
      </c>
    </row>
    <row r="24" spans="1:8" ht="15.75" customHeight="1">
      <c r="A24" s="8" t="s">
        <v>395</v>
      </c>
      <c r="B24" s="18">
        <v>43924</v>
      </c>
      <c r="C24" s="1" t="s">
        <v>1059</v>
      </c>
      <c r="D24" s="1" t="s">
        <v>1060</v>
      </c>
      <c r="E24" s="6">
        <f t="shared" si="0"/>
        <v>17.920000000000002</v>
      </c>
      <c r="F24" s="8">
        <v>2</v>
      </c>
      <c r="G24" s="6">
        <f t="shared" si="1"/>
        <v>8.9600000000000009</v>
      </c>
      <c r="H24" s="6">
        <f t="shared" si="2"/>
        <v>8.9600000000000009</v>
      </c>
    </row>
    <row r="25" spans="1:8" ht="15.75" customHeight="1">
      <c r="A25" s="8" t="s">
        <v>395</v>
      </c>
      <c r="B25" s="19">
        <v>43901</v>
      </c>
      <c r="C25" s="1" t="s">
        <v>313</v>
      </c>
      <c r="D25" s="1" t="s">
        <v>815</v>
      </c>
      <c r="E25" s="6">
        <f t="shared" si="0"/>
        <v>17.45</v>
      </c>
      <c r="F25" s="8">
        <v>2</v>
      </c>
      <c r="G25" s="6">
        <f t="shared" si="1"/>
        <v>8.7249999999999996</v>
      </c>
      <c r="H25" s="6">
        <f t="shared" si="2"/>
        <v>8.7249999999999996</v>
      </c>
    </row>
    <row r="26" spans="1:8" ht="15.75" customHeight="1">
      <c r="A26" s="8" t="s">
        <v>395</v>
      </c>
      <c r="B26" s="19">
        <v>43897</v>
      </c>
      <c r="C26" s="1" t="s">
        <v>993</v>
      </c>
      <c r="D26" s="1" t="s">
        <v>994</v>
      </c>
      <c r="E26" s="6">
        <f t="shared" si="0"/>
        <v>16.98</v>
      </c>
      <c r="F26" s="8">
        <v>2</v>
      </c>
      <c r="G26" s="6">
        <f t="shared" si="1"/>
        <v>8.49</v>
      </c>
      <c r="H26" s="6">
        <f t="shared" si="2"/>
        <v>8.49</v>
      </c>
    </row>
    <row r="27" spans="1:8" ht="15.75" customHeight="1">
      <c r="A27" s="8" t="s">
        <v>395</v>
      </c>
      <c r="B27" s="18">
        <v>43904</v>
      </c>
      <c r="C27" s="1" t="s">
        <v>1700</v>
      </c>
      <c r="D27" s="1" t="s">
        <v>363</v>
      </c>
      <c r="E27" s="6">
        <f t="shared" si="0"/>
        <v>16</v>
      </c>
      <c r="F27" s="8">
        <v>0</v>
      </c>
      <c r="G27" s="6" t="str">
        <f t="shared" si="1"/>
        <v/>
      </c>
      <c r="H27" s="6">
        <f t="shared" si="2"/>
        <v>16</v>
      </c>
    </row>
    <row r="28" spans="1:8" ht="15.75" customHeight="1">
      <c r="A28" s="8" t="s">
        <v>395</v>
      </c>
      <c r="B28" s="19">
        <v>43905</v>
      </c>
      <c r="C28" s="1" t="s">
        <v>45</v>
      </c>
      <c r="D28" s="1" t="s">
        <v>1770</v>
      </c>
      <c r="E28" s="6">
        <f t="shared" si="0"/>
        <v>15.1</v>
      </c>
      <c r="F28" s="8">
        <v>2</v>
      </c>
      <c r="G28" s="6">
        <f t="shared" si="1"/>
        <v>7.55</v>
      </c>
      <c r="H28" s="6">
        <f t="shared" si="2"/>
        <v>7.55</v>
      </c>
    </row>
    <row r="29" spans="1:8" ht="15.75" customHeight="1">
      <c r="A29" s="8" t="s">
        <v>395</v>
      </c>
      <c r="B29" s="19">
        <v>43895</v>
      </c>
      <c r="C29" s="1" t="s">
        <v>1596</v>
      </c>
      <c r="D29" s="1" t="s">
        <v>1703</v>
      </c>
      <c r="E29" s="6">
        <f t="shared" si="0"/>
        <v>12.52</v>
      </c>
      <c r="F29" s="8">
        <v>0</v>
      </c>
      <c r="G29" s="6" t="str">
        <f t="shared" si="1"/>
        <v/>
      </c>
      <c r="H29" s="6">
        <f t="shared" si="2"/>
        <v>12.52</v>
      </c>
    </row>
    <row r="30" spans="1:8" ht="15.75" customHeight="1">
      <c r="A30" s="8" t="s">
        <v>395</v>
      </c>
      <c r="B30" s="18">
        <v>43899</v>
      </c>
      <c r="C30" s="1" t="s">
        <v>1596</v>
      </c>
      <c r="D30" s="1" t="s">
        <v>1703</v>
      </c>
      <c r="E30" s="6">
        <f t="shared" si="0"/>
        <v>12.52</v>
      </c>
      <c r="F30" s="8">
        <v>0</v>
      </c>
      <c r="G30" s="6" t="str">
        <f t="shared" si="1"/>
        <v/>
      </c>
      <c r="H30" s="6">
        <f t="shared" si="2"/>
        <v>12.52</v>
      </c>
    </row>
    <row r="31" spans="1:8" ht="15.75" customHeight="1">
      <c r="A31" s="8" t="s">
        <v>395</v>
      </c>
      <c r="B31" s="19">
        <v>43903</v>
      </c>
      <c r="C31" s="1" t="s">
        <v>1700</v>
      </c>
      <c r="D31" s="1" t="s">
        <v>768</v>
      </c>
      <c r="E31" s="6">
        <f t="shared" si="0"/>
        <v>12</v>
      </c>
      <c r="F31" s="8">
        <v>0</v>
      </c>
      <c r="G31" s="6" t="str">
        <f t="shared" si="1"/>
        <v/>
      </c>
      <c r="H31" s="6">
        <f t="shared" si="2"/>
        <v>12</v>
      </c>
    </row>
    <row r="32" spans="1:8" ht="15.75" customHeight="1">
      <c r="A32" s="8" t="s">
        <v>395</v>
      </c>
      <c r="B32" s="19">
        <v>43896</v>
      </c>
      <c r="C32" s="1" t="s">
        <v>983</v>
      </c>
      <c r="D32" s="1" t="s">
        <v>647</v>
      </c>
      <c r="E32" s="6">
        <f t="shared" si="0"/>
        <v>10.9</v>
      </c>
      <c r="F32" s="8">
        <v>0</v>
      </c>
      <c r="G32" s="6" t="str">
        <f t="shared" si="1"/>
        <v/>
      </c>
      <c r="H32" s="6">
        <f t="shared" si="2"/>
        <v>10.9</v>
      </c>
    </row>
    <row r="33" spans="1:8" ht="15.75" customHeight="1">
      <c r="A33" s="8" t="s">
        <v>395</v>
      </c>
      <c r="B33" s="18">
        <v>43898</v>
      </c>
      <c r="C33" s="1" t="s">
        <v>1771</v>
      </c>
      <c r="D33" s="1" t="s">
        <v>358</v>
      </c>
      <c r="E33" s="6">
        <f t="shared" si="0"/>
        <v>10</v>
      </c>
      <c r="F33" s="8">
        <v>2</v>
      </c>
      <c r="G33" s="6">
        <f t="shared" si="1"/>
        <v>5</v>
      </c>
      <c r="H33" s="6">
        <f t="shared" si="2"/>
        <v>5</v>
      </c>
    </row>
    <row r="34" spans="1:8" ht="15.75" customHeight="1">
      <c r="A34" s="8" t="s">
        <v>395</v>
      </c>
      <c r="B34" s="19">
        <v>43898</v>
      </c>
      <c r="C34" s="1" t="s">
        <v>934</v>
      </c>
      <c r="D34" s="1" t="s">
        <v>358</v>
      </c>
      <c r="E34" s="6">
        <f t="shared" si="0"/>
        <v>10</v>
      </c>
      <c r="F34" s="8">
        <v>2</v>
      </c>
      <c r="G34" s="6">
        <f t="shared" si="1"/>
        <v>5</v>
      </c>
      <c r="H34" s="6">
        <f t="shared" si="2"/>
        <v>5</v>
      </c>
    </row>
    <row r="35" spans="1:8" ht="15.75" customHeight="1">
      <c r="A35" s="8" t="s">
        <v>395</v>
      </c>
      <c r="B35" s="19">
        <v>43902</v>
      </c>
      <c r="C35" s="1" t="s">
        <v>1772</v>
      </c>
      <c r="D35" s="1" t="s">
        <v>358</v>
      </c>
      <c r="E35" s="6">
        <f t="shared" si="0"/>
        <v>10</v>
      </c>
      <c r="F35" s="8">
        <v>0</v>
      </c>
      <c r="G35" s="6" t="str">
        <f t="shared" si="1"/>
        <v/>
      </c>
      <c r="H35" s="6">
        <f t="shared" si="2"/>
        <v>10</v>
      </c>
    </row>
    <row r="36" spans="1:8" ht="15.75" customHeight="1">
      <c r="A36" s="8" t="s">
        <v>395</v>
      </c>
      <c r="B36" s="18">
        <v>43900</v>
      </c>
      <c r="C36" s="1" t="s">
        <v>326</v>
      </c>
      <c r="D36" s="1" t="s">
        <v>1773</v>
      </c>
      <c r="E36" s="6">
        <f t="shared" si="0"/>
        <v>8.85</v>
      </c>
      <c r="F36" s="8">
        <v>2</v>
      </c>
      <c r="G36" s="6">
        <f t="shared" si="1"/>
        <v>4.4249999999999998</v>
      </c>
      <c r="H36" s="6">
        <f t="shared" si="2"/>
        <v>4.4249999999999998</v>
      </c>
    </row>
    <row r="37" spans="1:8" ht="15.75" customHeight="1">
      <c r="A37" s="8" t="s">
        <v>395</v>
      </c>
      <c r="B37" s="19">
        <v>43907</v>
      </c>
      <c r="C37" s="1" t="s">
        <v>1774</v>
      </c>
      <c r="D37" s="1" t="s">
        <v>1775</v>
      </c>
      <c r="E37" s="6">
        <f t="shared" si="0"/>
        <v>8.4700000000000006</v>
      </c>
      <c r="F37" s="8">
        <v>2</v>
      </c>
      <c r="G37" s="6">
        <f t="shared" si="1"/>
        <v>4.2350000000000003</v>
      </c>
      <c r="H37" s="6">
        <f t="shared" si="2"/>
        <v>4.2350000000000003</v>
      </c>
    </row>
    <row r="38" spans="1:8" ht="15.75" customHeight="1">
      <c r="A38" s="8" t="s">
        <v>395</v>
      </c>
      <c r="B38" s="18">
        <v>43905</v>
      </c>
      <c r="C38" s="1" t="s">
        <v>1776</v>
      </c>
      <c r="D38" s="1" t="s">
        <v>1334</v>
      </c>
      <c r="E38" s="6">
        <f t="shared" si="0"/>
        <v>6.84</v>
      </c>
      <c r="F38" s="8">
        <v>2</v>
      </c>
      <c r="G38" s="6">
        <f t="shared" si="1"/>
        <v>3.42</v>
      </c>
      <c r="H38" s="6">
        <f t="shared" si="2"/>
        <v>3.42</v>
      </c>
    </row>
    <row r="39" spans="1:8" ht="15.75" customHeight="1">
      <c r="A39" s="8" t="s">
        <v>395</v>
      </c>
      <c r="B39" s="19">
        <v>43896</v>
      </c>
      <c r="C39" s="1" t="s">
        <v>1777</v>
      </c>
      <c r="D39" s="1" t="s">
        <v>505</v>
      </c>
      <c r="E39" s="6">
        <f t="shared" si="0"/>
        <v>5.5</v>
      </c>
      <c r="F39" s="8">
        <v>0</v>
      </c>
      <c r="G39" s="6" t="str">
        <f t="shared" si="1"/>
        <v/>
      </c>
      <c r="H39" s="6">
        <f t="shared" si="2"/>
        <v>5.5</v>
      </c>
    </row>
    <row r="40" spans="1:8" ht="15.75" customHeight="1">
      <c r="A40" s="8" t="s">
        <v>395</v>
      </c>
      <c r="B40" s="19">
        <v>43895</v>
      </c>
      <c r="C40" s="1" t="s">
        <v>1778</v>
      </c>
      <c r="D40" s="1" t="s">
        <v>498</v>
      </c>
      <c r="E40" s="6">
        <f t="shared" si="0"/>
        <v>5.2</v>
      </c>
      <c r="F40" s="8">
        <v>0</v>
      </c>
      <c r="G40" s="6" t="str">
        <f t="shared" si="1"/>
        <v/>
      </c>
      <c r="H40" s="6">
        <f t="shared" si="2"/>
        <v>5.2</v>
      </c>
    </row>
    <row r="41" spans="1:8" ht="15.75" customHeight="1">
      <c r="A41" s="8" t="s">
        <v>395</v>
      </c>
      <c r="B41" s="19">
        <v>43901</v>
      </c>
      <c r="C41" s="1" t="s">
        <v>1113</v>
      </c>
      <c r="D41" s="1" t="s">
        <v>498</v>
      </c>
      <c r="E41" s="6">
        <f t="shared" si="0"/>
        <v>5.2</v>
      </c>
      <c r="F41" s="8">
        <v>0</v>
      </c>
      <c r="G41" s="6" t="str">
        <f t="shared" si="1"/>
        <v/>
      </c>
      <c r="H41" s="6">
        <f t="shared" si="2"/>
        <v>5.2</v>
      </c>
    </row>
    <row r="42" spans="1:8" ht="15.75" customHeight="1">
      <c r="A42" s="8" t="s">
        <v>395</v>
      </c>
      <c r="B42" s="19">
        <v>43894</v>
      </c>
      <c r="C42" s="1" t="s">
        <v>1779</v>
      </c>
      <c r="D42" s="1" t="s">
        <v>1780</v>
      </c>
      <c r="E42" s="6">
        <f t="shared" si="0"/>
        <v>5.08</v>
      </c>
      <c r="F42" s="8">
        <v>0</v>
      </c>
      <c r="G42" s="6" t="str">
        <f t="shared" si="1"/>
        <v/>
      </c>
      <c r="H42" s="6" t="e">
        <f>E42-G42</f>
        <v>#VALUE!</v>
      </c>
    </row>
    <row r="43" spans="1:8" ht="15.75" customHeight="1">
      <c r="A43" s="8" t="s">
        <v>395</v>
      </c>
      <c r="B43" s="19">
        <v>43902</v>
      </c>
      <c r="C43" s="1" t="s">
        <v>1781</v>
      </c>
      <c r="D43" s="1" t="s">
        <v>1782</v>
      </c>
      <c r="E43" s="6">
        <f t="shared" si="0"/>
        <v>4.18</v>
      </c>
      <c r="F43" s="8">
        <v>0</v>
      </c>
      <c r="G43" s="6" t="str">
        <f t="shared" si="1"/>
        <v/>
      </c>
      <c r="H43" s="6">
        <f t="shared" ref="H43:H65" si="3">IF(F43=0,E43,E43-G43)</f>
        <v>4.18</v>
      </c>
    </row>
    <row r="44" spans="1:8" ht="15.75" customHeight="1">
      <c r="A44" s="8" t="s">
        <v>395</v>
      </c>
      <c r="B44" s="19">
        <v>43899</v>
      </c>
      <c r="C44" s="1" t="s">
        <v>1783</v>
      </c>
      <c r="D44" s="1" t="s">
        <v>1784</v>
      </c>
      <c r="E44" s="6">
        <f t="shared" si="0"/>
        <v>4.08</v>
      </c>
      <c r="F44" s="8">
        <v>2</v>
      </c>
      <c r="G44" s="6">
        <f t="shared" si="1"/>
        <v>2.04</v>
      </c>
      <c r="H44" s="6">
        <f t="shared" si="3"/>
        <v>2.04</v>
      </c>
    </row>
    <row r="45" spans="1:8" ht="15.75" customHeight="1">
      <c r="A45" s="8" t="s">
        <v>395</v>
      </c>
      <c r="B45" s="18">
        <v>43896</v>
      </c>
      <c r="C45" s="1" t="s">
        <v>1785</v>
      </c>
      <c r="D45" s="1" t="s">
        <v>1620</v>
      </c>
      <c r="E45" s="6">
        <f t="shared" si="0"/>
        <v>3.44</v>
      </c>
      <c r="F45" s="8">
        <v>0</v>
      </c>
      <c r="G45" s="6" t="str">
        <f t="shared" si="1"/>
        <v/>
      </c>
      <c r="H45" s="6">
        <f t="shared" si="3"/>
        <v>3.44</v>
      </c>
    </row>
    <row r="46" spans="1:8" ht="15.75" customHeight="1">
      <c r="A46" s="8" t="s">
        <v>395</v>
      </c>
      <c r="B46" s="19">
        <v>43903</v>
      </c>
      <c r="C46" s="1" t="s">
        <v>1786</v>
      </c>
      <c r="D46" s="1" t="s">
        <v>1620</v>
      </c>
      <c r="E46" s="6">
        <f t="shared" si="0"/>
        <v>3.44</v>
      </c>
      <c r="F46" s="8">
        <v>0</v>
      </c>
      <c r="G46" s="6" t="str">
        <f t="shared" si="1"/>
        <v/>
      </c>
      <c r="H46" s="6">
        <f t="shared" si="3"/>
        <v>3.44</v>
      </c>
    </row>
    <row r="47" spans="1:8" ht="15.75" customHeight="1">
      <c r="A47" s="8" t="s">
        <v>395</v>
      </c>
      <c r="B47" s="18">
        <v>43893</v>
      </c>
      <c r="C47" s="1" t="s">
        <v>1787</v>
      </c>
      <c r="D47" s="1" t="s">
        <v>1723</v>
      </c>
      <c r="E47" s="6">
        <f t="shared" si="0"/>
        <v>3.24</v>
      </c>
      <c r="F47" s="1">
        <v>0</v>
      </c>
      <c r="G47" s="6" t="str">
        <f t="shared" si="1"/>
        <v/>
      </c>
      <c r="H47" s="6">
        <f t="shared" si="3"/>
        <v>3.24</v>
      </c>
    </row>
    <row r="48" spans="1:8" ht="15.75" customHeight="1">
      <c r="A48" s="8" t="s">
        <v>395</v>
      </c>
      <c r="B48" s="19">
        <v>43905</v>
      </c>
      <c r="C48" s="1" t="s">
        <v>326</v>
      </c>
      <c r="D48" s="1" t="s">
        <v>59</v>
      </c>
      <c r="E48" s="6">
        <f t="shared" si="0"/>
        <v>2.9</v>
      </c>
      <c r="F48" s="8">
        <v>0</v>
      </c>
      <c r="G48" s="6" t="str">
        <f t="shared" si="1"/>
        <v/>
      </c>
      <c r="H48" s="6">
        <f t="shared" si="3"/>
        <v>2.9</v>
      </c>
    </row>
    <row r="49" spans="1:8" ht="15.75" customHeight="1">
      <c r="A49" s="8" t="s">
        <v>395</v>
      </c>
      <c r="B49" s="19">
        <v>43892</v>
      </c>
      <c r="C49" s="1" t="s">
        <v>22</v>
      </c>
      <c r="D49" s="1" t="s">
        <v>368</v>
      </c>
      <c r="E49" s="6">
        <f t="shared" si="0"/>
        <v>2.6</v>
      </c>
      <c r="F49" s="8">
        <v>0</v>
      </c>
      <c r="G49" s="6" t="str">
        <f t="shared" si="1"/>
        <v/>
      </c>
      <c r="H49" s="6">
        <f t="shared" si="3"/>
        <v>2.6</v>
      </c>
    </row>
    <row r="50" spans="1:8" ht="15.75" customHeight="1">
      <c r="A50" s="8" t="s">
        <v>395</v>
      </c>
      <c r="B50" s="18">
        <v>43913</v>
      </c>
      <c r="C50" s="1" t="s">
        <v>1788</v>
      </c>
      <c r="D50" s="1" t="s">
        <v>1789</v>
      </c>
      <c r="E50" s="6">
        <f t="shared" si="0"/>
        <v>1.98</v>
      </c>
      <c r="F50" s="8">
        <v>0</v>
      </c>
      <c r="G50" s="6" t="str">
        <f t="shared" si="1"/>
        <v/>
      </c>
      <c r="H50" s="6">
        <f t="shared" si="3"/>
        <v>1.98</v>
      </c>
    </row>
    <row r="51" spans="1:8" ht="15.75" customHeight="1">
      <c r="A51" s="8" t="s">
        <v>395</v>
      </c>
      <c r="B51" s="19">
        <v>43892</v>
      </c>
      <c r="C51" s="1" t="s">
        <v>1790</v>
      </c>
      <c r="D51" s="1" t="s">
        <v>785</v>
      </c>
      <c r="E51" s="6">
        <f t="shared" si="0"/>
        <v>1.64</v>
      </c>
      <c r="F51" s="8">
        <v>0</v>
      </c>
      <c r="G51" s="6" t="str">
        <f t="shared" si="1"/>
        <v/>
      </c>
      <c r="H51" s="6">
        <f t="shared" si="3"/>
        <v>1.64</v>
      </c>
    </row>
    <row r="52" spans="1:8" ht="15.75" customHeight="1">
      <c r="A52" s="8" t="s">
        <v>395</v>
      </c>
      <c r="B52" s="19">
        <v>43900</v>
      </c>
      <c r="C52" s="1" t="s">
        <v>1791</v>
      </c>
      <c r="D52" s="1" t="s">
        <v>1252</v>
      </c>
      <c r="E52" s="6">
        <f t="shared" si="0"/>
        <v>1.6</v>
      </c>
      <c r="F52" s="8">
        <v>0</v>
      </c>
      <c r="G52" s="6" t="str">
        <f t="shared" si="1"/>
        <v/>
      </c>
      <c r="H52" s="6">
        <f t="shared" si="3"/>
        <v>1.6</v>
      </c>
    </row>
    <row r="53" spans="1:8" ht="15.75" customHeight="1">
      <c r="A53" s="8" t="s">
        <v>395</v>
      </c>
      <c r="B53" s="19">
        <v>43913</v>
      </c>
      <c r="C53" s="1" t="s">
        <v>1792</v>
      </c>
      <c r="D53" s="1" t="s">
        <v>1252</v>
      </c>
      <c r="E53" s="6">
        <f t="shared" si="0"/>
        <v>1.6</v>
      </c>
      <c r="F53" s="8">
        <v>2</v>
      </c>
      <c r="G53" s="6">
        <f t="shared" si="1"/>
        <v>0.8</v>
      </c>
      <c r="H53" s="6">
        <f t="shared" si="3"/>
        <v>0.8</v>
      </c>
    </row>
    <row r="54" spans="1:8" ht="15.75" customHeight="1">
      <c r="A54" s="8" t="s">
        <v>395</v>
      </c>
      <c r="B54" s="15">
        <v>43895</v>
      </c>
      <c r="C54" s="1" t="s">
        <v>1793</v>
      </c>
      <c r="D54" s="1" t="s">
        <v>1637</v>
      </c>
      <c r="E54" s="6">
        <f t="shared" si="0"/>
        <v>1.56</v>
      </c>
      <c r="F54" s="8">
        <v>0</v>
      </c>
      <c r="G54" s="6" t="str">
        <f t="shared" si="1"/>
        <v/>
      </c>
      <c r="H54" s="6">
        <f t="shared" si="3"/>
        <v>1.56</v>
      </c>
    </row>
    <row r="55" spans="1:8" ht="15.75" customHeight="1">
      <c r="A55" s="8" t="s">
        <v>395</v>
      </c>
      <c r="B55" s="19">
        <v>43899</v>
      </c>
      <c r="C55" s="1" t="s">
        <v>1794</v>
      </c>
      <c r="D55" s="1" t="s">
        <v>1637</v>
      </c>
      <c r="E55" s="6">
        <f t="shared" si="0"/>
        <v>1.56</v>
      </c>
      <c r="F55" s="8">
        <v>0</v>
      </c>
      <c r="G55" s="6" t="str">
        <f t="shared" si="1"/>
        <v/>
      </c>
      <c r="H55" s="6">
        <f t="shared" si="3"/>
        <v>1.56</v>
      </c>
    </row>
    <row r="56" spans="1:8" ht="15.75" customHeight="1">
      <c r="A56" s="8" t="s">
        <v>395</v>
      </c>
      <c r="B56" s="19">
        <v>43901</v>
      </c>
      <c r="C56" s="1" t="s">
        <v>1795</v>
      </c>
      <c r="D56" s="1" t="s">
        <v>1637</v>
      </c>
      <c r="E56" s="6">
        <f t="shared" si="0"/>
        <v>1.56</v>
      </c>
      <c r="F56" s="8">
        <v>0</v>
      </c>
      <c r="G56" s="6" t="str">
        <f t="shared" si="1"/>
        <v/>
      </c>
      <c r="H56" s="6">
        <f t="shared" si="3"/>
        <v>1.56</v>
      </c>
    </row>
    <row r="57" spans="1:8" ht="15.75" customHeight="1">
      <c r="A57" s="8" t="s">
        <v>395</v>
      </c>
      <c r="B57" s="19">
        <v>43900</v>
      </c>
      <c r="C57" s="1" t="s">
        <v>326</v>
      </c>
      <c r="D57" s="1" t="s">
        <v>69</v>
      </c>
      <c r="E57" s="6">
        <f t="shared" si="0"/>
        <v>1.5</v>
      </c>
      <c r="F57" s="8">
        <v>2</v>
      </c>
      <c r="G57" s="6">
        <f t="shared" si="1"/>
        <v>0.75</v>
      </c>
      <c r="H57" s="6">
        <f t="shared" si="3"/>
        <v>0.75</v>
      </c>
    </row>
    <row r="58" spans="1:8" ht="15.75" customHeight="1">
      <c r="A58" s="8" t="s">
        <v>395</v>
      </c>
      <c r="B58" s="19">
        <v>43912</v>
      </c>
      <c r="C58" s="1" t="s">
        <v>1796</v>
      </c>
      <c r="D58" s="1" t="s">
        <v>1797</v>
      </c>
      <c r="E58" s="6">
        <f t="shared" si="0"/>
        <v>1.28</v>
      </c>
      <c r="F58" s="8">
        <v>2</v>
      </c>
      <c r="G58" s="6">
        <f t="shared" si="1"/>
        <v>0.64</v>
      </c>
      <c r="H58" s="6">
        <f t="shared" si="3"/>
        <v>0.64</v>
      </c>
    </row>
    <row r="59" spans="1:8" ht="15.75" customHeight="1">
      <c r="A59" s="8" t="s">
        <v>395</v>
      </c>
      <c r="B59" s="18">
        <v>43903</v>
      </c>
      <c r="C59" s="1" t="s">
        <v>1798</v>
      </c>
      <c r="D59" s="1" t="s">
        <v>73</v>
      </c>
      <c r="E59" s="6">
        <f t="shared" si="0"/>
        <v>1.2</v>
      </c>
      <c r="F59" s="8">
        <v>2</v>
      </c>
      <c r="G59" s="6">
        <f t="shared" si="1"/>
        <v>0.6</v>
      </c>
      <c r="H59" s="6">
        <f t="shared" si="3"/>
        <v>0.6</v>
      </c>
    </row>
    <row r="60" spans="1:8" ht="15.75" customHeight="1">
      <c r="A60" s="8" t="s">
        <v>395</v>
      </c>
      <c r="B60" s="18">
        <v>43913</v>
      </c>
      <c r="C60" s="1" t="s">
        <v>5</v>
      </c>
      <c r="D60" s="1" t="s">
        <v>73</v>
      </c>
      <c r="E60" s="6">
        <f t="shared" si="0"/>
        <v>1.2</v>
      </c>
      <c r="F60" s="8">
        <v>2</v>
      </c>
      <c r="G60" s="6">
        <f t="shared" si="1"/>
        <v>0.6</v>
      </c>
      <c r="H60" s="6">
        <f t="shared" si="3"/>
        <v>0.6</v>
      </c>
    </row>
    <row r="61" spans="1:8" ht="15.75" customHeight="1">
      <c r="A61" s="8" t="s">
        <v>395</v>
      </c>
      <c r="B61" s="19">
        <v>43907</v>
      </c>
      <c r="C61" s="1" t="s">
        <v>1799</v>
      </c>
      <c r="D61" s="1" t="s">
        <v>508</v>
      </c>
      <c r="E61" s="6">
        <f t="shared" si="0"/>
        <v>0.82</v>
      </c>
      <c r="F61" s="8">
        <v>2</v>
      </c>
      <c r="G61" s="6">
        <f t="shared" si="1"/>
        <v>0.41</v>
      </c>
      <c r="H61" s="6">
        <f t="shared" si="3"/>
        <v>0.41</v>
      </c>
    </row>
    <row r="62" spans="1:8" ht="15.75" customHeight="1">
      <c r="A62" s="8" t="s">
        <v>395</v>
      </c>
      <c r="B62" s="18">
        <v>43914</v>
      </c>
      <c r="C62" s="1" t="s">
        <v>1800</v>
      </c>
      <c r="D62" s="1" t="s">
        <v>378</v>
      </c>
      <c r="E62" s="6">
        <f t="shared" si="0"/>
        <v>0.6</v>
      </c>
      <c r="F62" s="8">
        <v>2</v>
      </c>
      <c r="G62" s="6">
        <f t="shared" si="1"/>
        <v>0.3</v>
      </c>
      <c r="H62" s="6">
        <f t="shared" si="3"/>
        <v>0.3</v>
      </c>
    </row>
    <row r="63" spans="1:8" ht="15.75" customHeight="1">
      <c r="A63" s="8" t="s">
        <v>395</v>
      </c>
      <c r="B63" s="18">
        <v>43922</v>
      </c>
      <c r="C63" s="1" t="s">
        <v>1678</v>
      </c>
      <c r="D63" s="1" t="s">
        <v>1801</v>
      </c>
      <c r="E63" s="6">
        <v>-47.5</v>
      </c>
      <c r="F63" s="8">
        <v>0</v>
      </c>
      <c r="G63" s="6" t="str">
        <f t="shared" si="1"/>
        <v/>
      </c>
      <c r="H63" s="6">
        <f t="shared" si="3"/>
        <v>-47.5</v>
      </c>
    </row>
    <row r="64" spans="1:8" ht="15.75" customHeight="1">
      <c r="A64" s="8" t="s">
        <v>756</v>
      </c>
      <c r="B64" s="23">
        <v>43897</v>
      </c>
      <c r="C64" s="21" t="s">
        <v>292</v>
      </c>
      <c r="D64" s="22" t="s">
        <v>1760</v>
      </c>
      <c r="E64" s="6">
        <f t="shared" ref="E64:E65" si="4">MID(D64,3,LEN(D64)-2)+0</f>
        <v>60.12</v>
      </c>
      <c r="F64" s="8">
        <v>2</v>
      </c>
      <c r="G64" s="6">
        <f t="shared" si="1"/>
        <v>30.06</v>
      </c>
      <c r="H64" s="6">
        <f t="shared" si="3"/>
        <v>30.06</v>
      </c>
    </row>
    <row r="65" spans="1:8" ht="15.75" customHeight="1">
      <c r="A65" s="8" t="s">
        <v>756</v>
      </c>
      <c r="B65" s="20">
        <v>43914</v>
      </c>
      <c r="C65" s="21" t="s">
        <v>292</v>
      </c>
      <c r="D65" s="22" t="s">
        <v>1758</v>
      </c>
      <c r="E65" s="6">
        <f t="shared" si="4"/>
        <v>74.61</v>
      </c>
      <c r="F65" s="8">
        <v>2</v>
      </c>
      <c r="G65" s="6">
        <f t="shared" si="1"/>
        <v>37.305</v>
      </c>
      <c r="H65" s="6">
        <f t="shared" si="3"/>
        <v>37.305</v>
      </c>
    </row>
    <row r="66" spans="1:8" ht="15.75" customHeight="1">
      <c r="A66" s="8"/>
      <c r="B66" s="15"/>
      <c r="E66" s="6"/>
      <c r="F66" s="8"/>
      <c r="G66" s="6"/>
      <c r="H66" s="8"/>
    </row>
    <row r="67" spans="1:8" ht="15.75" customHeight="1">
      <c r="A67" s="8"/>
      <c r="B67" s="19"/>
      <c r="E67" s="6"/>
      <c r="F67" s="8"/>
      <c r="G67" s="6"/>
      <c r="H67" s="8"/>
    </row>
    <row r="68" spans="1:8" ht="15.75" customHeight="1">
      <c r="A68" s="8"/>
      <c r="B68" s="18"/>
      <c r="E68" s="6"/>
      <c r="G68" s="6"/>
      <c r="H68" s="8"/>
    </row>
    <row r="69" spans="1:8" ht="15.75" customHeight="1">
      <c r="A69" s="8"/>
      <c r="B69" s="19"/>
      <c r="E69" s="6"/>
      <c r="F69" s="8"/>
      <c r="G69" s="6"/>
      <c r="H69" s="8"/>
    </row>
    <row r="70" spans="1:8" ht="15.75" customHeight="1">
      <c r="A70" s="8"/>
      <c r="B70" s="18"/>
      <c r="E70" s="6"/>
      <c r="F70" s="8"/>
      <c r="G70" s="6"/>
      <c r="H70" s="8"/>
    </row>
    <row r="71" spans="1:8" ht="15.75" customHeight="1">
      <c r="A71" s="8"/>
      <c r="B71" s="15"/>
      <c r="E71" s="6"/>
      <c r="F71" s="8"/>
      <c r="G71" s="6"/>
      <c r="H71" s="8"/>
    </row>
    <row r="72" spans="1:8" ht="15.75" customHeight="1">
      <c r="A72" s="8"/>
      <c r="B72" s="19"/>
      <c r="E72" s="6"/>
      <c r="F72" s="8"/>
      <c r="G72" s="6"/>
      <c r="H72" s="8"/>
    </row>
    <row r="73" spans="1:8" ht="15.75" customHeight="1">
      <c r="A73" s="8"/>
      <c r="B73" s="18"/>
      <c r="E73" s="6"/>
      <c r="F73" s="8"/>
      <c r="G73" s="6"/>
      <c r="H73" s="8"/>
    </row>
    <row r="74" spans="1:8" ht="15.75" customHeight="1">
      <c r="A74" s="8"/>
      <c r="B74" s="19"/>
      <c r="E74" s="6"/>
      <c r="F74" s="8"/>
      <c r="G74" s="6"/>
      <c r="H74" s="8"/>
    </row>
    <row r="75" spans="1:8" ht="15.75" customHeight="1">
      <c r="A75" s="8"/>
      <c r="B75" s="19"/>
      <c r="E75" s="6"/>
      <c r="F75" s="8"/>
      <c r="G75" s="6"/>
      <c r="H75" s="8"/>
    </row>
    <row r="76" spans="1:8" ht="15.75" customHeight="1">
      <c r="A76" s="8"/>
      <c r="B76" s="18"/>
      <c r="E76" s="6"/>
      <c r="F76" s="8"/>
      <c r="G76" s="6"/>
      <c r="H76" s="8"/>
    </row>
    <row r="77" spans="1:8" ht="15.75" customHeight="1">
      <c r="A77" s="8"/>
      <c r="B77" s="18"/>
      <c r="E77" s="6"/>
      <c r="F77" s="8"/>
      <c r="G77" s="6"/>
      <c r="H77" s="8"/>
    </row>
    <row r="78" spans="1:8" ht="15.75" customHeight="1">
      <c r="A78" s="8"/>
      <c r="B78" s="19"/>
      <c r="E78" s="6"/>
      <c r="F78" s="8"/>
      <c r="G78" s="6"/>
      <c r="H78" s="8"/>
    </row>
    <row r="79" spans="1:8" ht="15.75" customHeight="1">
      <c r="A79" s="8"/>
      <c r="B79" s="19"/>
      <c r="E79" s="6"/>
      <c r="F79" s="8"/>
      <c r="G79" s="6"/>
      <c r="H79" s="8"/>
    </row>
    <row r="80" spans="1:8" ht="15.75" customHeight="1">
      <c r="A80" s="8"/>
      <c r="B80" s="19"/>
      <c r="E80" s="6"/>
      <c r="F80" s="8"/>
      <c r="G80" s="6"/>
      <c r="H80" s="8"/>
    </row>
    <row r="81" spans="1:8" ht="15.75" customHeight="1">
      <c r="A81" s="8"/>
      <c r="B81" s="19"/>
      <c r="E81" s="6"/>
      <c r="F81" s="8"/>
      <c r="G81" s="6"/>
      <c r="H81" s="8"/>
    </row>
    <row r="82" spans="1:8" ht="15.75" customHeight="1">
      <c r="A82" s="8"/>
      <c r="B82" s="19"/>
      <c r="E82" s="6"/>
      <c r="F82" s="8"/>
      <c r="G82" s="6"/>
      <c r="H82" s="8"/>
    </row>
    <row r="83" spans="1:8" ht="15.75" customHeight="1">
      <c r="A83" s="8"/>
      <c r="B83" s="18"/>
      <c r="E83" s="6"/>
      <c r="G83" s="6"/>
      <c r="H83" s="8"/>
    </row>
    <row r="84" spans="1:8" ht="15.75" customHeight="1">
      <c r="A84" s="8"/>
      <c r="B84" s="19"/>
      <c r="E84" s="6"/>
      <c r="F84" s="8"/>
      <c r="G84" s="6"/>
      <c r="H84" s="8"/>
    </row>
    <row r="85" spans="1:8" ht="15.75" customHeight="1">
      <c r="A85" s="8"/>
      <c r="B85" s="18"/>
      <c r="E85" s="6"/>
      <c r="F85" s="8"/>
      <c r="G85" s="6"/>
      <c r="H85" s="8"/>
    </row>
    <row r="86" spans="1:8" ht="15.75" customHeight="1">
      <c r="A86" s="8"/>
      <c r="B86" s="18"/>
      <c r="E86" s="6"/>
      <c r="F86" s="8"/>
      <c r="G86" s="6"/>
      <c r="H86" s="8"/>
    </row>
    <row r="87" spans="1:8" ht="15.75" customHeight="1">
      <c r="A87" s="8"/>
      <c r="B87" s="19"/>
      <c r="E87" s="6"/>
      <c r="F87" s="8"/>
      <c r="G87" s="6"/>
      <c r="H87" s="8"/>
    </row>
    <row r="88" spans="1:8" ht="15.75" customHeight="1">
      <c r="A88" s="8"/>
      <c r="B88" s="19"/>
      <c r="E88" s="6"/>
      <c r="F88" s="8"/>
      <c r="G88" s="6"/>
      <c r="H88" s="8"/>
    </row>
    <row r="89" spans="1:8" ht="15.75" customHeight="1">
      <c r="A89" s="8"/>
      <c r="B89" s="19"/>
      <c r="E89" s="6"/>
      <c r="F89" s="8"/>
      <c r="G89" s="6"/>
      <c r="H89" s="8"/>
    </row>
    <row r="90" spans="1:8" ht="15.75" customHeight="1">
      <c r="A90" s="8"/>
      <c r="B90" s="19"/>
      <c r="E90" s="6"/>
      <c r="F90" s="8"/>
      <c r="G90" s="6"/>
      <c r="H90" s="8"/>
    </row>
    <row r="91" spans="1:8" ht="15.75" customHeight="1">
      <c r="A91" s="8"/>
      <c r="B91" s="19"/>
      <c r="E91" s="6"/>
      <c r="F91" s="8"/>
      <c r="G91" s="6"/>
      <c r="H91" s="8"/>
    </row>
    <row r="92" spans="1:8" ht="15.75" customHeight="1">
      <c r="A92" s="8"/>
      <c r="B92" s="15"/>
      <c r="E92" s="6"/>
      <c r="F92" s="8"/>
      <c r="G92" s="6"/>
      <c r="H92" s="8"/>
    </row>
    <row r="93" spans="1:8" ht="15.75" customHeight="1">
      <c r="A93" s="8"/>
      <c r="B93" s="19"/>
      <c r="E93" s="6"/>
      <c r="F93" s="8"/>
      <c r="G93" s="6"/>
      <c r="H93" s="8"/>
    </row>
    <row r="94" spans="1:8" ht="15.75" customHeight="1">
      <c r="A94" s="8"/>
      <c r="B94" s="19"/>
      <c r="E94" s="6"/>
      <c r="F94" s="8"/>
      <c r="G94" s="6"/>
      <c r="H94" s="8"/>
    </row>
    <row r="95" spans="1:8" ht="15.75" customHeight="1">
      <c r="A95" s="8"/>
      <c r="B95" s="19"/>
      <c r="E95" s="6"/>
      <c r="F95" s="8"/>
      <c r="G95" s="6"/>
      <c r="H95" s="8"/>
    </row>
    <row r="96" spans="1:8" ht="15.75" customHeight="1">
      <c r="A96" s="8"/>
      <c r="B96" s="19"/>
      <c r="E96" s="6"/>
      <c r="F96" s="8"/>
      <c r="G96" s="6"/>
      <c r="H96" s="8"/>
    </row>
    <row r="97" spans="1:8" ht="15.75" customHeight="1">
      <c r="A97" s="8"/>
      <c r="B97" s="19"/>
      <c r="E97" s="6"/>
      <c r="F97" s="8"/>
      <c r="G97" s="6"/>
      <c r="H97" s="8"/>
    </row>
    <row r="98" spans="1:8" ht="15.75" customHeight="1">
      <c r="A98" s="8"/>
      <c r="B98" s="19"/>
      <c r="E98" s="6"/>
      <c r="F98" s="8"/>
      <c r="G98" s="6"/>
      <c r="H98" s="8"/>
    </row>
    <row r="99" spans="1:8" ht="15.75" customHeight="1">
      <c r="A99" s="8"/>
      <c r="B99" s="18"/>
      <c r="E99" s="6"/>
      <c r="F99" s="8"/>
      <c r="G99" s="6"/>
      <c r="H99" s="8"/>
    </row>
    <row r="100" spans="1:8" ht="15.75" customHeight="1">
      <c r="A100" s="8"/>
      <c r="B100" s="18"/>
      <c r="E100" s="6"/>
      <c r="F100" s="8"/>
      <c r="G100" s="6"/>
      <c r="H100" s="8"/>
    </row>
    <row r="101" spans="1:8" ht="15.75" customHeight="1">
      <c r="A101" s="8"/>
      <c r="B101" s="19"/>
      <c r="E101" s="6"/>
      <c r="F101" s="8"/>
      <c r="G101" s="6"/>
      <c r="H101" s="8"/>
    </row>
    <row r="102" spans="1:8" ht="15.75" customHeight="1">
      <c r="A102" s="8"/>
      <c r="B102" s="19"/>
      <c r="E102" s="6"/>
      <c r="F102" s="8"/>
      <c r="G102" s="6"/>
      <c r="H102" s="8"/>
    </row>
    <row r="103" spans="1:8" ht="15.75" customHeight="1">
      <c r="A103" s="8"/>
      <c r="B103" s="19"/>
      <c r="E103" s="6"/>
      <c r="F103" s="8"/>
      <c r="G103" s="6"/>
      <c r="H103" s="8"/>
    </row>
    <row r="104" spans="1:8" ht="15.75" customHeight="1">
      <c r="A104" s="8"/>
      <c r="B104" s="19"/>
      <c r="E104" s="6"/>
      <c r="F104" s="8"/>
      <c r="G104" s="6"/>
      <c r="H104" s="8"/>
    </row>
    <row r="105" spans="1:8" ht="15.75" customHeight="1">
      <c r="A105" s="8"/>
      <c r="B105" s="18"/>
      <c r="E105" s="6"/>
      <c r="F105" s="8"/>
      <c r="G105" s="6"/>
      <c r="H105" s="8"/>
    </row>
    <row r="106" spans="1:8" ht="15.75" customHeight="1">
      <c r="A106" s="8"/>
      <c r="B106" s="19"/>
      <c r="E106" s="6"/>
      <c r="F106" s="8"/>
      <c r="G106" s="6"/>
      <c r="H106" s="8"/>
    </row>
    <row r="107" spans="1:8" ht="15.75" customHeight="1">
      <c r="A107" s="8"/>
      <c r="B107" s="18"/>
      <c r="E107" s="6"/>
      <c r="F107" s="8"/>
      <c r="G107" s="6"/>
      <c r="H107" s="8"/>
    </row>
    <row r="108" spans="1:8" ht="15.75" customHeight="1">
      <c r="A108" s="8"/>
      <c r="B108" s="19"/>
      <c r="E108" s="6"/>
      <c r="F108" s="8"/>
      <c r="G108" s="6"/>
      <c r="H108" s="8"/>
    </row>
    <row r="109" spans="1:8" ht="15.75" customHeight="1">
      <c r="A109" s="8"/>
      <c r="B109" s="20"/>
      <c r="C109" s="21"/>
      <c r="D109" s="22"/>
      <c r="E109" s="6"/>
      <c r="F109" s="8"/>
      <c r="G109" s="6"/>
      <c r="H109" s="8"/>
    </row>
    <row r="110" spans="1:8" ht="15.75" customHeight="1">
      <c r="A110" s="8"/>
      <c r="B110" s="20"/>
      <c r="C110" s="21"/>
      <c r="D110" s="22"/>
      <c r="E110" s="6"/>
      <c r="F110" s="8"/>
      <c r="G110" s="6"/>
      <c r="H110" s="8"/>
    </row>
    <row r="111" spans="1:8" ht="15.75" customHeight="1">
      <c r="A111" s="8"/>
      <c r="B111" s="23"/>
      <c r="C111" s="21"/>
      <c r="D111" s="22"/>
      <c r="E111" s="6"/>
      <c r="F111" s="8"/>
      <c r="G111" s="6"/>
      <c r="H111" s="8"/>
    </row>
    <row r="112" spans="1:8" ht="15.75" customHeight="1">
      <c r="A112" s="8"/>
      <c r="B112" s="23"/>
      <c r="C112" s="21"/>
      <c r="D112" s="22"/>
      <c r="E112" s="6"/>
      <c r="F112" s="8"/>
      <c r="G112" s="6"/>
      <c r="H112" s="8"/>
    </row>
    <row r="113" spans="1:8" ht="15.75" customHeight="1">
      <c r="A113" s="8"/>
      <c r="B113" s="23"/>
      <c r="C113" s="21"/>
      <c r="D113" s="22"/>
      <c r="E113" s="6"/>
      <c r="F113" s="8"/>
      <c r="G113" s="6"/>
      <c r="H113" s="8"/>
    </row>
    <row r="114" spans="1:8" ht="15.75" customHeight="1">
      <c r="A114" s="8"/>
      <c r="B114" s="20"/>
      <c r="C114" s="21"/>
      <c r="D114" s="22"/>
      <c r="E114" s="6"/>
      <c r="F114" s="8"/>
      <c r="G114" s="6"/>
      <c r="H114" s="8"/>
    </row>
    <row r="115" spans="1:8" ht="15.75" customHeight="1">
      <c r="B115" s="26"/>
      <c r="G115" s="13"/>
    </row>
    <row r="116" spans="1:8" ht="15.75" customHeight="1">
      <c r="B116" s="26"/>
      <c r="G116" s="13"/>
    </row>
    <row r="117" spans="1:8" ht="15.75" customHeight="1">
      <c r="B117" s="26"/>
      <c r="G117" s="13"/>
    </row>
    <row r="118" spans="1:8" ht="15.75" customHeight="1">
      <c r="G118" s="13"/>
    </row>
    <row r="119" spans="1:8" ht="15.75" customHeight="1"/>
    <row r="120" spans="1:8" ht="15.75" customHeight="1"/>
    <row r="121" spans="1:8" ht="15.75" customHeight="1"/>
    <row r="122" spans="1:8" ht="15.75" customHeight="1">
      <c r="G122" s="13"/>
    </row>
    <row r="123" spans="1:8" ht="15.75" customHeight="1">
      <c r="G123" s="13"/>
    </row>
    <row r="124" spans="1:8" ht="15.75" customHeight="1">
      <c r="G124" s="13"/>
    </row>
    <row r="125" spans="1:8" ht="15.75" customHeight="1">
      <c r="G125" s="13"/>
    </row>
    <row r="126" spans="1:8" ht="15.75" customHeight="1">
      <c r="G126" s="13"/>
    </row>
    <row r="127" spans="1:8" ht="15.75" customHeight="1">
      <c r="G127" s="6"/>
      <c r="H127" s="8"/>
    </row>
    <row r="128" spans="1:8" ht="15.75" customHeight="1">
      <c r="G128" s="6"/>
      <c r="H128" s="8"/>
    </row>
    <row r="129" spans="7:8" ht="15.75" customHeight="1">
      <c r="G129" s="6"/>
      <c r="H129" s="8"/>
    </row>
    <row r="130" spans="7:8" ht="15.75" customHeight="1">
      <c r="G130" s="13"/>
    </row>
    <row r="131" spans="7:8" ht="15.75" customHeight="1">
      <c r="G131" s="13"/>
    </row>
    <row r="132" spans="7:8" ht="15.75" customHeight="1">
      <c r="G132" s="13"/>
    </row>
    <row r="133" spans="7:8" ht="15.75" customHeight="1">
      <c r="G133" s="13"/>
    </row>
    <row r="134" spans="7:8" ht="15.75" customHeight="1">
      <c r="G134" s="13"/>
    </row>
    <row r="135" spans="7:8" ht="15.75" customHeight="1">
      <c r="G135" s="13"/>
    </row>
    <row r="136" spans="7:8" ht="15.75" customHeight="1">
      <c r="G136" s="13"/>
    </row>
    <row r="137" spans="7:8" ht="15.75" customHeight="1">
      <c r="G137" s="13"/>
    </row>
    <row r="138" spans="7:8" ht="15.75" customHeight="1">
      <c r="G138" s="13"/>
    </row>
    <row r="139" spans="7:8" ht="15.75" customHeight="1">
      <c r="G139" s="13"/>
    </row>
    <row r="140" spans="7:8" ht="15.75" customHeight="1">
      <c r="G140" s="13"/>
    </row>
    <row r="141" spans="7:8" ht="15.75" customHeight="1">
      <c r="G141" s="13"/>
    </row>
    <row r="142" spans="7:8" ht="15.75" customHeight="1">
      <c r="G142" s="13"/>
    </row>
    <row r="143" spans="7:8" ht="15.75" customHeight="1">
      <c r="G143" s="13"/>
    </row>
    <row r="144" spans="7:8" ht="15.75" customHeight="1">
      <c r="G144" s="13"/>
    </row>
    <row r="145" spans="7:7" ht="15.75" customHeight="1">
      <c r="G145" s="13"/>
    </row>
    <row r="146" spans="7:7" ht="15.75" customHeight="1">
      <c r="G146" s="13"/>
    </row>
    <row r="147" spans="7:7" ht="15.75" customHeight="1">
      <c r="G147" s="13"/>
    </row>
    <row r="148" spans="7:7" ht="15.75" customHeight="1">
      <c r="G148" s="13"/>
    </row>
    <row r="149" spans="7:7" ht="15.75" customHeight="1">
      <c r="G149" s="13"/>
    </row>
    <row r="150" spans="7:7" ht="15.75" customHeight="1">
      <c r="G150" s="13"/>
    </row>
    <row r="151" spans="7:7" ht="15.75" customHeight="1">
      <c r="G151" s="13"/>
    </row>
    <row r="152" spans="7:7" ht="15.75" customHeight="1">
      <c r="G152" s="13"/>
    </row>
    <row r="153" spans="7:7" ht="15.75" customHeight="1">
      <c r="G153" s="13"/>
    </row>
    <row r="154" spans="7:7" ht="15.75" customHeight="1">
      <c r="G154" s="13"/>
    </row>
    <row r="155" spans="7:7" ht="15.75" customHeight="1">
      <c r="G155" s="13"/>
    </row>
    <row r="156" spans="7:7" ht="15.75" customHeight="1">
      <c r="G156" s="13"/>
    </row>
    <row r="157" spans="7:7" ht="15.75" customHeight="1">
      <c r="G157" s="13"/>
    </row>
    <row r="158" spans="7:7" ht="15.75" customHeight="1">
      <c r="G158" s="13"/>
    </row>
    <row r="159" spans="7:7" ht="15.75" customHeight="1">
      <c r="G159" s="13"/>
    </row>
    <row r="160" spans="7:7" ht="15.75" customHeight="1">
      <c r="G160" s="13"/>
    </row>
    <row r="161" spans="7:7" ht="15.75" customHeight="1">
      <c r="G161" s="13"/>
    </row>
    <row r="162" spans="7:7" ht="15.75" customHeight="1">
      <c r="G162" s="13"/>
    </row>
    <row r="163" spans="7:7" ht="15.75" customHeight="1">
      <c r="G163" s="13"/>
    </row>
    <row r="164" spans="7:7" ht="15.75" customHeight="1">
      <c r="G164" s="13"/>
    </row>
    <row r="165" spans="7:7" ht="15.75" customHeight="1">
      <c r="G165" s="13"/>
    </row>
    <row r="166" spans="7:7" ht="15.75" customHeight="1">
      <c r="G166" s="13"/>
    </row>
    <row r="167" spans="7:7" ht="15.75" customHeight="1">
      <c r="G167" s="13"/>
    </row>
    <row r="168" spans="7:7" ht="15.75" customHeight="1">
      <c r="G168" s="13"/>
    </row>
    <row r="169" spans="7:7" ht="15.75" customHeight="1">
      <c r="G169" s="13"/>
    </row>
    <row r="170" spans="7:7" ht="15.75" customHeight="1">
      <c r="G170" s="13"/>
    </row>
    <row r="171" spans="7:7" ht="15.75" customHeight="1">
      <c r="G171" s="13"/>
    </row>
    <row r="172" spans="7:7" ht="15.75" customHeight="1">
      <c r="G172" s="13"/>
    </row>
    <row r="173" spans="7:7" ht="15.75" customHeight="1">
      <c r="G173" s="13"/>
    </row>
    <row r="174" spans="7:7" ht="15.75" customHeight="1">
      <c r="G174" s="13"/>
    </row>
    <row r="175" spans="7:7" ht="15.75" customHeight="1">
      <c r="G175" s="13"/>
    </row>
    <row r="176" spans="7:7" ht="15.75" customHeight="1">
      <c r="G176" s="13"/>
    </row>
    <row r="177" spans="7:7" ht="15.75" customHeight="1">
      <c r="G177" s="13"/>
    </row>
    <row r="178" spans="7:7" ht="15.75" customHeight="1">
      <c r="G178" s="13"/>
    </row>
    <row r="179" spans="7:7" ht="15.75" customHeight="1">
      <c r="G179" s="13"/>
    </row>
    <row r="180" spans="7:7" ht="15.75" customHeight="1">
      <c r="G180" s="13"/>
    </row>
    <row r="181" spans="7:7" ht="15.75" customHeight="1">
      <c r="G181" s="13"/>
    </row>
    <row r="182" spans="7:7" ht="15.75" customHeight="1">
      <c r="G182" s="13"/>
    </row>
    <row r="183" spans="7:7" ht="15.75" customHeight="1">
      <c r="G183" s="13"/>
    </row>
    <row r="184" spans="7:7" ht="15.75" customHeight="1">
      <c r="G184" s="13"/>
    </row>
    <row r="185" spans="7:7" ht="15.75" customHeight="1">
      <c r="G185" s="13"/>
    </row>
    <row r="186" spans="7:7" ht="15.75" customHeight="1">
      <c r="G186" s="13"/>
    </row>
    <row r="187" spans="7:7" ht="15.75" customHeight="1">
      <c r="G187" s="13"/>
    </row>
    <row r="188" spans="7:7" ht="15.75" customHeight="1">
      <c r="G188" s="13"/>
    </row>
    <row r="189" spans="7:7" ht="15.75" customHeight="1">
      <c r="G189" s="13"/>
    </row>
    <row r="190" spans="7:7" ht="15.75" customHeight="1">
      <c r="G190" s="13"/>
    </row>
    <row r="191" spans="7:7" ht="15.75" customHeight="1">
      <c r="G191" s="13"/>
    </row>
    <row r="192" spans="7:7" ht="15.75" customHeight="1">
      <c r="G192" s="13"/>
    </row>
    <row r="193" spans="7:7" ht="15.75" customHeight="1">
      <c r="G193" s="13"/>
    </row>
    <row r="194" spans="7:7" ht="15.75" customHeight="1">
      <c r="G194" s="13"/>
    </row>
    <row r="195" spans="7:7" ht="15.75" customHeight="1">
      <c r="G195" s="13"/>
    </row>
    <row r="196" spans="7:7" ht="15.75" customHeight="1">
      <c r="G196" s="13"/>
    </row>
    <row r="197" spans="7:7" ht="15.75" customHeight="1">
      <c r="G197" s="13"/>
    </row>
    <row r="198" spans="7:7" ht="15.75" customHeight="1">
      <c r="G198" s="13"/>
    </row>
    <row r="199" spans="7:7" ht="15.75" customHeight="1">
      <c r="G199" s="13"/>
    </row>
    <row r="200" spans="7:7" ht="15.75" customHeight="1">
      <c r="G200" s="13"/>
    </row>
    <row r="201" spans="7:7" ht="15.75" customHeight="1">
      <c r="G201" s="13"/>
    </row>
    <row r="202" spans="7:7" ht="15.75" customHeight="1">
      <c r="G202" s="13"/>
    </row>
    <row r="203" spans="7:7" ht="15.75" customHeight="1">
      <c r="G203" s="13"/>
    </row>
    <row r="204" spans="7:7" ht="15.75" customHeight="1">
      <c r="G204" s="13"/>
    </row>
    <row r="205" spans="7:7" ht="15.75" customHeight="1">
      <c r="G205" s="13"/>
    </row>
    <row r="206" spans="7:7" ht="15.75" customHeight="1">
      <c r="G206" s="13"/>
    </row>
    <row r="207" spans="7:7" ht="15.75" customHeight="1">
      <c r="G207" s="13"/>
    </row>
    <row r="208" spans="7:7" ht="15.75" customHeight="1">
      <c r="G208" s="13"/>
    </row>
    <row r="209" spans="7:7" ht="15.75" customHeight="1">
      <c r="G209" s="13"/>
    </row>
    <row r="210" spans="7:7" ht="15.75" customHeight="1">
      <c r="G210" s="13"/>
    </row>
    <row r="211" spans="7:7" ht="15.75" customHeight="1">
      <c r="G211" s="13"/>
    </row>
    <row r="212" spans="7:7" ht="15.75" customHeight="1">
      <c r="G212" s="13"/>
    </row>
    <row r="213" spans="7:7" ht="15.75" customHeight="1">
      <c r="G213" s="13"/>
    </row>
    <row r="214" spans="7:7" ht="15.75" customHeight="1">
      <c r="G214" s="13"/>
    </row>
    <row r="215" spans="7:7" ht="15.75" customHeight="1">
      <c r="G215" s="13"/>
    </row>
    <row r="216" spans="7:7" ht="15.75" customHeight="1">
      <c r="G216" s="13"/>
    </row>
    <row r="217" spans="7:7" ht="15.75" customHeight="1">
      <c r="G217" s="13"/>
    </row>
    <row r="218" spans="7:7" ht="15.75" customHeight="1">
      <c r="G218" s="13"/>
    </row>
    <row r="219" spans="7:7" ht="15.75" customHeight="1">
      <c r="G219" s="13"/>
    </row>
    <row r="220" spans="7:7" ht="15.75" customHeight="1">
      <c r="G220" s="13"/>
    </row>
    <row r="221" spans="7:7" ht="15.75" customHeight="1">
      <c r="G221" s="13"/>
    </row>
    <row r="222" spans="7:7" ht="15.75" customHeight="1">
      <c r="G222" s="13"/>
    </row>
    <row r="223" spans="7:7" ht="15.75" customHeight="1">
      <c r="G223" s="13"/>
    </row>
    <row r="224" spans="7:7" ht="15.75" customHeight="1">
      <c r="G224" s="13"/>
    </row>
    <row r="225" spans="7:7" ht="15.75" customHeight="1">
      <c r="G225" s="13"/>
    </row>
    <row r="226" spans="7:7" ht="15.75" customHeight="1">
      <c r="G226" s="13"/>
    </row>
    <row r="227" spans="7:7" ht="15.75" customHeight="1">
      <c r="G227" s="13"/>
    </row>
    <row r="228" spans="7:7" ht="15.75" customHeight="1">
      <c r="G228" s="13"/>
    </row>
    <row r="229" spans="7:7" ht="15.75" customHeight="1">
      <c r="G229" s="13"/>
    </row>
    <row r="230" spans="7:7" ht="15.75" customHeight="1">
      <c r="G230" s="13"/>
    </row>
    <row r="231" spans="7:7" ht="15.75" customHeight="1">
      <c r="G231" s="13"/>
    </row>
    <row r="232" spans="7:7" ht="15.75" customHeight="1">
      <c r="G232" s="13"/>
    </row>
    <row r="233" spans="7:7" ht="15.75" customHeight="1">
      <c r="G233" s="13"/>
    </row>
    <row r="234" spans="7:7" ht="15.75" customHeight="1">
      <c r="G234" s="13"/>
    </row>
    <row r="235" spans="7:7" ht="15.75" customHeight="1">
      <c r="G235" s="13"/>
    </row>
    <row r="236" spans="7:7" ht="15.75" customHeight="1">
      <c r="G236" s="13"/>
    </row>
    <row r="237" spans="7:7" ht="15.75" customHeight="1">
      <c r="G237" s="13"/>
    </row>
    <row r="238" spans="7:7" ht="15.75" customHeight="1">
      <c r="G238" s="13"/>
    </row>
    <row r="239" spans="7:7" ht="15.75" customHeight="1">
      <c r="G239" s="13"/>
    </row>
    <row r="240" spans="7:7" ht="15.75" customHeight="1">
      <c r="G240" s="13"/>
    </row>
    <row r="241" spans="7:7" ht="15.75" customHeight="1">
      <c r="G241" s="13"/>
    </row>
    <row r="242" spans="7:7" ht="15.75" customHeight="1">
      <c r="G242" s="13"/>
    </row>
    <row r="243" spans="7:7" ht="15.75" customHeight="1">
      <c r="G243" s="13"/>
    </row>
    <row r="244" spans="7:7" ht="15.75" customHeight="1">
      <c r="G244" s="13"/>
    </row>
    <row r="245" spans="7:7" ht="15.75" customHeight="1">
      <c r="G245" s="13"/>
    </row>
    <row r="246" spans="7:7" ht="15.75" customHeight="1">
      <c r="G246" s="13"/>
    </row>
    <row r="247" spans="7:7" ht="15.75" customHeight="1">
      <c r="G247" s="13"/>
    </row>
    <row r="248" spans="7:7" ht="15.75" customHeight="1">
      <c r="G248" s="13"/>
    </row>
    <row r="249" spans="7:7" ht="15.75" customHeight="1">
      <c r="G249" s="13"/>
    </row>
    <row r="250" spans="7:7" ht="15.75" customHeight="1">
      <c r="G250" s="13"/>
    </row>
    <row r="251" spans="7:7" ht="15.75" customHeight="1">
      <c r="G251" s="13"/>
    </row>
    <row r="252" spans="7:7" ht="15.75" customHeight="1">
      <c r="G252" s="13"/>
    </row>
    <row r="253" spans="7:7" ht="15.75" customHeight="1">
      <c r="G253" s="13"/>
    </row>
    <row r="254" spans="7:7" ht="15.75" customHeight="1">
      <c r="G254" s="13"/>
    </row>
    <row r="255" spans="7:7" ht="15.75" customHeight="1">
      <c r="G255" s="13"/>
    </row>
    <row r="256" spans="7:7" ht="15.75" customHeight="1">
      <c r="G256" s="13"/>
    </row>
    <row r="257" spans="7:7" ht="15.75" customHeight="1">
      <c r="G257" s="13"/>
    </row>
    <row r="258" spans="7:7" ht="15.75" customHeight="1">
      <c r="G258" s="13"/>
    </row>
    <row r="259" spans="7:7" ht="15.75" customHeight="1">
      <c r="G259" s="13"/>
    </row>
    <row r="260" spans="7:7" ht="15.75" customHeight="1">
      <c r="G260" s="13"/>
    </row>
    <row r="261" spans="7:7" ht="15.75" customHeight="1">
      <c r="G261" s="13"/>
    </row>
    <row r="262" spans="7:7" ht="15.75" customHeight="1">
      <c r="G262" s="13"/>
    </row>
    <row r="263" spans="7:7" ht="15.75" customHeight="1">
      <c r="G263" s="13"/>
    </row>
    <row r="264" spans="7:7" ht="15.75" customHeight="1">
      <c r="G264" s="13"/>
    </row>
    <row r="265" spans="7:7" ht="15.75" customHeight="1">
      <c r="G265" s="13"/>
    </row>
    <row r="266" spans="7:7" ht="15.75" customHeight="1"/>
    <row r="267" spans="7:7" ht="15.75" customHeight="1"/>
    <row r="268" spans="7:7" ht="15.75" customHeight="1"/>
    <row r="269" spans="7:7" ht="15.75" customHeight="1"/>
    <row r="270" spans="7:7" ht="15.75" customHeight="1"/>
    <row r="271" spans="7:7" ht="15.75" customHeight="1"/>
    <row r="272" spans="7:7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7" xr:uid="{00000000-0009-0000-0000-000016000000}">
    <sortState xmlns:xlrd2="http://schemas.microsoft.com/office/spreadsheetml/2017/richdata2" ref="A2:H117">
      <sortCondition descending="1" ref="D2:D117"/>
      <sortCondition ref="B2:B117"/>
      <sortCondition descending="1" ref="G2:G117"/>
      <sortCondition descending="1" ref="C2:C117"/>
      <sortCondition descending="1" ref="E2:E117"/>
    </sortState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</cols>
  <sheetData>
    <row r="1" spans="1:12" ht="15.75">
      <c r="A1" s="8" t="s">
        <v>1802</v>
      </c>
      <c r="B1" s="8"/>
      <c r="C1" s="8"/>
      <c r="D1" s="8"/>
      <c r="E1" s="8"/>
      <c r="F1" s="8"/>
      <c r="G1" s="27">
        <f>SUM(G3:G128,K5)</f>
        <v>1000.1450000000002</v>
      </c>
      <c r="H1" s="27">
        <f>SUM(G3:H90)+K4-G1</f>
        <v>1196.575</v>
      </c>
      <c r="I1" s="28">
        <f>G1-K6</f>
        <v>825.14500000000021</v>
      </c>
      <c r="J1" s="28">
        <f>H1+K6</f>
        <v>1371.575</v>
      </c>
      <c r="K1" s="28">
        <f>SUM(I1:J1)</f>
        <v>2196.7200000000003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  <c r="I2" s="28">
        <f>I1*0.4/0.5</f>
        <v>660.11600000000021</v>
      </c>
      <c r="J2" s="28">
        <f>K1-I2</f>
        <v>1536.604</v>
      </c>
      <c r="K2" s="28">
        <f>SUM(I2:J2)</f>
        <v>2196.7200000000003</v>
      </c>
    </row>
    <row r="3" spans="1:12" ht="15.75">
      <c r="A3" s="8" t="s">
        <v>395</v>
      </c>
      <c r="B3" s="23">
        <v>43925</v>
      </c>
      <c r="C3" s="29" t="s">
        <v>70</v>
      </c>
      <c r="D3" s="22" t="s">
        <v>1803</v>
      </c>
      <c r="E3" s="6">
        <f t="shared" ref="E3:E57" si="0">MID(D3,3,LEN(D3)-2)+0</f>
        <v>50.4</v>
      </c>
      <c r="F3" s="8">
        <v>2</v>
      </c>
      <c r="G3" s="6">
        <f t="shared" ref="G3:G65" si="1">IFERROR(E3/F3,"")</f>
        <v>25.2</v>
      </c>
      <c r="H3" s="6">
        <f t="shared" ref="H3:H20" si="2">IF(F3=0,E3,E3-G3)</f>
        <v>25.2</v>
      </c>
    </row>
    <row r="4" spans="1:12" ht="15.75">
      <c r="A4" s="8" t="s">
        <v>395</v>
      </c>
      <c r="B4" s="24">
        <v>43926</v>
      </c>
      <c r="C4" s="29" t="s">
        <v>1804</v>
      </c>
      <c r="D4" s="22" t="s">
        <v>77</v>
      </c>
      <c r="E4" s="6">
        <f t="shared" si="0"/>
        <v>50</v>
      </c>
      <c r="F4" s="8">
        <v>2</v>
      </c>
      <c r="G4" s="6">
        <f t="shared" si="1"/>
        <v>25</v>
      </c>
      <c r="H4" s="6">
        <f t="shared" si="2"/>
        <v>25</v>
      </c>
      <c r="J4" s="1" t="s">
        <v>1805</v>
      </c>
      <c r="K4" s="1">
        <v>615</v>
      </c>
    </row>
    <row r="5" spans="1:12" ht="15.75">
      <c r="A5" s="8" t="s">
        <v>395</v>
      </c>
      <c r="B5" s="20">
        <v>43936</v>
      </c>
      <c r="C5" s="29" t="s">
        <v>1109</v>
      </c>
      <c r="D5" s="22" t="s">
        <v>1318</v>
      </c>
      <c r="E5" s="6">
        <f t="shared" si="0"/>
        <v>47.9</v>
      </c>
      <c r="F5" s="8">
        <v>2</v>
      </c>
      <c r="G5" s="6">
        <f t="shared" si="1"/>
        <v>23.95</v>
      </c>
      <c r="H5" s="6">
        <f t="shared" si="2"/>
        <v>23.95</v>
      </c>
      <c r="J5" s="1" t="s">
        <v>1806</v>
      </c>
      <c r="K5" s="1">
        <f>K4/2</f>
        <v>307.5</v>
      </c>
    </row>
    <row r="6" spans="1:12" ht="15.75">
      <c r="A6" s="8" t="s">
        <v>395</v>
      </c>
      <c r="B6" s="20">
        <v>43945</v>
      </c>
      <c r="C6" s="29" t="s">
        <v>1807</v>
      </c>
      <c r="D6" s="22" t="s">
        <v>1808</v>
      </c>
      <c r="E6" s="6">
        <f t="shared" si="0"/>
        <v>40.15</v>
      </c>
      <c r="F6" s="8">
        <v>2</v>
      </c>
      <c r="G6" s="6">
        <f t="shared" si="1"/>
        <v>20.074999999999999</v>
      </c>
      <c r="H6" s="6">
        <f t="shared" si="2"/>
        <v>20.074999999999999</v>
      </c>
      <c r="J6" s="1" t="s">
        <v>1809</v>
      </c>
      <c r="K6" s="1">
        <v>175</v>
      </c>
    </row>
    <row r="7" spans="1:12" ht="15.75">
      <c r="A7" s="8" t="s">
        <v>395</v>
      </c>
      <c r="B7" s="20">
        <v>43933</v>
      </c>
      <c r="C7" s="29" t="s">
        <v>3</v>
      </c>
      <c r="D7" s="22" t="s">
        <v>1810</v>
      </c>
      <c r="E7" s="6">
        <f t="shared" si="0"/>
        <v>37.380000000000003</v>
      </c>
      <c r="F7" s="8">
        <v>2</v>
      </c>
      <c r="G7" s="6">
        <f t="shared" si="1"/>
        <v>18.690000000000001</v>
      </c>
      <c r="H7" s="6">
        <f t="shared" si="2"/>
        <v>18.690000000000001</v>
      </c>
      <c r="J7" s="1" t="s">
        <v>1811</v>
      </c>
      <c r="K7" s="16">
        <v>5598</v>
      </c>
      <c r="L7" s="17">
        <v>0.6</v>
      </c>
    </row>
    <row r="8" spans="1:12" ht="15.75">
      <c r="A8" s="8" t="s">
        <v>395</v>
      </c>
      <c r="B8" s="20">
        <v>43933</v>
      </c>
      <c r="C8" s="29" t="s">
        <v>5</v>
      </c>
      <c r="D8" s="22" t="s">
        <v>1812</v>
      </c>
      <c r="E8" s="6">
        <f t="shared" si="0"/>
        <v>33.75</v>
      </c>
      <c r="F8" s="8">
        <v>2</v>
      </c>
      <c r="G8" s="6">
        <f t="shared" si="1"/>
        <v>16.875</v>
      </c>
      <c r="H8" s="6">
        <f t="shared" si="2"/>
        <v>16.875</v>
      </c>
      <c r="J8" s="1" t="s">
        <v>1813</v>
      </c>
      <c r="K8" s="16">
        <f>3651/12*13</f>
        <v>3955.25</v>
      </c>
      <c r="L8" s="17">
        <v>0.4</v>
      </c>
    </row>
    <row r="9" spans="1:12" ht="15.75">
      <c r="A9" s="8" t="s">
        <v>395</v>
      </c>
      <c r="B9" s="20">
        <v>43931</v>
      </c>
      <c r="C9" s="29" t="s">
        <v>5</v>
      </c>
      <c r="D9" s="22" t="s">
        <v>1814</v>
      </c>
      <c r="E9" s="6">
        <f t="shared" si="0"/>
        <v>32.76</v>
      </c>
      <c r="F9" s="8">
        <v>2</v>
      </c>
      <c r="G9" s="6">
        <f t="shared" si="1"/>
        <v>16.38</v>
      </c>
      <c r="H9" s="6">
        <f t="shared" si="2"/>
        <v>16.38</v>
      </c>
      <c r="J9" s="1" t="s">
        <v>1815</v>
      </c>
      <c r="K9" s="16">
        <f>5598+3651</f>
        <v>9249</v>
      </c>
      <c r="L9" s="17">
        <f>K9/K9</f>
        <v>1</v>
      </c>
    </row>
    <row r="10" spans="1:12" ht="15.75">
      <c r="A10" s="8" t="s">
        <v>395</v>
      </c>
      <c r="B10" s="20">
        <v>43947</v>
      </c>
      <c r="C10" s="29" t="s">
        <v>3</v>
      </c>
      <c r="D10" s="22" t="s">
        <v>1816</v>
      </c>
      <c r="E10" s="6">
        <f t="shared" si="0"/>
        <v>29.92</v>
      </c>
      <c r="F10" s="8">
        <v>2</v>
      </c>
      <c r="G10" s="6">
        <f t="shared" si="1"/>
        <v>14.96</v>
      </c>
      <c r="H10" s="6">
        <f t="shared" si="2"/>
        <v>14.96</v>
      </c>
    </row>
    <row r="11" spans="1:12" ht="15.75">
      <c r="A11" s="8" t="s">
        <v>395</v>
      </c>
      <c r="B11" s="20">
        <v>43944</v>
      </c>
      <c r="C11" s="29" t="s">
        <v>5</v>
      </c>
      <c r="D11" s="22" t="s">
        <v>1817</v>
      </c>
      <c r="E11" s="6">
        <f t="shared" si="0"/>
        <v>28.09</v>
      </c>
      <c r="F11" s="8">
        <v>2</v>
      </c>
      <c r="G11" s="6">
        <f t="shared" si="1"/>
        <v>14.045</v>
      </c>
      <c r="H11" s="6">
        <f t="shared" si="2"/>
        <v>14.045</v>
      </c>
      <c r="J11" s="1" t="s">
        <v>1818</v>
      </c>
      <c r="K11" s="16">
        <f>K7-J2</f>
        <v>4061.3959999999997</v>
      </c>
      <c r="L11" s="17">
        <f t="shared" ref="L11:L12" si="3">K11/K7</f>
        <v>0.72550839585566274</v>
      </c>
    </row>
    <row r="12" spans="1:12" ht="15.75">
      <c r="A12" s="8" t="s">
        <v>395</v>
      </c>
      <c r="B12" s="20">
        <v>43924</v>
      </c>
      <c r="C12" s="29" t="s">
        <v>1819</v>
      </c>
      <c r="D12" s="22" t="s">
        <v>1820</v>
      </c>
      <c r="E12" s="6">
        <f t="shared" si="0"/>
        <v>21.77</v>
      </c>
      <c r="F12" s="8">
        <v>2</v>
      </c>
      <c r="G12" s="6">
        <f t="shared" si="1"/>
        <v>10.885</v>
      </c>
      <c r="H12" s="6">
        <f t="shared" si="2"/>
        <v>10.885</v>
      </c>
      <c r="J12" s="1" t="s">
        <v>1821</v>
      </c>
      <c r="K12" s="16">
        <f>K8-I2</f>
        <v>3295.134</v>
      </c>
      <c r="L12" s="17">
        <f t="shared" si="3"/>
        <v>0.83310384931420267</v>
      </c>
    </row>
    <row r="13" spans="1:12" ht="15.75">
      <c r="A13" s="8" t="s">
        <v>395</v>
      </c>
      <c r="B13" s="20">
        <v>43950</v>
      </c>
      <c r="C13" s="29" t="s">
        <v>336</v>
      </c>
      <c r="D13" s="22" t="s">
        <v>1822</v>
      </c>
      <c r="E13" s="6">
        <f t="shared" si="0"/>
        <v>19.149999999999999</v>
      </c>
      <c r="F13" s="8">
        <v>2</v>
      </c>
      <c r="G13" s="6">
        <f t="shared" si="1"/>
        <v>9.5749999999999993</v>
      </c>
      <c r="H13" s="6">
        <f t="shared" si="2"/>
        <v>9.5749999999999993</v>
      </c>
    </row>
    <row r="14" spans="1:12" ht="15.75">
      <c r="A14" s="8" t="s">
        <v>395</v>
      </c>
      <c r="B14" s="23">
        <v>43935</v>
      </c>
      <c r="C14" s="29" t="s">
        <v>3</v>
      </c>
      <c r="D14" s="22" t="s">
        <v>1823</v>
      </c>
      <c r="E14" s="6">
        <f t="shared" si="0"/>
        <v>17.649999999999999</v>
      </c>
      <c r="F14" s="8">
        <v>2</v>
      </c>
      <c r="G14" s="6">
        <f t="shared" si="1"/>
        <v>8.8249999999999993</v>
      </c>
      <c r="H14" s="6">
        <f t="shared" si="2"/>
        <v>8.8249999999999993</v>
      </c>
    </row>
    <row r="15" spans="1:12" ht="15.75">
      <c r="A15" s="8" t="s">
        <v>395</v>
      </c>
      <c r="B15" s="20">
        <v>43926</v>
      </c>
      <c r="C15" s="29" t="s">
        <v>908</v>
      </c>
      <c r="D15" s="22" t="s">
        <v>1824</v>
      </c>
      <c r="E15" s="6">
        <f t="shared" si="0"/>
        <v>15.9</v>
      </c>
      <c r="F15" s="8">
        <v>2</v>
      </c>
      <c r="G15" s="6">
        <f t="shared" si="1"/>
        <v>7.95</v>
      </c>
      <c r="H15" s="6">
        <f t="shared" si="2"/>
        <v>7.95</v>
      </c>
    </row>
    <row r="16" spans="1:12" ht="15.75">
      <c r="A16" s="8" t="s">
        <v>395</v>
      </c>
      <c r="B16" s="20">
        <v>43926</v>
      </c>
      <c r="C16" s="29" t="s">
        <v>1825</v>
      </c>
      <c r="D16" s="22" t="s">
        <v>1826</v>
      </c>
      <c r="E16" s="6">
        <f t="shared" si="0"/>
        <v>15.73</v>
      </c>
      <c r="F16" s="8">
        <v>2</v>
      </c>
      <c r="G16" s="6">
        <f t="shared" si="1"/>
        <v>7.8650000000000002</v>
      </c>
      <c r="H16" s="6">
        <f t="shared" si="2"/>
        <v>7.8650000000000002</v>
      </c>
    </row>
    <row r="17" spans="1:8" ht="15.75">
      <c r="A17" s="8" t="s">
        <v>395</v>
      </c>
      <c r="B17" s="20">
        <v>43932</v>
      </c>
      <c r="C17" s="29" t="s">
        <v>1036</v>
      </c>
      <c r="D17" s="22" t="s">
        <v>1827</v>
      </c>
      <c r="E17" s="6">
        <f t="shared" si="0"/>
        <v>11.95</v>
      </c>
      <c r="F17" s="8">
        <v>2</v>
      </c>
      <c r="G17" s="6">
        <f t="shared" si="1"/>
        <v>5.9749999999999996</v>
      </c>
      <c r="H17" s="6">
        <f t="shared" si="2"/>
        <v>5.9749999999999996</v>
      </c>
    </row>
    <row r="18" spans="1:8" ht="15.75">
      <c r="A18" s="8" t="s">
        <v>395</v>
      </c>
      <c r="B18" s="23">
        <v>43945</v>
      </c>
      <c r="C18" s="29" t="s">
        <v>1036</v>
      </c>
      <c r="D18" s="22" t="s">
        <v>355</v>
      </c>
      <c r="E18" s="6">
        <f t="shared" si="0"/>
        <v>5.45</v>
      </c>
      <c r="F18" s="1">
        <v>0</v>
      </c>
      <c r="G18" s="6" t="str">
        <f t="shared" si="1"/>
        <v/>
      </c>
      <c r="H18" s="6">
        <f t="shared" si="2"/>
        <v>5.45</v>
      </c>
    </row>
    <row r="19" spans="1:8" ht="15.75">
      <c r="A19" s="8" t="s">
        <v>395</v>
      </c>
      <c r="B19" s="20">
        <v>43929</v>
      </c>
      <c r="C19" s="29" t="s">
        <v>1828</v>
      </c>
      <c r="D19" s="22" t="s">
        <v>1829</v>
      </c>
      <c r="E19" s="6">
        <f t="shared" si="0"/>
        <v>10.8</v>
      </c>
      <c r="F19" s="8">
        <v>2</v>
      </c>
      <c r="G19" s="6">
        <f t="shared" si="1"/>
        <v>5.4</v>
      </c>
      <c r="H19" s="6">
        <f t="shared" si="2"/>
        <v>5.4</v>
      </c>
    </row>
    <row r="20" spans="1:8" ht="15.75">
      <c r="A20" s="8" t="s">
        <v>395</v>
      </c>
      <c r="B20" s="23">
        <v>43933</v>
      </c>
      <c r="C20" s="29" t="s">
        <v>1830</v>
      </c>
      <c r="D20" s="22" t="s">
        <v>1057</v>
      </c>
      <c r="E20" s="6">
        <f t="shared" si="0"/>
        <v>5.4</v>
      </c>
      <c r="F20" s="8">
        <v>0</v>
      </c>
      <c r="G20" s="6" t="str">
        <f t="shared" si="1"/>
        <v/>
      </c>
      <c r="H20" s="6">
        <f t="shared" si="2"/>
        <v>5.4</v>
      </c>
    </row>
    <row r="21" spans="1:8" ht="15.75" customHeight="1">
      <c r="A21" s="8" t="s">
        <v>395</v>
      </c>
      <c r="B21" s="20">
        <v>43941</v>
      </c>
      <c r="C21" s="29" t="s">
        <v>5</v>
      </c>
      <c r="D21" s="22" t="s">
        <v>1831</v>
      </c>
      <c r="E21" s="6">
        <f t="shared" si="0"/>
        <v>8.11</v>
      </c>
      <c r="F21" s="8">
        <v>2</v>
      </c>
      <c r="G21" s="6">
        <f t="shared" si="1"/>
        <v>4.0549999999999997</v>
      </c>
      <c r="H21" s="6">
        <f>E21-G21</f>
        <v>4.0549999999999997</v>
      </c>
    </row>
    <row r="22" spans="1:8" ht="15.75" customHeight="1">
      <c r="A22" s="8" t="s">
        <v>395</v>
      </c>
      <c r="B22" s="23">
        <v>43931</v>
      </c>
      <c r="C22" s="29" t="s">
        <v>479</v>
      </c>
      <c r="D22" s="22" t="s">
        <v>572</v>
      </c>
      <c r="E22" s="6">
        <f t="shared" si="0"/>
        <v>3.9</v>
      </c>
      <c r="F22" s="8">
        <v>0</v>
      </c>
      <c r="G22" s="6" t="str">
        <f t="shared" si="1"/>
        <v/>
      </c>
      <c r="H22" s="6">
        <f t="shared" ref="H22:H65" si="4">IF(F22=0,E22,E22-G22)</f>
        <v>3.9</v>
      </c>
    </row>
    <row r="23" spans="1:8" ht="15.75" customHeight="1">
      <c r="A23" s="8" t="s">
        <v>395</v>
      </c>
      <c r="B23" s="20">
        <v>43942</v>
      </c>
      <c r="C23" s="29" t="s">
        <v>1832</v>
      </c>
      <c r="D23" s="22" t="s">
        <v>572</v>
      </c>
      <c r="E23" s="6">
        <f t="shared" si="0"/>
        <v>3.9</v>
      </c>
      <c r="F23" s="8">
        <v>0</v>
      </c>
      <c r="G23" s="6" t="str">
        <f t="shared" si="1"/>
        <v/>
      </c>
      <c r="H23" s="6">
        <f t="shared" si="4"/>
        <v>3.9</v>
      </c>
    </row>
    <row r="24" spans="1:8" ht="15.75" customHeight="1">
      <c r="A24" s="8" t="s">
        <v>395</v>
      </c>
      <c r="B24" s="24">
        <v>43925</v>
      </c>
      <c r="C24" s="29" t="s">
        <v>55</v>
      </c>
      <c r="D24" s="22" t="s">
        <v>806</v>
      </c>
      <c r="E24" s="6">
        <f t="shared" si="0"/>
        <v>3.5</v>
      </c>
      <c r="F24" s="8">
        <v>0</v>
      </c>
      <c r="G24" s="6" t="str">
        <f t="shared" si="1"/>
        <v/>
      </c>
      <c r="H24" s="6">
        <f t="shared" si="4"/>
        <v>3.5</v>
      </c>
    </row>
    <row r="25" spans="1:8" ht="15.75" customHeight="1">
      <c r="A25" s="8" t="s">
        <v>395</v>
      </c>
      <c r="B25" s="20">
        <v>43931</v>
      </c>
      <c r="C25" s="29" t="s">
        <v>548</v>
      </c>
      <c r="D25" s="22" t="s">
        <v>806</v>
      </c>
      <c r="E25" s="6">
        <f t="shared" si="0"/>
        <v>3.5</v>
      </c>
      <c r="F25" s="8">
        <v>0</v>
      </c>
      <c r="G25" s="6" t="str">
        <f t="shared" si="1"/>
        <v/>
      </c>
      <c r="H25" s="6">
        <f t="shared" si="4"/>
        <v>3.5</v>
      </c>
    </row>
    <row r="26" spans="1:8" ht="15.75" customHeight="1">
      <c r="A26" s="8" t="s">
        <v>395</v>
      </c>
      <c r="B26" s="23">
        <v>43934</v>
      </c>
      <c r="C26" s="29" t="s">
        <v>1036</v>
      </c>
      <c r="D26" s="22" t="s">
        <v>954</v>
      </c>
      <c r="E26" s="6">
        <f t="shared" si="0"/>
        <v>4.5</v>
      </c>
      <c r="F26" s="8">
        <v>2</v>
      </c>
      <c r="G26" s="6">
        <f t="shared" si="1"/>
        <v>2.25</v>
      </c>
      <c r="H26" s="6">
        <f t="shared" si="4"/>
        <v>2.25</v>
      </c>
    </row>
    <row r="27" spans="1:8" ht="15.75" customHeight="1">
      <c r="A27" s="8" t="s">
        <v>395</v>
      </c>
      <c r="B27" s="20">
        <v>43937</v>
      </c>
      <c r="C27" s="29" t="s">
        <v>3</v>
      </c>
      <c r="D27" s="22" t="s">
        <v>57</v>
      </c>
      <c r="E27" s="6">
        <f t="shared" si="0"/>
        <v>4.4000000000000004</v>
      </c>
      <c r="F27" s="8">
        <v>2</v>
      </c>
      <c r="G27" s="6">
        <f t="shared" si="1"/>
        <v>2.2000000000000002</v>
      </c>
      <c r="H27" s="6">
        <f t="shared" si="4"/>
        <v>2.2000000000000002</v>
      </c>
    </row>
    <row r="28" spans="1:8" ht="15.75" customHeight="1">
      <c r="A28" s="8" t="s">
        <v>395</v>
      </c>
      <c r="B28" s="20">
        <v>43941</v>
      </c>
      <c r="C28" s="29" t="s">
        <v>1833</v>
      </c>
      <c r="D28" s="22" t="s">
        <v>1099</v>
      </c>
      <c r="E28" s="6">
        <f t="shared" si="0"/>
        <v>2.2000000000000002</v>
      </c>
      <c r="F28" s="8">
        <v>0</v>
      </c>
      <c r="G28" s="6" t="str">
        <f t="shared" si="1"/>
        <v/>
      </c>
      <c r="H28" s="6">
        <f t="shared" si="4"/>
        <v>2.2000000000000002</v>
      </c>
    </row>
    <row r="29" spans="1:8" ht="15.75" customHeight="1">
      <c r="A29" s="8" t="s">
        <v>395</v>
      </c>
      <c r="B29" s="23">
        <v>43924</v>
      </c>
      <c r="C29" s="29" t="s">
        <v>1834</v>
      </c>
      <c r="D29" s="22" t="s">
        <v>66</v>
      </c>
      <c r="E29" s="6">
        <f t="shared" si="0"/>
        <v>2</v>
      </c>
      <c r="F29" s="8">
        <v>0</v>
      </c>
      <c r="G29" s="6" t="str">
        <f t="shared" si="1"/>
        <v/>
      </c>
      <c r="H29" s="6">
        <f t="shared" si="4"/>
        <v>2</v>
      </c>
    </row>
    <row r="30" spans="1:8" ht="15.75" customHeight="1">
      <c r="A30" s="8" t="s">
        <v>395</v>
      </c>
      <c r="B30" s="20">
        <v>43947</v>
      </c>
      <c r="C30" s="29" t="s">
        <v>65</v>
      </c>
      <c r="D30" s="22" t="s">
        <v>66</v>
      </c>
      <c r="E30" s="6">
        <f t="shared" si="0"/>
        <v>2</v>
      </c>
      <c r="F30" s="8">
        <v>0</v>
      </c>
      <c r="G30" s="6" t="str">
        <f t="shared" si="1"/>
        <v/>
      </c>
      <c r="H30" s="6">
        <f t="shared" si="4"/>
        <v>2</v>
      </c>
    </row>
    <row r="31" spans="1:8" ht="15.75" customHeight="1">
      <c r="A31" s="8" t="s">
        <v>395</v>
      </c>
      <c r="B31" s="20">
        <v>43939</v>
      </c>
      <c r="C31" s="29" t="s">
        <v>313</v>
      </c>
      <c r="D31" s="22" t="s">
        <v>1835</v>
      </c>
      <c r="E31" s="6">
        <f t="shared" si="0"/>
        <v>3.3</v>
      </c>
      <c r="F31" s="8">
        <v>2</v>
      </c>
      <c r="G31" s="6">
        <f t="shared" si="1"/>
        <v>1.65</v>
      </c>
      <c r="H31" s="6">
        <f t="shared" si="4"/>
        <v>1.65</v>
      </c>
    </row>
    <row r="32" spans="1:8" ht="15.75" customHeight="1">
      <c r="A32" s="8" t="s">
        <v>395</v>
      </c>
      <c r="B32" s="20">
        <v>43933</v>
      </c>
      <c r="C32" s="29" t="s">
        <v>479</v>
      </c>
      <c r="D32" s="22" t="s">
        <v>71</v>
      </c>
      <c r="E32" s="6">
        <f t="shared" si="0"/>
        <v>1.3</v>
      </c>
      <c r="F32" s="8">
        <v>0</v>
      </c>
      <c r="G32" s="6" t="str">
        <f t="shared" si="1"/>
        <v/>
      </c>
      <c r="H32" s="6">
        <f t="shared" si="4"/>
        <v>1.3</v>
      </c>
    </row>
    <row r="33" spans="1:8" ht="15.75" customHeight="1">
      <c r="A33" s="8" t="s">
        <v>395</v>
      </c>
      <c r="B33" s="20">
        <v>43952</v>
      </c>
      <c r="C33" s="29" t="s">
        <v>1832</v>
      </c>
      <c r="D33" s="22" t="s">
        <v>71</v>
      </c>
      <c r="E33" s="6">
        <f t="shared" si="0"/>
        <v>1.3</v>
      </c>
      <c r="F33" s="8">
        <v>0</v>
      </c>
      <c r="G33" s="6" t="str">
        <f t="shared" si="1"/>
        <v/>
      </c>
      <c r="H33" s="6">
        <f t="shared" si="4"/>
        <v>1.3</v>
      </c>
    </row>
    <row r="34" spans="1:8" ht="15.75" customHeight="1">
      <c r="A34" s="8" t="s">
        <v>395</v>
      </c>
      <c r="B34" s="20">
        <v>43928</v>
      </c>
      <c r="C34" s="29" t="s">
        <v>336</v>
      </c>
      <c r="D34" s="22" t="s">
        <v>1739</v>
      </c>
      <c r="E34" s="6">
        <f t="shared" si="0"/>
        <v>1.22</v>
      </c>
      <c r="F34" s="8">
        <v>0</v>
      </c>
      <c r="G34" s="6" t="str">
        <f t="shared" si="1"/>
        <v/>
      </c>
      <c r="H34" s="6">
        <f t="shared" si="4"/>
        <v>1.22</v>
      </c>
    </row>
    <row r="35" spans="1:8" ht="15.75" customHeight="1">
      <c r="A35" s="8" t="s">
        <v>395</v>
      </c>
      <c r="B35" s="20">
        <v>43930</v>
      </c>
      <c r="C35" s="29" t="s">
        <v>1836</v>
      </c>
      <c r="D35" s="22" t="s">
        <v>709</v>
      </c>
      <c r="E35" s="6">
        <f t="shared" si="0"/>
        <v>30</v>
      </c>
      <c r="F35" s="8">
        <v>2</v>
      </c>
      <c r="G35" s="6">
        <f t="shared" si="1"/>
        <v>15</v>
      </c>
      <c r="H35" s="6">
        <f t="shared" si="4"/>
        <v>15</v>
      </c>
    </row>
    <row r="36" spans="1:8" ht="15.75" customHeight="1">
      <c r="A36" s="8" t="s">
        <v>395</v>
      </c>
      <c r="B36" s="20">
        <v>43927</v>
      </c>
      <c r="C36" s="30" t="s">
        <v>1837</v>
      </c>
      <c r="D36" s="22" t="s">
        <v>1838</v>
      </c>
      <c r="E36" s="6">
        <f t="shared" si="0"/>
        <v>268.60000000000002</v>
      </c>
      <c r="F36" s="8">
        <v>2</v>
      </c>
      <c r="G36" s="6">
        <f t="shared" si="1"/>
        <v>134.30000000000001</v>
      </c>
      <c r="H36" s="6">
        <f t="shared" si="4"/>
        <v>134.30000000000001</v>
      </c>
    </row>
    <row r="37" spans="1:8" ht="15.75" customHeight="1">
      <c r="A37" s="8" t="s">
        <v>395</v>
      </c>
      <c r="B37" s="20">
        <v>43937</v>
      </c>
      <c r="C37" s="30" t="s">
        <v>213</v>
      </c>
      <c r="D37" s="22" t="s">
        <v>1839</v>
      </c>
      <c r="E37" s="6">
        <f t="shared" si="0"/>
        <v>60.65</v>
      </c>
      <c r="F37" s="8">
        <v>0</v>
      </c>
      <c r="G37" s="6" t="str">
        <f t="shared" si="1"/>
        <v/>
      </c>
      <c r="H37" s="6">
        <f t="shared" si="4"/>
        <v>60.65</v>
      </c>
    </row>
    <row r="38" spans="1:8" ht="15.75" customHeight="1">
      <c r="A38" s="8" t="s">
        <v>395</v>
      </c>
      <c r="B38" s="23">
        <v>43929</v>
      </c>
      <c r="C38" s="30" t="s">
        <v>213</v>
      </c>
      <c r="D38" s="22" t="s">
        <v>1840</v>
      </c>
      <c r="E38" s="6">
        <f t="shared" si="0"/>
        <v>50.02</v>
      </c>
      <c r="F38" s="8">
        <v>0</v>
      </c>
      <c r="G38" s="6" t="str">
        <f t="shared" si="1"/>
        <v/>
      </c>
      <c r="H38" s="6">
        <f t="shared" si="4"/>
        <v>50.02</v>
      </c>
    </row>
    <row r="39" spans="1:8" ht="15.75" customHeight="1">
      <c r="A39" s="8" t="s">
        <v>395</v>
      </c>
      <c r="B39" s="23">
        <v>43937</v>
      </c>
      <c r="C39" s="30" t="s">
        <v>213</v>
      </c>
      <c r="D39" s="22" t="s">
        <v>1841</v>
      </c>
      <c r="E39" s="6">
        <f t="shared" si="0"/>
        <v>44.15</v>
      </c>
      <c r="F39" s="8">
        <v>0</v>
      </c>
      <c r="G39" s="6" t="str">
        <f t="shared" si="1"/>
        <v/>
      </c>
      <c r="H39" s="6">
        <f t="shared" si="4"/>
        <v>44.15</v>
      </c>
    </row>
    <row r="40" spans="1:8" ht="15.75" customHeight="1">
      <c r="A40" s="8" t="s">
        <v>395</v>
      </c>
      <c r="B40" s="20">
        <v>43935</v>
      </c>
      <c r="C40" s="30" t="s">
        <v>1394</v>
      </c>
      <c r="D40" s="22" t="s">
        <v>675</v>
      </c>
      <c r="E40" s="6">
        <f t="shared" si="0"/>
        <v>39.99</v>
      </c>
      <c r="F40" s="8">
        <v>0</v>
      </c>
      <c r="G40" s="6" t="str">
        <f t="shared" si="1"/>
        <v/>
      </c>
      <c r="H40" s="6">
        <f t="shared" si="4"/>
        <v>39.99</v>
      </c>
    </row>
    <row r="41" spans="1:8" ht="15.75" customHeight="1">
      <c r="A41" s="8" t="s">
        <v>395</v>
      </c>
      <c r="B41" s="20">
        <v>43930</v>
      </c>
      <c r="C41" s="30" t="s">
        <v>1842</v>
      </c>
      <c r="D41" s="22" t="s">
        <v>471</v>
      </c>
      <c r="E41" s="6">
        <f t="shared" si="0"/>
        <v>20</v>
      </c>
      <c r="F41" s="8">
        <v>0</v>
      </c>
      <c r="G41" s="6" t="str">
        <f t="shared" si="1"/>
        <v/>
      </c>
      <c r="H41" s="6">
        <f t="shared" si="4"/>
        <v>20</v>
      </c>
    </row>
    <row r="42" spans="1:8" ht="15.75" customHeight="1">
      <c r="A42" s="8" t="s">
        <v>395</v>
      </c>
      <c r="B42" s="23">
        <v>43943</v>
      </c>
      <c r="C42" s="30" t="s">
        <v>213</v>
      </c>
      <c r="D42" s="22" t="s">
        <v>1843</v>
      </c>
      <c r="E42" s="6">
        <f t="shared" si="0"/>
        <v>19.190000000000001</v>
      </c>
      <c r="F42" s="8">
        <v>0</v>
      </c>
      <c r="G42" s="6" t="str">
        <f t="shared" si="1"/>
        <v/>
      </c>
      <c r="H42" s="6">
        <f t="shared" si="4"/>
        <v>19.190000000000001</v>
      </c>
    </row>
    <row r="43" spans="1:8" ht="15.75" customHeight="1">
      <c r="A43" s="8" t="s">
        <v>395</v>
      </c>
      <c r="B43" s="23">
        <v>43933</v>
      </c>
      <c r="C43" s="30" t="s">
        <v>213</v>
      </c>
      <c r="D43" s="22" t="s">
        <v>1844</v>
      </c>
      <c r="E43" s="6">
        <f t="shared" si="0"/>
        <v>15.92</v>
      </c>
      <c r="F43" s="8">
        <v>0</v>
      </c>
      <c r="G43" s="6" t="str">
        <f t="shared" si="1"/>
        <v/>
      </c>
      <c r="H43" s="6">
        <f t="shared" si="4"/>
        <v>15.92</v>
      </c>
    </row>
    <row r="44" spans="1:8" ht="15.75" customHeight="1">
      <c r="A44" s="8" t="s">
        <v>756</v>
      </c>
      <c r="B44" s="20">
        <v>43930</v>
      </c>
      <c r="C44" s="21" t="s">
        <v>292</v>
      </c>
      <c r="D44" s="22" t="s">
        <v>1845</v>
      </c>
      <c r="E44" s="6">
        <f t="shared" si="0"/>
        <v>56.32</v>
      </c>
      <c r="F44" s="8">
        <v>2</v>
      </c>
      <c r="G44" s="6">
        <f t="shared" si="1"/>
        <v>28.16</v>
      </c>
      <c r="H44" s="6">
        <f t="shared" si="4"/>
        <v>28.16</v>
      </c>
    </row>
    <row r="45" spans="1:8" ht="15.75" customHeight="1">
      <c r="A45" s="8" t="s">
        <v>395</v>
      </c>
      <c r="B45" s="23">
        <v>43925</v>
      </c>
      <c r="C45" s="21" t="s">
        <v>791</v>
      </c>
      <c r="D45" s="22" t="s">
        <v>1846</v>
      </c>
      <c r="E45" s="6">
        <f t="shared" si="0"/>
        <v>23.92</v>
      </c>
      <c r="F45" s="8">
        <v>0</v>
      </c>
      <c r="G45" s="6" t="str">
        <f t="shared" si="1"/>
        <v/>
      </c>
      <c r="H45" s="6">
        <f t="shared" si="4"/>
        <v>23.92</v>
      </c>
    </row>
    <row r="46" spans="1:8" ht="15.75" customHeight="1">
      <c r="A46" s="8" t="s">
        <v>395</v>
      </c>
      <c r="B46" s="20">
        <v>43926</v>
      </c>
      <c r="C46" s="21" t="s">
        <v>1847</v>
      </c>
      <c r="D46" s="22" t="s">
        <v>709</v>
      </c>
      <c r="E46" s="6">
        <f t="shared" si="0"/>
        <v>30</v>
      </c>
      <c r="F46" s="8">
        <v>2</v>
      </c>
      <c r="G46" s="6">
        <f t="shared" si="1"/>
        <v>15</v>
      </c>
      <c r="H46" s="6">
        <f t="shared" si="4"/>
        <v>15</v>
      </c>
    </row>
    <row r="47" spans="1:8" ht="15.75" customHeight="1">
      <c r="A47" s="8" t="s">
        <v>395</v>
      </c>
      <c r="B47" s="20">
        <v>43933</v>
      </c>
      <c r="C47" s="21" t="s">
        <v>1848</v>
      </c>
      <c r="D47" s="22" t="s">
        <v>358</v>
      </c>
      <c r="E47" s="6">
        <f t="shared" si="0"/>
        <v>10</v>
      </c>
      <c r="F47" s="8">
        <v>0</v>
      </c>
      <c r="G47" s="6" t="str">
        <f t="shared" si="1"/>
        <v/>
      </c>
      <c r="H47" s="6">
        <f t="shared" si="4"/>
        <v>10</v>
      </c>
    </row>
    <row r="48" spans="1:8" ht="15.75" customHeight="1">
      <c r="A48" s="8" t="s">
        <v>395</v>
      </c>
      <c r="B48" s="23">
        <v>43928</v>
      </c>
      <c r="C48" s="21" t="s">
        <v>993</v>
      </c>
      <c r="D48" s="22" t="s">
        <v>1849</v>
      </c>
      <c r="E48" s="6">
        <f t="shared" si="0"/>
        <v>19.98</v>
      </c>
      <c r="F48" s="8">
        <v>2</v>
      </c>
      <c r="G48" s="6">
        <f t="shared" si="1"/>
        <v>9.99</v>
      </c>
      <c r="H48" s="6">
        <f t="shared" si="4"/>
        <v>9.99</v>
      </c>
    </row>
    <row r="49" spans="1:8" ht="15.75" customHeight="1">
      <c r="A49" s="8" t="s">
        <v>395</v>
      </c>
      <c r="B49" s="20">
        <v>43925</v>
      </c>
      <c r="C49" s="21" t="s">
        <v>1850</v>
      </c>
      <c r="D49" s="22" t="s">
        <v>1851</v>
      </c>
      <c r="E49" s="6">
        <f t="shared" si="0"/>
        <v>18.850000000000001</v>
      </c>
      <c r="F49" s="8">
        <v>2</v>
      </c>
      <c r="G49" s="6">
        <f t="shared" si="1"/>
        <v>9.4250000000000007</v>
      </c>
      <c r="H49" s="6">
        <f t="shared" si="4"/>
        <v>9.4250000000000007</v>
      </c>
    </row>
    <row r="50" spans="1:8" ht="15.75" customHeight="1">
      <c r="A50" s="8" t="s">
        <v>395</v>
      </c>
      <c r="B50" s="20">
        <v>43953</v>
      </c>
      <c r="C50" s="21" t="s">
        <v>1059</v>
      </c>
      <c r="D50" s="22" t="s">
        <v>1852</v>
      </c>
      <c r="E50" s="6">
        <f t="shared" si="0"/>
        <v>17.96</v>
      </c>
      <c r="F50" s="8">
        <v>2</v>
      </c>
      <c r="G50" s="6">
        <f t="shared" si="1"/>
        <v>8.98</v>
      </c>
      <c r="H50" s="6">
        <f t="shared" si="4"/>
        <v>8.98</v>
      </c>
    </row>
    <row r="51" spans="1:8" ht="15.75" customHeight="1">
      <c r="A51" s="8" t="s">
        <v>395</v>
      </c>
      <c r="B51" s="23">
        <v>43930</v>
      </c>
      <c r="C51" s="21" t="s">
        <v>1853</v>
      </c>
      <c r="D51" s="22" t="s">
        <v>1118</v>
      </c>
      <c r="E51" s="6">
        <f t="shared" si="0"/>
        <v>1.02</v>
      </c>
      <c r="F51" s="8">
        <v>2</v>
      </c>
      <c r="G51" s="6">
        <f t="shared" si="1"/>
        <v>0.51</v>
      </c>
      <c r="H51" s="6">
        <f t="shared" si="4"/>
        <v>0.51</v>
      </c>
    </row>
    <row r="52" spans="1:8" ht="15.75" customHeight="1">
      <c r="A52" s="8" t="s">
        <v>395</v>
      </c>
      <c r="B52" s="20">
        <v>43934</v>
      </c>
      <c r="C52" s="21" t="s">
        <v>1854</v>
      </c>
      <c r="D52" s="22" t="s">
        <v>1855</v>
      </c>
      <c r="E52" s="6">
        <f t="shared" si="0"/>
        <v>0.24</v>
      </c>
      <c r="F52" s="8">
        <v>2</v>
      </c>
      <c r="G52" s="6">
        <f t="shared" si="1"/>
        <v>0.12</v>
      </c>
      <c r="H52" s="6">
        <f t="shared" si="4"/>
        <v>0.12</v>
      </c>
    </row>
    <row r="53" spans="1:8" ht="15.75" customHeight="1">
      <c r="A53" s="8" t="s">
        <v>395</v>
      </c>
      <c r="B53" s="20">
        <v>43925</v>
      </c>
      <c r="C53" s="21" t="s">
        <v>1856</v>
      </c>
      <c r="D53" s="22" t="s">
        <v>1857</v>
      </c>
      <c r="E53" s="6">
        <f t="shared" si="0"/>
        <v>58.8</v>
      </c>
      <c r="F53" s="8">
        <v>1</v>
      </c>
      <c r="G53" s="6">
        <f t="shared" si="1"/>
        <v>58.8</v>
      </c>
      <c r="H53" s="6">
        <f t="shared" si="4"/>
        <v>0</v>
      </c>
    </row>
    <row r="54" spans="1:8" ht="15.75" customHeight="1">
      <c r="A54" s="8" t="s">
        <v>395</v>
      </c>
      <c r="B54" s="20">
        <v>43926</v>
      </c>
      <c r="C54" s="21" t="s">
        <v>1858</v>
      </c>
      <c r="D54" s="22" t="s">
        <v>21</v>
      </c>
      <c r="E54" s="6">
        <f t="shared" si="0"/>
        <v>19.899999999999999</v>
      </c>
      <c r="F54" s="8">
        <v>1</v>
      </c>
      <c r="G54" s="6">
        <f t="shared" si="1"/>
        <v>19.899999999999999</v>
      </c>
      <c r="H54" s="6">
        <f t="shared" si="4"/>
        <v>0</v>
      </c>
    </row>
    <row r="55" spans="1:8" ht="15.75" customHeight="1">
      <c r="A55" s="8" t="s">
        <v>395</v>
      </c>
      <c r="B55" s="20">
        <v>43946</v>
      </c>
      <c r="C55" s="21" t="s">
        <v>1385</v>
      </c>
      <c r="D55" s="22" t="s">
        <v>1859</v>
      </c>
      <c r="E55" s="6">
        <f t="shared" si="0"/>
        <v>13.82</v>
      </c>
      <c r="F55" s="8">
        <v>1</v>
      </c>
      <c r="G55" s="6">
        <f t="shared" si="1"/>
        <v>13.82</v>
      </c>
      <c r="H55" s="6">
        <f t="shared" si="4"/>
        <v>0</v>
      </c>
    </row>
    <row r="56" spans="1:8" ht="15.75" customHeight="1">
      <c r="A56" s="8" t="s">
        <v>395</v>
      </c>
      <c r="B56" s="23">
        <v>43946</v>
      </c>
      <c r="C56" s="21" t="s">
        <v>1385</v>
      </c>
      <c r="D56" s="22" t="s">
        <v>1859</v>
      </c>
      <c r="E56" s="6">
        <f t="shared" si="0"/>
        <v>13.82</v>
      </c>
      <c r="F56" s="8">
        <v>1</v>
      </c>
      <c r="G56" s="6">
        <f t="shared" si="1"/>
        <v>13.82</v>
      </c>
      <c r="H56" s="6">
        <f t="shared" si="4"/>
        <v>0</v>
      </c>
    </row>
    <row r="57" spans="1:8" ht="15.75" customHeight="1">
      <c r="A57" s="8" t="s">
        <v>395</v>
      </c>
      <c r="B57" s="20">
        <v>43946</v>
      </c>
      <c r="C57" s="21" t="s">
        <v>1860</v>
      </c>
      <c r="D57" s="22" t="s">
        <v>1861</v>
      </c>
      <c r="E57" s="6">
        <f t="shared" si="0"/>
        <v>25.57</v>
      </c>
      <c r="F57" s="8">
        <v>1</v>
      </c>
      <c r="G57" s="6">
        <f t="shared" si="1"/>
        <v>25.57</v>
      </c>
      <c r="H57" s="6">
        <f t="shared" si="4"/>
        <v>0</v>
      </c>
    </row>
    <row r="58" spans="1:8" ht="15.75" customHeight="1">
      <c r="A58" s="8" t="s">
        <v>395</v>
      </c>
      <c r="B58" s="24">
        <v>43950</v>
      </c>
      <c r="C58" s="21" t="s">
        <v>1462</v>
      </c>
      <c r="D58" s="22" t="s">
        <v>1862</v>
      </c>
      <c r="E58" s="6">
        <v>-8.83</v>
      </c>
      <c r="F58" s="8">
        <v>1</v>
      </c>
      <c r="G58" s="6">
        <f t="shared" si="1"/>
        <v>-8.83</v>
      </c>
      <c r="H58" s="6">
        <f t="shared" si="4"/>
        <v>0</v>
      </c>
    </row>
    <row r="59" spans="1:8" ht="15.75" customHeight="1">
      <c r="A59" s="8"/>
      <c r="B59" s="18"/>
      <c r="E59" s="6">
        <v>8.5500000000000007</v>
      </c>
      <c r="F59" s="8">
        <v>2</v>
      </c>
      <c r="G59" s="6">
        <f t="shared" si="1"/>
        <v>4.2750000000000004</v>
      </c>
      <c r="H59" s="6">
        <f t="shared" si="4"/>
        <v>4.2750000000000004</v>
      </c>
    </row>
    <row r="60" spans="1:8" ht="15.75" customHeight="1">
      <c r="A60" s="8"/>
      <c r="B60" s="18"/>
      <c r="E60" s="6">
        <v>119.25</v>
      </c>
      <c r="F60" s="8">
        <v>2</v>
      </c>
      <c r="G60" s="6">
        <f t="shared" si="1"/>
        <v>59.625</v>
      </c>
      <c r="H60" s="6">
        <f t="shared" si="4"/>
        <v>59.625</v>
      </c>
    </row>
    <row r="61" spans="1:8" ht="15.75" customHeight="1">
      <c r="A61" s="8"/>
      <c r="B61" s="19"/>
      <c r="E61" s="6">
        <v>11.65</v>
      </c>
      <c r="F61" s="8">
        <v>2</v>
      </c>
      <c r="G61" s="6">
        <f t="shared" si="1"/>
        <v>5.8250000000000002</v>
      </c>
      <c r="H61" s="6">
        <f t="shared" si="4"/>
        <v>5.8250000000000002</v>
      </c>
    </row>
    <row r="62" spans="1:8" ht="15.75" customHeight="1">
      <c r="A62" s="8"/>
      <c r="B62" s="18"/>
      <c r="E62" s="6">
        <v>5.15</v>
      </c>
      <c r="F62" s="8">
        <v>2</v>
      </c>
      <c r="G62" s="6">
        <f t="shared" si="1"/>
        <v>2.5750000000000002</v>
      </c>
      <c r="H62" s="6">
        <f t="shared" si="4"/>
        <v>2.5750000000000002</v>
      </c>
    </row>
    <row r="63" spans="1:8" ht="15.75" customHeight="1">
      <c r="A63" s="8"/>
      <c r="B63" s="18"/>
      <c r="E63" s="6">
        <v>7.4</v>
      </c>
      <c r="F63" s="8">
        <v>2</v>
      </c>
      <c r="G63" s="6">
        <f t="shared" si="1"/>
        <v>3.7</v>
      </c>
      <c r="H63" s="6">
        <f t="shared" si="4"/>
        <v>3.7</v>
      </c>
    </row>
    <row r="64" spans="1:8" ht="15.75" customHeight="1">
      <c r="A64" s="8"/>
      <c r="B64" s="23"/>
      <c r="C64" s="21"/>
      <c r="D64" s="22"/>
      <c r="E64" s="6">
        <v>2.75</v>
      </c>
      <c r="F64" s="8">
        <v>2</v>
      </c>
      <c r="G64" s="6">
        <f t="shared" si="1"/>
        <v>1.375</v>
      </c>
      <c r="H64" s="6">
        <f t="shared" si="4"/>
        <v>1.375</v>
      </c>
    </row>
    <row r="65" spans="1:8" ht="15.75" customHeight="1">
      <c r="A65" s="8"/>
      <c r="B65" s="20"/>
      <c r="C65" s="21"/>
      <c r="D65" s="22"/>
      <c r="E65" s="6">
        <v>57.8</v>
      </c>
      <c r="F65" s="8">
        <v>2</v>
      </c>
      <c r="G65" s="6">
        <f t="shared" si="1"/>
        <v>28.9</v>
      </c>
      <c r="H65" s="6">
        <f t="shared" si="4"/>
        <v>28.9</v>
      </c>
    </row>
    <row r="66" spans="1:8" ht="15.75" customHeight="1">
      <c r="A66" s="8"/>
      <c r="B66" s="15"/>
      <c r="E66" s="6"/>
      <c r="F66" s="8"/>
      <c r="G66" s="6"/>
      <c r="H66" s="8"/>
    </row>
    <row r="67" spans="1:8" ht="15.75" customHeight="1">
      <c r="A67" s="8"/>
      <c r="B67" s="19"/>
      <c r="E67" s="6"/>
      <c r="F67" s="8"/>
      <c r="G67" s="6"/>
      <c r="H67" s="8"/>
    </row>
    <row r="68" spans="1:8" ht="15.75" customHeight="1">
      <c r="A68" s="8"/>
      <c r="B68" s="18"/>
      <c r="E68" s="6"/>
      <c r="G68" s="6"/>
      <c r="H68" s="8"/>
    </row>
    <row r="69" spans="1:8" ht="15.75" customHeight="1">
      <c r="A69" s="8"/>
      <c r="B69" s="19"/>
      <c r="E69" s="6"/>
      <c r="F69" s="8"/>
      <c r="G69" s="6"/>
      <c r="H69" s="8"/>
    </row>
    <row r="70" spans="1:8" ht="15.75" customHeight="1">
      <c r="A70" s="8"/>
      <c r="B70" s="18"/>
      <c r="E70" s="6"/>
      <c r="F70" s="8"/>
      <c r="G70" s="6"/>
      <c r="H70" s="8"/>
    </row>
    <row r="71" spans="1:8" ht="15.75" customHeight="1">
      <c r="A71" s="8"/>
      <c r="B71" s="15"/>
      <c r="E71" s="6"/>
      <c r="F71" s="8"/>
      <c r="G71" s="6"/>
      <c r="H71" s="8"/>
    </row>
    <row r="72" spans="1:8" ht="15.75" customHeight="1">
      <c r="A72" s="8"/>
      <c r="B72" s="19"/>
      <c r="E72" s="6"/>
      <c r="F72" s="8"/>
      <c r="G72" s="6"/>
      <c r="H72" s="8"/>
    </row>
    <row r="73" spans="1:8" ht="15.75" customHeight="1">
      <c r="A73" s="8"/>
      <c r="B73" s="18"/>
      <c r="E73" s="6"/>
      <c r="F73" s="8"/>
      <c r="G73" s="6"/>
      <c r="H73" s="8"/>
    </row>
    <row r="74" spans="1:8" ht="15.75" customHeight="1">
      <c r="A74" s="8"/>
      <c r="B74" s="19"/>
      <c r="E74" s="6"/>
      <c r="F74" s="8"/>
      <c r="G74" s="6"/>
      <c r="H74" s="8"/>
    </row>
    <row r="75" spans="1:8" ht="15.75" customHeight="1">
      <c r="A75" s="8"/>
      <c r="B75" s="19"/>
      <c r="E75" s="6"/>
      <c r="F75" s="8"/>
      <c r="G75" s="6"/>
      <c r="H75" s="8"/>
    </row>
    <row r="76" spans="1:8" ht="15.75" customHeight="1">
      <c r="A76" s="8"/>
      <c r="B76" s="18"/>
      <c r="E76" s="6"/>
      <c r="F76" s="8"/>
      <c r="G76" s="6"/>
      <c r="H76" s="8"/>
    </row>
    <row r="77" spans="1:8" ht="15.75" customHeight="1">
      <c r="A77" s="8"/>
      <c r="B77" s="18"/>
      <c r="E77" s="6"/>
      <c r="F77" s="8"/>
      <c r="G77" s="6"/>
      <c r="H77" s="8"/>
    </row>
    <row r="78" spans="1:8" ht="15.75" customHeight="1">
      <c r="A78" s="8"/>
      <c r="B78" s="19"/>
      <c r="E78" s="6"/>
      <c r="F78" s="8"/>
      <c r="G78" s="6"/>
      <c r="H78" s="8"/>
    </row>
    <row r="79" spans="1:8" ht="15.75" customHeight="1">
      <c r="A79" s="8"/>
      <c r="B79" s="19"/>
      <c r="E79" s="6"/>
      <c r="F79" s="8"/>
      <c r="G79" s="6"/>
      <c r="H79" s="8"/>
    </row>
    <row r="80" spans="1:8" ht="15.75" customHeight="1">
      <c r="A80" s="8"/>
      <c r="B80" s="19"/>
      <c r="E80" s="6"/>
      <c r="F80" s="8"/>
      <c r="G80" s="6"/>
      <c r="H80" s="8"/>
    </row>
    <row r="81" spans="1:8" ht="15.75" customHeight="1">
      <c r="A81" s="8"/>
      <c r="B81" s="19"/>
      <c r="E81" s="6"/>
      <c r="F81" s="8"/>
      <c r="G81" s="6"/>
      <c r="H81" s="8"/>
    </row>
    <row r="82" spans="1:8" ht="15.75" customHeight="1">
      <c r="A82" s="8"/>
      <c r="B82" s="19"/>
      <c r="E82" s="6"/>
      <c r="F82" s="8"/>
      <c r="G82" s="6"/>
      <c r="H82" s="8"/>
    </row>
    <row r="83" spans="1:8" ht="15.75" customHeight="1">
      <c r="A83" s="8"/>
      <c r="B83" s="18"/>
      <c r="E83" s="6"/>
      <c r="G83" s="6"/>
      <c r="H83" s="8"/>
    </row>
    <row r="84" spans="1:8" ht="15.75" customHeight="1">
      <c r="A84" s="8"/>
      <c r="B84" s="19"/>
      <c r="E84" s="6"/>
      <c r="F84" s="8"/>
      <c r="G84" s="6"/>
      <c r="H84" s="8"/>
    </row>
    <row r="85" spans="1:8" ht="15.75" customHeight="1">
      <c r="A85" s="8"/>
      <c r="B85" s="18"/>
      <c r="E85" s="6"/>
      <c r="F85" s="8"/>
      <c r="G85" s="6"/>
      <c r="H85" s="8"/>
    </row>
    <row r="86" spans="1:8" ht="15.75" customHeight="1">
      <c r="A86" s="8"/>
      <c r="B86" s="18"/>
      <c r="E86" s="6"/>
      <c r="F86" s="8"/>
      <c r="G86" s="6"/>
      <c r="H86" s="8"/>
    </row>
    <row r="87" spans="1:8" ht="15.75" customHeight="1">
      <c r="A87" s="8"/>
      <c r="B87" s="19"/>
      <c r="E87" s="6"/>
      <c r="F87" s="8"/>
      <c r="G87" s="6"/>
      <c r="H87" s="8"/>
    </row>
    <row r="88" spans="1:8" ht="15.75" customHeight="1">
      <c r="A88" s="8"/>
      <c r="B88" s="19"/>
      <c r="E88" s="6"/>
      <c r="F88" s="8"/>
      <c r="G88" s="6"/>
      <c r="H88" s="8"/>
    </row>
    <row r="89" spans="1:8" ht="15.75" customHeight="1">
      <c r="A89" s="8"/>
      <c r="B89" s="19"/>
      <c r="E89" s="6"/>
      <c r="F89" s="8"/>
      <c r="G89" s="6"/>
      <c r="H89" s="8"/>
    </row>
    <row r="90" spans="1:8" ht="15.75" customHeight="1">
      <c r="A90" s="8"/>
      <c r="B90" s="19"/>
      <c r="E90" s="6"/>
      <c r="F90" s="8"/>
      <c r="G90" s="6"/>
      <c r="H90" s="8"/>
    </row>
    <row r="91" spans="1:8" ht="15.75" customHeight="1">
      <c r="A91" s="8"/>
      <c r="B91" s="19"/>
      <c r="E91" s="6"/>
      <c r="F91" s="8"/>
      <c r="G91" s="6"/>
      <c r="H91" s="8"/>
    </row>
    <row r="92" spans="1:8" ht="15.75" customHeight="1">
      <c r="A92" s="8"/>
      <c r="B92" s="15"/>
      <c r="E92" s="6"/>
      <c r="F92" s="8"/>
      <c r="G92" s="6"/>
      <c r="H92" s="8"/>
    </row>
    <row r="93" spans="1:8" ht="15.75" customHeight="1">
      <c r="A93" s="8"/>
      <c r="B93" s="19"/>
      <c r="E93" s="6"/>
      <c r="F93" s="8"/>
      <c r="G93" s="6"/>
      <c r="H93" s="8"/>
    </row>
    <row r="94" spans="1:8" ht="15.75" customHeight="1">
      <c r="A94" s="8"/>
      <c r="B94" s="19"/>
      <c r="E94" s="6"/>
      <c r="F94" s="8"/>
      <c r="G94" s="6"/>
      <c r="H94" s="8"/>
    </row>
    <row r="95" spans="1:8" ht="15.75" customHeight="1">
      <c r="A95" s="8"/>
      <c r="B95" s="19"/>
      <c r="E95" s="6"/>
      <c r="F95" s="8"/>
      <c r="G95" s="6"/>
      <c r="H95" s="8"/>
    </row>
    <row r="96" spans="1:8" ht="15.75" customHeight="1">
      <c r="A96" s="8"/>
      <c r="B96" s="19"/>
      <c r="E96" s="6"/>
      <c r="F96" s="8"/>
      <c r="G96" s="6"/>
      <c r="H96" s="8"/>
    </row>
    <row r="97" spans="1:8" ht="15.75" customHeight="1">
      <c r="A97" s="8"/>
      <c r="B97" s="19"/>
      <c r="E97" s="6"/>
      <c r="F97" s="8"/>
      <c r="G97" s="6"/>
      <c r="H97" s="8"/>
    </row>
    <row r="98" spans="1:8" ht="15.75" customHeight="1">
      <c r="A98" s="8"/>
      <c r="B98" s="19"/>
      <c r="E98" s="6"/>
      <c r="F98" s="8"/>
      <c r="G98" s="6"/>
      <c r="H98" s="8"/>
    </row>
    <row r="99" spans="1:8" ht="15.75" customHeight="1">
      <c r="A99" s="8"/>
      <c r="B99" s="18"/>
      <c r="E99" s="6"/>
      <c r="F99" s="8"/>
      <c r="G99" s="6"/>
      <c r="H99" s="8"/>
    </row>
    <row r="100" spans="1:8" ht="15.75" customHeight="1">
      <c r="A100" s="8"/>
      <c r="B100" s="18"/>
      <c r="E100" s="6"/>
      <c r="F100" s="8"/>
      <c r="G100" s="6"/>
      <c r="H100" s="8"/>
    </row>
    <row r="101" spans="1:8" ht="15.75" customHeight="1">
      <c r="A101" s="8"/>
      <c r="B101" s="19"/>
      <c r="E101" s="6"/>
      <c r="F101" s="8"/>
      <c r="G101" s="6"/>
      <c r="H101" s="8"/>
    </row>
    <row r="102" spans="1:8" ht="15.75" customHeight="1">
      <c r="A102" s="8"/>
      <c r="B102" s="19"/>
      <c r="E102" s="6"/>
      <c r="F102" s="8"/>
      <c r="G102" s="6"/>
      <c r="H102" s="8"/>
    </row>
    <row r="103" spans="1:8" ht="15.75" customHeight="1">
      <c r="A103" s="8"/>
      <c r="B103" s="19"/>
      <c r="E103" s="6"/>
      <c r="F103" s="8"/>
      <c r="G103" s="6"/>
      <c r="H103" s="8"/>
    </row>
    <row r="104" spans="1:8" ht="15.75" customHeight="1">
      <c r="A104" s="8"/>
      <c r="B104" s="19"/>
      <c r="E104" s="6"/>
      <c r="F104" s="8"/>
      <c r="G104" s="6"/>
      <c r="H104" s="8"/>
    </row>
    <row r="105" spans="1:8" ht="15.75" customHeight="1">
      <c r="A105" s="8"/>
      <c r="B105" s="18"/>
      <c r="E105" s="6"/>
      <c r="F105" s="8"/>
      <c r="G105" s="6"/>
      <c r="H105" s="8"/>
    </row>
    <row r="106" spans="1:8" ht="15.75" customHeight="1">
      <c r="A106" s="8"/>
      <c r="B106" s="19"/>
      <c r="E106" s="6"/>
      <c r="F106" s="8"/>
      <c r="G106" s="6"/>
      <c r="H106" s="8"/>
    </row>
    <row r="107" spans="1:8" ht="15.75" customHeight="1">
      <c r="A107" s="8"/>
      <c r="B107" s="18"/>
      <c r="E107" s="6"/>
      <c r="F107" s="8"/>
      <c r="G107" s="6"/>
      <c r="H107" s="8"/>
    </row>
    <row r="108" spans="1:8" ht="15.75" customHeight="1">
      <c r="A108" s="8"/>
      <c r="B108" s="19"/>
      <c r="E108" s="6"/>
      <c r="F108" s="8"/>
      <c r="G108" s="6"/>
      <c r="H108" s="8"/>
    </row>
    <row r="109" spans="1:8" ht="15.75" customHeight="1">
      <c r="A109" s="8"/>
      <c r="B109" s="20"/>
      <c r="C109" s="21"/>
      <c r="D109" s="22"/>
      <c r="E109" s="6"/>
      <c r="F109" s="8"/>
      <c r="G109" s="6"/>
      <c r="H109" s="8"/>
    </row>
    <row r="110" spans="1:8" ht="15.75" customHeight="1">
      <c r="A110" s="8"/>
      <c r="B110" s="20"/>
      <c r="C110" s="21"/>
      <c r="D110" s="22"/>
      <c r="E110" s="6"/>
      <c r="F110" s="8"/>
      <c r="G110" s="6"/>
      <c r="H110" s="8"/>
    </row>
    <row r="111" spans="1:8" ht="15.75" customHeight="1">
      <c r="A111" s="8"/>
      <c r="B111" s="23"/>
      <c r="C111" s="21"/>
      <c r="D111" s="22"/>
      <c r="E111" s="6"/>
      <c r="F111" s="8"/>
      <c r="G111" s="6"/>
      <c r="H111" s="8"/>
    </row>
    <row r="112" spans="1:8" ht="15.75" customHeight="1">
      <c r="A112" s="8"/>
      <c r="B112" s="23"/>
      <c r="C112" s="21"/>
      <c r="D112" s="22"/>
      <c r="E112" s="6"/>
      <c r="F112" s="8"/>
      <c r="G112" s="6"/>
      <c r="H112" s="8"/>
    </row>
    <row r="113" spans="1:8" ht="15.75" customHeight="1">
      <c r="A113" s="8"/>
      <c r="B113" s="23"/>
      <c r="C113" s="21"/>
      <c r="D113" s="22"/>
      <c r="E113" s="6"/>
      <c r="F113" s="8"/>
      <c r="G113" s="6"/>
      <c r="H113" s="8"/>
    </row>
    <row r="114" spans="1:8" ht="15.75" customHeight="1">
      <c r="A114" s="8"/>
      <c r="B114" s="20"/>
      <c r="C114" s="21"/>
      <c r="D114" s="22"/>
      <c r="E114" s="6"/>
      <c r="F114" s="8"/>
      <c r="G114" s="6"/>
      <c r="H114" s="8"/>
    </row>
    <row r="115" spans="1:8" ht="15.75" customHeight="1">
      <c r="B115" s="26"/>
      <c r="G115" s="13"/>
    </row>
    <row r="116" spans="1:8" ht="15.75" customHeight="1">
      <c r="B116" s="26"/>
      <c r="G116" s="13"/>
    </row>
    <row r="117" spans="1:8" ht="15.75" customHeight="1">
      <c r="B117" s="26"/>
      <c r="G117" s="13"/>
    </row>
    <row r="118" spans="1:8" ht="15.75" customHeight="1">
      <c r="G118" s="13"/>
    </row>
    <row r="119" spans="1:8" ht="15.75" customHeight="1"/>
    <row r="120" spans="1:8" ht="15.75" customHeight="1"/>
    <row r="121" spans="1:8" ht="15.75" customHeight="1"/>
    <row r="122" spans="1:8" ht="15.75" customHeight="1">
      <c r="G122" s="13"/>
    </row>
    <row r="123" spans="1:8" ht="15.75" customHeight="1">
      <c r="G123" s="13"/>
    </row>
    <row r="124" spans="1:8" ht="15.75" customHeight="1">
      <c r="G124" s="13"/>
    </row>
    <row r="125" spans="1:8" ht="15.75" customHeight="1">
      <c r="G125" s="13"/>
    </row>
    <row r="126" spans="1:8" ht="15.75" customHeight="1">
      <c r="G126" s="13"/>
    </row>
    <row r="127" spans="1:8" ht="15.75" customHeight="1">
      <c r="G127" s="6"/>
      <c r="H127" s="8"/>
    </row>
    <row r="128" spans="1:8" ht="15.75" customHeight="1">
      <c r="G128" s="6"/>
      <c r="H128" s="8"/>
    </row>
    <row r="129" spans="7:8" ht="15.75" customHeight="1">
      <c r="G129" s="6"/>
      <c r="H129" s="8"/>
    </row>
    <row r="130" spans="7:8" ht="15.75" customHeight="1">
      <c r="G130" s="13"/>
    </row>
    <row r="131" spans="7:8" ht="15.75" customHeight="1">
      <c r="G131" s="13"/>
    </row>
    <row r="132" spans="7:8" ht="15.75" customHeight="1">
      <c r="G132" s="13"/>
    </row>
    <row r="133" spans="7:8" ht="15.75" customHeight="1">
      <c r="G133" s="13"/>
    </row>
    <row r="134" spans="7:8" ht="15.75" customHeight="1">
      <c r="G134" s="13"/>
    </row>
    <row r="135" spans="7:8" ht="15.75" customHeight="1">
      <c r="G135" s="13"/>
    </row>
    <row r="136" spans="7:8" ht="15.75" customHeight="1">
      <c r="G136" s="13"/>
    </row>
    <row r="137" spans="7:8" ht="15.75" customHeight="1">
      <c r="G137" s="13"/>
    </row>
    <row r="138" spans="7:8" ht="15.75" customHeight="1">
      <c r="G138" s="13"/>
    </row>
    <row r="139" spans="7:8" ht="15.75" customHeight="1">
      <c r="G139" s="13"/>
    </row>
    <row r="140" spans="7:8" ht="15.75" customHeight="1">
      <c r="G140" s="13"/>
    </row>
    <row r="141" spans="7:8" ht="15.75" customHeight="1">
      <c r="G141" s="13"/>
    </row>
    <row r="142" spans="7:8" ht="15.75" customHeight="1">
      <c r="G142" s="13"/>
    </row>
    <row r="143" spans="7:8" ht="15.75" customHeight="1">
      <c r="G143" s="13"/>
    </row>
    <row r="144" spans="7:8" ht="15.75" customHeight="1">
      <c r="G144" s="13"/>
    </row>
    <row r="145" spans="7:7" ht="15.75" customHeight="1">
      <c r="G145" s="13"/>
    </row>
    <row r="146" spans="7:7" ht="15.75" customHeight="1">
      <c r="G146" s="13"/>
    </row>
    <row r="147" spans="7:7" ht="15.75" customHeight="1">
      <c r="G147" s="13"/>
    </row>
    <row r="148" spans="7:7" ht="15.75" customHeight="1">
      <c r="G148" s="13"/>
    </row>
    <row r="149" spans="7:7" ht="15.75" customHeight="1">
      <c r="G149" s="13"/>
    </row>
    <row r="150" spans="7:7" ht="15.75" customHeight="1">
      <c r="G150" s="13"/>
    </row>
    <row r="151" spans="7:7" ht="15.75" customHeight="1">
      <c r="G151" s="13"/>
    </row>
    <row r="152" spans="7:7" ht="15.75" customHeight="1">
      <c r="G152" s="13"/>
    </row>
    <row r="153" spans="7:7" ht="15.75" customHeight="1">
      <c r="G153" s="13"/>
    </row>
    <row r="154" spans="7:7" ht="15.75" customHeight="1">
      <c r="G154" s="13"/>
    </row>
    <row r="155" spans="7:7" ht="15.75" customHeight="1">
      <c r="G155" s="13"/>
    </row>
    <row r="156" spans="7:7" ht="15.75" customHeight="1">
      <c r="G156" s="13"/>
    </row>
    <row r="157" spans="7:7" ht="15.75" customHeight="1">
      <c r="G157" s="13"/>
    </row>
    <row r="158" spans="7:7" ht="15.75" customHeight="1">
      <c r="G158" s="13"/>
    </row>
    <row r="159" spans="7:7" ht="15.75" customHeight="1">
      <c r="G159" s="13"/>
    </row>
    <row r="160" spans="7:7" ht="15.75" customHeight="1">
      <c r="G160" s="13"/>
    </row>
    <row r="161" spans="7:7" ht="15.75" customHeight="1">
      <c r="G161" s="13"/>
    </row>
    <row r="162" spans="7:7" ht="15.75" customHeight="1">
      <c r="G162" s="13"/>
    </row>
    <row r="163" spans="7:7" ht="15.75" customHeight="1">
      <c r="G163" s="13"/>
    </row>
    <row r="164" spans="7:7" ht="15.75" customHeight="1">
      <c r="G164" s="13"/>
    </row>
    <row r="165" spans="7:7" ht="15.75" customHeight="1">
      <c r="G165" s="13"/>
    </row>
    <row r="166" spans="7:7" ht="15.75" customHeight="1">
      <c r="G166" s="13"/>
    </row>
    <row r="167" spans="7:7" ht="15.75" customHeight="1">
      <c r="G167" s="13"/>
    </row>
    <row r="168" spans="7:7" ht="15.75" customHeight="1">
      <c r="G168" s="13"/>
    </row>
    <row r="169" spans="7:7" ht="15.75" customHeight="1">
      <c r="G169" s="13"/>
    </row>
    <row r="170" spans="7:7" ht="15.75" customHeight="1">
      <c r="G170" s="13"/>
    </row>
    <row r="171" spans="7:7" ht="15.75" customHeight="1">
      <c r="G171" s="13"/>
    </row>
    <row r="172" spans="7:7" ht="15.75" customHeight="1">
      <c r="G172" s="13"/>
    </row>
    <row r="173" spans="7:7" ht="15.75" customHeight="1">
      <c r="G173" s="13"/>
    </row>
    <row r="174" spans="7:7" ht="15.75" customHeight="1">
      <c r="G174" s="13"/>
    </row>
    <row r="175" spans="7:7" ht="15.75" customHeight="1">
      <c r="G175" s="13"/>
    </row>
    <row r="176" spans="7:7" ht="15.75" customHeight="1">
      <c r="G176" s="13"/>
    </row>
    <row r="177" spans="7:7" ht="15.75" customHeight="1">
      <c r="G177" s="13"/>
    </row>
    <row r="178" spans="7:7" ht="15.75" customHeight="1">
      <c r="G178" s="13"/>
    </row>
    <row r="179" spans="7:7" ht="15.75" customHeight="1">
      <c r="G179" s="13"/>
    </row>
    <row r="180" spans="7:7" ht="15.75" customHeight="1">
      <c r="G180" s="13"/>
    </row>
    <row r="181" spans="7:7" ht="15.75" customHeight="1">
      <c r="G181" s="13"/>
    </row>
    <row r="182" spans="7:7" ht="15.75" customHeight="1">
      <c r="G182" s="13"/>
    </row>
    <row r="183" spans="7:7" ht="15.75" customHeight="1">
      <c r="G183" s="13"/>
    </row>
    <row r="184" spans="7:7" ht="15.75" customHeight="1">
      <c r="G184" s="13"/>
    </row>
    <row r="185" spans="7:7" ht="15.75" customHeight="1">
      <c r="G185" s="13"/>
    </row>
    <row r="186" spans="7:7" ht="15.75" customHeight="1">
      <c r="G186" s="13"/>
    </row>
    <row r="187" spans="7:7" ht="15.75" customHeight="1">
      <c r="G187" s="13"/>
    </row>
    <row r="188" spans="7:7" ht="15.75" customHeight="1">
      <c r="G188" s="13"/>
    </row>
    <row r="189" spans="7:7" ht="15.75" customHeight="1">
      <c r="G189" s="13"/>
    </row>
    <row r="190" spans="7:7" ht="15.75" customHeight="1">
      <c r="G190" s="13"/>
    </row>
    <row r="191" spans="7:7" ht="15.75" customHeight="1">
      <c r="G191" s="13"/>
    </row>
    <row r="192" spans="7:7" ht="15.75" customHeight="1">
      <c r="G192" s="13"/>
    </row>
    <row r="193" spans="7:7" ht="15.75" customHeight="1">
      <c r="G193" s="13"/>
    </row>
    <row r="194" spans="7:7" ht="15.75" customHeight="1">
      <c r="G194" s="13"/>
    </row>
    <row r="195" spans="7:7" ht="15.75" customHeight="1">
      <c r="G195" s="13"/>
    </row>
    <row r="196" spans="7:7" ht="15.75" customHeight="1">
      <c r="G196" s="13"/>
    </row>
    <row r="197" spans="7:7" ht="15.75" customHeight="1">
      <c r="G197" s="13"/>
    </row>
    <row r="198" spans="7:7" ht="15.75" customHeight="1">
      <c r="G198" s="13"/>
    </row>
    <row r="199" spans="7:7" ht="15.75" customHeight="1">
      <c r="G199" s="13"/>
    </row>
    <row r="200" spans="7:7" ht="15.75" customHeight="1">
      <c r="G200" s="13"/>
    </row>
    <row r="201" spans="7:7" ht="15.75" customHeight="1">
      <c r="G201" s="13"/>
    </row>
    <row r="202" spans="7:7" ht="15.75" customHeight="1">
      <c r="G202" s="13"/>
    </row>
    <row r="203" spans="7:7" ht="15.75" customHeight="1">
      <c r="G203" s="13"/>
    </row>
    <row r="204" spans="7:7" ht="15.75" customHeight="1">
      <c r="G204" s="13"/>
    </row>
    <row r="205" spans="7:7" ht="15.75" customHeight="1">
      <c r="G205" s="13"/>
    </row>
    <row r="206" spans="7:7" ht="15.75" customHeight="1">
      <c r="G206" s="13"/>
    </row>
    <row r="207" spans="7:7" ht="15.75" customHeight="1">
      <c r="G207" s="13"/>
    </row>
    <row r="208" spans="7:7" ht="15.75" customHeight="1">
      <c r="G208" s="13"/>
    </row>
    <row r="209" spans="7:7" ht="15.75" customHeight="1">
      <c r="G209" s="13"/>
    </row>
    <row r="210" spans="7:7" ht="15.75" customHeight="1">
      <c r="G210" s="13"/>
    </row>
    <row r="211" spans="7:7" ht="15.75" customHeight="1">
      <c r="G211" s="13"/>
    </row>
    <row r="212" spans="7:7" ht="15.75" customHeight="1">
      <c r="G212" s="13"/>
    </row>
    <row r="213" spans="7:7" ht="15.75" customHeight="1">
      <c r="G213" s="13"/>
    </row>
    <row r="214" spans="7:7" ht="15.75" customHeight="1">
      <c r="G214" s="13"/>
    </row>
    <row r="215" spans="7:7" ht="15.75" customHeight="1">
      <c r="G215" s="13"/>
    </row>
    <row r="216" spans="7:7" ht="15.75" customHeight="1">
      <c r="G216" s="13"/>
    </row>
    <row r="217" spans="7:7" ht="15.75" customHeight="1">
      <c r="G217" s="13"/>
    </row>
    <row r="218" spans="7:7" ht="15.75" customHeight="1">
      <c r="G218" s="13"/>
    </row>
    <row r="219" spans="7:7" ht="15.75" customHeight="1">
      <c r="G219" s="13"/>
    </row>
    <row r="220" spans="7:7" ht="15.75" customHeight="1">
      <c r="G220" s="13"/>
    </row>
    <row r="221" spans="7:7" ht="15.75" customHeight="1">
      <c r="G221" s="13"/>
    </row>
    <row r="222" spans="7:7" ht="15.75" customHeight="1">
      <c r="G222" s="13"/>
    </row>
    <row r="223" spans="7:7" ht="15.75" customHeight="1">
      <c r="G223" s="13"/>
    </row>
    <row r="224" spans="7:7" ht="15.75" customHeight="1">
      <c r="G224" s="13"/>
    </row>
    <row r="225" spans="7:7" ht="15.75" customHeight="1">
      <c r="G225" s="13"/>
    </row>
    <row r="226" spans="7:7" ht="15.75" customHeight="1">
      <c r="G226" s="13"/>
    </row>
    <row r="227" spans="7:7" ht="15.75" customHeight="1">
      <c r="G227" s="13"/>
    </row>
    <row r="228" spans="7:7" ht="15.75" customHeight="1">
      <c r="G228" s="13"/>
    </row>
    <row r="229" spans="7:7" ht="15.75" customHeight="1">
      <c r="G229" s="13"/>
    </row>
    <row r="230" spans="7:7" ht="15.75" customHeight="1">
      <c r="G230" s="13"/>
    </row>
    <row r="231" spans="7:7" ht="15.75" customHeight="1">
      <c r="G231" s="13"/>
    </row>
    <row r="232" spans="7:7" ht="15.75" customHeight="1">
      <c r="G232" s="13"/>
    </row>
    <row r="233" spans="7:7" ht="15.75" customHeight="1">
      <c r="G233" s="13"/>
    </row>
    <row r="234" spans="7:7" ht="15.75" customHeight="1">
      <c r="G234" s="13"/>
    </row>
    <row r="235" spans="7:7" ht="15.75" customHeight="1">
      <c r="G235" s="13"/>
    </row>
    <row r="236" spans="7:7" ht="15.75" customHeight="1">
      <c r="G236" s="13"/>
    </row>
    <row r="237" spans="7:7" ht="15.75" customHeight="1">
      <c r="G237" s="13"/>
    </row>
    <row r="238" spans="7:7" ht="15.75" customHeight="1">
      <c r="G238" s="13"/>
    </row>
    <row r="239" spans="7:7" ht="15.75" customHeight="1">
      <c r="G239" s="13"/>
    </row>
    <row r="240" spans="7:7" ht="15.75" customHeight="1">
      <c r="G240" s="13"/>
    </row>
    <row r="241" spans="7:7" ht="15.75" customHeight="1">
      <c r="G241" s="13"/>
    </row>
    <row r="242" spans="7:7" ht="15.75" customHeight="1">
      <c r="G242" s="13"/>
    </row>
    <row r="243" spans="7:7" ht="15.75" customHeight="1">
      <c r="G243" s="13"/>
    </row>
    <row r="244" spans="7:7" ht="15.75" customHeight="1">
      <c r="G244" s="13"/>
    </row>
    <row r="245" spans="7:7" ht="15.75" customHeight="1">
      <c r="G245" s="13"/>
    </row>
    <row r="246" spans="7:7" ht="15.75" customHeight="1">
      <c r="G246" s="13"/>
    </row>
    <row r="247" spans="7:7" ht="15.75" customHeight="1">
      <c r="G247" s="13"/>
    </row>
    <row r="248" spans="7:7" ht="15.75" customHeight="1">
      <c r="G248" s="13"/>
    </row>
    <row r="249" spans="7:7" ht="15.75" customHeight="1">
      <c r="G249" s="13"/>
    </row>
    <row r="250" spans="7:7" ht="15.75" customHeight="1">
      <c r="G250" s="13"/>
    </row>
    <row r="251" spans="7:7" ht="15.75" customHeight="1">
      <c r="G251" s="13"/>
    </row>
    <row r="252" spans="7:7" ht="15.75" customHeight="1">
      <c r="G252" s="13"/>
    </row>
    <row r="253" spans="7:7" ht="15.75" customHeight="1">
      <c r="G253" s="13"/>
    </row>
    <row r="254" spans="7:7" ht="15.75" customHeight="1">
      <c r="G254" s="13"/>
    </row>
    <row r="255" spans="7:7" ht="15.75" customHeight="1">
      <c r="G255" s="13"/>
    </row>
    <row r="256" spans="7:7" ht="15.75" customHeight="1">
      <c r="G256" s="13"/>
    </row>
    <row r="257" spans="7:7" ht="15.75" customHeight="1">
      <c r="G257" s="13"/>
    </row>
    <row r="258" spans="7:7" ht="15.75" customHeight="1">
      <c r="G258" s="13"/>
    </row>
    <row r="259" spans="7:7" ht="15.75" customHeight="1">
      <c r="G259" s="13"/>
    </row>
    <row r="260" spans="7:7" ht="15.75" customHeight="1">
      <c r="G260" s="13"/>
    </row>
    <row r="261" spans="7:7" ht="15.75" customHeight="1">
      <c r="G261" s="13"/>
    </row>
    <row r="262" spans="7:7" ht="15.75" customHeight="1">
      <c r="G262" s="13"/>
    </row>
    <row r="263" spans="7:7" ht="15.75" customHeight="1">
      <c r="G263" s="13"/>
    </row>
    <row r="264" spans="7:7" ht="15.75" customHeight="1">
      <c r="G264" s="13"/>
    </row>
    <row r="265" spans="7:7" ht="15.75" customHeight="1">
      <c r="G265" s="13"/>
    </row>
    <row r="266" spans="7:7" ht="15.75" customHeight="1"/>
    <row r="267" spans="7:7" ht="15.75" customHeight="1"/>
    <row r="268" spans="7:7" ht="15.75" customHeight="1"/>
    <row r="269" spans="7:7" ht="15.75" customHeight="1"/>
    <row r="270" spans="7:7" ht="15.75" customHeight="1"/>
    <row r="271" spans="7:7" ht="15.75" customHeight="1"/>
    <row r="272" spans="7:7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7" xr:uid="{00000000-0009-0000-0000-000017000000}">
    <sortState xmlns:xlrd2="http://schemas.microsoft.com/office/spreadsheetml/2017/richdata2" ref="A2:H117">
      <sortCondition descending="1" ref="D2:D117"/>
      <sortCondition ref="B2:B117"/>
      <sortCondition descending="1" ref="G2:G117"/>
      <sortCondition descending="1" ref="E2:E117"/>
      <sortCondition descending="1" ref="H2:H117"/>
      <sortCondition descending="1" sortBy="cellColor" ref="C2:C117" dxfId="3"/>
    </sortState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26.7109375" customWidth="1"/>
  </cols>
  <sheetData>
    <row r="1" spans="1:12" ht="15.75">
      <c r="A1" s="8" t="s">
        <v>1863</v>
      </c>
      <c r="B1" s="8"/>
      <c r="C1" s="8"/>
      <c r="D1" s="8"/>
      <c r="E1" s="8"/>
      <c r="F1" s="8"/>
      <c r="G1" s="27">
        <f t="shared" ref="G1:H1" si="0">SUM(G3:G127)</f>
        <v>719.24499999999989</v>
      </c>
      <c r="H1" s="27">
        <f t="shared" si="0"/>
        <v>783.50499999999988</v>
      </c>
      <c r="I1" s="31" t="s">
        <v>1864</v>
      </c>
      <c r="J1" s="31">
        <f>G1*0.4/0.5</f>
        <v>575.39599999999996</v>
      </c>
      <c r="K1" s="31">
        <f>SUM(G1:H1)-J1</f>
        <v>927.35399999999981</v>
      </c>
      <c r="L1" s="31">
        <f>SUM(J1:K1)</f>
        <v>1502.7499999999998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  <c r="I2" s="31" t="s">
        <v>1865</v>
      </c>
      <c r="J2" s="31">
        <f>J1+J7+J6</f>
        <v>996.39599999999996</v>
      </c>
      <c r="K2" s="31">
        <f>K1+K6+K7</f>
        <v>1471.3539999999998</v>
      </c>
      <c r="L2" s="31">
        <f>SUM(J2:K2)</f>
        <v>2467.75</v>
      </c>
    </row>
    <row r="3" spans="1:12" ht="15.75">
      <c r="A3" s="8" t="s">
        <v>395</v>
      </c>
      <c r="B3" s="18">
        <v>43968</v>
      </c>
      <c r="C3" s="1" t="s">
        <v>1866</v>
      </c>
      <c r="D3" s="1" t="s">
        <v>1867</v>
      </c>
      <c r="E3" s="6">
        <f t="shared" ref="E3:E46" si="1">MID(D3,3,LEN(D3)-2)+0</f>
        <v>106.8</v>
      </c>
      <c r="F3" s="8">
        <v>2</v>
      </c>
      <c r="G3" s="6">
        <f t="shared" ref="G3:G48" si="2">IFERROR(E3/F3,"")</f>
        <v>53.4</v>
      </c>
      <c r="H3" s="6">
        <f t="shared" ref="H3:H36" si="3">IF(F3=0,E3,E3-G3)</f>
        <v>53.4</v>
      </c>
      <c r="I3" s="32" t="s">
        <v>1868</v>
      </c>
      <c r="J3" s="31">
        <f>J1-J7+J6</f>
        <v>646.39599999999996</v>
      </c>
      <c r="K3" s="32"/>
      <c r="L3" s="32"/>
    </row>
    <row r="4" spans="1:12" ht="15.75">
      <c r="A4" s="8" t="s">
        <v>395</v>
      </c>
      <c r="B4" s="19">
        <v>43974</v>
      </c>
      <c r="C4" s="1" t="s">
        <v>1869</v>
      </c>
      <c r="D4" s="1" t="s">
        <v>1870</v>
      </c>
      <c r="E4" s="6">
        <f t="shared" si="1"/>
        <v>105.3</v>
      </c>
      <c r="F4" s="8">
        <v>2</v>
      </c>
      <c r="G4" s="6">
        <f t="shared" si="2"/>
        <v>52.65</v>
      </c>
      <c r="H4" s="6">
        <f t="shared" si="3"/>
        <v>52.65</v>
      </c>
    </row>
    <row r="5" spans="1:12" ht="15.75">
      <c r="A5" s="8" t="s">
        <v>395</v>
      </c>
      <c r="B5" s="19">
        <v>43981</v>
      </c>
      <c r="C5" s="1" t="s">
        <v>1871</v>
      </c>
      <c r="D5" s="1" t="s">
        <v>1872</v>
      </c>
      <c r="E5" s="6">
        <f t="shared" si="1"/>
        <v>96.3</v>
      </c>
      <c r="F5" s="8">
        <v>2</v>
      </c>
      <c r="G5" s="6">
        <f t="shared" si="2"/>
        <v>48.15</v>
      </c>
      <c r="H5" s="6">
        <f t="shared" si="3"/>
        <v>48.15</v>
      </c>
      <c r="I5" s="32" t="s">
        <v>1805</v>
      </c>
      <c r="J5" s="32">
        <v>615</v>
      </c>
      <c r="K5" s="32"/>
    </row>
    <row r="6" spans="1:12" ht="15.75">
      <c r="A6" s="8" t="s">
        <v>395</v>
      </c>
      <c r="B6" s="19">
        <v>43954</v>
      </c>
      <c r="C6" s="1" t="s">
        <v>1866</v>
      </c>
      <c r="D6" s="1" t="s">
        <v>1873</v>
      </c>
      <c r="E6" s="6">
        <f t="shared" si="1"/>
        <v>85.45</v>
      </c>
      <c r="F6" s="8">
        <v>2</v>
      </c>
      <c r="G6" s="6">
        <f t="shared" si="2"/>
        <v>42.725000000000001</v>
      </c>
      <c r="H6" s="6">
        <f t="shared" si="3"/>
        <v>42.725000000000001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 t="s">
        <v>1874</v>
      </c>
      <c r="B7" s="18">
        <v>43989</v>
      </c>
      <c r="C7" s="1" t="s">
        <v>1875</v>
      </c>
      <c r="D7" s="13" t="s">
        <v>1876</v>
      </c>
      <c r="E7" s="6">
        <f t="shared" si="1"/>
        <v>85</v>
      </c>
      <c r="F7" s="6">
        <v>2</v>
      </c>
      <c r="G7" s="6">
        <f t="shared" si="2"/>
        <v>42.5</v>
      </c>
      <c r="H7" s="6">
        <f t="shared" si="3"/>
        <v>42.5</v>
      </c>
      <c r="I7" s="1" t="s">
        <v>1809</v>
      </c>
      <c r="J7" s="1">
        <v>175</v>
      </c>
      <c r="K7" s="1">
        <v>175</v>
      </c>
    </row>
    <row r="8" spans="1:12" ht="15.75">
      <c r="A8" s="8" t="s">
        <v>395</v>
      </c>
      <c r="B8" s="18">
        <v>43975</v>
      </c>
      <c r="C8" s="1" t="s">
        <v>1877</v>
      </c>
      <c r="D8" s="1" t="s">
        <v>1878</v>
      </c>
      <c r="E8" s="6">
        <f t="shared" si="1"/>
        <v>42.04</v>
      </c>
      <c r="F8" s="8">
        <v>0</v>
      </c>
      <c r="G8" s="6" t="str">
        <f t="shared" si="2"/>
        <v/>
      </c>
      <c r="H8" s="6">
        <f t="shared" si="3"/>
        <v>42.04</v>
      </c>
      <c r="I8" s="1" t="s">
        <v>1811</v>
      </c>
      <c r="J8" s="16">
        <v>5598</v>
      </c>
      <c r="K8" s="17">
        <v>0.6</v>
      </c>
    </row>
    <row r="9" spans="1:12" ht="15.75">
      <c r="A9" s="8" t="s">
        <v>395</v>
      </c>
      <c r="B9" s="15">
        <v>43952</v>
      </c>
      <c r="C9" s="1" t="s">
        <v>5</v>
      </c>
      <c r="D9" s="1" t="s">
        <v>1879</v>
      </c>
      <c r="E9" s="6">
        <f t="shared" si="1"/>
        <v>83.62</v>
      </c>
      <c r="F9" s="8">
        <v>2</v>
      </c>
      <c r="G9" s="6">
        <f t="shared" si="2"/>
        <v>41.81</v>
      </c>
      <c r="H9" s="6">
        <f t="shared" si="3"/>
        <v>41.81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395</v>
      </c>
      <c r="B10" s="19">
        <v>43952</v>
      </c>
      <c r="C10" s="1" t="s">
        <v>213</v>
      </c>
      <c r="D10" s="1" t="s">
        <v>1880</v>
      </c>
      <c r="E10" s="6">
        <f t="shared" si="1"/>
        <v>38.369999999999997</v>
      </c>
      <c r="F10" s="8">
        <v>0</v>
      </c>
      <c r="G10" s="6" t="str">
        <f t="shared" si="2"/>
        <v/>
      </c>
      <c r="H10" s="6">
        <f t="shared" si="3"/>
        <v>38.369999999999997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395</v>
      </c>
      <c r="B11" s="18">
        <v>43971</v>
      </c>
      <c r="C11" s="1" t="s">
        <v>3</v>
      </c>
      <c r="D11" s="1" t="s">
        <v>1881</v>
      </c>
      <c r="E11" s="6">
        <f t="shared" si="1"/>
        <v>68.650000000000006</v>
      </c>
      <c r="F11" s="8">
        <v>2</v>
      </c>
      <c r="G11" s="6">
        <f t="shared" si="2"/>
        <v>34.325000000000003</v>
      </c>
      <c r="H11" s="6">
        <f t="shared" si="3"/>
        <v>34.325000000000003</v>
      </c>
    </row>
    <row r="12" spans="1:12" ht="15.75">
      <c r="A12" s="8" t="s">
        <v>395</v>
      </c>
      <c r="B12" s="19">
        <v>43955</v>
      </c>
      <c r="C12" s="1" t="s">
        <v>5</v>
      </c>
      <c r="D12" s="1" t="s">
        <v>1882</v>
      </c>
      <c r="E12" s="6">
        <f t="shared" si="1"/>
        <v>66.47</v>
      </c>
      <c r="F12" s="8">
        <v>2</v>
      </c>
      <c r="G12" s="6">
        <f t="shared" si="2"/>
        <v>33.234999999999999</v>
      </c>
      <c r="H12" s="6">
        <f t="shared" si="3"/>
        <v>33.234999999999999</v>
      </c>
      <c r="I12" s="1" t="s">
        <v>1818</v>
      </c>
      <c r="J12" s="16">
        <f>J8-K2</f>
        <v>4126.6460000000006</v>
      </c>
      <c r="K12" s="17">
        <f t="shared" ref="K12:K13" si="4">J12/J8</f>
        <v>0.73716434440871748</v>
      </c>
    </row>
    <row r="13" spans="1:12" ht="15.75">
      <c r="A13" s="8" t="s">
        <v>416</v>
      </c>
      <c r="B13" s="18">
        <v>43967</v>
      </c>
      <c r="C13" s="1" t="s">
        <v>292</v>
      </c>
      <c r="D13" s="1" t="s">
        <v>1883</v>
      </c>
      <c r="E13" s="6">
        <f t="shared" si="1"/>
        <v>53.84</v>
      </c>
      <c r="F13" s="8">
        <v>2</v>
      </c>
      <c r="G13" s="6">
        <f t="shared" si="2"/>
        <v>26.92</v>
      </c>
      <c r="H13" s="6">
        <f t="shared" si="3"/>
        <v>26.92</v>
      </c>
      <c r="I13" s="1" t="s">
        <v>1821</v>
      </c>
      <c r="J13" s="16">
        <f>J9-J2</f>
        <v>2958.8540000000003</v>
      </c>
      <c r="K13" s="17">
        <f t="shared" si="4"/>
        <v>0.74808267492573166</v>
      </c>
    </row>
    <row r="14" spans="1:12" ht="15.75">
      <c r="A14" s="8" t="s">
        <v>395</v>
      </c>
      <c r="B14" s="19">
        <v>43961</v>
      </c>
      <c r="C14" s="1" t="s">
        <v>3</v>
      </c>
      <c r="D14" s="1" t="s">
        <v>1884</v>
      </c>
      <c r="E14" s="6">
        <f t="shared" si="1"/>
        <v>53.15</v>
      </c>
      <c r="F14" s="8">
        <v>2</v>
      </c>
      <c r="G14" s="6">
        <f t="shared" si="2"/>
        <v>26.574999999999999</v>
      </c>
      <c r="H14" s="6">
        <f t="shared" si="3"/>
        <v>26.574999999999999</v>
      </c>
    </row>
    <row r="15" spans="1:12" ht="15.75">
      <c r="A15" s="8" t="s">
        <v>395</v>
      </c>
      <c r="B15" s="18">
        <v>43972</v>
      </c>
      <c r="C15" s="1" t="s">
        <v>5</v>
      </c>
      <c r="D15" s="1" t="s">
        <v>1885</v>
      </c>
      <c r="E15" s="6">
        <f t="shared" si="1"/>
        <v>53.09</v>
      </c>
      <c r="F15" s="8">
        <v>2</v>
      </c>
      <c r="G15" s="6">
        <f t="shared" si="2"/>
        <v>26.545000000000002</v>
      </c>
      <c r="H15" s="6">
        <f t="shared" si="3"/>
        <v>26.545000000000002</v>
      </c>
    </row>
    <row r="16" spans="1:12" ht="15.75">
      <c r="A16" s="8" t="s">
        <v>1874</v>
      </c>
      <c r="B16" s="19">
        <v>43988</v>
      </c>
      <c r="C16" s="1" t="s">
        <v>1886</v>
      </c>
      <c r="D16" s="13" t="s">
        <v>1887</v>
      </c>
      <c r="E16" s="6">
        <f t="shared" si="1"/>
        <v>48.5</v>
      </c>
      <c r="F16" s="6">
        <v>2</v>
      </c>
      <c r="G16" s="6">
        <f t="shared" si="2"/>
        <v>24.25</v>
      </c>
      <c r="H16" s="6">
        <f t="shared" si="3"/>
        <v>24.25</v>
      </c>
    </row>
    <row r="17" spans="1:8" ht="15.75">
      <c r="A17" s="8" t="s">
        <v>395</v>
      </c>
      <c r="B17" s="19">
        <v>43961</v>
      </c>
      <c r="C17" s="1" t="s">
        <v>3</v>
      </c>
      <c r="D17" s="1" t="s">
        <v>1888</v>
      </c>
      <c r="E17" s="6">
        <f t="shared" si="1"/>
        <v>43.48</v>
      </c>
      <c r="F17" s="8">
        <v>2</v>
      </c>
      <c r="G17" s="6">
        <f t="shared" si="2"/>
        <v>21.74</v>
      </c>
      <c r="H17" s="6">
        <f t="shared" si="3"/>
        <v>21.74</v>
      </c>
    </row>
    <row r="18" spans="1:8" ht="15.75">
      <c r="A18" s="8" t="s">
        <v>395</v>
      </c>
      <c r="B18" s="19">
        <v>43976</v>
      </c>
      <c r="C18" s="1" t="s">
        <v>3</v>
      </c>
      <c r="D18" s="1" t="s">
        <v>1889</v>
      </c>
      <c r="E18" s="6">
        <f t="shared" si="1"/>
        <v>41.35</v>
      </c>
      <c r="F18" s="8">
        <v>2</v>
      </c>
      <c r="G18" s="6">
        <f t="shared" si="2"/>
        <v>20.675000000000001</v>
      </c>
      <c r="H18" s="6">
        <f t="shared" si="3"/>
        <v>20.675000000000001</v>
      </c>
    </row>
    <row r="19" spans="1:8" ht="15.75">
      <c r="A19" s="8" t="s">
        <v>395</v>
      </c>
      <c r="B19" s="19">
        <v>43953</v>
      </c>
      <c r="C19" s="1" t="s">
        <v>791</v>
      </c>
      <c r="D19" s="1" t="s">
        <v>557</v>
      </c>
      <c r="E19" s="6">
        <f t="shared" si="1"/>
        <v>18</v>
      </c>
      <c r="F19" s="8">
        <v>0</v>
      </c>
      <c r="G19" s="6" t="str">
        <f t="shared" si="2"/>
        <v/>
      </c>
      <c r="H19" s="6">
        <f t="shared" si="3"/>
        <v>18</v>
      </c>
    </row>
    <row r="20" spans="1:8" ht="15.75">
      <c r="A20" s="8" t="s">
        <v>1874</v>
      </c>
      <c r="B20" s="19">
        <v>43992</v>
      </c>
      <c r="C20" s="1" t="s">
        <v>1875</v>
      </c>
      <c r="D20" s="13" t="s">
        <v>1685</v>
      </c>
      <c r="E20" s="6">
        <f t="shared" si="1"/>
        <v>35</v>
      </c>
      <c r="F20" s="6">
        <v>2</v>
      </c>
      <c r="G20" s="6">
        <f t="shared" si="2"/>
        <v>17.5</v>
      </c>
      <c r="H20" s="6">
        <f t="shared" si="3"/>
        <v>17.5</v>
      </c>
    </row>
    <row r="21" spans="1:8" ht="15.75" customHeight="1">
      <c r="A21" s="8" t="s">
        <v>395</v>
      </c>
      <c r="B21" s="19">
        <v>43979</v>
      </c>
      <c r="C21" s="1" t="s">
        <v>3</v>
      </c>
      <c r="D21" s="1" t="s">
        <v>1890</v>
      </c>
      <c r="E21" s="6">
        <f t="shared" si="1"/>
        <v>34.08</v>
      </c>
      <c r="F21" s="8">
        <v>2</v>
      </c>
      <c r="G21" s="6">
        <f t="shared" si="2"/>
        <v>17.04</v>
      </c>
      <c r="H21" s="6">
        <f t="shared" si="3"/>
        <v>17.04</v>
      </c>
    </row>
    <row r="22" spans="1:8" ht="15.75" customHeight="1">
      <c r="A22" s="8" t="s">
        <v>395</v>
      </c>
      <c r="B22" s="19">
        <v>43983</v>
      </c>
      <c r="C22" s="1" t="s">
        <v>3</v>
      </c>
      <c r="D22" s="1" t="s">
        <v>1891</v>
      </c>
      <c r="E22" s="6">
        <f t="shared" si="1"/>
        <v>33.93</v>
      </c>
      <c r="F22" s="8">
        <v>2</v>
      </c>
      <c r="G22" s="6">
        <f t="shared" si="2"/>
        <v>16.965</v>
      </c>
      <c r="H22" s="6">
        <f t="shared" si="3"/>
        <v>16.965</v>
      </c>
    </row>
    <row r="23" spans="1:8" ht="15.75" customHeight="1">
      <c r="A23" s="8" t="s">
        <v>395</v>
      </c>
      <c r="B23" s="18">
        <v>43985</v>
      </c>
      <c r="C23" s="1" t="s">
        <v>1385</v>
      </c>
      <c r="D23" s="1" t="s">
        <v>1892</v>
      </c>
      <c r="E23" s="6">
        <f t="shared" si="1"/>
        <v>27.66</v>
      </c>
      <c r="F23" s="8">
        <v>2</v>
      </c>
      <c r="G23" s="6">
        <f t="shared" si="2"/>
        <v>13.83</v>
      </c>
      <c r="H23" s="6">
        <f t="shared" si="3"/>
        <v>13.83</v>
      </c>
    </row>
    <row r="24" spans="1:8" ht="15.75" customHeight="1">
      <c r="A24" s="8" t="s">
        <v>395</v>
      </c>
      <c r="B24" s="18">
        <v>43961</v>
      </c>
      <c r="C24" s="1" t="s">
        <v>3</v>
      </c>
      <c r="D24" s="1" t="s">
        <v>1893</v>
      </c>
      <c r="E24" s="6">
        <f t="shared" si="1"/>
        <v>27.05</v>
      </c>
      <c r="F24" s="8">
        <v>2</v>
      </c>
      <c r="G24" s="6">
        <f t="shared" si="2"/>
        <v>13.525</v>
      </c>
      <c r="H24" s="6">
        <f t="shared" si="3"/>
        <v>13.525</v>
      </c>
    </row>
    <row r="25" spans="1:8" ht="15.75" customHeight="1">
      <c r="A25" s="8" t="s">
        <v>1874</v>
      </c>
      <c r="B25" s="19">
        <v>43989</v>
      </c>
      <c r="C25" s="1" t="s">
        <v>1886</v>
      </c>
      <c r="D25" s="13" t="s">
        <v>1894</v>
      </c>
      <c r="E25" s="6">
        <f t="shared" si="1"/>
        <v>26.8</v>
      </c>
      <c r="F25" s="6">
        <v>2</v>
      </c>
      <c r="G25" s="6">
        <f t="shared" si="2"/>
        <v>13.4</v>
      </c>
      <c r="H25" s="6">
        <f t="shared" si="3"/>
        <v>13.4</v>
      </c>
    </row>
    <row r="26" spans="1:8" ht="15.75" customHeight="1">
      <c r="A26" s="8" t="s">
        <v>395</v>
      </c>
      <c r="B26" s="19">
        <v>43972</v>
      </c>
      <c r="C26" s="1" t="s">
        <v>5</v>
      </c>
      <c r="D26" s="1" t="s">
        <v>1895</v>
      </c>
      <c r="E26" s="6">
        <f t="shared" si="1"/>
        <v>25.38</v>
      </c>
      <c r="F26" s="8">
        <v>2</v>
      </c>
      <c r="G26" s="6">
        <f t="shared" si="2"/>
        <v>12.69</v>
      </c>
      <c r="H26" s="6">
        <f t="shared" si="3"/>
        <v>12.69</v>
      </c>
    </row>
    <row r="27" spans="1:8" ht="15.75" customHeight="1">
      <c r="A27" s="8" t="s">
        <v>395</v>
      </c>
      <c r="B27" s="18">
        <v>43982</v>
      </c>
      <c r="C27" s="1" t="s">
        <v>3</v>
      </c>
      <c r="D27" s="1" t="s">
        <v>1896</v>
      </c>
      <c r="E27" s="6">
        <f t="shared" si="1"/>
        <v>21.3</v>
      </c>
      <c r="F27" s="8">
        <v>2</v>
      </c>
      <c r="G27" s="6">
        <f t="shared" si="2"/>
        <v>10.65</v>
      </c>
      <c r="H27" s="6">
        <f t="shared" si="3"/>
        <v>10.65</v>
      </c>
    </row>
    <row r="28" spans="1:8" ht="15.75" customHeight="1">
      <c r="A28" s="8" t="s">
        <v>395</v>
      </c>
      <c r="B28" s="19">
        <v>43963</v>
      </c>
      <c r="C28" s="1" t="s">
        <v>1897</v>
      </c>
      <c r="D28" s="1" t="s">
        <v>358</v>
      </c>
      <c r="E28" s="6">
        <f t="shared" si="1"/>
        <v>10</v>
      </c>
      <c r="F28" s="8">
        <v>0</v>
      </c>
      <c r="G28" s="6" t="str">
        <f t="shared" si="2"/>
        <v/>
      </c>
      <c r="H28" s="6">
        <f t="shared" si="3"/>
        <v>10</v>
      </c>
    </row>
    <row r="29" spans="1:8" ht="15.75" customHeight="1">
      <c r="A29" s="8" t="s">
        <v>395</v>
      </c>
      <c r="B29" s="19">
        <v>43958</v>
      </c>
      <c r="C29" s="1" t="s">
        <v>993</v>
      </c>
      <c r="D29" s="1" t="s">
        <v>1849</v>
      </c>
      <c r="E29" s="6">
        <f t="shared" si="1"/>
        <v>19.98</v>
      </c>
      <c r="F29" s="8">
        <v>2</v>
      </c>
      <c r="G29" s="6">
        <f t="shared" si="2"/>
        <v>9.99</v>
      </c>
      <c r="H29" s="6">
        <f t="shared" si="3"/>
        <v>9.99</v>
      </c>
    </row>
    <row r="30" spans="1:8" ht="15.75" customHeight="1">
      <c r="A30" s="8" t="s">
        <v>395</v>
      </c>
      <c r="B30" s="19">
        <v>43971</v>
      </c>
      <c r="C30" s="1" t="s">
        <v>1898</v>
      </c>
      <c r="D30" s="1" t="s">
        <v>1217</v>
      </c>
      <c r="E30" s="6">
        <f t="shared" si="1"/>
        <v>19.8</v>
      </c>
      <c r="F30" s="8">
        <v>2</v>
      </c>
      <c r="G30" s="6">
        <f t="shared" si="2"/>
        <v>9.9</v>
      </c>
      <c r="H30" s="6">
        <f t="shared" si="3"/>
        <v>9.9</v>
      </c>
    </row>
    <row r="31" spans="1:8" ht="15.75" customHeight="1">
      <c r="A31" s="8" t="s">
        <v>395</v>
      </c>
      <c r="B31" s="19">
        <v>43962</v>
      </c>
      <c r="C31" s="1" t="s">
        <v>5</v>
      </c>
      <c r="D31" s="1" t="s">
        <v>1899</v>
      </c>
      <c r="E31" s="6">
        <f t="shared" si="1"/>
        <v>19.739999999999998</v>
      </c>
      <c r="F31" s="8">
        <v>2</v>
      </c>
      <c r="G31" s="6">
        <f t="shared" si="2"/>
        <v>9.8699999999999992</v>
      </c>
      <c r="H31" s="6">
        <f t="shared" si="3"/>
        <v>9.8699999999999992</v>
      </c>
    </row>
    <row r="32" spans="1:8" ht="15.75" customHeight="1">
      <c r="A32" s="8" t="s">
        <v>395</v>
      </c>
      <c r="B32" s="18">
        <v>43982</v>
      </c>
      <c r="C32" s="1" t="s">
        <v>1900</v>
      </c>
      <c r="D32" s="1" t="s">
        <v>1901</v>
      </c>
      <c r="E32" s="6">
        <f t="shared" si="1"/>
        <v>18.350000000000001</v>
      </c>
      <c r="F32" s="8">
        <v>2</v>
      </c>
      <c r="G32" s="6">
        <f t="shared" si="2"/>
        <v>9.1750000000000007</v>
      </c>
      <c r="H32" s="6">
        <f t="shared" si="3"/>
        <v>9.1750000000000007</v>
      </c>
    </row>
    <row r="33" spans="1:8" ht="15.75" customHeight="1">
      <c r="A33" s="8" t="s">
        <v>395</v>
      </c>
      <c r="B33" s="19">
        <v>43962</v>
      </c>
      <c r="C33" s="1" t="s">
        <v>1902</v>
      </c>
      <c r="D33" s="1" t="s">
        <v>1903</v>
      </c>
      <c r="E33" s="6">
        <f t="shared" si="1"/>
        <v>18.3</v>
      </c>
      <c r="F33" s="8">
        <v>2</v>
      </c>
      <c r="G33" s="6">
        <f t="shared" si="2"/>
        <v>9.15</v>
      </c>
      <c r="H33" s="6">
        <f t="shared" si="3"/>
        <v>9.15</v>
      </c>
    </row>
    <row r="34" spans="1:8" ht="15.75" customHeight="1">
      <c r="A34" s="8" t="s">
        <v>395</v>
      </c>
      <c r="B34" s="15">
        <v>43971</v>
      </c>
      <c r="C34" s="1" t="s">
        <v>336</v>
      </c>
      <c r="D34" s="1" t="s">
        <v>1904</v>
      </c>
      <c r="E34" s="6">
        <f t="shared" si="1"/>
        <v>17.82</v>
      </c>
      <c r="F34" s="8">
        <v>2</v>
      </c>
      <c r="G34" s="6">
        <f t="shared" si="2"/>
        <v>8.91</v>
      </c>
      <c r="H34" s="6">
        <f t="shared" si="3"/>
        <v>8.91</v>
      </c>
    </row>
    <row r="35" spans="1:8" ht="15.75" customHeight="1">
      <c r="A35" s="8" t="s">
        <v>395</v>
      </c>
      <c r="B35" s="19">
        <v>43957</v>
      </c>
      <c r="C35" s="1" t="s">
        <v>3</v>
      </c>
      <c r="D35" s="1" t="s">
        <v>1905</v>
      </c>
      <c r="E35" s="6">
        <f t="shared" si="1"/>
        <v>15.75</v>
      </c>
      <c r="F35" s="8">
        <v>2</v>
      </c>
      <c r="G35" s="6">
        <f t="shared" si="2"/>
        <v>7.875</v>
      </c>
      <c r="H35" s="6">
        <f t="shared" si="3"/>
        <v>7.875</v>
      </c>
    </row>
    <row r="36" spans="1:8" ht="15.75" customHeight="1">
      <c r="A36" s="8" t="s">
        <v>395</v>
      </c>
      <c r="B36" s="19">
        <v>43982</v>
      </c>
      <c r="C36" s="1" t="s">
        <v>1906</v>
      </c>
      <c r="D36" s="1" t="s">
        <v>1049</v>
      </c>
      <c r="E36" s="6">
        <f t="shared" si="1"/>
        <v>14.5</v>
      </c>
      <c r="F36" s="8">
        <v>2</v>
      </c>
      <c r="G36" s="6">
        <f t="shared" si="2"/>
        <v>7.25</v>
      </c>
      <c r="H36" s="6">
        <f t="shared" si="3"/>
        <v>7.25</v>
      </c>
    </row>
    <row r="37" spans="1:8" ht="15.75" customHeight="1">
      <c r="A37" s="8" t="s">
        <v>395</v>
      </c>
      <c r="B37" s="19">
        <v>43970</v>
      </c>
      <c r="C37" s="1" t="s">
        <v>1036</v>
      </c>
      <c r="D37" s="1" t="s">
        <v>731</v>
      </c>
      <c r="E37" s="6">
        <f t="shared" si="1"/>
        <v>13.15</v>
      </c>
      <c r="F37" s="8">
        <v>2</v>
      </c>
      <c r="G37" s="6">
        <f t="shared" si="2"/>
        <v>6.5750000000000002</v>
      </c>
      <c r="H37" s="6">
        <f>E37-G37</f>
        <v>6.5750000000000002</v>
      </c>
    </row>
    <row r="38" spans="1:8" ht="15.75" customHeight="1">
      <c r="A38" s="8" t="s">
        <v>395</v>
      </c>
      <c r="B38" s="19">
        <v>43985</v>
      </c>
      <c r="C38" s="1" t="s">
        <v>1385</v>
      </c>
      <c r="D38" s="1" t="s">
        <v>1907</v>
      </c>
      <c r="E38" s="6">
        <f t="shared" si="1"/>
        <v>12.35</v>
      </c>
      <c r="F38" s="8">
        <v>2</v>
      </c>
      <c r="G38" s="6">
        <f t="shared" si="2"/>
        <v>6.1749999999999998</v>
      </c>
      <c r="H38" s="6">
        <f t="shared" ref="H38:H48" si="5">IF(F38=0,E38,E38-G38)</f>
        <v>6.1749999999999998</v>
      </c>
    </row>
    <row r="39" spans="1:8" ht="15.75" customHeight="1">
      <c r="A39" s="8" t="s">
        <v>395</v>
      </c>
      <c r="B39" s="19">
        <v>43976</v>
      </c>
      <c r="C39" s="1" t="s">
        <v>313</v>
      </c>
      <c r="D39" s="1" t="s">
        <v>25</v>
      </c>
      <c r="E39" s="6">
        <f t="shared" si="1"/>
        <v>11.9</v>
      </c>
      <c r="F39" s="8">
        <v>2</v>
      </c>
      <c r="G39" s="6">
        <f t="shared" si="2"/>
        <v>5.95</v>
      </c>
      <c r="H39" s="6">
        <f t="shared" si="5"/>
        <v>5.95</v>
      </c>
    </row>
    <row r="40" spans="1:8" ht="15.75" customHeight="1">
      <c r="A40" s="8" t="s">
        <v>395</v>
      </c>
      <c r="B40" s="18">
        <v>43963</v>
      </c>
      <c r="C40" s="1" t="s">
        <v>1036</v>
      </c>
      <c r="D40" s="1" t="s">
        <v>1908</v>
      </c>
      <c r="E40" s="6">
        <f t="shared" si="1"/>
        <v>9.1</v>
      </c>
      <c r="F40" s="1">
        <v>2</v>
      </c>
      <c r="G40" s="6">
        <f t="shared" si="2"/>
        <v>4.55</v>
      </c>
      <c r="H40" s="6">
        <f t="shared" si="5"/>
        <v>4.55</v>
      </c>
    </row>
    <row r="41" spans="1:8" ht="15.75" customHeight="1">
      <c r="A41" s="8" t="s">
        <v>1874</v>
      </c>
      <c r="B41" s="18">
        <v>43991</v>
      </c>
      <c r="C41" s="1" t="s">
        <v>1886</v>
      </c>
      <c r="D41" s="13" t="s">
        <v>1241</v>
      </c>
      <c r="E41" s="6">
        <f t="shared" si="1"/>
        <v>8.1</v>
      </c>
      <c r="F41" s="6">
        <v>2</v>
      </c>
      <c r="G41" s="6">
        <f t="shared" si="2"/>
        <v>4.05</v>
      </c>
      <c r="H41" s="6">
        <f t="shared" si="5"/>
        <v>4.05</v>
      </c>
    </row>
    <row r="42" spans="1:8" ht="15.75" customHeight="1">
      <c r="A42" s="8" t="s">
        <v>395</v>
      </c>
      <c r="B42" s="19">
        <v>43954</v>
      </c>
      <c r="C42" s="1" t="s">
        <v>1909</v>
      </c>
      <c r="D42" s="1" t="s">
        <v>1178</v>
      </c>
      <c r="E42" s="6">
        <f t="shared" si="1"/>
        <v>7.8</v>
      </c>
      <c r="F42" s="8">
        <v>2</v>
      </c>
      <c r="G42" s="6">
        <f t="shared" si="2"/>
        <v>3.9</v>
      </c>
      <c r="H42" s="6">
        <f t="shared" si="5"/>
        <v>3.9</v>
      </c>
    </row>
    <row r="43" spans="1:8" ht="15.75" customHeight="1">
      <c r="A43" s="8" t="s">
        <v>395</v>
      </c>
      <c r="B43" s="19">
        <v>43974</v>
      </c>
      <c r="C43" s="1" t="s">
        <v>1036</v>
      </c>
      <c r="D43" s="1" t="s">
        <v>52</v>
      </c>
      <c r="E43" s="6">
        <f t="shared" si="1"/>
        <v>5.9</v>
      </c>
      <c r="F43" s="8">
        <v>2</v>
      </c>
      <c r="G43" s="6">
        <f t="shared" si="2"/>
        <v>2.95</v>
      </c>
      <c r="H43" s="6">
        <f t="shared" si="5"/>
        <v>2.95</v>
      </c>
    </row>
    <row r="44" spans="1:8" ht="15.75" customHeight="1">
      <c r="A44" s="8" t="s">
        <v>395</v>
      </c>
      <c r="B44" s="19">
        <v>43981</v>
      </c>
      <c r="C44" s="1" t="s">
        <v>5</v>
      </c>
      <c r="D44" s="1" t="s">
        <v>1173</v>
      </c>
      <c r="E44" s="6">
        <f t="shared" si="1"/>
        <v>4.55</v>
      </c>
      <c r="F44" s="8">
        <v>2</v>
      </c>
      <c r="G44" s="6">
        <f t="shared" si="2"/>
        <v>2.2749999999999999</v>
      </c>
      <c r="H44" s="6">
        <f t="shared" si="5"/>
        <v>2.2749999999999999</v>
      </c>
    </row>
    <row r="45" spans="1:8" ht="15.75" customHeight="1">
      <c r="A45" s="8" t="s">
        <v>395</v>
      </c>
      <c r="B45" s="19">
        <v>43976</v>
      </c>
      <c r="C45" s="1" t="s">
        <v>718</v>
      </c>
      <c r="D45" s="1" t="s">
        <v>742</v>
      </c>
      <c r="E45" s="6">
        <f t="shared" si="1"/>
        <v>3.8</v>
      </c>
      <c r="F45" s="8">
        <v>2</v>
      </c>
      <c r="G45" s="6">
        <f t="shared" si="2"/>
        <v>1.9</v>
      </c>
      <c r="H45" s="6">
        <f t="shared" si="5"/>
        <v>1.9</v>
      </c>
    </row>
    <row r="46" spans="1:8" ht="15.75" customHeight="1">
      <c r="A46" s="8" t="s">
        <v>395</v>
      </c>
      <c r="B46" s="19">
        <v>43977</v>
      </c>
      <c r="C46" s="1" t="s">
        <v>1910</v>
      </c>
      <c r="D46" s="1" t="s">
        <v>770</v>
      </c>
      <c r="E46" s="6">
        <f t="shared" si="1"/>
        <v>3.4</v>
      </c>
      <c r="F46" s="8">
        <v>2</v>
      </c>
      <c r="G46" s="6">
        <f t="shared" si="2"/>
        <v>1.7</v>
      </c>
      <c r="H46" s="6">
        <f t="shared" si="5"/>
        <v>1.7</v>
      </c>
    </row>
    <row r="47" spans="1:8" ht="15.75" customHeight="1">
      <c r="A47" s="8" t="s">
        <v>395</v>
      </c>
      <c r="B47" s="19">
        <v>43968</v>
      </c>
      <c r="C47" s="1" t="s">
        <v>1866</v>
      </c>
      <c r="D47" s="1" t="s">
        <v>1911</v>
      </c>
      <c r="E47" s="6">
        <v>-8</v>
      </c>
      <c r="F47" s="8">
        <v>2</v>
      </c>
      <c r="G47" s="6">
        <f t="shared" si="2"/>
        <v>-4</v>
      </c>
      <c r="H47" s="6">
        <f t="shared" si="5"/>
        <v>-4</v>
      </c>
    </row>
    <row r="48" spans="1:8" ht="15.75" customHeight="1">
      <c r="A48" s="8" t="s">
        <v>395</v>
      </c>
      <c r="B48" s="1" t="s">
        <v>1912</v>
      </c>
      <c r="C48" s="1" t="s">
        <v>1913</v>
      </c>
      <c r="D48" s="1" t="s">
        <v>1914</v>
      </c>
      <c r="E48" s="6">
        <v>-44.15</v>
      </c>
      <c r="F48" s="8">
        <v>0</v>
      </c>
      <c r="G48" s="6" t="str">
        <f t="shared" si="2"/>
        <v/>
      </c>
      <c r="H48" s="6">
        <f t="shared" si="5"/>
        <v>-44.15</v>
      </c>
    </row>
    <row r="49" spans="1:8" ht="15.75" customHeight="1">
      <c r="A49" s="8"/>
      <c r="B49" s="20"/>
      <c r="C49" s="21"/>
      <c r="D49" s="22"/>
      <c r="E49" s="6"/>
      <c r="F49" s="8"/>
      <c r="G49" s="6"/>
      <c r="H49" s="8"/>
    </row>
    <row r="50" spans="1:8" ht="15.75" customHeight="1">
      <c r="A50" s="8"/>
      <c r="B50" s="23"/>
      <c r="C50" s="21"/>
      <c r="D50" s="22"/>
      <c r="E50" s="6"/>
      <c r="F50" s="8"/>
      <c r="G50" s="6"/>
      <c r="H50" s="8"/>
    </row>
    <row r="51" spans="1:8" ht="15.75" customHeight="1">
      <c r="A51" s="8"/>
      <c r="B51" s="20"/>
      <c r="C51" s="21"/>
      <c r="D51" s="22"/>
      <c r="E51" s="6"/>
      <c r="F51" s="8"/>
      <c r="G51" s="6"/>
      <c r="H51" s="8"/>
    </row>
    <row r="52" spans="1:8" ht="15.75" customHeight="1">
      <c r="A52" s="8"/>
      <c r="B52" s="20"/>
      <c r="C52" s="21"/>
      <c r="D52" s="22"/>
      <c r="E52" s="6"/>
      <c r="F52" s="8"/>
      <c r="G52" s="6"/>
      <c r="H52" s="8"/>
    </row>
    <row r="53" spans="1:8" ht="15.75" customHeight="1">
      <c r="A53" s="8"/>
      <c r="B53" s="20"/>
      <c r="C53" s="21"/>
      <c r="D53" s="22"/>
      <c r="E53" s="6"/>
      <c r="F53" s="8"/>
      <c r="G53" s="6"/>
      <c r="H53" s="8"/>
    </row>
    <row r="54" spans="1:8" ht="15.75" customHeight="1">
      <c r="A54" s="8"/>
      <c r="B54" s="20"/>
      <c r="C54" s="21"/>
      <c r="D54" s="22"/>
      <c r="E54" s="6"/>
      <c r="F54" s="8"/>
      <c r="G54" s="6"/>
      <c r="H54" s="8"/>
    </row>
    <row r="55" spans="1:8" ht="15.75" customHeight="1">
      <c r="A55" s="8"/>
      <c r="B55" s="23"/>
      <c r="C55" s="21"/>
      <c r="D55" s="22"/>
      <c r="E55" s="6"/>
      <c r="F55" s="8"/>
      <c r="G55" s="6"/>
      <c r="H55" s="8"/>
    </row>
    <row r="56" spans="1:8" ht="15.75" customHeight="1">
      <c r="A56" s="8"/>
      <c r="B56" s="20"/>
      <c r="C56" s="21"/>
      <c r="D56" s="22"/>
      <c r="E56" s="6"/>
      <c r="F56" s="8"/>
      <c r="G56" s="6"/>
      <c r="H56" s="8"/>
    </row>
    <row r="57" spans="1:8" ht="15.75" customHeight="1">
      <c r="A57" s="8"/>
      <c r="B57" s="24"/>
      <c r="C57" s="21"/>
      <c r="D57" s="22"/>
      <c r="E57" s="6"/>
      <c r="F57" s="8"/>
      <c r="G57" s="6"/>
      <c r="H57" s="8"/>
    </row>
    <row r="58" spans="1:8" ht="15.75" customHeight="1">
      <c r="A58" s="8"/>
      <c r="B58" s="18"/>
      <c r="E58" s="6"/>
      <c r="F58" s="8"/>
      <c r="G58" s="6"/>
      <c r="H58" s="8"/>
    </row>
    <row r="59" spans="1:8" ht="15.75" customHeight="1">
      <c r="A59" s="8"/>
      <c r="B59" s="18"/>
      <c r="E59" s="6"/>
      <c r="F59" s="8"/>
      <c r="G59" s="6"/>
      <c r="H59" s="8"/>
    </row>
    <row r="60" spans="1:8" ht="15.75" customHeight="1">
      <c r="A60" s="8"/>
      <c r="B60" s="19"/>
      <c r="E60" s="6"/>
      <c r="F60" s="8"/>
      <c r="G60" s="6"/>
      <c r="H60" s="8"/>
    </row>
    <row r="61" spans="1:8" ht="15.75" customHeight="1">
      <c r="A61" s="8"/>
      <c r="B61" s="18"/>
      <c r="E61" s="6"/>
      <c r="F61" s="8"/>
      <c r="G61" s="6"/>
      <c r="H61" s="8"/>
    </row>
    <row r="62" spans="1:8" ht="15.75" customHeight="1">
      <c r="A62" s="8"/>
      <c r="B62" s="18"/>
      <c r="E62" s="6"/>
      <c r="F62" s="8"/>
      <c r="G62" s="6"/>
      <c r="H62" s="8"/>
    </row>
    <row r="63" spans="1:8" ht="15.75" customHeight="1">
      <c r="A63" s="8"/>
      <c r="B63" s="23"/>
      <c r="C63" s="21"/>
      <c r="D63" s="22"/>
      <c r="E63" s="6"/>
      <c r="F63" s="8"/>
      <c r="G63" s="6"/>
      <c r="H63" s="8"/>
    </row>
    <row r="64" spans="1:8" ht="15.75" customHeight="1">
      <c r="A64" s="8"/>
      <c r="B64" s="20"/>
      <c r="C64" s="21"/>
      <c r="D64" s="22"/>
      <c r="E64" s="6"/>
      <c r="F64" s="8"/>
      <c r="G64" s="6"/>
      <c r="H64" s="8"/>
    </row>
    <row r="65" spans="1:8" ht="15.75" customHeight="1">
      <c r="A65" s="8"/>
      <c r="B65" s="15"/>
      <c r="E65" s="6"/>
      <c r="F65" s="8"/>
      <c r="G65" s="6"/>
      <c r="H65" s="8"/>
    </row>
    <row r="66" spans="1:8" ht="15.75" customHeight="1">
      <c r="A66" s="8"/>
      <c r="B66" s="19"/>
      <c r="E66" s="6"/>
      <c r="F66" s="8"/>
      <c r="G66" s="6"/>
      <c r="H66" s="8"/>
    </row>
    <row r="67" spans="1:8" ht="15.75" customHeight="1">
      <c r="A67" s="8"/>
      <c r="B67" s="18"/>
      <c r="E67" s="6"/>
      <c r="G67" s="6"/>
      <c r="H67" s="8"/>
    </row>
    <row r="68" spans="1:8" ht="15.75" customHeight="1">
      <c r="A68" s="8"/>
      <c r="B68" s="19"/>
      <c r="E68" s="6"/>
      <c r="F68" s="8"/>
      <c r="G68" s="6"/>
      <c r="H68" s="8"/>
    </row>
    <row r="69" spans="1:8" ht="15.75" customHeight="1">
      <c r="A69" s="8"/>
      <c r="B69" s="18"/>
      <c r="E69" s="6"/>
      <c r="F69" s="8"/>
      <c r="G69" s="6"/>
      <c r="H69" s="8"/>
    </row>
    <row r="70" spans="1:8" ht="15.75" customHeight="1">
      <c r="A70" s="8"/>
      <c r="B70" s="15"/>
      <c r="E70" s="6"/>
      <c r="F70" s="8"/>
      <c r="G70" s="6"/>
      <c r="H70" s="8"/>
    </row>
    <row r="71" spans="1:8" ht="15.75" customHeight="1">
      <c r="A71" s="8"/>
      <c r="B71" s="19"/>
      <c r="E71" s="6"/>
      <c r="F71" s="8"/>
      <c r="G71" s="6"/>
      <c r="H71" s="8"/>
    </row>
    <row r="72" spans="1:8" ht="15.75" customHeight="1">
      <c r="A72" s="8"/>
      <c r="B72" s="18"/>
      <c r="E72" s="6"/>
      <c r="F72" s="8"/>
      <c r="G72" s="6"/>
      <c r="H72" s="8"/>
    </row>
    <row r="73" spans="1:8" ht="15.75" customHeight="1">
      <c r="A73" s="8"/>
      <c r="B73" s="19"/>
      <c r="E73" s="6"/>
      <c r="F73" s="8"/>
      <c r="G73" s="6"/>
      <c r="H73" s="8"/>
    </row>
    <row r="74" spans="1:8" ht="15.75" customHeight="1">
      <c r="A74" s="8"/>
      <c r="B74" s="19"/>
      <c r="E74" s="6"/>
      <c r="F74" s="8"/>
      <c r="G74" s="6"/>
      <c r="H74" s="8"/>
    </row>
    <row r="75" spans="1:8" ht="15.75" customHeight="1">
      <c r="A75" s="8"/>
      <c r="B75" s="18"/>
      <c r="E75" s="6"/>
      <c r="F75" s="8"/>
      <c r="G75" s="6"/>
      <c r="H75" s="8"/>
    </row>
    <row r="76" spans="1:8" ht="15.75" customHeight="1">
      <c r="A76" s="8"/>
      <c r="B76" s="18"/>
      <c r="E76" s="6"/>
      <c r="F76" s="8"/>
      <c r="G76" s="6"/>
      <c r="H76" s="8"/>
    </row>
    <row r="77" spans="1:8" ht="15.75" customHeight="1">
      <c r="A77" s="8"/>
      <c r="B77" s="19"/>
      <c r="E77" s="6"/>
      <c r="F77" s="8"/>
      <c r="G77" s="6"/>
      <c r="H77" s="8"/>
    </row>
    <row r="78" spans="1:8" ht="15.75" customHeight="1">
      <c r="A78" s="8"/>
      <c r="B78" s="19"/>
      <c r="E78" s="6"/>
      <c r="F78" s="8"/>
      <c r="G78" s="6"/>
      <c r="H78" s="8"/>
    </row>
    <row r="79" spans="1:8" ht="15.75" customHeight="1">
      <c r="A79" s="8"/>
      <c r="B79" s="19"/>
      <c r="E79" s="6"/>
      <c r="F79" s="8"/>
      <c r="G79" s="6"/>
      <c r="H79" s="8"/>
    </row>
    <row r="80" spans="1:8" ht="15.75" customHeight="1">
      <c r="A80" s="8"/>
      <c r="B80" s="19"/>
      <c r="E80" s="6"/>
      <c r="F80" s="8"/>
      <c r="G80" s="6"/>
      <c r="H80" s="8"/>
    </row>
    <row r="81" spans="1:8" ht="15.75" customHeight="1">
      <c r="A81" s="8"/>
      <c r="B81" s="19"/>
      <c r="E81" s="6"/>
      <c r="F81" s="8"/>
      <c r="G81" s="6"/>
      <c r="H81" s="8"/>
    </row>
    <row r="82" spans="1:8" ht="15.75" customHeight="1">
      <c r="A82" s="8"/>
      <c r="B82" s="18"/>
      <c r="E82" s="6"/>
      <c r="G82" s="6"/>
      <c r="H82" s="8"/>
    </row>
    <row r="83" spans="1:8" ht="15.75" customHeight="1">
      <c r="A83" s="8"/>
      <c r="B83" s="19"/>
      <c r="E83" s="6"/>
      <c r="F83" s="8"/>
      <c r="G83" s="6"/>
      <c r="H83" s="8"/>
    </row>
    <row r="84" spans="1:8" ht="15.75" customHeight="1">
      <c r="A84" s="8"/>
      <c r="B84" s="18"/>
      <c r="E84" s="6"/>
      <c r="F84" s="8"/>
      <c r="G84" s="6"/>
      <c r="H84" s="8"/>
    </row>
    <row r="85" spans="1:8" ht="15.75" customHeight="1">
      <c r="A85" s="8"/>
      <c r="B85" s="18"/>
      <c r="E85" s="6"/>
      <c r="F85" s="8"/>
      <c r="G85" s="6"/>
      <c r="H85" s="8"/>
    </row>
    <row r="86" spans="1:8" ht="15.75" customHeight="1">
      <c r="A86" s="8"/>
      <c r="B86" s="19"/>
      <c r="E86" s="6"/>
      <c r="F86" s="8"/>
      <c r="G86" s="6"/>
      <c r="H86" s="8"/>
    </row>
    <row r="87" spans="1:8" ht="15.75" customHeight="1">
      <c r="A87" s="8"/>
      <c r="B87" s="19"/>
      <c r="E87" s="6"/>
      <c r="F87" s="8"/>
      <c r="G87" s="6"/>
      <c r="H87" s="8"/>
    </row>
    <row r="88" spans="1:8" ht="15.75" customHeight="1">
      <c r="A88" s="8"/>
      <c r="B88" s="19"/>
      <c r="E88" s="6"/>
      <c r="F88" s="8"/>
      <c r="G88" s="6"/>
      <c r="H88" s="8"/>
    </row>
    <row r="89" spans="1:8" ht="15.75" customHeight="1">
      <c r="A89" s="8"/>
      <c r="B89" s="19"/>
      <c r="E89" s="6"/>
      <c r="F89" s="8"/>
      <c r="G89" s="6"/>
      <c r="H89" s="8"/>
    </row>
    <row r="90" spans="1:8" ht="15.75" customHeight="1">
      <c r="A90" s="8"/>
      <c r="B90" s="19"/>
      <c r="E90" s="6"/>
      <c r="F90" s="8"/>
      <c r="G90" s="6"/>
      <c r="H90" s="8"/>
    </row>
    <row r="91" spans="1:8" ht="15.75" customHeight="1">
      <c r="A91" s="8"/>
      <c r="B91" s="15"/>
      <c r="E91" s="6"/>
      <c r="F91" s="8"/>
      <c r="G91" s="6"/>
      <c r="H91" s="8"/>
    </row>
    <row r="92" spans="1:8" ht="15.75" customHeight="1">
      <c r="A92" s="8"/>
      <c r="B92" s="19"/>
      <c r="E92" s="6"/>
      <c r="F92" s="8"/>
      <c r="G92" s="6"/>
      <c r="H92" s="8"/>
    </row>
    <row r="93" spans="1:8" ht="15.75" customHeight="1">
      <c r="A93" s="8"/>
      <c r="B93" s="19"/>
      <c r="E93" s="6"/>
      <c r="F93" s="8"/>
      <c r="G93" s="6"/>
      <c r="H93" s="8"/>
    </row>
    <row r="94" spans="1:8" ht="15.75" customHeight="1">
      <c r="A94" s="8"/>
      <c r="B94" s="19"/>
      <c r="E94" s="6"/>
      <c r="F94" s="8"/>
      <c r="G94" s="6"/>
      <c r="H94" s="8"/>
    </row>
    <row r="95" spans="1:8" ht="15.75" customHeight="1">
      <c r="A95" s="8"/>
      <c r="B95" s="19"/>
      <c r="E95" s="6"/>
      <c r="F95" s="8"/>
      <c r="G95" s="6"/>
      <c r="H95" s="8"/>
    </row>
    <row r="96" spans="1:8" ht="15.75" customHeight="1">
      <c r="A96" s="8"/>
      <c r="B96" s="19"/>
      <c r="E96" s="6"/>
      <c r="F96" s="8"/>
      <c r="G96" s="6"/>
      <c r="H96" s="8"/>
    </row>
    <row r="97" spans="1:8" ht="15.75" customHeight="1">
      <c r="A97" s="8"/>
      <c r="B97" s="19"/>
      <c r="E97" s="6"/>
      <c r="F97" s="8"/>
      <c r="G97" s="6"/>
      <c r="H97" s="8"/>
    </row>
    <row r="98" spans="1:8" ht="15.75" customHeight="1">
      <c r="A98" s="8"/>
      <c r="B98" s="18"/>
      <c r="E98" s="6"/>
      <c r="F98" s="8"/>
      <c r="G98" s="6"/>
      <c r="H98" s="8"/>
    </row>
    <row r="99" spans="1:8" ht="15.75" customHeight="1">
      <c r="A99" s="8"/>
      <c r="B99" s="18"/>
      <c r="E99" s="6"/>
      <c r="F99" s="8"/>
      <c r="G99" s="6"/>
      <c r="H99" s="8"/>
    </row>
    <row r="100" spans="1:8" ht="15.75" customHeight="1">
      <c r="A100" s="8"/>
      <c r="B100" s="19"/>
      <c r="E100" s="6"/>
      <c r="F100" s="8"/>
      <c r="G100" s="6"/>
      <c r="H100" s="8"/>
    </row>
    <row r="101" spans="1:8" ht="15.75" customHeight="1">
      <c r="A101" s="8"/>
      <c r="B101" s="19"/>
      <c r="E101" s="6"/>
      <c r="F101" s="8"/>
      <c r="G101" s="6"/>
      <c r="H101" s="8"/>
    </row>
    <row r="102" spans="1:8" ht="15.75" customHeight="1">
      <c r="A102" s="8"/>
      <c r="B102" s="19"/>
      <c r="E102" s="6"/>
      <c r="F102" s="8"/>
      <c r="G102" s="6"/>
      <c r="H102" s="8"/>
    </row>
    <row r="103" spans="1:8" ht="15.75" customHeight="1">
      <c r="A103" s="8"/>
      <c r="B103" s="19"/>
      <c r="E103" s="6"/>
      <c r="F103" s="8"/>
      <c r="G103" s="6"/>
      <c r="H103" s="8"/>
    </row>
    <row r="104" spans="1:8" ht="15.75" customHeight="1">
      <c r="A104" s="8"/>
      <c r="B104" s="18"/>
      <c r="E104" s="6"/>
      <c r="F104" s="8"/>
      <c r="G104" s="6"/>
      <c r="H104" s="8"/>
    </row>
    <row r="105" spans="1:8" ht="15.75" customHeight="1">
      <c r="A105" s="8"/>
      <c r="B105" s="19"/>
      <c r="E105" s="6"/>
      <c r="F105" s="8"/>
      <c r="G105" s="6"/>
      <c r="H105" s="8"/>
    </row>
    <row r="106" spans="1:8" ht="15.75" customHeight="1">
      <c r="A106" s="8"/>
      <c r="B106" s="18"/>
      <c r="E106" s="6"/>
      <c r="F106" s="8"/>
      <c r="G106" s="6"/>
      <c r="H106" s="8"/>
    </row>
    <row r="107" spans="1:8" ht="15.75" customHeight="1">
      <c r="A107" s="8"/>
      <c r="B107" s="19"/>
      <c r="E107" s="6"/>
      <c r="F107" s="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8"/>
      <c r="G108" s="6"/>
      <c r="H108" s="8"/>
    </row>
    <row r="109" spans="1:8" ht="15.75" customHeight="1">
      <c r="A109" s="8"/>
      <c r="B109" s="20"/>
      <c r="C109" s="21"/>
      <c r="D109" s="22"/>
      <c r="E109" s="6"/>
      <c r="F109" s="8"/>
      <c r="G109" s="6"/>
      <c r="H109" s="8"/>
    </row>
    <row r="110" spans="1:8" ht="15.75" customHeight="1">
      <c r="A110" s="8"/>
      <c r="B110" s="23"/>
      <c r="C110" s="21"/>
      <c r="D110" s="22"/>
      <c r="E110" s="6"/>
      <c r="F110" s="8"/>
      <c r="G110" s="6"/>
      <c r="H110" s="8"/>
    </row>
    <row r="111" spans="1:8" ht="15.75" customHeight="1">
      <c r="A111" s="8"/>
      <c r="B111" s="23"/>
      <c r="C111" s="21"/>
      <c r="D111" s="22"/>
      <c r="E111" s="6"/>
      <c r="F111" s="8"/>
      <c r="G111" s="6"/>
      <c r="H111" s="8"/>
    </row>
    <row r="112" spans="1:8" ht="15.75" customHeight="1">
      <c r="A112" s="8"/>
      <c r="B112" s="23"/>
      <c r="C112" s="21"/>
      <c r="D112" s="22"/>
      <c r="E112" s="6"/>
      <c r="F112" s="8"/>
      <c r="G112" s="6"/>
      <c r="H112" s="8"/>
    </row>
    <row r="113" spans="1:8" ht="15.75" customHeight="1">
      <c r="A113" s="8"/>
      <c r="B113" s="20"/>
      <c r="C113" s="21"/>
      <c r="D113" s="22"/>
      <c r="E113" s="6"/>
      <c r="F113" s="8"/>
      <c r="G113" s="6"/>
      <c r="H113" s="8"/>
    </row>
    <row r="114" spans="1:8" ht="15.75" customHeight="1">
      <c r="B114" s="26"/>
      <c r="G114" s="13"/>
    </row>
    <row r="115" spans="1:8" ht="15.75" customHeight="1">
      <c r="B115" s="26"/>
      <c r="G115" s="13"/>
    </row>
    <row r="116" spans="1:8" ht="15.75" customHeight="1">
      <c r="B116" s="26"/>
      <c r="G116" s="13"/>
    </row>
    <row r="117" spans="1:8" ht="15.75" customHeight="1">
      <c r="G117" s="13"/>
    </row>
    <row r="118" spans="1:8" ht="15.75" customHeight="1"/>
    <row r="119" spans="1:8" ht="15.75" customHeight="1"/>
    <row r="120" spans="1:8" ht="15.75" customHeight="1"/>
    <row r="121" spans="1:8" ht="15.75" customHeight="1">
      <c r="G121" s="13"/>
    </row>
    <row r="122" spans="1:8" ht="15.75" customHeight="1">
      <c r="G122" s="13"/>
    </row>
    <row r="123" spans="1:8" ht="15.75" customHeight="1">
      <c r="G123" s="13"/>
    </row>
    <row r="124" spans="1:8" ht="15.75" customHeight="1">
      <c r="G124" s="13"/>
    </row>
    <row r="125" spans="1:8" ht="15.75" customHeight="1">
      <c r="G125" s="13"/>
    </row>
    <row r="126" spans="1:8" ht="15.75" customHeight="1">
      <c r="G126" s="6"/>
      <c r="H126" s="8"/>
    </row>
    <row r="127" spans="1:8" ht="15.75" customHeight="1">
      <c r="G127" s="6"/>
      <c r="H127" s="8"/>
    </row>
    <row r="128" spans="1:8" ht="15.75" customHeight="1">
      <c r="G128" s="6"/>
      <c r="H128" s="8"/>
    </row>
    <row r="129" spans="7:7" ht="15.75" customHeight="1">
      <c r="G129" s="13"/>
    </row>
    <row r="130" spans="7:7" ht="15.75" customHeight="1">
      <c r="G130" s="13"/>
    </row>
    <row r="131" spans="7:7" ht="15.75" customHeight="1">
      <c r="G131" s="13"/>
    </row>
    <row r="132" spans="7:7" ht="15.75" customHeight="1">
      <c r="G132" s="13"/>
    </row>
    <row r="133" spans="7:7" ht="15.75" customHeight="1">
      <c r="G133" s="13"/>
    </row>
    <row r="134" spans="7:7" ht="15.75" customHeight="1">
      <c r="G134" s="13"/>
    </row>
    <row r="135" spans="7:7" ht="15.75" customHeight="1">
      <c r="G135" s="13"/>
    </row>
    <row r="136" spans="7:7" ht="15.75" customHeight="1">
      <c r="G136" s="13"/>
    </row>
    <row r="137" spans="7:7" ht="15.75" customHeight="1">
      <c r="G137" s="13"/>
    </row>
    <row r="138" spans="7:7" ht="15.75" customHeight="1">
      <c r="G138" s="13"/>
    </row>
    <row r="139" spans="7:7" ht="15.75" customHeight="1">
      <c r="G139" s="13"/>
    </row>
    <row r="140" spans="7:7" ht="15.75" customHeight="1">
      <c r="G140" s="13"/>
    </row>
    <row r="141" spans="7:7" ht="15.75" customHeight="1">
      <c r="G141" s="13"/>
    </row>
    <row r="142" spans="7:7" ht="15.75" customHeight="1">
      <c r="G142" s="13"/>
    </row>
    <row r="143" spans="7:7" ht="15.75" customHeight="1">
      <c r="G143" s="13"/>
    </row>
    <row r="144" spans="7:7" ht="15.75" customHeight="1">
      <c r="G144" s="13"/>
    </row>
    <row r="145" spans="7:7" ht="15.75" customHeight="1">
      <c r="G145" s="13"/>
    </row>
    <row r="146" spans="7:7" ht="15.75" customHeight="1">
      <c r="G146" s="13"/>
    </row>
    <row r="147" spans="7:7" ht="15.75" customHeight="1">
      <c r="G147" s="13"/>
    </row>
    <row r="148" spans="7:7" ht="15.75" customHeight="1">
      <c r="G148" s="13"/>
    </row>
    <row r="149" spans="7:7" ht="15.75" customHeight="1">
      <c r="G149" s="13"/>
    </row>
    <row r="150" spans="7:7" ht="15.75" customHeight="1">
      <c r="G150" s="13"/>
    </row>
    <row r="151" spans="7:7" ht="15.75" customHeight="1">
      <c r="G151" s="13"/>
    </row>
    <row r="152" spans="7:7" ht="15.75" customHeight="1">
      <c r="G152" s="13"/>
    </row>
    <row r="153" spans="7:7" ht="15.75" customHeight="1">
      <c r="G153" s="13"/>
    </row>
    <row r="154" spans="7:7" ht="15.75" customHeight="1">
      <c r="G154" s="13"/>
    </row>
    <row r="155" spans="7:7" ht="15.75" customHeight="1">
      <c r="G155" s="13"/>
    </row>
    <row r="156" spans="7:7" ht="15.75" customHeight="1">
      <c r="G156" s="13"/>
    </row>
    <row r="157" spans="7:7" ht="15.75" customHeight="1">
      <c r="G157" s="13"/>
    </row>
    <row r="158" spans="7:7" ht="15.75" customHeight="1">
      <c r="G158" s="13"/>
    </row>
    <row r="159" spans="7:7" ht="15.75" customHeight="1">
      <c r="G159" s="13"/>
    </row>
    <row r="160" spans="7:7" ht="15.75" customHeight="1">
      <c r="G160" s="13"/>
    </row>
    <row r="161" spans="7:7" ht="15.75" customHeight="1">
      <c r="G161" s="13"/>
    </row>
    <row r="162" spans="7:7" ht="15.75" customHeight="1">
      <c r="G162" s="13"/>
    </row>
    <row r="163" spans="7:7" ht="15.75" customHeight="1">
      <c r="G163" s="13"/>
    </row>
    <row r="164" spans="7:7" ht="15.75" customHeight="1">
      <c r="G164" s="13"/>
    </row>
    <row r="165" spans="7:7" ht="15.75" customHeight="1">
      <c r="G165" s="13"/>
    </row>
    <row r="166" spans="7:7" ht="15.75" customHeight="1">
      <c r="G166" s="13"/>
    </row>
    <row r="167" spans="7:7" ht="15.75" customHeight="1">
      <c r="G167" s="13"/>
    </row>
    <row r="168" spans="7:7" ht="15.75" customHeight="1">
      <c r="G168" s="13"/>
    </row>
    <row r="169" spans="7:7" ht="15.75" customHeight="1">
      <c r="G169" s="13"/>
    </row>
    <row r="170" spans="7:7" ht="15.75" customHeight="1">
      <c r="G170" s="13"/>
    </row>
    <row r="171" spans="7:7" ht="15.75" customHeight="1">
      <c r="G171" s="13"/>
    </row>
    <row r="172" spans="7:7" ht="15.75" customHeight="1">
      <c r="G172" s="13"/>
    </row>
    <row r="173" spans="7:7" ht="15.75" customHeight="1">
      <c r="G173" s="13"/>
    </row>
    <row r="174" spans="7:7" ht="15.75" customHeight="1">
      <c r="G174" s="13"/>
    </row>
    <row r="175" spans="7:7" ht="15.75" customHeight="1">
      <c r="G175" s="13"/>
    </row>
    <row r="176" spans="7:7" ht="15.75" customHeight="1">
      <c r="G176" s="13"/>
    </row>
    <row r="177" spans="7:7" ht="15.75" customHeight="1">
      <c r="G177" s="13"/>
    </row>
    <row r="178" spans="7:7" ht="15.75" customHeight="1">
      <c r="G178" s="13"/>
    </row>
    <row r="179" spans="7:7" ht="15.75" customHeight="1">
      <c r="G179" s="13"/>
    </row>
    <row r="180" spans="7:7" ht="15.75" customHeight="1">
      <c r="G180" s="13"/>
    </row>
    <row r="181" spans="7:7" ht="15.75" customHeight="1">
      <c r="G181" s="13"/>
    </row>
    <row r="182" spans="7:7" ht="15.75" customHeight="1">
      <c r="G182" s="13"/>
    </row>
    <row r="183" spans="7:7" ht="15.75" customHeight="1">
      <c r="G183" s="13"/>
    </row>
    <row r="184" spans="7:7" ht="15.75" customHeight="1">
      <c r="G184" s="13"/>
    </row>
    <row r="185" spans="7:7" ht="15.75" customHeight="1">
      <c r="G185" s="13"/>
    </row>
    <row r="186" spans="7:7" ht="15.75" customHeight="1">
      <c r="G186" s="13"/>
    </row>
    <row r="187" spans="7:7" ht="15.75" customHeight="1">
      <c r="G187" s="13"/>
    </row>
    <row r="188" spans="7:7" ht="15.75" customHeight="1">
      <c r="G188" s="13"/>
    </row>
    <row r="189" spans="7:7" ht="15.75" customHeight="1">
      <c r="G189" s="13"/>
    </row>
    <row r="190" spans="7:7" ht="15.75" customHeight="1">
      <c r="G190" s="13"/>
    </row>
    <row r="191" spans="7:7" ht="15.75" customHeight="1">
      <c r="G191" s="13"/>
    </row>
    <row r="192" spans="7:7" ht="15.75" customHeight="1">
      <c r="G192" s="13"/>
    </row>
    <row r="193" spans="7:7" ht="15.75" customHeight="1">
      <c r="G193" s="13"/>
    </row>
    <row r="194" spans="7:7" ht="15.75" customHeight="1">
      <c r="G194" s="13"/>
    </row>
    <row r="195" spans="7:7" ht="15.75" customHeight="1">
      <c r="G195" s="13"/>
    </row>
    <row r="196" spans="7:7" ht="15.75" customHeight="1">
      <c r="G196" s="13"/>
    </row>
    <row r="197" spans="7:7" ht="15.75" customHeight="1">
      <c r="G197" s="13"/>
    </row>
    <row r="198" spans="7:7" ht="15.75" customHeight="1">
      <c r="G198" s="13"/>
    </row>
    <row r="199" spans="7:7" ht="15.75" customHeight="1">
      <c r="G199" s="13"/>
    </row>
    <row r="200" spans="7:7" ht="15.75" customHeight="1">
      <c r="G200" s="13"/>
    </row>
    <row r="201" spans="7:7" ht="15.75" customHeight="1">
      <c r="G201" s="13"/>
    </row>
    <row r="202" spans="7:7" ht="15.75" customHeight="1">
      <c r="G202" s="13"/>
    </row>
    <row r="203" spans="7:7" ht="15.75" customHeight="1">
      <c r="G203" s="13"/>
    </row>
    <row r="204" spans="7:7" ht="15.75" customHeight="1">
      <c r="G204" s="13"/>
    </row>
    <row r="205" spans="7:7" ht="15.75" customHeight="1">
      <c r="G205" s="13"/>
    </row>
    <row r="206" spans="7:7" ht="15.75" customHeight="1">
      <c r="G206" s="13"/>
    </row>
    <row r="207" spans="7:7" ht="15.75" customHeight="1">
      <c r="G207" s="13"/>
    </row>
    <row r="208" spans="7:7" ht="15.75" customHeight="1">
      <c r="G208" s="13"/>
    </row>
    <row r="209" spans="7:7" ht="15.75" customHeight="1">
      <c r="G209" s="13"/>
    </row>
    <row r="210" spans="7:7" ht="15.75" customHeight="1">
      <c r="G210" s="13"/>
    </row>
    <row r="211" spans="7:7" ht="15.75" customHeight="1">
      <c r="G211" s="13"/>
    </row>
    <row r="212" spans="7:7" ht="15.75" customHeight="1">
      <c r="G212" s="13"/>
    </row>
    <row r="213" spans="7:7" ht="15.75" customHeight="1">
      <c r="G213" s="13"/>
    </row>
    <row r="214" spans="7:7" ht="15.75" customHeight="1">
      <c r="G214" s="13"/>
    </row>
    <row r="215" spans="7:7" ht="15.75" customHeight="1">
      <c r="G215" s="13"/>
    </row>
    <row r="216" spans="7:7" ht="15.75" customHeight="1">
      <c r="G216" s="13"/>
    </row>
    <row r="217" spans="7:7" ht="15.75" customHeight="1">
      <c r="G217" s="13"/>
    </row>
    <row r="218" spans="7:7" ht="15.75" customHeight="1">
      <c r="G218" s="13"/>
    </row>
    <row r="219" spans="7:7" ht="15.75" customHeight="1">
      <c r="G219" s="13"/>
    </row>
    <row r="220" spans="7:7" ht="15.75" customHeight="1">
      <c r="G220" s="13"/>
    </row>
    <row r="221" spans="7:7" ht="15.75" customHeight="1">
      <c r="G221" s="13"/>
    </row>
    <row r="222" spans="7:7" ht="15.75" customHeight="1">
      <c r="G222" s="13"/>
    </row>
    <row r="223" spans="7:7" ht="15.75" customHeight="1">
      <c r="G223" s="13"/>
    </row>
    <row r="224" spans="7:7" ht="15.75" customHeight="1">
      <c r="G224" s="13"/>
    </row>
    <row r="225" spans="7:7" ht="15.75" customHeight="1">
      <c r="G225" s="13"/>
    </row>
    <row r="226" spans="7:7" ht="15.75" customHeight="1">
      <c r="G226" s="13"/>
    </row>
    <row r="227" spans="7:7" ht="15.75" customHeight="1">
      <c r="G227" s="13"/>
    </row>
    <row r="228" spans="7:7" ht="15.75" customHeight="1">
      <c r="G228" s="13"/>
    </row>
    <row r="229" spans="7:7" ht="15.75" customHeight="1">
      <c r="G229" s="13"/>
    </row>
    <row r="230" spans="7:7" ht="15.75" customHeight="1">
      <c r="G230" s="13"/>
    </row>
    <row r="231" spans="7:7" ht="15.75" customHeight="1">
      <c r="G231" s="13"/>
    </row>
    <row r="232" spans="7:7" ht="15.75" customHeight="1">
      <c r="G232" s="13"/>
    </row>
    <row r="233" spans="7:7" ht="15.75" customHeight="1">
      <c r="G233" s="13"/>
    </row>
    <row r="234" spans="7:7" ht="15.75" customHeight="1">
      <c r="G234" s="13"/>
    </row>
    <row r="235" spans="7:7" ht="15.75" customHeight="1">
      <c r="G235" s="13"/>
    </row>
    <row r="236" spans="7:7" ht="15.75" customHeight="1">
      <c r="G236" s="13"/>
    </row>
    <row r="237" spans="7:7" ht="15.75" customHeight="1">
      <c r="G237" s="13"/>
    </row>
    <row r="238" spans="7:7" ht="15.75" customHeight="1">
      <c r="G238" s="13"/>
    </row>
    <row r="239" spans="7:7" ht="15.75" customHeight="1">
      <c r="G239" s="13"/>
    </row>
    <row r="240" spans="7:7" ht="15.75" customHeight="1">
      <c r="G240" s="13"/>
    </row>
    <row r="241" spans="7:7" ht="15.75" customHeight="1">
      <c r="G241" s="13"/>
    </row>
    <row r="242" spans="7:7" ht="15.75" customHeight="1">
      <c r="G242" s="13"/>
    </row>
    <row r="243" spans="7:7" ht="15.75" customHeight="1">
      <c r="G243" s="13"/>
    </row>
    <row r="244" spans="7:7" ht="15.75" customHeight="1">
      <c r="G244" s="13"/>
    </row>
    <row r="245" spans="7:7" ht="15.75" customHeight="1">
      <c r="G245" s="13"/>
    </row>
    <row r="246" spans="7:7" ht="15.75" customHeight="1">
      <c r="G246" s="13"/>
    </row>
    <row r="247" spans="7:7" ht="15.75" customHeight="1">
      <c r="G247" s="13"/>
    </row>
    <row r="248" spans="7:7" ht="15.75" customHeight="1">
      <c r="G248" s="13"/>
    </row>
    <row r="249" spans="7:7" ht="15.75" customHeight="1"/>
    <row r="250" spans="7:7" ht="15.75" customHeight="1"/>
    <row r="251" spans="7:7" ht="15.75" customHeight="1"/>
    <row r="252" spans="7:7" ht="15.75" customHeight="1"/>
    <row r="253" spans="7:7" ht="15.75" customHeight="1"/>
    <row r="254" spans="7:7" ht="15.75" customHeight="1"/>
    <row r="255" spans="7:7" ht="15.75" customHeight="1"/>
    <row r="256" spans="7:7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6" xr:uid="{00000000-0009-0000-0000-000018000000}">
    <sortState xmlns:xlrd2="http://schemas.microsoft.com/office/spreadsheetml/2017/richdata2" ref="A2:H116">
      <sortCondition descending="1" ref="D2:D116"/>
      <sortCondition ref="B2:B116"/>
      <sortCondition descending="1" ref="G2:G116"/>
      <sortCondition descending="1" ref="E2:E116"/>
      <sortCondition descending="1" sortBy="cellColor" ref="C2:C116" dxfId="2"/>
      <sortCondition descending="1" ref="H2:H116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29" customWidth="1"/>
  </cols>
  <sheetData>
    <row r="1" spans="1:12" ht="15.75">
      <c r="A1" s="8" t="s">
        <v>1915</v>
      </c>
      <c r="B1" s="8"/>
      <c r="C1" s="8"/>
      <c r="D1" s="8"/>
      <c r="E1" s="8"/>
      <c r="F1" s="8"/>
      <c r="G1" s="27">
        <f t="shared" ref="G1:H1" si="0">SUM(G3:G127)</f>
        <v>2013.9724999999996</v>
      </c>
      <c r="H1" s="27">
        <f t="shared" si="0"/>
        <v>3407.0874999999996</v>
      </c>
      <c r="I1" s="31" t="s">
        <v>1864</v>
      </c>
      <c r="J1" s="31">
        <f>G1*0.4/0.5</f>
        <v>1611.1779999999999</v>
      </c>
      <c r="K1" s="31">
        <f>SUM(G1:H1)-J1</f>
        <v>3809.8819999999996</v>
      </c>
      <c r="L1" s="31">
        <f>SUM(J1:K1)</f>
        <v>5421.0599999999995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  <c r="I2" s="31" t="s">
        <v>1865</v>
      </c>
      <c r="J2" s="31">
        <f>J1+J7+J6</f>
        <v>2032.1779999999999</v>
      </c>
      <c r="K2" s="31">
        <f>K1+K6+K7</f>
        <v>4353.8819999999996</v>
      </c>
      <c r="L2" s="31">
        <f>SUM(J2:K2)</f>
        <v>6386.0599999999995</v>
      </c>
    </row>
    <row r="3" spans="1:12" ht="15.75">
      <c r="A3" s="8" t="s">
        <v>395</v>
      </c>
      <c r="B3" s="33">
        <v>43985</v>
      </c>
      <c r="C3" s="34" t="s">
        <v>1916</v>
      </c>
      <c r="D3" s="34" t="s">
        <v>373</v>
      </c>
      <c r="E3" s="6">
        <f t="shared" ref="E3:E55" si="1">MID(D3,3,LEN(D3)-2)+0</f>
        <v>5.7</v>
      </c>
      <c r="F3" s="8">
        <v>2</v>
      </c>
      <c r="G3" s="6">
        <f t="shared" ref="G3:G55" si="2">IFERROR(E3/F3,"")</f>
        <v>2.85</v>
      </c>
      <c r="H3" s="6">
        <f t="shared" ref="H3:H55" si="3">IF(F3=0,E3,E3-G3)</f>
        <v>2.85</v>
      </c>
      <c r="I3" s="32" t="s">
        <v>1868</v>
      </c>
      <c r="J3" s="31">
        <f>J1-J7+J6</f>
        <v>1682.1779999999999</v>
      </c>
      <c r="K3" s="32"/>
      <c r="L3" s="32"/>
    </row>
    <row r="4" spans="1:12">
      <c r="A4" s="8"/>
      <c r="B4" s="35">
        <v>43985</v>
      </c>
      <c r="C4" s="34" t="s">
        <v>791</v>
      </c>
      <c r="D4" s="34" t="s">
        <v>557</v>
      </c>
      <c r="E4" s="6">
        <f t="shared" si="1"/>
        <v>18</v>
      </c>
      <c r="F4" s="8">
        <v>0</v>
      </c>
      <c r="G4" s="6" t="str">
        <f t="shared" si="2"/>
        <v/>
      </c>
      <c r="H4" s="6">
        <f t="shared" si="3"/>
        <v>18</v>
      </c>
    </row>
    <row r="5" spans="1:12" ht="15.75">
      <c r="A5" s="8"/>
      <c r="B5" s="35">
        <v>43987</v>
      </c>
      <c r="C5" s="34" t="s">
        <v>548</v>
      </c>
      <c r="D5" s="34" t="s">
        <v>1917</v>
      </c>
      <c r="E5" s="6">
        <f t="shared" si="1"/>
        <v>6.1</v>
      </c>
      <c r="F5" s="8">
        <v>0</v>
      </c>
      <c r="G5" s="6" t="str">
        <f t="shared" si="2"/>
        <v/>
      </c>
      <c r="H5" s="6">
        <f t="shared" si="3"/>
        <v>6.1</v>
      </c>
      <c r="I5" s="32" t="s">
        <v>1805</v>
      </c>
      <c r="J5" s="32">
        <v>615</v>
      </c>
      <c r="K5" s="32"/>
    </row>
    <row r="6" spans="1:12" ht="15.75">
      <c r="A6" s="8"/>
      <c r="B6" s="35">
        <v>43988</v>
      </c>
      <c r="C6" s="34" t="s">
        <v>1918</v>
      </c>
      <c r="D6" s="34" t="s">
        <v>249</v>
      </c>
      <c r="E6" s="6">
        <f t="shared" si="1"/>
        <v>8</v>
      </c>
      <c r="F6" s="8">
        <v>1</v>
      </c>
      <c r="G6" s="6">
        <f t="shared" si="2"/>
        <v>8</v>
      </c>
      <c r="H6" s="6">
        <f t="shared" si="3"/>
        <v>0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/>
      <c r="B7" s="33">
        <v>43989</v>
      </c>
      <c r="C7" s="34" t="s">
        <v>1866</v>
      </c>
      <c r="D7" s="36" t="s">
        <v>1919</v>
      </c>
      <c r="E7" s="6">
        <f t="shared" si="1"/>
        <v>64.7</v>
      </c>
      <c r="F7" s="6">
        <v>2</v>
      </c>
      <c r="G7" s="6">
        <f t="shared" si="2"/>
        <v>32.35</v>
      </c>
      <c r="H7" s="6">
        <f t="shared" si="3"/>
        <v>32.35</v>
      </c>
      <c r="I7" s="1" t="s">
        <v>1809</v>
      </c>
      <c r="J7" s="1">
        <v>175</v>
      </c>
      <c r="K7" s="1">
        <v>175</v>
      </c>
    </row>
    <row r="8" spans="1:12" ht="15.75">
      <c r="A8" s="8"/>
      <c r="B8" s="33">
        <v>43989</v>
      </c>
      <c r="C8" s="34" t="s">
        <v>993</v>
      </c>
      <c r="D8" s="34" t="s">
        <v>1849</v>
      </c>
      <c r="E8" s="6">
        <f t="shared" si="1"/>
        <v>19.98</v>
      </c>
      <c r="F8" s="8">
        <v>2</v>
      </c>
      <c r="G8" s="6">
        <f t="shared" si="2"/>
        <v>9.99</v>
      </c>
      <c r="H8" s="6">
        <f t="shared" si="3"/>
        <v>9.99</v>
      </c>
      <c r="I8" s="1" t="s">
        <v>1811</v>
      </c>
      <c r="J8" s="16">
        <v>5598</v>
      </c>
      <c r="K8" s="17">
        <v>0.6</v>
      </c>
    </row>
    <row r="9" spans="1:12" ht="15.75">
      <c r="A9" s="8"/>
      <c r="B9" s="37">
        <v>43990</v>
      </c>
      <c r="C9" s="34" t="s">
        <v>1916</v>
      </c>
      <c r="D9" s="34" t="s">
        <v>1920</v>
      </c>
      <c r="E9" s="6">
        <f t="shared" si="1"/>
        <v>75.13</v>
      </c>
      <c r="F9" s="8">
        <v>2</v>
      </c>
      <c r="G9" s="6">
        <f t="shared" si="2"/>
        <v>37.564999999999998</v>
      </c>
      <c r="H9" s="6">
        <f t="shared" si="3"/>
        <v>37.564999999999998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35">
        <v>43992</v>
      </c>
      <c r="C10" s="34" t="s">
        <v>1921</v>
      </c>
      <c r="D10" s="34" t="s">
        <v>1922</v>
      </c>
      <c r="E10" s="6">
        <f t="shared" si="1"/>
        <v>129.99</v>
      </c>
      <c r="F10" s="8">
        <v>0</v>
      </c>
      <c r="G10" s="6" t="str">
        <f t="shared" si="2"/>
        <v/>
      </c>
      <c r="H10" s="6">
        <f t="shared" si="3"/>
        <v>129.99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/>
      <c r="B11" s="33">
        <v>43993</v>
      </c>
      <c r="C11" s="34" t="s">
        <v>336</v>
      </c>
      <c r="D11" s="34" t="s">
        <v>1923</v>
      </c>
      <c r="E11" s="6">
        <f t="shared" si="1"/>
        <v>5.88</v>
      </c>
      <c r="F11" s="8">
        <v>2</v>
      </c>
      <c r="G11" s="6">
        <f t="shared" si="2"/>
        <v>2.94</v>
      </c>
      <c r="H11" s="6">
        <f t="shared" si="3"/>
        <v>2.94</v>
      </c>
    </row>
    <row r="12" spans="1:12" ht="15.75">
      <c r="A12" s="8"/>
      <c r="B12" s="35">
        <v>43993</v>
      </c>
      <c r="C12" s="34" t="s">
        <v>336</v>
      </c>
      <c r="D12" s="34" t="s">
        <v>1473</v>
      </c>
      <c r="E12" s="6">
        <f t="shared" si="1"/>
        <v>3.51</v>
      </c>
      <c r="F12" s="8">
        <v>2</v>
      </c>
      <c r="G12" s="6">
        <f t="shared" si="2"/>
        <v>1.7549999999999999</v>
      </c>
      <c r="H12" s="6">
        <f t="shared" si="3"/>
        <v>1.7549999999999999</v>
      </c>
      <c r="I12" s="1" t="s">
        <v>1818</v>
      </c>
      <c r="J12" s="16">
        <f>J8-K2</f>
        <v>1244.1180000000004</v>
      </c>
      <c r="K12" s="17">
        <f t="shared" ref="K12:K13" si="4">J12/J8</f>
        <v>0.22224330117899257</v>
      </c>
    </row>
    <row r="13" spans="1:12" ht="15.75">
      <c r="A13" s="8"/>
      <c r="B13" s="33">
        <v>43994</v>
      </c>
      <c r="C13" s="34" t="s">
        <v>1842</v>
      </c>
      <c r="D13" s="34" t="s">
        <v>332</v>
      </c>
      <c r="E13" s="6">
        <f t="shared" si="1"/>
        <v>100</v>
      </c>
      <c r="F13" s="8">
        <v>0</v>
      </c>
      <c r="G13" s="6" t="str">
        <f t="shared" si="2"/>
        <v/>
      </c>
      <c r="H13" s="6">
        <f t="shared" si="3"/>
        <v>100</v>
      </c>
      <c r="I13" s="1" t="s">
        <v>1821</v>
      </c>
      <c r="J13" s="16">
        <f>J9-J2</f>
        <v>1923.0720000000001</v>
      </c>
      <c r="K13" s="17">
        <f t="shared" si="4"/>
        <v>0.48620744579988628</v>
      </c>
    </row>
    <row r="14" spans="1:12">
      <c r="A14" s="8"/>
      <c r="B14" s="35">
        <v>43994</v>
      </c>
      <c r="C14" s="34" t="s">
        <v>217</v>
      </c>
      <c r="D14" s="34" t="s">
        <v>609</v>
      </c>
      <c r="E14" s="6">
        <f t="shared" si="1"/>
        <v>2800</v>
      </c>
      <c r="F14" s="8">
        <v>2</v>
      </c>
      <c r="G14" s="6">
        <f t="shared" si="2"/>
        <v>1400</v>
      </c>
      <c r="H14" s="6">
        <f t="shared" si="3"/>
        <v>1400</v>
      </c>
    </row>
    <row r="15" spans="1:12">
      <c r="A15" s="8"/>
      <c r="B15" s="33">
        <v>43994</v>
      </c>
      <c r="C15" s="34" t="s">
        <v>1924</v>
      </c>
      <c r="D15" s="34" t="s">
        <v>358</v>
      </c>
      <c r="E15" s="6">
        <f t="shared" si="1"/>
        <v>10</v>
      </c>
      <c r="F15" s="8">
        <v>0</v>
      </c>
      <c r="G15" s="6" t="str">
        <f t="shared" si="2"/>
        <v/>
      </c>
      <c r="H15" s="6">
        <f t="shared" si="3"/>
        <v>10</v>
      </c>
    </row>
    <row r="16" spans="1:12">
      <c r="A16" s="8"/>
      <c r="B16" s="35">
        <v>43995</v>
      </c>
      <c r="C16" s="34" t="s">
        <v>1925</v>
      </c>
      <c r="D16" s="36" t="s">
        <v>1926</v>
      </c>
      <c r="E16" s="6">
        <f t="shared" si="1"/>
        <v>14.38</v>
      </c>
      <c r="F16" s="6">
        <v>1</v>
      </c>
      <c r="G16" s="6">
        <f t="shared" si="2"/>
        <v>14.38</v>
      </c>
      <c r="H16" s="6">
        <f t="shared" si="3"/>
        <v>0</v>
      </c>
    </row>
    <row r="17" spans="1:8">
      <c r="A17" s="8"/>
      <c r="B17" s="35">
        <v>43996</v>
      </c>
      <c r="C17" s="34" t="s">
        <v>1927</v>
      </c>
      <c r="D17" s="34" t="s">
        <v>252</v>
      </c>
      <c r="E17" s="6">
        <f t="shared" si="1"/>
        <v>1.1599999999999999</v>
      </c>
      <c r="F17" s="8">
        <v>2</v>
      </c>
      <c r="G17" s="6">
        <f t="shared" si="2"/>
        <v>0.57999999999999996</v>
      </c>
      <c r="H17" s="6">
        <f t="shared" si="3"/>
        <v>0.57999999999999996</v>
      </c>
    </row>
    <row r="18" spans="1:8">
      <c r="A18" s="8"/>
      <c r="B18" s="35">
        <v>43996</v>
      </c>
      <c r="C18" s="34" t="s">
        <v>1866</v>
      </c>
      <c r="D18" s="34" t="s">
        <v>346</v>
      </c>
      <c r="E18" s="6">
        <f t="shared" si="1"/>
        <v>2.5</v>
      </c>
      <c r="F18" s="8">
        <v>2</v>
      </c>
      <c r="G18" s="6">
        <f t="shared" si="2"/>
        <v>1.25</v>
      </c>
      <c r="H18" s="6">
        <f t="shared" si="3"/>
        <v>1.25</v>
      </c>
    </row>
    <row r="19" spans="1:8">
      <c r="A19" s="8"/>
      <c r="B19" s="35">
        <v>43996</v>
      </c>
      <c r="C19" s="34" t="s">
        <v>1866</v>
      </c>
      <c r="D19" s="34" t="s">
        <v>1088</v>
      </c>
      <c r="E19" s="6">
        <f t="shared" si="1"/>
        <v>53.65</v>
      </c>
      <c r="F19" s="8">
        <v>2</v>
      </c>
      <c r="G19" s="6">
        <f t="shared" si="2"/>
        <v>26.824999999999999</v>
      </c>
      <c r="H19" s="6">
        <f t="shared" si="3"/>
        <v>26.824999999999999</v>
      </c>
    </row>
    <row r="20" spans="1:8">
      <c r="A20" s="8"/>
      <c r="B20" s="35">
        <v>43997</v>
      </c>
      <c r="C20" s="34" t="s">
        <v>1928</v>
      </c>
      <c r="D20" s="36" t="s">
        <v>1876</v>
      </c>
      <c r="E20" s="6">
        <f t="shared" si="1"/>
        <v>85</v>
      </c>
      <c r="F20" s="6">
        <v>0</v>
      </c>
      <c r="G20" s="6" t="str">
        <f t="shared" si="2"/>
        <v/>
      </c>
      <c r="H20" s="6">
        <f t="shared" si="3"/>
        <v>85</v>
      </c>
    </row>
    <row r="21" spans="1:8" ht="15.75" customHeight="1">
      <c r="A21" s="8"/>
      <c r="B21" s="35">
        <v>43998</v>
      </c>
      <c r="C21" s="34" t="s">
        <v>3</v>
      </c>
      <c r="D21" s="34" t="s">
        <v>1929</v>
      </c>
      <c r="E21" s="6">
        <f t="shared" si="1"/>
        <v>43.65</v>
      </c>
      <c r="F21" s="8">
        <v>2</v>
      </c>
      <c r="G21" s="6">
        <f t="shared" si="2"/>
        <v>21.824999999999999</v>
      </c>
      <c r="H21" s="6">
        <f t="shared" si="3"/>
        <v>21.824999999999999</v>
      </c>
    </row>
    <row r="22" spans="1:8" ht="15.75" customHeight="1">
      <c r="A22" s="8"/>
      <c r="B22" s="35">
        <v>43998</v>
      </c>
      <c r="C22" s="34" t="s">
        <v>65</v>
      </c>
      <c r="D22" s="34" t="s">
        <v>66</v>
      </c>
      <c r="E22" s="6">
        <f t="shared" si="1"/>
        <v>2</v>
      </c>
      <c r="F22" s="8">
        <v>2</v>
      </c>
      <c r="G22" s="6">
        <f t="shared" si="2"/>
        <v>1</v>
      </c>
      <c r="H22" s="6">
        <f t="shared" si="3"/>
        <v>1</v>
      </c>
    </row>
    <row r="23" spans="1:8" ht="15.75" customHeight="1">
      <c r="A23" s="8"/>
      <c r="B23" s="33">
        <v>43998</v>
      </c>
      <c r="C23" s="34" t="s">
        <v>1916</v>
      </c>
      <c r="D23" s="34" t="s">
        <v>1930</v>
      </c>
      <c r="E23" s="6">
        <f t="shared" si="1"/>
        <v>19.45</v>
      </c>
      <c r="F23" s="8">
        <v>2</v>
      </c>
      <c r="G23" s="6">
        <f t="shared" si="2"/>
        <v>9.7249999999999996</v>
      </c>
      <c r="H23" s="6">
        <f t="shared" si="3"/>
        <v>9.7249999999999996</v>
      </c>
    </row>
    <row r="24" spans="1:8" ht="15.75" customHeight="1">
      <c r="A24" s="8"/>
      <c r="B24" s="33">
        <v>44000</v>
      </c>
      <c r="C24" s="34" t="s">
        <v>1572</v>
      </c>
      <c r="D24" s="34" t="s">
        <v>1931</v>
      </c>
      <c r="E24" s="6">
        <f t="shared" si="1"/>
        <v>40.380000000000003</v>
      </c>
      <c r="F24" s="8">
        <v>0</v>
      </c>
      <c r="G24" s="6" t="str">
        <f t="shared" si="2"/>
        <v/>
      </c>
      <c r="H24" s="6">
        <f t="shared" si="3"/>
        <v>40.380000000000003</v>
      </c>
    </row>
    <row r="25" spans="1:8" ht="15.75" customHeight="1">
      <c r="A25" s="8"/>
      <c r="B25" s="35">
        <v>44000</v>
      </c>
      <c r="C25" s="34" t="s">
        <v>213</v>
      </c>
      <c r="D25" s="36" t="s">
        <v>1932</v>
      </c>
      <c r="E25" s="6">
        <f t="shared" si="1"/>
        <v>206.17</v>
      </c>
      <c r="F25" s="6">
        <v>0</v>
      </c>
      <c r="G25" s="6" t="str">
        <f t="shared" si="2"/>
        <v/>
      </c>
      <c r="H25" s="6">
        <f t="shared" si="3"/>
        <v>206.17</v>
      </c>
    </row>
    <row r="26" spans="1:8" ht="15.75" customHeight="1">
      <c r="A26" s="8"/>
      <c r="B26" s="35">
        <v>44000</v>
      </c>
      <c r="C26" s="34" t="s">
        <v>1933</v>
      </c>
      <c r="D26" s="34" t="s">
        <v>1934</v>
      </c>
      <c r="E26" s="6">
        <f t="shared" si="1"/>
        <v>15.5</v>
      </c>
      <c r="F26" s="8">
        <v>2</v>
      </c>
      <c r="G26" s="6">
        <f t="shared" si="2"/>
        <v>7.75</v>
      </c>
      <c r="H26" s="6">
        <f t="shared" si="3"/>
        <v>7.75</v>
      </c>
    </row>
    <row r="27" spans="1:8" ht="15.75" customHeight="1">
      <c r="A27" s="8"/>
      <c r="B27" s="33">
        <v>44002</v>
      </c>
      <c r="C27" s="34" t="s">
        <v>1935</v>
      </c>
      <c r="D27" s="34" t="s">
        <v>38</v>
      </c>
      <c r="E27" s="6">
        <f t="shared" si="1"/>
        <v>7.2</v>
      </c>
      <c r="F27" s="8">
        <v>2</v>
      </c>
      <c r="G27" s="6">
        <f t="shared" si="2"/>
        <v>3.6</v>
      </c>
      <c r="H27" s="6">
        <f t="shared" si="3"/>
        <v>3.6</v>
      </c>
    </row>
    <row r="28" spans="1:8" ht="15.75" customHeight="1">
      <c r="A28" s="8"/>
      <c r="B28" s="35">
        <v>44003</v>
      </c>
      <c r="C28" s="34" t="s">
        <v>336</v>
      </c>
      <c r="D28" s="34" t="s">
        <v>1780</v>
      </c>
      <c r="E28" s="6">
        <f t="shared" si="1"/>
        <v>5.08</v>
      </c>
      <c r="F28" s="8">
        <v>2</v>
      </c>
      <c r="G28" s="6">
        <f t="shared" si="2"/>
        <v>2.54</v>
      </c>
      <c r="H28" s="6">
        <f t="shared" si="3"/>
        <v>2.54</v>
      </c>
    </row>
    <row r="29" spans="1:8" ht="15.75" customHeight="1">
      <c r="A29" s="8"/>
      <c r="B29" s="35">
        <v>44004</v>
      </c>
      <c r="C29" s="34" t="s">
        <v>1936</v>
      </c>
      <c r="D29" s="34" t="s">
        <v>625</v>
      </c>
      <c r="E29" s="6">
        <f t="shared" si="1"/>
        <v>35.31</v>
      </c>
      <c r="F29" s="8">
        <v>3</v>
      </c>
      <c r="G29" s="6">
        <f t="shared" si="2"/>
        <v>11.770000000000001</v>
      </c>
      <c r="H29" s="6">
        <f t="shared" si="3"/>
        <v>23.54</v>
      </c>
    </row>
    <row r="30" spans="1:8" ht="15.75" customHeight="1">
      <c r="A30" s="8"/>
      <c r="B30" s="35">
        <v>44004</v>
      </c>
      <c r="C30" s="34" t="s">
        <v>906</v>
      </c>
      <c r="D30" s="34" t="s">
        <v>1937</v>
      </c>
      <c r="E30" s="6">
        <f t="shared" si="1"/>
        <v>126.17</v>
      </c>
      <c r="F30" s="8">
        <v>4</v>
      </c>
      <c r="G30" s="6">
        <f t="shared" si="2"/>
        <v>31.5425</v>
      </c>
      <c r="H30" s="6">
        <f t="shared" si="3"/>
        <v>94.627499999999998</v>
      </c>
    </row>
    <row r="31" spans="1:8" ht="15.75" customHeight="1">
      <c r="A31" s="8"/>
      <c r="B31" s="35">
        <v>44004</v>
      </c>
      <c r="C31" s="34" t="s">
        <v>1938</v>
      </c>
      <c r="D31" s="34" t="s">
        <v>77</v>
      </c>
      <c r="E31" s="6">
        <f t="shared" si="1"/>
        <v>50</v>
      </c>
      <c r="F31" s="8">
        <v>4</v>
      </c>
      <c r="G31" s="6">
        <f t="shared" si="2"/>
        <v>12.5</v>
      </c>
      <c r="H31" s="6">
        <f t="shared" si="3"/>
        <v>37.5</v>
      </c>
    </row>
    <row r="32" spans="1:8" ht="15.75" customHeight="1">
      <c r="A32" s="8"/>
      <c r="B32" s="33">
        <v>44004</v>
      </c>
      <c r="C32" s="34" t="s">
        <v>882</v>
      </c>
      <c r="D32" s="34" t="s">
        <v>1939</v>
      </c>
      <c r="E32" s="6">
        <f t="shared" si="1"/>
        <v>576</v>
      </c>
      <c r="F32" s="8">
        <v>0</v>
      </c>
      <c r="G32" s="6" t="str">
        <f t="shared" si="2"/>
        <v/>
      </c>
      <c r="H32" s="6">
        <f t="shared" si="3"/>
        <v>576</v>
      </c>
    </row>
    <row r="33" spans="1:8" ht="15.75" customHeight="1">
      <c r="A33" s="8"/>
      <c r="B33" s="35">
        <v>44005</v>
      </c>
      <c r="C33" s="34" t="s">
        <v>3</v>
      </c>
      <c r="D33" s="34" t="s">
        <v>373</v>
      </c>
      <c r="E33" s="6">
        <f t="shared" si="1"/>
        <v>5.7</v>
      </c>
      <c r="F33" s="8">
        <v>2</v>
      </c>
      <c r="G33" s="6">
        <f t="shared" si="2"/>
        <v>2.85</v>
      </c>
      <c r="H33" s="6">
        <f t="shared" si="3"/>
        <v>2.85</v>
      </c>
    </row>
    <row r="34" spans="1:8" ht="15.75" customHeight="1">
      <c r="A34" s="8"/>
      <c r="B34" s="37">
        <v>44005</v>
      </c>
      <c r="C34" s="34" t="s">
        <v>1916</v>
      </c>
      <c r="D34" s="34" t="s">
        <v>1940</v>
      </c>
      <c r="E34" s="6">
        <f t="shared" si="1"/>
        <v>44.9</v>
      </c>
      <c r="F34" s="8">
        <v>2</v>
      </c>
      <c r="G34" s="6">
        <f t="shared" si="2"/>
        <v>22.45</v>
      </c>
      <c r="H34" s="6">
        <f t="shared" si="3"/>
        <v>22.45</v>
      </c>
    </row>
    <row r="35" spans="1:8" ht="15.75" customHeight="1">
      <c r="A35" s="8"/>
      <c r="B35" s="35">
        <v>44006</v>
      </c>
      <c r="C35" s="34" t="s">
        <v>213</v>
      </c>
      <c r="D35" s="34" t="s">
        <v>79</v>
      </c>
      <c r="E35" s="6">
        <f t="shared" si="1"/>
        <v>126</v>
      </c>
      <c r="F35" s="8">
        <v>0</v>
      </c>
      <c r="G35" s="6" t="str">
        <f t="shared" si="2"/>
        <v/>
      </c>
      <c r="H35" s="6">
        <f t="shared" si="3"/>
        <v>126</v>
      </c>
    </row>
    <row r="36" spans="1:8" ht="15.75" customHeight="1">
      <c r="A36" s="8"/>
      <c r="B36" s="35">
        <v>44008</v>
      </c>
      <c r="C36" s="34" t="s">
        <v>1941</v>
      </c>
      <c r="D36" s="34" t="s">
        <v>1942</v>
      </c>
      <c r="E36" s="6">
        <f t="shared" si="1"/>
        <v>17.3</v>
      </c>
      <c r="F36" s="8">
        <v>2</v>
      </c>
      <c r="G36" s="6">
        <f t="shared" si="2"/>
        <v>8.65</v>
      </c>
      <c r="H36" s="6">
        <f t="shared" si="3"/>
        <v>8.65</v>
      </c>
    </row>
    <row r="37" spans="1:8" ht="15.75" customHeight="1">
      <c r="A37" s="8"/>
      <c r="B37" s="35">
        <v>44008</v>
      </c>
      <c r="C37" s="34" t="s">
        <v>3</v>
      </c>
      <c r="D37" s="34" t="s">
        <v>1943</v>
      </c>
      <c r="E37" s="6">
        <f t="shared" si="1"/>
        <v>51.05</v>
      </c>
      <c r="F37" s="8">
        <v>2</v>
      </c>
      <c r="G37" s="6">
        <f t="shared" si="2"/>
        <v>25.524999999999999</v>
      </c>
      <c r="H37" s="6">
        <f t="shared" si="3"/>
        <v>25.524999999999999</v>
      </c>
    </row>
    <row r="38" spans="1:8" ht="15.75" customHeight="1">
      <c r="A38" s="8"/>
      <c r="B38" s="35">
        <v>44010</v>
      </c>
      <c r="C38" s="34" t="s">
        <v>1944</v>
      </c>
      <c r="D38" s="34" t="s">
        <v>1945</v>
      </c>
      <c r="E38" s="6">
        <f t="shared" si="1"/>
        <v>87.7</v>
      </c>
      <c r="F38" s="8">
        <v>2</v>
      </c>
      <c r="G38" s="6">
        <f t="shared" si="2"/>
        <v>43.85</v>
      </c>
      <c r="H38" s="6">
        <f t="shared" si="3"/>
        <v>43.85</v>
      </c>
    </row>
    <row r="39" spans="1:8" ht="15.75" customHeight="1">
      <c r="A39" s="8"/>
      <c r="B39" s="35">
        <v>44012</v>
      </c>
      <c r="C39" s="34" t="s">
        <v>3</v>
      </c>
      <c r="D39" s="34" t="s">
        <v>1521</v>
      </c>
      <c r="E39" s="6">
        <f t="shared" si="1"/>
        <v>27.6</v>
      </c>
      <c r="F39" s="8">
        <v>2</v>
      </c>
      <c r="G39" s="6">
        <f t="shared" si="2"/>
        <v>13.8</v>
      </c>
      <c r="H39" s="6">
        <f t="shared" si="3"/>
        <v>13.8</v>
      </c>
    </row>
    <row r="40" spans="1:8" ht="15.75" customHeight="1">
      <c r="A40" s="8"/>
      <c r="B40" s="33">
        <v>44013</v>
      </c>
      <c r="C40" s="34" t="s">
        <v>326</v>
      </c>
      <c r="D40" s="34" t="s">
        <v>770</v>
      </c>
      <c r="E40" s="6">
        <f t="shared" si="1"/>
        <v>3.4</v>
      </c>
      <c r="F40" s="1">
        <v>2</v>
      </c>
      <c r="G40" s="6">
        <f t="shared" si="2"/>
        <v>1.7</v>
      </c>
      <c r="H40" s="6">
        <f t="shared" si="3"/>
        <v>1.7</v>
      </c>
    </row>
    <row r="41" spans="1:8" ht="15.75" customHeight="1">
      <c r="A41" s="8"/>
      <c r="B41" s="33">
        <v>44013</v>
      </c>
      <c r="C41" s="34" t="s">
        <v>336</v>
      </c>
      <c r="D41" s="36" t="s">
        <v>1946</v>
      </c>
      <c r="E41" s="6">
        <f t="shared" si="1"/>
        <v>59.68</v>
      </c>
      <c r="F41" s="6">
        <v>2</v>
      </c>
      <c r="G41" s="6">
        <f t="shared" si="2"/>
        <v>29.84</v>
      </c>
      <c r="H41" s="6">
        <f t="shared" si="3"/>
        <v>29.84</v>
      </c>
    </row>
    <row r="42" spans="1:8" ht="15.75" customHeight="1">
      <c r="A42" s="8"/>
      <c r="B42" s="35">
        <v>44013</v>
      </c>
      <c r="C42" s="34" t="s">
        <v>326</v>
      </c>
      <c r="D42" s="34" t="s">
        <v>56</v>
      </c>
      <c r="E42" s="6">
        <f t="shared" si="1"/>
        <v>4.8</v>
      </c>
      <c r="F42" s="8">
        <v>2</v>
      </c>
      <c r="G42" s="6">
        <f t="shared" si="2"/>
        <v>2.4</v>
      </c>
      <c r="H42" s="6">
        <f t="shared" si="3"/>
        <v>2.4</v>
      </c>
    </row>
    <row r="43" spans="1:8" ht="15.75" customHeight="1">
      <c r="A43" s="8"/>
      <c r="B43" s="35">
        <v>44013</v>
      </c>
      <c r="C43" s="34" t="s">
        <v>1947</v>
      </c>
      <c r="D43" s="34" t="s">
        <v>73</v>
      </c>
      <c r="E43" s="6">
        <f t="shared" si="1"/>
        <v>1.2</v>
      </c>
      <c r="F43" s="8">
        <v>2</v>
      </c>
      <c r="G43" s="6">
        <f t="shared" si="2"/>
        <v>0.6</v>
      </c>
      <c r="H43" s="6">
        <f t="shared" si="3"/>
        <v>0.6</v>
      </c>
    </row>
    <row r="44" spans="1:8" ht="15.75" customHeight="1">
      <c r="A44" s="8"/>
      <c r="B44" s="35">
        <v>44014</v>
      </c>
      <c r="C44" s="34" t="s">
        <v>791</v>
      </c>
      <c r="D44" s="34" t="s">
        <v>557</v>
      </c>
      <c r="E44" s="6">
        <f t="shared" si="1"/>
        <v>18</v>
      </c>
      <c r="F44" s="8">
        <v>0</v>
      </c>
      <c r="G44" s="6" t="str">
        <f t="shared" si="2"/>
        <v/>
      </c>
      <c r="H44" s="6">
        <f t="shared" si="3"/>
        <v>18</v>
      </c>
    </row>
    <row r="45" spans="1:8" ht="15.75" customHeight="1">
      <c r="A45" s="8"/>
      <c r="B45" s="35">
        <v>44015</v>
      </c>
      <c r="C45" s="34" t="s">
        <v>1948</v>
      </c>
      <c r="D45" s="34" t="s">
        <v>376</v>
      </c>
      <c r="E45" s="6">
        <f t="shared" si="1"/>
        <v>3.64</v>
      </c>
      <c r="F45" s="8">
        <v>2</v>
      </c>
      <c r="G45" s="6">
        <f t="shared" si="2"/>
        <v>1.82</v>
      </c>
      <c r="H45" s="6">
        <f t="shared" si="3"/>
        <v>1.82</v>
      </c>
    </row>
    <row r="46" spans="1:8" ht="15.75" customHeight="1">
      <c r="A46" s="8"/>
      <c r="B46" s="35">
        <v>43996</v>
      </c>
      <c r="C46" s="34" t="s">
        <v>292</v>
      </c>
      <c r="D46" s="34" t="s">
        <v>1949</v>
      </c>
      <c r="E46" s="6">
        <f t="shared" si="1"/>
        <v>60.56</v>
      </c>
      <c r="F46" s="8">
        <v>2</v>
      </c>
      <c r="G46" s="6">
        <f t="shared" si="2"/>
        <v>30.28</v>
      </c>
      <c r="H46" s="6">
        <f t="shared" si="3"/>
        <v>30.28</v>
      </c>
    </row>
    <row r="47" spans="1:8" ht="15.75" customHeight="1">
      <c r="A47" s="8"/>
      <c r="B47" s="35">
        <v>44012</v>
      </c>
      <c r="C47" s="34" t="s">
        <v>292</v>
      </c>
      <c r="D47" s="34" t="s">
        <v>1950</v>
      </c>
      <c r="E47" s="6">
        <f t="shared" si="1"/>
        <v>52.24</v>
      </c>
      <c r="F47" s="8">
        <v>2</v>
      </c>
      <c r="G47" s="6">
        <f t="shared" si="2"/>
        <v>26.12</v>
      </c>
      <c r="H47" s="6">
        <f t="shared" si="3"/>
        <v>26.12</v>
      </c>
    </row>
    <row r="48" spans="1:8" ht="15.75" customHeight="1">
      <c r="A48" s="8"/>
      <c r="B48" s="35">
        <v>44031</v>
      </c>
      <c r="C48" s="34" t="s">
        <v>1886</v>
      </c>
      <c r="D48" s="36" t="s">
        <v>911</v>
      </c>
      <c r="E48" s="6">
        <f t="shared" si="1"/>
        <v>40.4</v>
      </c>
      <c r="F48" s="6">
        <v>2</v>
      </c>
      <c r="G48" s="6">
        <f t="shared" si="2"/>
        <v>20.2</v>
      </c>
      <c r="H48" s="6">
        <f t="shared" si="3"/>
        <v>20.2</v>
      </c>
    </row>
    <row r="49" spans="1:8" ht="15.75" customHeight="1">
      <c r="A49" s="8"/>
      <c r="B49" s="35">
        <v>44025</v>
      </c>
      <c r="C49" s="34" t="s">
        <v>1886</v>
      </c>
      <c r="D49" s="36" t="s">
        <v>27</v>
      </c>
      <c r="E49" s="6">
        <f t="shared" si="1"/>
        <v>11.5</v>
      </c>
      <c r="F49" s="6">
        <v>2</v>
      </c>
      <c r="G49" s="6">
        <f t="shared" si="2"/>
        <v>5.75</v>
      </c>
      <c r="H49" s="6">
        <f t="shared" si="3"/>
        <v>5.75</v>
      </c>
    </row>
    <row r="50" spans="1:8" ht="15.75" customHeight="1">
      <c r="A50" s="8"/>
      <c r="B50" s="33">
        <v>44024</v>
      </c>
      <c r="C50" s="34" t="s">
        <v>1951</v>
      </c>
      <c r="D50" s="36" t="s">
        <v>325</v>
      </c>
      <c r="E50" s="6">
        <f t="shared" si="1"/>
        <v>13.4</v>
      </c>
      <c r="F50" s="6">
        <v>2</v>
      </c>
      <c r="G50" s="6">
        <f t="shared" si="2"/>
        <v>6.7</v>
      </c>
      <c r="H50" s="6">
        <f t="shared" si="3"/>
        <v>6.7</v>
      </c>
    </row>
    <row r="51" spans="1:8" ht="15.75" customHeight="1">
      <c r="A51" s="8"/>
      <c r="B51" s="35">
        <v>44023</v>
      </c>
      <c r="C51" s="34" t="s">
        <v>1952</v>
      </c>
      <c r="D51" s="36" t="s">
        <v>1953</v>
      </c>
      <c r="E51" s="6">
        <f t="shared" si="1"/>
        <v>84</v>
      </c>
      <c r="F51" s="6">
        <v>2</v>
      </c>
      <c r="G51" s="6">
        <f t="shared" si="2"/>
        <v>42</v>
      </c>
      <c r="H51" s="6">
        <f t="shared" si="3"/>
        <v>42</v>
      </c>
    </row>
    <row r="52" spans="1:8" ht="15.75" customHeight="1">
      <c r="A52" s="8"/>
      <c r="B52" s="35">
        <v>44022</v>
      </c>
      <c r="C52" s="34" t="s">
        <v>1886</v>
      </c>
      <c r="D52" s="36" t="s">
        <v>1954</v>
      </c>
      <c r="E52" s="6">
        <f t="shared" si="1"/>
        <v>56.2</v>
      </c>
      <c r="F52" s="6">
        <v>2</v>
      </c>
      <c r="G52" s="6">
        <f t="shared" si="2"/>
        <v>28.1</v>
      </c>
      <c r="H52" s="6">
        <f t="shared" si="3"/>
        <v>28.1</v>
      </c>
    </row>
    <row r="53" spans="1:8" ht="15.75" customHeight="1">
      <c r="A53" s="8"/>
      <c r="B53" s="35">
        <v>44021</v>
      </c>
      <c r="C53" s="34" t="s">
        <v>1955</v>
      </c>
      <c r="D53" s="36" t="s">
        <v>1956</v>
      </c>
      <c r="E53" s="6">
        <f t="shared" si="1"/>
        <v>55</v>
      </c>
      <c r="F53" s="6">
        <v>2</v>
      </c>
      <c r="G53" s="6">
        <f t="shared" si="2"/>
        <v>27.5</v>
      </c>
      <c r="H53" s="6">
        <f t="shared" si="3"/>
        <v>27.5</v>
      </c>
    </row>
    <row r="54" spans="1:8" ht="15.75" customHeight="1">
      <c r="A54" s="8"/>
      <c r="B54" s="35">
        <v>44018</v>
      </c>
      <c r="C54" s="34" t="s">
        <v>1875</v>
      </c>
      <c r="D54" s="36" t="s">
        <v>1957</v>
      </c>
      <c r="E54" s="6">
        <f t="shared" si="1"/>
        <v>52</v>
      </c>
      <c r="F54" s="6">
        <v>2</v>
      </c>
      <c r="G54" s="6">
        <f t="shared" si="2"/>
        <v>26</v>
      </c>
      <c r="H54" s="6">
        <f t="shared" si="3"/>
        <v>26</v>
      </c>
    </row>
    <row r="55" spans="1:8" ht="15.75" customHeight="1">
      <c r="A55" s="8"/>
      <c r="B55" s="33">
        <v>44017</v>
      </c>
      <c r="C55" s="34" t="s">
        <v>1958</v>
      </c>
      <c r="D55" s="36" t="s">
        <v>1959</v>
      </c>
      <c r="E55" s="6">
        <f t="shared" si="1"/>
        <v>14.2</v>
      </c>
      <c r="F55" s="6">
        <v>2</v>
      </c>
      <c r="G55" s="6">
        <f t="shared" si="2"/>
        <v>7.1</v>
      </c>
      <c r="H55" s="6">
        <f t="shared" si="3"/>
        <v>7.1</v>
      </c>
    </row>
    <row r="56" spans="1:8" ht="15.75" customHeight="1">
      <c r="A56" s="8"/>
      <c r="B56" s="20"/>
      <c r="C56" s="21"/>
      <c r="D56" s="22"/>
      <c r="E56" s="6"/>
      <c r="F56" s="8"/>
      <c r="G56" s="6"/>
      <c r="H56" s="8"/>
    </row>
    <row r="57" spans="1:8" ht="15.75" customHeight="1">
      <c r="A57" s="8"/>
      <c r="B57" s="24"/>
      <c r="C57" s="21"/>
      <c r="D57" s="22"/>
      <c r="E57" s="6"/>
      <c r="F57" s="8"/>
      <c r="G57" s="6"/>
      <c r="H57" s="8"/>
    </row>
    <row r="58" spans="1:8" ht="15.75" customHeight="1">
      <c r="A58" s="8"/>
      <c r="B58" s="18"/>
      <c r="E58" s="6"/>
      <c r="F58" s="8"/>
      <c r="G58" s="6"/>
      <c r="H58" s="8"/>
    </row>
    <row r="59" spans="1:8" ht="15.75" customHeight="1">
      <c r="A59" s="8"/>
      <c r="B59" s="18"/>
      <c r="E59" s="6"/>
      <c r="F59" s="8"/>
      <c r="G59" s="6"/>
      <c r="H59" s="8"/>
    </row>
    <row r="60" spans="1:8" ht="15.75" customHeight="1">
      <c r="A60" s="8"/>
      <c r="B60" s="19"/>
      <c r="E60" s="6"/>
      <c r="F60" s="8"/>
      <c r="G60" s="6"/>
      <c r="H60" s="8"/>
    </row>
    <row r="61" spans="1:8" ht="15.75" customHeight="1">
      <c r="A61" s="8"/>
      <c r="B61" s="18"/>
      <c r="E61" s="6"/>
      <c r="F61" s="8"/>
      <c r="G61" s="6"/>
      <c r="H61" s="8"/>
    </row>
    <row r="62" spans="1:8" ht="15.75" customHeight="1">
      <c r="A62" s="8"/>
      <c r="B62" s="18"/>
      <c r="E62" s="6"/>
      <c r="F62" s="8"/>
      <c r="G62" s="6"/>
      <c r="H62" s="8"/>
    </row>
    <row r="63" spans="1:8" ht="15.75" customHeight="1">
      <c r="A63" s="8"/>
      <c r="B63" s="23"/>
      <c r="C63" s="21"/>
      <c r="D63" s="22"/>
      <c r="E63" s="6"/>
      <c r="F63" s="8"/>
      <c r="G63" s="6"/>
      <c r="H63" s="8"/>
    </row>
    <row r="64" spans="1:8" ht="15.75" customHeight="1">
      <c r="A64" s="8"/>
      <c r="B64" s="20"/>
      <c r="C64" s="21"/>
      <c r="D64" s="22"/>
      <c r="E64" s="6"/>
      <c r="F64" s="8"/>
      <c r="G64" s="6"/>
      <c r="H64" s="8"/>
    </row>
    <row r="65" spans="1:8" ht="15.75" customHeight="1">
      <c r="A65" s="8"/>
      <c r="B65" s="15"/>
      <c r="E65" s="6"/>
      <c r="F65" s="8"/>
      <c r="G65" s="6"/>
      <c r="H65" s="8"/>
    </row>
    <row r="66" spans="1:8" ht="15.75" customHeight="1">
      <c r="A66" s="8"/>
      <c r="B66" s="19"/>
      <c r="E66" s="6"/>
      <c r="F66" s="8"/>
      <c r="G66" s="6"/>
      <c r="H66" s="8"/>
    </row>
    <row r="67" spans="1:8" ht="15.75" customHeight="1">
      <c r="A67" s="8"/>
      <c r="B67" s="18"/>
      <c r="E67" s="6"/>
      <c r="G67" s="6"/>
      <c r="H67" s="8"/>
    </row>
    <row r="68" spans="1:8" ht="15.75" customHeight="1">
      <c r="A68" s="8"/>
      <c r="B68" s="19"/>
      <c r="E68" s="6"/>
      <c r="F68" s="8"/>
      <c r="G68" s="6"/>
      <c r="H68" s="8"/>
    </row>
    <row r="69" spans="1:8" ht="15.75" customHeight="1">
      <c r="A69" s="8"/>
      <c r="B69" s="18"/>
      <c r="E69" s="6"/>
      <c r="F69" s="8"/>
      <c r="G69" s="6"/>
      <c r="H69" s="8"/>
    </row>
    <row r="70" spans="1:8" ht="15.75" customHeight="1">
      <c r="A70" s="8"/>
      <c r="B70" s="15"/>
      <c r="E70" s="6"/>
      <c r="F70" s="8"/>
      <c r="G70" s="6"/>
      <c r="H70" s="8"/>
    </row>
    <row r="71" spans="1:8" ht="15.75" customHeight="1">
      <c r="A71" s="8"/>
      <c r="B71" s="19"/>
      <c r="E71" s="6"/>
      <c r="F71" s="8"/>
      <c r="G71" s="6"/>
      <c r="H71" s="8"/>
    </row>
    <row r="72" spans="1:8" ht="15.75" customHeight="1">
      <c r="A72" s="8"/>
      <c r="B72" s="18"/>
      <c r="E72" s="6"/>
      <c r="F72" s="8"/>
      <c r="G72" s="6"/>
      <c r="H72" s="8"/>
    </row>
    <row r="73" spans="1:8" ht="15.75" customHeight="1">
      <c r="A73" s="8"/>
      <c r="B73" s="19"/>
      <c r="E73" s="6"/>
      <c r="F73" s="8"/>
      <c r="G73" s="6"/>
      <c r="H73" s="8"/>
    </row>
    <row r="74" spans="1:8" ht="15.75" customHeight="1">
      <c r="A74" s="8"/>
      <c r="B74" s="19"/>
      <c r="E74" s="6"/>
      <c r="F74" s="8"/>
      <c r="G74" s="6"/>
      <c r="H74" s="8"/>
    </row>
    <row r="75" spans="1:8" ht="15.75" customHeight="1">
      <c r="A75" s="8"/>
      <c r="B75" s="18"/>
      <c r="E75" s="6"/>
      <c r="F75" s="8"/>
      <c r="G75" s="6"/>
      <c r="H75" s="8"/>
    </row>
    <row r="76" spans="1:8" ht="15.75" customHeight="1">
      <c r="A76" s="8"/>
      <c r="B76" s="18"/>
      <c r="E76" s="6"/>
      <c r="F76" s="8"/>
      <c r="G76" s="6"/>
      <c r="H76" s="8"/>
    </row>
    <row r="77" spans="1:8" ht="15.75" customHeight="1">
      <c r="A77" s="8"/>
      <c r="B77" s="19"/>
      <c r="E77" s="6"/>
      <c r="F77" s="8"/>
      <c r="G77" s="6"/>
      <c r="H77" s="8"/>
    </row>
    <row r="78" spans="1:8" ht="15.75" customHeight="1">
      <c r="A78" s="8"/>
      <c r="B78" s="19"/>
      <c r="E78" s="6"/>
      <c r="F78" s="8"/>
      <c r="G78" s="6"/>
      <c r="H78" s="8"/>
    </row>
    <row r="79" spans="1:8" ht="15.75" customHeight="1">
      <c r="A79" s="8"/>
      <c r="B79" s="19"/>
      <c r="E79" s="6"/>
      <c r="F79" s="8"/>
      <c r="G79" s="6"/>
      <c r="H79" s="8"/>
    </row>
    <row r="80" spans="1:8" ht="15.75" customHeight="1">
      <c r="A80" s="8"/>
      <c r="B80" s="19"/>
      <c r="E80" s="6"/>
      <c r="F80" s="8"/>
      <c r="G80" s="6"/>
      <c r="H80" s="8"/>
    </row>
    <row r="81" spans="1:8" ht="15.75" customHeight="1">
      <c r="A81" s="8"/>
      <c r="B81" s="19"/>
      <c r="E81" s="6"/>
      <c r="F81" s="8"/>
      <c r="G81" s="6"/>
      <c r="H81" s="8"/>
    </row>
    <row r="82" spans="1:8" ht="15.75" customHeight="1">
      <c r="A82" s="8"/>
      <c r="B82" s="18"/>
      <c r="E82" s="6"/>
      <c r="G82" s="6"/>
      <c r="H82" s="8"/>
    </row>
    <row r="83" spans="1:8" ht="15.75" customHeight="1">
      <c r="A83" s="8"/>
      <c r="B83" s="19"/>
      <c r="E83" s="6"/>
      <c r="F83" s="8"/>
      <c r="G83" s="6"/>
      <c r="H83" s="8"/>
    </row>
    <row r="84" spans="1:8" ht="15.75" customHeight="1">
      <c r="A84" s="8"/>
      <c r="B84" s="18"/>
      <c r="E84" s="6"/>
      <c r="F84" s="8"/>
      <c r="G84" s="6"/>
      <c r="H84" s="8"/>
    </row>
    <row r="85" spans="1:8" ht="15.75" customHeight="1">
      <c r="A85" s="8"/>
      <c r="B85" s="18"/>
      <c r="E85" s="6"/>
      <c r="F85" s="8"/>
      <c r="G85" s="6"/>
      <c r="H85" s="8"/>
    </row>
    <row r="86" spans="1:8" ht="15.75" customHeight="1">
      <c r="A86" s="8"/>
      <c r="B86" s="19"/>
      <c r="E86" s="6"/>
      <c r="F86" s="8"/>
      <c r="G86" s="6"/>
      <c r="H86" s="8"/>
    </row>
    <row r="87" spans="1:8" ht="15.75" customHeight="1">
      <c r="A87" s="8"/>
      <c r="B87" s="19"/>
      <c r="E87" s="6"/>
      <c r="F87" s="8"/>
      <c r="G87" s="6"/>
      <c r="H87" s="8"/>
    </row>
    <row r="88" spans="1:8" ht="15.75" customHeight="1">
      <c r="A88" s="8"/>
      <c r="B88" s="19"/>
      <c r="E88" s="6"/>
      <c r="F88" s="8"/>
      <c r="G88" s="6"/>
      <c r="H88" s="8"/>
    </row>
    <row r="89" spans="1:8" ht="15.75" customHeight="1">
      <c r="A89" s="8"/>
      <c r="B89" s="19"/>
      <c r="E89" s="6"/>
      <c r="F89" s="8"/>
      <c r="G89" s="6"/>
      <c r="H89" s="8"/>
    </row>
    <row r="90" spans="1:8" ht="15.75" customHeight="1">
      <c r="A90" s="8"/>
      <c r="B90" s="19"/>
      <c r="E90" s="6"/>
      <c r="F90" s="8"/>
      <c r="G90" s="6"/>
      <c r="H90" s="8"/>
    </row>
    <row r="91" spans="1:8" ht="15.75" customHeight="1">
      <c r="A91" s="8"/>
      <c r="B91" s="15"/>
      <c r="E91" s="6"/>
      <c r="F91" s="8"/>
      <c r="G91" s="6"/>
      <c r="H91" s="8"/>
    </row>
    <row r="92" spans="1:8" ht="15.75" customHeight="1">
      <c r="A92" s="8"/>
      <c r="B92" s="19"/>
      <c r="E92" s="6"/>
      <c r="F92" s="8"/>
      <c r="G92" s="6"/>
      <c r="H92" s="8"/>
    </row>
    <row r="93" spans="1:8" ht="15.75" customHeight="1">
      <c r="A93" s="8"/>
      <c r="B93" s="19"/>
      <c r="E93" s="6"/>
      <c r="F93" s="8"/>
      <c r="G93" s="6"/>
      <c r="H93" s="8"/>
    </row>
    <row r="94" spans="1:8" ht="15.75" customHeight="1">
      <c r="A94" s="8"/>
      <c r="B94" s="19"/>
      <c r="E94" s="6"/>
      <c r="F94" s="8"/>
      <c r="G94" s="6"/>
      <c r="H94" s="8"/>
    </row>
    <row r="95" spans="1:8" ht="15.75" customHeight="1">
      <c r="A95" s="8"/>
      <c r="B95" s="19"/>
      <c r="E95" s="6"/>
      <c r="F95" s="8"/>
      <c r="G95" s="6"/>
      <c r="H95" s="8"/>
    </row>
    <row r="96" spans="1:8" ht="15.75" customHeight="1">
      <c r="A96" s="8"/>
      <c r="B96" s="19"/>
      <c r="E96" s="6"/>
      <c r="F96" s="8"/>
      <c r="G96" s="6"/>
      <c r="H96" s="8"/>
    </row>
    <row r="97" spans="1:8" ht="15.75" customHeight="1">
      <c r="A97" s="8"/>
      <c r="B97" s="19"/>
      <c r="E97" s="6"/>
      <c r="F97" s="8"/>
      <c r="G97" s="6"/>
      <c r="H97" s="8"/>
    </row>
    <row r="98" spans="1:8" ht="15.75" customHeight="1">
      <c r="A98" s="8"/>
      <c r="B98" s="18"/>
      <c r="E98" s="6"/>
      <c r="F98" s="8"/>
      <c r="G98" s="6"/>
      <c r="H98" s="8"/>
    </row>
    <row r="99" spans="1:8" ht="15.75" customHeight="1">
      <c r="A99" s="8"/>
      <c r="B99" s="18"/>
      <c r="E99" s="6"/>
      <c r="F99" s="8"/>
      <c r="G99" s="6"/>
      <c r="H99" s="8"/>
    </row>
    <row r="100" spans="1:8" ht="15.75" customHeight="1">
      <c r="A100" s="8"/>
      <c r="B100" s="19"/>
      <c r="E100" s="6"/>
      <c r="F100" s="8"/>
      <c r="G100" s="6"/>
      <c r="H100" s="8"/>
    </row>
    <row r="101" spans="1:8" ht="15.75" customHeight="1">
      <c r="A101" s="8"/>
      <c r="B101" s="19"/>
      <c r="E101" s="6"/>
      <c r="F101" s="8"/>
      <c r="G101" s="6"/>
      <c r="H101" s="8"/>
    </row>
    <row r="102" spans="1:8" ht="15.75" customHeight="1">
      <c r="A102" s="8"/>
      <c r="B102" s="19"/>
      <c r="E102" s="6"/>
      <c r="F102" s="8"/>
      <c r="G102" s="6"/>
      <c r="H102" s="8"/>
    </row>
    <row r="103" spans="1:8" ht="15.75" customHeight="1">
      <c r="A103" s="8"/>
      <c r="B103" s="19"/>
      <c r="E103" s="6"/>
      <c r="F103" s="8"/>
      <c r="G103" s="6"/>
      <c r="H103" s="8"/>
    </row>
    <row r="104" spans="1:8" ht="15.75" customHeight="1">
      <c r="A104" s="8"/>
      <c r="B104" s="18"/>
      <c r="E104" s="6"/>
      <c r="F104" s="8"/>
      <c r="G104" s="6"/>
      <c r="H104" s="8"/>
    </row>
    <row r="105" spans="1:8" ht="15.75" customHeight="1">
      <c r="A105" s="8"/>
      <c r="B105" s="19"/>
      <c r="E105" s="6"/>
      <c r="F105" s="8"/>
      <c r="G105" s="6"/>
      <c r="H105" s="8"/>
    </row>
    <row r="106" spans="1:8" ht="15.75" customHeight="1">
      <c r="A106" s="8"/>
      <c r="B106" s="18"/>
      <c r="E106" s="6"/>
      <c r="F106" s="8"/>
      <c r="G106" s="6"/>
      <c r="H106" s="8"/>
    </row>
    <row r="107" spans="1:8" ht="15.75" customHeight="1">
      <c r="A107" s="8"/>
      <c r="B107" s="19"/>
      <c r="E107" s="6"/>
      <c r="F107" s="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8"/>
      <c r="G108" s="6"/>
      <c r="H108" s="8"/>
    </row>
    <row r="109" spans="1:8" ht="15.75" customHeight="1">
      <c r="A109" s="8"/>
      <c r="B109" s="20"/>
      <c r="C109" s="21"/>
      <c r="D109" s="22"/>
      <c r="E109" s="6"/>
      <c r="F109" s="8"/>
      <c r="G109" s="6"/>
      <c r="H109" s="8"/>
    </row>
    <row r="110" spans="1:8" ht="15.75" customHeight="1">
      <c r="A110" s="8"/>
      <c r="B110" s="23"/>
      <c r="C110" s="21"/>
      <c r="D110" s="22"/>
      <c r="E110" s="6"/>
      <c r="F110" s="8"/>
      <c r="G110" s="6"/>
      <c r="H110" s="8"/>
    </row>
    <row r="111" spans="1:8" ht="15.75" customHeight="1">
      <c r="A111" s="8"/>
      <c r="B111" s="23"/>
      <c r="C111" s="21"/>
      <c r="D111" s="22"/>
      <c r="E111" s="6"/>
      <c r="F111" s="8"/>
      <c r="G111" s="6"/>
      <c r="H111" s="8"/>
    </row>
    <row r="112" spans="1:8" ht="15.75" customHeight="1">
      <c r="A112" s="8"/>
      <c r="B112" s="23"/>
      <c r="C112" s="21"/>
      <c r="D112" s="22"/>
      <c r="E112" s="6"/>
      <c r="F112" s="8"/>
      <c r="G112" s="6"/>
      <c r="H112" s="8"/>
    </row>
    <row r="113" spans="1:8" ht="15.75" customHeight="1">
      <c r="A113" s="8"/>
      <c r="B113" s="20"/>
      <c r="C113" s="21"/>
      <c r="D113" s="22"/>
      <c r="E113" s="6"/>
      <c r="F113" s="8"/>
      <c r="G113" s="6"/>
      <c r="H113" s="8"/>
    </row>
    <row r="114" spans="1:8" ht="15.75" customHeight="1">
      <c r="B114" s="26"/>
      <c r="G114" s="13"/>
    </row>
    <row r="115" spans="1:8" ht="15.75" customHeight="1">
      <c r="B115" s="26"/>
      <c r="G115" s="13"/>
    </row>
    <row r="116" spans="1:8" ht="15.75" customHeight="1">
      <c r="B116" s="26"/>
      <c r="G116" s="13"/>
    </row>
    <row r="117" spans="1:8" ht="15.75" customHeight="1">
      <c r="G117" s="13"/>
    </row>
    <row r="118" spans="1:8" ht="15.75" customHeight="1"/>
    <row r="119" spans="1:8" ht="15.75" customHeight="1"/>
    <row r="120" spans="1:8" ht="15.75" customHeight="1"/>
    <row r="121" spans="1:8" ht="15.75" customHeight="1">
      <c r="G121" s="13"/>
    </row>
    <row r="122" spans="1:8" ht="15.75" customHeight="1">
      <c r="G122" s="13"/>
    </row>
    <row r="123" spans="1:8" ht="15.75" customHeight="1">
      <c r="G123" s="13"/>
    </row>
    <row r="124" spans="1:8" ht="15.75" customHeight="1">
      <c r="G124" s="13"/>
    </row>
    <row r="125" spans="1:8" ht="15.75" customHeight="1">
      <c r="G125" s="13"/>
    </row>
    <row r="126" spans="1:8" ht="15.75" customHeight="1">
      <c r="G126" s="6"/>
      <c r="H126" s="8"/>
    </row>
    <row r="127" spans="1:8" ht="15.75" customHeight="1">
      <c r="G127" s="6"/>
      <c r="H127" s="8"/>
    </row>
    <row r="128" spans="1:8" ht="15.75" customHeight="1">
      <c r="G128" s="6"/>
      <c r="H128" s="8"/>
    </row>
    <row r="129" spans="7:7" ht="15.75" customHeight="1">
      <c r="G129" s="13"/>
    </row>
    <row r="130" spans="7:7" ht="15.75" customHeight="1">
      <c r="G130" s="13"/>
    </row>
    <row r="131" spans="7:7" ht="15.75" customHeight="1">
      <c r="G131" s="13"/>
    </row>
    <row r="132" spans="7:7" ht="15.75" customHeight="1">
      <c r="G132" s="13"/>
    </row>
    <row r="133" spans="7:7" ht="15.75" customHeight="1">
      <c r="G133" s="13"/>
    </row>
    <row r="134" spans="7:7" ht="15.75" customHeight="1">
      <c r="G134" s="13"/>
    </row>
    <row r="135" spans="7:7" ht="15.75" customHeight="1">
      <c r="G135" s="13"/>
    </row>
    <row r="136" spans="7:7" ht="15.75" customHeight="1">
      <c r="G136" s="13"/>
    </row>
    <row r="137" spans="7:7" ht="15.75" customHeight="1">
      <c r="G137" s="13"/>
    </row>
    <row r="138" spans="7:7" ht="15.75" customHeight="1">
      <c r="G138" s="13"/>
    </row>
    <row r="139" spans="7:7" ht="15.75" customHeight="1">
      <c r="G139" s="13"/>
    </row>
    <row r="140" spans="7:7" ht="15.75" customHeight="1">
      <c r="G140" s="13"/>
    </row>
    <row r="141" spans="7:7" ht="15.75" customHeight="1">
      <c r="G141" s="13"/>
    </row>
    <row r="142" spans="7:7" ht="15.75" customHeight="1">
      <c r="G142" s="13"/>
    </row>
    <row r="143" spans="7:7" ht="15.75" customHeight="1">
      <c r="G143" s="13"/>
    </row>
    <row r="144" spans="7:7" ht="15.75" customHeight="1">
      <c r="G144" s="13"/>
    </row>
    <row r="145" spans="7:7" ht="15.75" customHeight="1">
      <c r="G145" s="13"/>
    </row>
    <row r="146" spans="7:7" ht="15.75" customHeight="1">
      <c r="G146" s="13"/>
    </row>
    <row r="147" spans="7:7" ht="15.75" customHeight="1">
      <c r="G147" s="13"/>
    </row>
    <row r="148" spans="7:7" ht="15.75" customHeight="1">
      <c r="G148" s="13"/>
    </row>
    <row r="149" spans="7:7" ht="15.75" customHeight="1">
      <c r="G149" s="13"/>
    </row>
    <row r="150" spans="7:7" ht="15.75" customHeight="1">
      <c r="G150" s="13"/>
    </row>
    <row r="151" spans="7:7" ht="15.75" customHeight="1">
      <c r="G151" s="13"/>
    </row>
    <row r="152" spans="7:7" ht="15.75" customHeight="1">
      <c r="G152" s="13"/>
    </row>
    <row r="153" spans="7:7" ht="15.75" customHeight="1">
      <c r="G153" s="13"/>
    </row>
    <row r="154" spans="7:7" ht="15.75" customHeight="1">
      <c r="G154" s="13"/>
    </row>
    <row r="155" spans="7:7" ht="15.75" customHeight="1">
      <c r="G155" s="13"/>
    </row>
    <row r="156" spans="7:7" ht="15.75" customHeight="1">
      <c r="G156" s="13"/>
    </row>
    <row r="157" spans="7:7" ht="15.75" customHeight="1">
      <c r="G157" s="13"/>
    </row>
    <row r="158" spans="7:7" ht="15.75" customHeight="1">
      <c r="G158" s="13"/>
    </row>
    <row r="159" spans="7:7" ht="15.75" customHeight="1">
      <c r="G159" s="13"/>
    </row>
    <row r="160" spans="7:7" ht="15.75" customHeight="1">
      <c r="G160" s="13"/>
    </row>
    <row r="161" spans="7:7" ht="15.75" customHeight="1">
      <c r="G161" s="13"/>
    </row>
    <row r="162" spans="7:7" ht="15.75" customHeight="1">
      <c r="G162" s="13"/>
    </row>
    <row r="163" spans="7:7" ht="15.75" customHeight="1">
      <c r="G163" s="13"/>
    </row>
    <row r="164" spans="7:7" ht="15.75" customHeight="1">
      <c r="G164" s="13"/>
    </row>
    <row r="165" spans="7:7" ht="15.75" customHeight="1">
      <c r="G165" s="13"/>
    </row>
    <row r="166" spans="7:7" ht="15.75" customHeight="1">
      <c r="G166" s="13"/>
    </row>
    <row r="167" spans="7:7" ht="15.75" customHeight="1">
      <c r="G167" s="13"/>
    </row>
    <row r="168" spans="7:7" ht="15.75" customHeight="1">
      <c r="G168" s="13"/>
    </row>
    <row r="169" spans="7:7" ht="15.75" customHeight="1">
      <c r="G169" s="13"/>
    </row>
    <row r="170" spans="7:7" ht="15.75" customHeight="1">
      <c r="G170" s="13"/>
    </row>
    <row r="171" spans="7:7" ht="15.75" customHeight="1">
      <c r="G171" s="13"/>
    </row>
    <row r="172" spans="7:7" ht="15.75" customHeight="1">
      <c r="G172" s="13"/>
    </row>
    <row r="173" spans="7:7" ht="15.75" customHeight="1">
      <c r="G173" s="13"/>
    </row>
    <row r="174" spans="7:7" ht="15.75" customHeight="1">
      <c r="G174" s="13"/>
    </row>
    <row r="175" spans="7:7" ht="15.75" customHeight="1">
      <c r="G175" s="13"/>
    </row>
    <row r="176" spans="7:7" ht="15.75" customHeight="1">
      <c r="G176" s="13"/>
    </row>
    <row r="177" spans="7:7" ht="15.75" customHeight="1">
      <c r="G177" s="13"/>
    </row>
    <row r="178" spans="7:7" ht="15.75" customHeight="1">
      <c r="G178" s="13"/>
    </row>
    <row r="179" spans="7:7" ht="15.75" customHeight="1">
      <c r="G179" s="13"/>
    </row>
    <row r="180" spans="7:7" ht="15.75" customHeight="1">
      <c r="G180" s="13"/>
    </row>
    <row r="181" spans="7:7" ht="15.75" customHeight="1">
      <c r="G181" s="13"/>
    </row>
    <row r="182" spans="7:7" ht="15.75" customHeight="1">
      <c r="G182" s="13"/>
    </row>
    <row r="183" spans="7:7" ht="15.75" customHeight="1">
      <c r="G183" s="13"/>
    </row>
    <row r="184" spans="7:7" ht="15.75" customHeight="1">
      <c r="G184" s="13"/>
    </row>
    <row r="185" spans="7:7" ht="15.75" customHeight="1">
      <c r="G185" s="13"/>
    </row>
    <row r="186" spans="7:7" ht="15.75" customHeight="1">
      <c r="G186" s="13"/>
    </row>
    <row r="187" spans="7:7" ht="15.75" customHeight="1">
      <c r="G187" s="13"/>
    </row>
    <row r="188" spans="7:7" ht="15.75" customHeight="1">
      <c r="G188" s="13"/>
    </row>
    <row r="189" spans="7:7" ht="15.75" customHeight="1">
      <c r="G189" s="13"/>
    </row>
    <row r="190" spans="7:7" ht="15.75" customHeight="1">
      <c r="G190" s="13"/>
    </row>
    <row r="191" spans="7:7" ht="15.75" customHeight="1">
      <c r="G191" s="13"/>
    </row>
    <row r="192" spans="7:7" ht="15.75" customHeight="1">
      <c r="G192" s="13"/>
    </row>
    <row r="193" spans="7:7" ht="15.75" customHeight="1">
      <c r="G193" s="13"/>
    </row>
    <row r="194" spans="7:7" ht="15.75" customHeight="1">
      <c r="G194" s="13"/>
    </row>
    <row r="195" spans="7:7" ht="15.75" customHeight="1">
      <c r="G195" s="13"/>
    </row>
    <row r="196" spans="7:7" ht="15.75" customHeight="1">
      <c r="G196" s="13"/>
    </row>
    <row r="197" spans="7:7" ht="15.75" customHeight="1">
      <c r="G197" s="13"/>
    </row>
    <row r="198" spans="7:7" ht="15.75" customHeight="1">
      <c r="G198" s="13"/>
    </row>
    <row r="199" spans="7:7" ht="15.75" customHeight="1">
      <c r="G199" s="13"/>
    </row>
    <row r="200" spans="7:7" ht="15.75" customHeight="1">
      <c r="G200" s="13"/>
    </row>
    <row r="201" spans="7:7" ht="15.75" customHeight="1">
      <c r="G201" s="13"/>
    </row>
    <row r="202" spans="7:7" ht="15.75" customHeight="1">
      <c r="G202" s="13"/>
    </row>
    <row r="203" spans="7:7" ht="15.75" customHeight="1">
      <c r="G203" s="13"/>
    </row>
    <row r="204" spans="7:7" ht="15.75" customHeight="1">
      <c r="G204" s="13"/>
    </row>
    <row r="205" spans="7:7" ht="15.75" customHeight="1">
      <c r="G205" s="13"/>
    </row>
    <row r="206" spans="7:7" ht="15.75" customHeight="1">
      <c r="G206" s="13"/>
    </row>
    <row r="207" spans="7:7" ht="15.75" customHeight="1">
      <c r="G207" s="13"/>
    </row>
    <row r="208" spans="7:7" ht="15.75" customHeight="1">
      <c r="G208" s="13"/>
    </row>
    <row r="209" spans="7:7" ht="15.75" customHeight="1">
      <c r="G209" s="13"/>
    </row>
    <row r="210" spans="7:7" ht="15.75" customHeight="1">
      <c r="G210" s="13"/>
    </row>
    <row r="211" spans="7:7" ht="15.75" customHeight="1">
      <c r="G211" s="13"/>
    </row>
    <row r="212" spans="7:7" ht="15.75" customHeight="1">
      <c r="G212" s="13"/>
    </row>
    <row r="213" spans="7:7" ht="15.75" customHeight="1">
      <c r="G213" s="13"/>
    </row>
    <row r="214" spans="7:7" ht="15.75" customHeight="1">
      <c r="G214" s="13"/>
    </row>
    <row r="215" spans="7:7" ht="15.75" customHeight="1">
      <c r="G215" s="13"/>
    </row>
    <row r="216" spans="7:7" ht="15.75" customHeight="1">
      <c r="G216" s="13"/>
    </row>
    <row r="217" spans="7:7" ht="15.75" customHeight="1">
      <c r="G217" s="13"/>
    </row>
    <row r="218" spans="7:7" ht="15.75" customHeight="1">
      <c r="G218" s="13"/>
    </row>
    <row r="219" spans="7:7" ht="15.75" customHeight="1">
      <c r="G219" s="13"/>
    </row>
    <row r="220" spans="7:7" ht="15.75" customHeight="1">
      <c r="G220" s="13"/>
    </row>
    <row r="221" spans="7:7" ht="15.75" customHeight="1">
      <c r="G221" s="13"/>
    </row>
    <row r="222" spans="7:7" ht="15.75" customHeight="1">
      <c r="G222" s="13"/>
    </row>
    <row r="223" spans="7:7" ht="15.75" customHeight="1">
      <c r="G223" s="13"/>
    </row>
    <row r="224" spans="7:7" ht="15.75" customHeight="1">
      <c r="G224" s="13"/>
    </row>
    <row r="225" spans="7:7" ht="15.75" customHeight="1">
      <c r="G225" s="13"/>
    </row>
    <row r="226" spans="7:7" ht="15.75" customHeight="1">
      <c r="G226" s="13"/>
    </row>
    <row r="227" spans="7:7" ht="15.75" customHeight="1">
      <c r="G227" s="13"/>
    </row>
    <row r="228" spans="7:7" ht="15.75" customHeight="1">
      <c r="G228" s="13"/>
    </row>
    <row r="229" spans="7:7" ht="15.75" customHeight="1">
      <c r="G229" s="13"/>
    </row>
    <row r="230" spans="7:7" ht="15.75" customHeight="1">
      <c r="G230" s="13"/>
    </row>
    <row r="231" spans="7:7" ht="15.75" customHeight="1">
      <c r="G231" s="13"/>
    </row>
    <row r="232" spans="7:7" ht="15.75" customHeight="1">
      <c r="G232" s="13"/>
    </row>
    <row r="233" spans="7:7" ht="15.75" customHeight="1">
      <c r="G233" s="13"/>
    </row>
    <row r="234" spans="7:7" ht="15.75" customHeight="1">
      <c r="G234" s="13"/>
    </row>
    <row r="235" spans="7:7" ht="15.75" customHeight="1">
      <c r="G235" s="13"/>
    </row>
    <row r="236" spans="7:7" ht="15.75" customHeight="1">
      <c r="G236" s="13"/>
    </row>
    <row r="237" spans="7:7" ht="15.75" customHeight="1">
      <c r="G237" s="13"/>
    </row>
    <row r="238" spans="7:7" ht="15.75" customHeight="1">
      <c r="G238" s="13"/>
    </row>
    <row r="239" spans="7:7" ht="15.75" customHeight="1">
      <c r="G239" s="13"/>
    </row>
    <row r="240" spans="7:7" ht="15.75" customHeight="1">
      <c r="G240" s="13"/>
    </row>
    <row r="241" spans="7:7" ht="15.75" customHeight="1">
      <c r="G241" s="13"/>
    </row>
    <row r="242" spans="7:7" ht="15.75" customHeight="1">
      <c r="G242" s="13"/>
    </row>
    <row r="243" spans="7:7" ht="15.75" customHeight="1">
      <c r="G243" s="13"/>
    </row>
    <row r="244" spans="7:7" ht="15.75" customHeight="1">
      <c r="G244" s="13"/>
    </row>
    <row r="245" spans="7:7" ht="15.75" customHeight="1">
      <c r="G245" s="13"/>
    </row>
    <row r="246" spans="7:7" ht="15.75" customHeight="1">
      <c r="G246" s="13"/>
    </row>
    <row r="247" spans="7:7" ht="15.75" customHeight="1">
      <c r="G247" s="13"/>
    </row>
    <row r="248" spans="7:7" ht="15.75" customHeight="1">
      <c r="G248" s="13"/>
    </row>
    <row r="249" spans="7:7" ht="15.75" customHeight="1"/>
    <row r="250" spans="7:7" ht="15.75" customHeight="1"/>
    <row r="251" spans="7:7" ht="15.75" customHeight="1"/>
    <row r="252" spans="7:7" ht="15.75" customHeight="1"/>
    <row r="253" spans="7:7" ht="15.75" customHeight="1"/>
    <row r="254" spans="7:7" ht="15.75" customHeight="1"/>
    <row r="255" spans="7:7" ht="15.75" customHeight="1"/>
    <row r="256" spans="7:7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6" xr:uid="{00000000-0009-0000-0000-000019000000}">
    <sortState xmlns:xlrd2="http://schemas.microsoft.com/office/spreadsheetml/2017/richdata2" ref="A2:H116">
      <sortCondition descending="1" ref="D2:D116"/>
      <sortCondition ref="B2:B116"/>
      <sortCondition descending="1" ref="G2:G116"/>
      <sortCondition descending="1" ref="E2:E116"/>
      <sortCondition descending="1" sortBy="cellColor" ref="C2:C116" dxfId="1"/>
      <sortCondition descending="1" ref="H2:H116"/>
    </sortState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29" customWidth="1"/>
  </cols>
  <sheetData>
    <row r="1" spans="1:12" ht="15.75">
      <c r="A1" s="8" t="s">
        <v>1960</v>
      </c>
      <c r="B1" s="8"/>
      <c r="C1" s="8"/>
      <c r="D1" s="8"/>
      <c r="E1" s="8"/>
      <c r="F1" s="8"/>
      <c r="G1" s="27">
        <f t="shared" ref="G1:H1" si="0">SUM(G3:G127)</f>
        <v>650.52166666666676</v>
      </c>
      <c r="H1" s="27">
        <f t="shared" si="0"/>
        <v>1359.5083333333334</v>
      </c>
      <c r="I1" s="31" t="s">
        <v>1864</v>
      </c>
      <c r="J1" s="31">
        <f>G1*0.4/0.5</f>
        <v>520.41733333333343</v>
      </c>
      <c r="K1" s="31">
        <f>SUM(G1:H1)-J1</f>
        <v>1489.6126666666669</v>
      </c>
      <c r="L1" s="31">
        <f>SUM(J1:K1)</f>
        <v>2010.0300000000002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  <c r="I2" s="31" t="s">
        <v>1865</v>
      </c>
      <c r="J2" s="31">
        <f>J1+J7+J6</f>
        <v>941.41733333333343</v>
      </c>
      <c r="K2" s="31">
        <f>K1+K6+K7</f>
        <v>2033.6126666666669</v>
      </c>
      <c r="L2" s="31">
        <f>SUM(J2:K2)</f>
        <v>2975.03</v>
      </c>
    </row>
    <row r="3" spans="1:12" ht="15.75">
      <c r="A3" s="8"/>
      <c r="B3" s="35">
        <v>44015</v>
      </c>
      <c r="C3" s="34" t="s">
        <v>114</v>
      </c>
      <c r="D3" s="34" t="s">
        <v>1961</v>
      </c>
      <c r="E3" s="6">
        <f t="shared" ref="E3:E54" si="1">MID(D3,3,LEN(D3)-2)+0</f>
        <v>95</v>
      </c>
      <c r="F3" s="8">
        <v>0</v>
      </c>
      <c r="G3" s="6" t="str">
        <f t="shared" ref="G3:G54" si="2">IFERROR(E3/F3,"")</f>
        <v/>
      </c>
      <c r="H3" s="6">
        <f t="shared" ref="H3:H54" si="3">IF(F3=0,E3,E3-G3)</f>
        <v>95</v>
      </c>
      <c r="I3" s="32" t="s">
        <v>1868</v>
      </c>
      <c r="J3" s="31">
        <f>J1-J7+J6</f>
        <v>591.41733333333343</v>
      </c>
      <c r="K3" s="32"/>
      <c r="L3" s="32"/>
    </row>
    <row r="4" spans="1:12">
      <c r="A4" s="8"/>
      <c r="B4" s="35">
        <v>44017</v>
      </c>
      <c r="C4" s="34" t="s">
        <v>1962</v>
      </c>
      <c r="D4" s="34" t="s">
        <v>363</v>
      </c>
      <c r="E4" s="6">
        <f t="shared" si="1"/>
        <v>16</v>
      </c>
      <c r="F4" s="8">
        <v>0</v>
      </c>
      <c r="G4" s="6" t="str">
        <f t="shared" si="2"/>
        <v/>
      </c>
      <c r="H4" s="6">
        <f t="shared" si="3"/>
        <v>16</v>
      </c>
    </row>
    <row r="5" spans="1:12" ht="15.75">
      <c r="A5" s="8"/>
      <c r="B5" s="33">
        <v>44018</v>
      </c>
      <c r="C5" s="34" t="s">
        <v>1963</v>
      </c>
      <c r="D5" s="34" t="s">
        <v>249</v>
      </c>
      <c r="E5" s="6">
        <f t="shared" si="1"/>
        <v>8</v>
      </c>
      <c r="F5" s="8">
        <v>0</v>
      </c>
      <c r="G5" s="6" t="str">
        <f t="shared" si="2"/>
        <v/>
      </c>
      <c r="H5" s="6">
        <f t="shared" si="3"/>
        <v>8</v>
      </c>
      <c r="I5" s="32" t="s">
        <v>1805</v>
      </c>
      <c r="J5" s="32">
        <v>615</v>
      </c>
      <c r="K5" s="32"/>
    </row>
    <row r="6" spans="1:12" ht="15.75">
      <c r="A6" s="8"/>
      <c r="B6" s="33">
        <v>44020</v>
      </c>
      <c r="C6" s="34" t="s">
        <v>412</v>
      </c>
      <c r="D6" s="34" t="s">
        <v>1964</v>
      </c>
      <c r="E6" s="6">
        <f t="shared" si="1"/>
        <v>23.5</v>
      </c>
      <c r="F6" s="8">
        <v>0</v>
      </c>
      <c r="G6" s="6" t="str">
        <f t="shared" si="2"/>
        <v/>
      </c>
      <c r="H6" s="6">
        <f t="shared" si="3"/>
        <v>23.5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/>
      <c r="B7" s="33">
        <v>44020</v>
      </c>
      <c r="C7" s="34" t="s">
        <v>441</v>
      </c>
      <c r="D7" s="34" t="s">
        <v>1965</v>
      </c>
      <c r="E7" s="6">
        <f t="shared" si="1"/>
        <v>59.25</v>
      </c>
      <c r="F7" s="8">
        <v>0</v>
      </c>
      <c r="G7" s="6" t="str">
        <f t="shared" si="2"/>
        <v/>
      </c>
      <c r="H7" s="6">
        <f t="shared" si="3"/>
        <v>59.25</v>
      </c>
      <c r="I7" s="1" t="s">
        <v>1809</v>
      </c>
      <c r="J7" s="1">
        <v>175</v>
      </c>
      <c r="K7" s="1">
        <v>175</v>
      </c>
    </row>
    <row r="8" spans="1:12" ht="15.75">
      <c r="A8" s="8"/>
      <c r="B8" s="33">
        <v>44022</v>
      </c>
      <c r="C8" s="34" t="s">
        <v>55</v>
      </c>
      <c r="D8" s="34" t="s">
        <v>806</v>
      </c>
      <c r="E8" s="6">
        <f t="shared" si="1"/>
        <v>3.5</v>
      </c>
      <c r="F8" s="8">
        <v>0</v>
      </c>
      <c r="G8" s="6" t="str">
        <f t="shared" si="2"/>
        <v/>
      </c>
      <c r="H8" s="6">
        <f t="shared" si="3"/>
        <v>3.5</v>
      </c>
      <c r="I8" s="1" t="s">
        <v>1811</v>
      </c>
      <c r="J8" s="16">
        <v>5598</v>
      </c>
      <c r="K8" s="17">
        <v>0.6</v>
      </c>
    </row>
    <row r="9" spans="1:12" ht="15.75">
      <c r="A9" s="8"/>
      <c r="B9" s="35">
        <v>44024</v>
      </c>
      <c r="C9" s="34" t="s">
        <v>1966</v>
      </c>
      <c r="D9" s="34" t="s">
        <v>358</v>
      </c>
      <c r="E9" s="6">
        <f t="shared" si="1"/>
        <v>10</v>
      </c>
      <c r="F9" s="8">
        <v>0</v>
      </c>
      <c r="G9" s="6" t="str">
        <f t="shared" si="2"/>
        <v/>
      </c>
      <c r="H9" s="6">
        <f t="shared" si="3"/>
        <v>10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33">
        <v>44027</v>
      </c>
      <c r="C10" s="34" t="s">
        <v>951</v>
      </c>
      <c r="D10" s="34" t="s">
        <v>71</v>
      </c>
      <c r="E10" s="6">
        <f t="shared" si="1"/>
        <v>1.3</v>
      </c>
      <c r="F10" s="8">
        <v>0</v>
      </c>
      <c r="G10" s="6" t="str">
        <f t="shared" si="2"/>
        <v/>
      </c>
      <c r="H10" s="6">
        <f t="shared" si="3"/>
        <v>1.3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/>
      <c r="B11" s="35">
        <v>44028</v>
      </c>
      <c r="C11" s="34" t="s">
        <v>1967</v>
      </c>
      <c r="D11" s="34" t="s">
        <v>1968</v>
      </c>
      <c r="E11" s="6">
        <f t="shared" si="1"/>
        <v>83.25</v>
      </c>
      <c r="F11" s="8">
        <v>0</v>
      </c>
      <c r="G11" s="6" t="str">
        <f t="shared" si="2"/>
        <v/>
      </c>
      <c r="H11" s="6">
        <f t="shared" si="3"/>
        <v>83.25</v>
      </c>
    </row>
    <row r="12" spans="1:12" ht="15.75">
      <c r="A12" s="8"/>
      <c r="B12" s="33">
        <v>44028</v>
      </c>
      <c r="C12" s="34" t="s">
        <v>1969</v>
      </c>
      <c r="D12" s="34" t="s">
        <v>1970</v>
      </c>
      <c r="E12" s="6">
        <f t="shared" si="1"/>
        <v>62.13</v>
      </c>
      <c r="F12" s="8">
        <v>0</v>
      </c>
      <c r="G12" s="6" t="str">
        <f t="shared" si="2"/>
        <v/>
      </c>
      <c r="H12" s="6">
        <f t="shared" si="3"/>
        <v>62.13</v>
      </c>
      <c r="I12" s="1" t="s">
        <v>1818</v>
      </c>
      <c r="J12" s="16">
        <f>J8-K2</f>
        <v>3564.3873333333331</v>
      </c>
      <c r="K12" s="17">
        <f t="shared" ref="K12:K13" si="4">J12/J8</f>
        <v>0.63672513993092772</v>
      </c>
    </row>
    <row r="13" spans="1:12" ht="15.75">
      <c r="A13" s="8"/>
      <c r="B13" s="35">
        <v>44031</v>
      </c>
      <c r="C13" s="34" t="s">
        <v>1971</v>
      </c>
      <c r="D13" s="34" t="s">
        <v>1227</v>
      </c>
      <c r="E13" s="6">
        <f t="shared" si="1"/>
        <v>22.9</v>
      </c>
      <c r="F13" s="8">
        <v>0</v>
      </c>
      <c r="G13" s="6" t="str">
        <f t="shared" si="2"/>
        <v/>
      </c>
      <c r="H13" s="6">
        <f t="shared" si="3"/>
        <v>22.9</v>
      </c>
      <c r="I13" s="1" t="s">
        <v>1821</v>
      </c>
      <c r="J13" s="16">
        <f>J9-J2</f>
        <v>3013.8326666666667</v>
      </c>
      <c r="K13" s="17">
        <f t="shared" si="4"/>
        <v>0.76198284979879061</v>
      </c>
    </row>
    <row r="14" spans="1:12">
      <c r="A14" s="8"/>
      <c r="B14" s="35">
        <v>44032</v>
      </c>
      <c r="C14" s="34" t="s">
        <v>1972</v>
      </c>
      <c r="D14" s="34" t="s">
        <v>1973</v>
      </c>
      <c r="E14" s="6">
        <f t="shared" si="1"/>
        <v>9.8000000000000007</v>
      </c>
      <c r="F14" s="8">
        <v>0</v>
      </c>
      <c r="G14" s="6" t="str">
        <f t="shared" si="2"/>
        <v/>
      </c>
      <c r="H14" s="6">
        <f t="shared" si="3"/>
        <v>9.8000000000000007</v>
      </c>
    </row>
    <row r="15" spans="1:12">
      <c r="A15" s="8"/>
      <c r="B15" s="35">
        <v>44035</v>
      </c>
      <c r="C15" s="34" t="s">
        <v>1972</v>
      </c>
      <c r="D15" s="34" t="s">
        <v>1973</v>
      </c>
      <c r="E15" s="6">
        <f t="shared" si="1"/>
        <v>9.8000000000000007</v>
      </c>
      <c r="F15" s="8">
        <v>0</v>
      </c>
      <c r="G15" s="6" t="str">
        <f t="shared" si="2"/>
        <v/>
      </c>
      <c r="H15" s="6">
        <f t="shared" si="3"/>
        <v>9.8000000000000007</v>
      </c>
    </row>
    <row r="16" spans="1:12">
      <c r="A16" s="8"/>
      <c r="B16" s="33">
        <v>44035</v>
      </c>
      <c r="C16" s="34" t="s">
        <v>1969</v>
      </c>
      <c r="D16" s="34" t="s">
        <v>885</v>
      </c>
      <c r="E16" s="6">
        <f t="shared" si="1"/>
        <v>160.5</v>
      </c>
      <c r="F16" s="8">
        <v>0</v>
      </c>
      <c r="G16" s="6" t="str">
        <f t="shared" si="2"/>
        <v/>
      </c>
      <c r="H16" s="6">
        <f t="shared" si="3"/>
        <v>160.5</v>
      </c>
    </row>
    <row r="17" spans="1:8">
      <c r="A17" s="8"/>
      <c r="B17" s="35">
        <v>44036</v>
      </c>
      <c r="C17" s="34" t="s">
        <v>1972</v>
      </c>
      <c r="D17" s="34" t="s">
        <v>1973</v>
      </c>
      <c r="E17" s="6">
        <f t="shared" si="1"/>
        <v>9.8000000000000007</v>
      </c>
      <c r="F17" s="8">
        <v>0</v>
      </c>
      <c r="G17" s="6" t="str">
        <f t="shared" si="2"/>
        <v/>
      </c>
      <c r="H17" s="6">
        <f t="shared" si="3"/>
        <v>9.8000000000000007</v>
      </c>
    </row>
    <row r="18" spans="1:8">
      <c r="A18" s="8"/>
      <c r="B18" s="35">
        <v>44039</v>
      </c>
      <c r="C18" s="34" t="s">
        <v>1974</v>
      </c>
      <c r="D18" s="34" t="s">
        <v>1975</v>
      </c>
      <c r="E18" s="6">
        <f t="shared" si="1"/>
        <v>2.35</v>
      </c>
      <c r="F18" s="8">
        <v>0</v>
      </c>
      <c r="G18" s="6" t="str">
        <f t="shared" si="2"/>
        <v/>
      </c>
      <c r="H18" s="6">
        <f t="shared" si="3"/>
        <v>2.35</v>
      </c>
    </row>
    <row r="19" spans="1:8">
      <c r="A19" s="8"/>
      <c r="B19" s="35">
        <v>44039</v>
      </c>
      <c r="C19" s="34" t="s">
        <v>1972</v>
      </c>
      <c r="D19" s="34" t="s">
        <v>1973</v>
      </c>
      <c r="E19" s="6">
        <f t="shared" si="1"/>
        <v>9.8000000000000007</v>
      </c>
      <c r="F19" s="8">
        <v>0</v>
      </c>
      <c r="G19" s="6" t="str">
        <f t="shared" si="2"/>
        <v/>
      </c>
      <c r="H19" s="6">
        <f t="shared" si="3"/>
        <v>9.8000000000000007</v>
      </c>
    </row>
    <row r="20" spans="1:8">
      <c r="A20" s="8"/>
      <c r="B20" s="35">
        <v>44040</v>
      </c>
      <c r="C20" s="34" t="s">
        <v>1974</v>
      </c>
      <c r="D20" s="34" t="s">
        <v>1975</v>
      </c>
      <c r="E20" s="6">
        <f t="shared" si="1"/>
        <v>2.35</v>
      </c>
      <c r="F20" s="8">
        <v>0</v>
      </c>
      <c r="G20" s="6" t="str">
        <f t="shared" si="2"/>
        <v/>
      </c>
      <c r="H20" s="6">
        <f t="shared" si="3"/>
        <v>2.35</v>
      </c>
    </row>
    <row r="21" spans="1:8" ht="15.75" customHeight="1">
      <c r="A21" s="8"/>
      <c r="B21" s="35">
        <v>44040</v>
      </c>
      <c r="C21" s="34" t="s">
        <v>1967</v>
      </c>
      <c r="D21" s="34" t="s">
        <v>1976</v>
      </c>
      <c r="E21" s="6">
        <f t="shared" si="1"/>
        <v>54</v>
      </c>
      <c r="F21" s="8">
        <v>0</v>
      </c>
      <c r="G21" s="6" t="str">
        <f t="shared" si="2"/>
        <v/>
      </c>
      <c r="H21" s="6">
        <f t="shared" si="3"/>
        <v>54</v>
      </c>
    </row>
    <row r="22" spans="1:8" ht="15.75" customHeight="1">
      <c r="A22" s="8"/>
      <c r="B22" s="35">
        <v>44041</v>
      </c>
      <c r="C22" s="34" t="s">
        <v>1977</v>
      </c>
      <c r="D22" s="34" t="s">
        <v>66</v>
      </c>
      <c r="E22" s="6">
        <f t="shared" si="1"/>
        <v>2</v>
      </c>
      <c r="F22" s="8">
        <v>0</v>
      </c>
      <c r="G22" s="6" t="str">
        <f t="shared" si="2"/>
        <v/>
      </c>
      <c r="H22" s="6">
        <f t="shared" si="3"/>
        <v>2</v>
      </c>
    </row>
    <row r="23" spans="1:8" ht="15.75" customHeight="1">
      <c r="A23" s="8"/>
      <c r="B23" s="33">
        <v>44041</v>
      </c>
      <c r="C23" s="34" t="s">
        <v>1977</v>
      </c>
      <c r="D23" s="34" t="s">
        <v>338</v>
      </c>
      <c r="E23" s="6">
        <f t="shared" si="1"/>
        <v>1.8</v>
      </c>
      <c r="F23" s="1">
        <v>0</v>
      </c>
      <c r="G23" s="6" t="str">
        <f t="shared" si="2"/>
        <v/>
      </c>
      <c r="H23" s="6">
        <f t="shared" si="3"/>
        <v>1.8</v>
      </c>
    </row>
    <row r="24" spans="1:8" ht="15.75" customHeight="1">
      <c r="A24" s="8"/>
      <c r="B24" s="33">
        <v>44041</v>
      </c>
      <c r="C24" s="34" t="s">
        <v>1978</v>
      </c>
      <c r="D24" s="36" t="s">
        <v>1979</v>
      </c>
      <c r="E24" s="6">
        <f t="shared" si="1"/>
        <v>0.92</v>
      </c>
      <c r="F24" s="6">
        <v>0</v>
      </c>
      <c r="G24" s="6" t="str">
        <f t="shared" si="2"/>
        <v/>
      </c>
      <c r="H24" s="6">
        <f t="shared" si="3"/>
        <v>0.92</v>
      </c>
    </row>
    <row r="25" spans="1:8" ht="15.75" customHeight="1">
      <c r="A25" s="8"/>
      <c r="B25" s="35">
        <v>44041</v>
      </c>
      <c r="C25" s="34" t="s">
        <v>1977</v>
      </c>
      <c r="D25" s="34" t="s">
        <v>1980</v>
      </c>
      <c r="E25" s="6">
        <f t="shared" si="1"/>
        <v>7.5</v>
      </c>
      <c r="F25" s="8">
        <v>0</v>
      </c>
      <c r="G25" s="6" t="str">
        <f t="shared" si="2"/>
        <v/>
      </c>
      <c r="H25" s="6">
        <f t="shared" si="3"/>
        <v>7.5</v>
      </c>
    </row>
    <row r="26" spans="1:8" ht="15.75" customHeight="1">
      <c r="A26" s="8"/>
      <c r="B26" s="35">
        <v>44042</v>
      </c>
      <c r="C26" s="34" t="s">
        <v>1974</v>
      </c>
      <c r="D26" s="34" t="s">
        <v>1975</v>
      </c>
      <c r="E26" s="6">
        <f t="shared" si="1"/>
        <v>2.35</v>
      </c>
      <c r="F26" s="8">
        <v>0</v>
      </c>
      <c r="G26" s="6" t="str">
        <f t="shared" si="2"/>
        <v/>
      </c>
      <c r="H26" s="6">
        <f t="shared" si="3"/>
        <v>2.35</v>
      </c>
    </row>
    <row r="27" spans="1:8" ht="15.75" customHeight="1">
      <c r="A27" s="8"/>
      <c r="B27" s="35">
        <v>44043</v>
      </c>
      <c r="C27" s="34" t="s">
        <v>65</v>
      </c>
      <c r="D27" s="34" t="s">
        <v>66</v>
      </c>
      <c r="E27" s="6">
        <f t="shared" si="1"/>
        <v>2</v>
      </c>
      <c r="F27" s="8">
        <v>0</v>
      </c>
      <c r="G27" s="6" t="str">
        <f t="shared" si="2"/>
        <v/>
      </c>
      <c r="H27" s="6">
        <f t="shared" si="3"/>
        <v>2</v>
      </c>
    </row>
    <row r="28" spans="1:8" ht="15.75" customHeight="1">
      <c r="A28" s="8"/>
      <c r="B28" s="35">
        <v>44044</v>
      </c>
      <c r="C28" s="34" t="s">
        <v>1981</v>
      </c>
      <c r="D28" s="34" t="s">
        <v>358</v>
      </c>
      <c r="E28" s="6">
        <f t="shared" si="1"/>
        <v>10</v>
      </c>
      <c r="F28" s="8">
        <v>0</v>
      </c>
      <c r="G28" s="6" t="str">
        <f t="shared" si="2"/>
        <v/>
      </c>
      <c r="H28" s="6">
        <f t="shared" si="3"/>
        <v>10</v>
      </c>
    </row>
    <row r="29" spans="1:8" ht="15.75" customHeight="1">
      <c r="A29" s="8"/>
      <c r="B29" s="35">
        <v>44046</v>
      </c>
      <c r="C29" s="34" t="s">
        <v>791</v>
      </c>
      <c r="D29" s="36" t="s">
        <v>557</v>
      </c>
      <c r="E29" s="6">
        <f t="shared" si="1"/>
        <v>18</v>
      </c>
      <c r="F29" s="6">
        <v>0</v>
      </c>
      <c r="G29" s="6" t="str">
        <f t="shared" si="2"/>
        <v/>
      </c>
      <c r="H29" s="6">
        <f t="shared" si="3"/>
        <v>18</v>
      </c>
    </row>
    <row r="30" spans="1:8" ht="15.75" customHeight="1">
      <c r="A30" s="8"/>
      <c r="B30" s="35">
        <v>44071</v>
      </c>
      <c r="C30" s="36" t="s">
        <v>1982</v>
      </c>
      <c r="D30" s="36" t="s">
        <v>1983</v>
      </c>
      <c r="E30" s="6">
        <f t="shared" si="1"/>
        <v>235.4</v>
      </c>
      <c r="F30" s="6">
        <v>2</v>
      </c>
      <c r="G30" s="6">
        <f t="shared" si="2"/>
        <v>117.7</v>
      </c>
      <c r="H30" s="6">
        <f t="shared" si="3"/>
        <v>117.7</v>
      </c>
    </row>
    <row r="31" spans="1:8" ht="15.75" customHeight="1">
      <c r="A31" s="8"/>
      <c r="B31" s="35">
        <v>44042</v>
      </c>
      <c r="C31" s="34" t="s">
        <v>1385</v>
      </c>
      <c r="D31" s="34" t="s">
        <v>1984</v>
      </c>
      <c r="E31" s="6">
        <f t="shared" si="1"/>
        <v>171.1</v>
      </c>
      <c r="F31" s="8">
        <v>2</v>
      </c>
      <c r="G31" s="6">
        <f t="shared" si="2"/>
        <v>85.55</v>
      </c>
      <c r="H31" s="6">
        <f t="shared" si="3"/>
        <v>85.55</v>
      </c>
    </row>
    <row r="32" spans="1:8" ht="15.75" customHeight="1">
      <c r="A32" s="8"/>
      <c r="B32" s="35">
        <v>44045</v>
      </c>
      <c r="C32" s="34" t="s">
        <v>823</v>
      </c>
      <c r="D32" s="34" t="s">
        <v>1985</v>
      </c>
      <c r="E32" s="6">
        <f t="shared" si="1"/>
        <v>119.9</v>
      </c>
      <c r="F32" s="8">
        <v>2</v>
      </c>
      <c r="G32" s="6">
        <f t="shared" si="2"/>
        <v>59.95</v>
      </c>
      <c r="H32" s="6">
        <f t="shared" si="3"/>
        <v>59.95</v>
      </c>
    </row>
    <row r="33" spans="1:8" ht="15.75" customHeight="1">
      <c r="A33" s="8"/>
      <c r="B33" s="35">
        <v>44063</v>
      </c>
      <c r="C33" s="36" t="s">
        <v>1986</v>
      </c>
      <c r="D33" s="36" t="s">
        <v>883</v>
      </c>
      <c r="E33" s="6">
        <f t="shared" si="1"/>
        <v>105</v>
      </c>
      <c r="F33" s="6">
        <v>2</v>
      </c>
      <c r="G33" s="6">
        <f t="shared" si="2"/>
        <v>52.5</v>
      </c>
      <c r="H33" s="6">
        <f t="shared" si="3"/>
        <v>52.5</v>
      </c>
    </row>
    <row r="34" spans="1:8" ht="15.75" customHeight="1">
      <c r="A34" s="8"/>
      <c r="B34" s="33">
        <v>44017</v>
      </c>
      <c r="C34" s="34" t="s">
        <v>1662</v>
      </c>
      <c r="D34" s="36" t="s">
        <v>1987</v>
      </c>
      <c r="E34" s="6">
        <f t="shared" si="1"/>
        <v>94.16</v>
      </c>
      <c r="F34" s="6">
        <v>2</v>
      </c>
      <c r="G34" s="6">
        <f t="shared" si="2"/>
        <v>47.08</v>
      </c>
      <c r="H34" s="6">
        <f t="shared" si="3"/>
        <v>47.08</v>
      </c>
    </row>
    <row r="35" spans="1:8" ht="15.75" customHeight="1">
      <c r="A35" s="8"/>
      <c r="B35" s="35">
        <v>44017</v>
      </c>
      <c r="C35" s="34" t="s">
        <v>1988</v>
      </c>
      <c r="D35" s="34" t="s">
        <v>1989</v>
      </c>
      <c r="E35" s="6">
        <f t="shared" si="1"/>
        <v>71.5</v>
      </c>
      <c r="F35" s="8">
        <v>2</v>
      </c>
      <c r="G35" s="6">
        <f t="shared" si="2"/>
        <v>35.75</v>
      </c>
      <c r="H35" s="6">
        <f t="shared" si="3"/>
        <v>35.75</v>
      </c>
    </row>
    <row r="36" spans="1:8" ht="15.75" customHeight="1">
      <c r="A36" s="8" t="s">
        <v>395</v>
      </c>
      <c r="B36" s="33">
        <v>44014</v>
      </c>
      <c r="C36" s="34" t="s">
        <v>1866</v>
      </c>
      <c r="D36" s="34" t="s">
        <v>1990</v>
      </c>
      <c r="E36" s="6">
        <f t="shared" si="1"/>
        <v>63.5</v>
      </c>
      <c r="F36" s="8">
        <v>2</v>
      </c>
      <c r="G36" s="6">
        <f t="shared" si="2"/>
        <v>31.75</v>
      </c>
      <c r="H36" s="6">
        <f t="shared" si="3"/>
        <v>31.75</v>
      </c>
    </row>
    <row r="37" spans="1:8" ht="15.75" customHeight="1">
      <c r="A37" s="8"/>
      <c r="B37" s="35">
        <v>44045</v>
      </c>
      <c r="C37" s="36" t="s">
        <v>1886</v>
      </c>
      <c r="D37" s="36" t="s">
        <v>1991</v>
      </c>
      <c r="E37" s="6">
        <f t="shared" si="1"/>
        <v>62</v>
      </c>
      <c r="F37" s="6">
        <v>2</v>
      </c>
      <c r="G37" s="6">
        <f t="shared" si="2"/>
        <v>31</v>
      </c>
      <c r="H37" s="6">
        <f t="shared" si="3"/>
        <v>31</v>
      </c>
    </row>
    <row r="38" spans="1:8" ht="15.75" customHeight="1">
      <c r="A38" s="8"/>
      <c r="B38" s="35">
        <v>44015</v>
      </c>
      <c r="C38" s="34" t="s">
        <v>292</v>
      </c>
      <c r="D38" s="36" t="s">
        <v>1992</v>
      </c>
      <c r="E38" s="6">
        <f t="shared" si="1"/>
        <v>59.55</v>
      </c>
      <c r="F38" s="6">
        <v>2</v>
      </c>
      <c r="G38" s="6">
        <f t="shared" si="2"/>
        <v>29.774999999999999</v>
      </c>
      <c r="H38" s="6">
        <f t="shared" si="3"/>
        <v>29.774999999999999</v>
      </c>
    </row>
    <row r="39" spans="1:8" ht="15.75" customHeight="1">
      <c r="A39" s="8"/>
      <c r="B39" s="33">
        <v>44037</v>
      </c>
      <c r="C39" s="34" t="s">
        <v>1993</v>
      </c>
      <c r="D39" s="36" t="s">
        <v>1994</v>
      </c>
      <c r="E39" s="6">
        <f t="shared" si="1"/>
        <v>56.95</v>
      </c>
      <c r="F39" s="6">
        <v>2</v>
      </c>
      <c r="G39" s="6">
        <f t="shared" si="2"/>
        <v>28.475000000000001</v>
      </c>
      <c r="H39" s="6">
        <f t="shared" si="3"/>
        <v>28.475000000000001</v>
      </c>
    </row>
    <row r="40" spans="1:8" ht="15.75" customHeight="1">
      <c r="A40" s="8"/>
      <c r="B40" s="37">
        <v>44018</v>
      </c>
      <c r="C40" s="34" t="s">
        <v>3</v>
      </c>
      <c r="D40" s="34" t="s">
        <v>1995</v>
      </c>
      <c r="E40" s="6">
        <f t="shared" si="1"/>
        <v>54.05</v>
      </c>
      <c r="F40" s="8">
        <v>2</v>
      </c>
      <c r="G40" s="6">
        <f t="shared" si="2"/>
        <v>27.024999999999999</v>
      </c>
      <c r="H40" s="6">
        <f t="shared" si="3"/>
        <v>27.024999999999999</v>
      </c>
    </row>
    <row r="41" spans="1:8" ht="15.75" customHeight="1">
      <c r="A41" s="8"/>
      <c r="B41" s="37">
        <v>44037</v>
      </c>
      <c r="C41" s="34" t="s">
        <v>1996</v>
      </c>
      <c r="D41" s="34" t="s">
        <v>1997</v>
      </c>
      <c r="E41" s="6">
        <f t="shared" si="1"/>
        <v>48.95</v>
      </c>
      <c r="F41" s="8">
        <v>2</v>
      </c>
      <c r="G41" s="6">
        <f t="shared" si="2"/>
        <v>24.475000000000001</v>
      </c>
      <c r="H41" s="6">
        <f t="shared" si="3"/>
        <v>24.475000000000001</v>
      </c>
    </row>
    <row r="42" spans="1:8" ht="15.75" customHeight="1">
      <c r="A42" s="8"/>
      <c r="B42" s="35">
        <v>44023</v>
      </c>
      <c r="C42" s="34" t="s">
        <v>1998</v>
      </c>
      <c r="D42" s="34" t="s">
        <v>1999</v>
      </c>
      <c r="E42" s="6">
        <f t="shared" si="1"/>
        <v>63.56</v>
      </c>
      <c r="F42" s="8">
        <v>3</v>
      </c>
      <c r="G42" s="6">
        <f t="shared" si="2"/>
        <v>21.186666666666667</v>
      </c>
      <c r="H42" s="6">
        <f t="shared" si="3"/>
        <v>42.373333333333335</v>
      </c>
    </row>
    <row r="43" spans="1:8" ht="15.75" customHeight="1">
      <c r="A43" s="8"/>
      <c r="B43" s="35">
        <v>44020</v>
      </c>
      <c r="C43" s="34" t="s">
        <v>2000</v>
      </c>
      <c r="D43" s="34" t="s">
        <v>1451</v>
      </c>
      <c r="E43" s="6">
        <f t="shared" si="1"/>
        <v>23.9</v>
      </c>
      <c r="F43" s="8">
        <v>2</v>
      </c>
      <c r="G43" s="6">
        <f t="shared" si="2"/>
        <v>11.95</v>
      </c>
      <c r="H43" s="6">
        <f t="shared" si="3"/>
        <v>11.95</v>
      </c>
    </row>
    <row r="44" spans="1:8" ht="15.75" customHeight="1">
      <c r="A44" s="8"/>
      <c r="B44" s="35">
        <v>44019</v>
      </c>
      <c r="C44" s="34" t="s">
        <v>993</v>
      </c>
      <c r="D44" s="34" t="s">
        <v>1849</v>
      </c>
      <c r="E44" s="6">
        <f t="shared" si="1"/>
        <v>19.98</v>
      </c>
      <c r="F44" s="8">
        <v>2</v>
      </c>
      <c r="G44" s="6">
        <f t="shared" si="2"/>
        <v>9.99</v>
      </c>
      <c r="H44" s="6">
        <f t="shared" si="3"/>
        <v>9.99</v>
      </c>
    </row>
    <row r="45" spans="1:8" ht="15.75" customHeight="1">
      <c r="A45" s="8"/>
      <c r="B45" s="35">
        <v>44043</v>
      </c>
      <c r="C45" s="36" t="s">
        <v>1886</v>
      </c>
      <c r="D45" s="36" t="s">
        <v>2001</v>
      </c>
      <c r="E45" s="6">
        <f t="shared" si="1"/>
        <v>17.7</v>
      </c>
      <c r="F45" s="6">
        <v>2</v>
      </c>
      <c r="G45" s="6">
        <f t="shared" si="2"/>
        <v>8.85</v>
      </c>
      <c r="H45" s="6">
        <f t="shared" si="3"/>
        <v>8.85</v>
      </c>
    </row>
    <row r="46" spans="1:8" ht="15.75" customHeight="1">
      <c r="A46" s="8"/>
      <c r="B46" s="35">
        <v>44024</v>
      </c>
      <c r="C46" s="34" t="s">
        <v>3</v>
      </c>
      <c r="D46" s="34" t="s">
        <v>2002</v>
      </c>
      <c r="E46" s="6">
        <f t="shared" si="1"/>
        <v>15.65</v>
      </c>
      <c r="F46" s="8">
        <v>2</v>
      </c>
      <c r="G46" s="6">
        <f t="shared" si="2"/>
        <v>7.8250000000000002</v>
      </c>
      <c r="H46" s="6">
        <f t="shared" si="3"/>
        <v>7.8250000000000002</v>
      </c>
    </row>
    <row r="47" spans="1:8" ht="15.75" customHeight="1">
      <c r="A47" s="8"/>
      <c r="B47" s="35">
        <v>44030</v>
      </c>
      <c r="C47" s="34" t="s">
        <v>2003</v>
      </c>
      <c r="D47" s="34" t="s">
        <v>652</v>
      </c>
      <c r="E47" s="6">
        <f t="shared" si="1"/>
        <v>13.8</v>
      </c>
      <c r="F47" s="8">
        <v>2</v>
      </c>
      <c r="G47" s="6">
        <f t="shared" si="2"/>
        <v>6.9</v>
      </c>
      <c r="H47" s="6">
        <f t="shared" si="3"/>
        <v>6.9</v>
      </c>
    </row>
    <row r="48" spans="1:8" ht="15.75" customHeight="1">
      <c r="A48" s="8"/>
      <c r="B48" s="35">
        <v>44023</v>
      </c>
      <c r="C48" s="34" t="s">
        <v>1941</v>
      </c>
      <c r="D48" s="36" t="s">
        <v>1973</v>
      </c>
      <c r="E48" s="6">
        <f t="shared" si="1"/>
        <v>9.8000000000000007</v>
      </c>
      <c r="F48" s="6">
        <v>2</v>
      </c>
      <c r="G48" s="6">
        <f t="shared" si="2"/>
        <v>4.9000000000000004</v>
      </c>
      <c r="H48" s="6">
        <f t="shared" si="3"/>
        <v>4.9000000000000004</v>
      </c>
    </row>
    <row r="49" spans="1:8" ht="15.75" customHeight="1">
      <c r="A49" s="8"/>
      <c r="B49" s="35">
        <v>44025</v>
      </c>
      <c r="C49" s="34" t="s">
        <v>326</v>
      </c>
      <c r="D49" s="34" t="s">
        <v>2004</v>
      </c>
      <c r="E49" s="6">
        <f t="shared" si="1"/>
        <v>6.95</v>
      </c>
      <c r="F49" s="8">
        <v>2</v>
      </c>
      <c r="G49" s="6">
        <f t="shared" si="2"/>
        <v>3.4750000000000001</v>
      </c>
      <c r="H49" s="6">
        <f t="shared" si="3"/>
        <v>3.4750000000000001</v>
      </c>
    </row>
    <row r="50" spans="1:8" ht="15.75" customHeight="1">
      <c r="A50" s="8"/>
      <c r="B50" s="35">
        <v>44024</v>
      </c>
      <c r="C50" s="34" t="s">
        <v>5</v>
      </c>
      <c r="D50" s="34" t="s">
        <v>2005</v>
      </c>
      <c r="E50" s="6">
        <f t="shared" si="1"/>
        <v>3.54</v>
      </c>
      <c r="F50" s="8">
        <v>2</v>
      </c>
      <c r="G50" s="6">
        <f t="shared" si="2"/>
        <v>1.77</v>
      </c>
      <c r="H50" s="6">
        <f t="shared" si="3"/>
        <v>1.77</v>
      </c>
    </row>
    <row r="51" spans="1:8" ht="15.75" customHeight="1">
      <c r="A51" s="8"/>
      <c r="B51" s="35">
        <v>44024</v>
      </c>
      <c r="C51" s="34" t="s">
        <v>2006</v>
      </c>
      <c r="D51" s="36" t="s">
        <v>806</v>
      </c>
      <c r="E51" s="6">
        <f t="shared" si="1"/>
        <v>3.5</v>
      </c>
      <c r="F51" s="6">
        <v>2</v>
      </c>
      <c r="G51" s="6">
        <f t="shared" si="2"/>
        <v>1.75</v>
      </c>
      <c r="H51" s="6">
        <f t="shared" si="3"/>
        <v>1.75</v>
      </c>
    </row>
    <row r="52" spans="1:8" ht="15.75" customHeight="1">
      <c r="A52" s="8"/>
      <c r="B52" s="33">
        <v>44026</v>
      </c>
      <c r="C52" s="34" t="s">
        <v>2007</v>
      </c>
      <c r="D52" s="34" t="s">
        <v>2008</v>
      </c>
      <c r="E52" s="6">
        <f t="shared" si="1"/>
        <v>0.95</v>
      </c>
      <c r="F52" s="8">
        <v>2</v>
      </c>
      <c r="G52" s="6">
        <f t="shared" si="2"/>
        <v>0.47499999999999998</v>
      </c>
      <c r="H52" s="6">
        <f t="shared" si="3"/>
        <v>0.47499999999999998</v>
      </c>
    </row>
    <row r="53" spans="1:8" ht="15.75" customHeight="1">
      <c r="A53" s="8"/>
      <c r="B53" s="35">
        <v>44028</v>
      </c>
      <c r="C53" s="34" t="s">
        <v>2009</v>
      </c>
      <c r="D53" s="36" t="s">
        <v>1546</v>
      </c>
      <c r="E53" s="6">
        <f t="shared" si="1"/>
        <v>0.52</v>
      </c>
      <c r="F53" s="6">
        <v>2</v>
      </c>
      <c r="G53" s="6">
        <f t="shared" si="2"/>
        <v>0.26</v>
      </c>
      <c r="H53" s="6">
        <f t="shared" si="3"/>
        <v>0.26</v>
      </c>
    </row>
    <row r="54" spans="1:8" ht="15.75" customHeight="1">
      <c r="A54" s="8"/>
      <c r="B54" s="35">
        <v>44020</v>
      </c>
      <c r="C54" s="34" t="s">
        <v>2010</v>
      </c>
      <c r="D54" s="34" t="s">
        <v>2011</v>
      </c>
      <c r="E54" s="6">
        <f t="shared" si="1"/>
        <v>0.32</v>
      </c>
      <c r="F54" s="8">
        <v>2</v>
      </c>
      <c r="G54" s="6">
        <f t="shared" si="2"/>
        <v>0.16</v>
      </c>
      <c r="H54" s="6">
        <f t="shared" si="3"/>
        <v>0.16</v>
      </c>
    </row>
    <row r="55" spans="1:8" ht="15.75" customHeight="1">
      <c r="A55" s="8"/>
      <c r="B55" s="33"/>
      <c r="D55" s="36"/>
      <c r="E55" s="6"/>
      <c r="F55" s="6"/>
      <c r="G55" s="6"/>
      <c r="H55" s="6"/>
    </row>
    <row r="56" spans="1:8" ht="15.75" customHeight="1">
      <c r="A56" s="8"/>
      <c r="B56" s="20"/>
      <c r="C56" s="21"/>
      <c r="D56" s="22"/>
      <c r="E56" s="6"/>
      <c r="F56" s="8"/>
      <c r="G56" s="6"/>
      <c r="H56" s="8"/>
    </row>
    <row r="57" spans="1:8" ht="15.75" customHeight="1">
      <c r="A57" s="8"/>
      <c r="B57" s="24"/>
      <c r="C57" s="21"/>
      <c r="D57" s="22"/>
      <c r="E57" s="6"/>
      <c r="F57" s="8"/>
      <c r="G57" s="6"/>
      <c r="H57" s="8"/>
    </row>
    <row r="58" spans="1:8" ht="15.75" customHeight="1">
      <c r="A58" s="8"/>
      <c r="B58" s="18"/>
      <c r="E58" s="6"/>
      <c r="F58" s="8"/>
      <c r="G58" s="6"/>
      <c r="H58" s="8"/>
    </row>
    <row r="59" spans="1:8" ht="15.75" customHeight="1">
      <c r="A59" s="8"/>
      <c r="B59" s="18"/>
      <c r="E59" s="6"/>
      <c r="F59" s="8"/>
      <c r="G59" s="6"/>
      <c r="H59" s="8"/>
    </row>
    <row r="60" spans="1:8" ht="15.75" customHeight="1">
      <c r="A60" s="8"/>
      <c r="B60" s="19"/>
      <c r="E60" s="6"/>
      <c r="F60" s="8"/>
      <c r="G60" s="6"/>
      <c r="H60" s="8"/>
    </row>
    <row r="61" spans="1:8" ht="15.75" customHeight="1">
      <c r="A61" s="8"/>
      <c r="B61" s="18"/>
      <c r="E61" s="6"/>
      <c r="F61" s="8"/>
      <c r="G61" s="6"/>
      <c r="H61" s="8"/>
    </row>
    <row r="62" spans="1:8" ht="15.75" customHeight="1">
      <c r="A62" s="8"/>
      <c r="B62" s="18"/>
      <c r="E62" s="6"/>
      <c r="F62" s="8"/>
      <c r="G62" s="6"/>
      <c r="H62" s="8"/>
    </row>
    <row r="63" spans="1:8" ht="15.75" customHeight="1">
      <c r="A63" s="8"/>
      <c r="B63" s="23"/>
      <c r="C63" s="21"/>
      <c r="D63" s="22"/>
      <c r="E63" s="6"/>
      <c r="F63" s="8"/>
      <c r="G63" s="6"/>
      <c r="H63" s="8"/>
    </row>
    <row r="64" spans="1:8" ht="15.75" customHeight="1">
      <c r="A64" s="8"/>
      <c r="B64" s="20"/>
      <c r="C64" s="21"/>
      <c r="D64" s="22"/>
      <c r="E64" s="6"/>
      <c r="F64" s="8"/>
      <c r="G64" s="6"/>
      <c r="H64" s="8"/>
    </row>
    <row r="65" spans="1:8" ht="15.75" customHeight="1">
      <c r="A65" s="8"/>
      <c r="B65" s="15"/>
      <c r="E65" s="6"/>
      <c r="F65" s="8"/>
      <c r="G65" s="6"/>
      <c r="H65" s="8"/>
    </row>
    <row r="66" spans="1:8" ht="15.75" customHeight="1">
      <c r="A66" s="8"/>
      <c r="B66" s="19"/>
      <c r="E66" s="6"/>
      <c r="F66" s="8"/>
      <c r="G66" s="6"/>
      <c r="H66" s="8"/>
    </row>
    <row r="67" spans="1:8" ht="15.75" customHeight="1">
      <c r="A67" s="8"/>
      <c r="B67" s="18"/>
      <c r="E67" s="6"/>
      <c r="G67" s="6"/>
      <c r="H67" s="8"/>
    </row>
    <row r="68" spans="1:8" ht="15.75" customHeight="1">
      <c r="A68" s="8"/>
      <c r="B68" s="19"/>
      <c r="E68" s="6"/>
      <c r="F68" s="8"/>
      <c r="G68" s="6"/>
      <c r="H68" s="8"/>
    </row>
    <row r="69" spans="1:8" ht="15.75" customHeight="1">
      <c r="A69" s="8"/>
      <c r="B69" s="18"/>
      <c r="E69" s="6"/>
      <c r="F69" s="8"/>
      <c r="G69" s="6"/>
      <c r="H69" s="8"/>
    </row>
    <row r="70" spans="1:8" ht="15.75" customHeight="1">
      <c r="A70" s="8"/>
      <c r="B70" s="15"/>
      <c r="E70" s="6"/>
      <c r="F70" s="8"/>
      <c r="G70" s="6"/>
      <c r="H70" s="8"/>
    </row>
    <row r="71" spans="1:8" ht="15.75" customHeight="1">
      <c r="A71" s="8"/>
      <c r="B71" s="19"/>
      <c r="E71" s="6"/>
      <c r="F71" s="8"/>
      <c r="G71" s="6"/>
      <c r="H71" s="8"/>
    </row>
    <row r="72" spans="1:8" ht="15.75" customHeight="1">
      <c r="A72" s="8"/>
      <c r="B72" s="18"/>
      <c r="E72" s="6"/>
      <c r="F72" s="8"/>
      <c r="G72" s="6"/>
      <c r="H72" s="8"/>
    </row>
    <row r="73" spans="1:8" ht="15.75" customHeight="1">
      <c r="A73" s="8"/>
      <c r="B73" s="19"/>
      <c r="E73" s="6"/>
      <c r="F73" s="8"/>
      <c r="G73" s="6"/>
      <c r="H73" s="8"/>
    </row>
    <row r="74" spans="1:8" ht="15.75" customHeight="1">
      <c r="A74" s="8"/>
      <c r="B74" s="19"/>
      <c r="E74" s="6"/>
      <c r="F74" s="8"/>
      <c r="G74" s="6"/>
      <c r="H74" s="8"/>
    </row>
    <row r="75" spans="1:8" ht="15.75" customHeight="1">
      <c r="A75" s="8"/>
      <c r="B75" s="18"/>
      <c r="E75" s="6"/>
      <c r="F75" s="8"/>
      <c r="G75" s="6"/>
      <c r="H75" s="8"/>
    </row>
    <row r="76" spans="1:8" ht="15.75" customHeight="1">
      <c r="A76" s="8"/>
      <c r="B76" s="18"/>
      <c r="E76" s="6"/>
      <c r="F76" s="8"/>
      <c r="G76" s="6"/>
      <c r="H76" s="8"/>
    </row>
    <row r="77" spans="1:8" ht="15.75" customHeight="1">
      <c r="A77" s="8"/>
      <c r="B77" s="19"/>
      <c r="E77" s="6"/>
      <c r="F77" s="8"/>
      <c r="G77" s="6"/>
      <c r="H77" s="8"/>
    </row>
    <row r="78" spans="1:8" ht="15.75" customHeight="1">
      <c r="A78" s="8"/>
      <c r="B78" s="19"/>
      <c r="E78" s="6"/>
      <c r="F78" s="8"/>
      <c r="G78" s="6"/>
      <c r="H78" s="8"/>
    </row>
    <row r="79" spans="1:8" ht="15.75" customHeight="1">
      <c r="A79" s="8"/>
      <c r="B79" s="19"/>
      <c r="E79" s="6"/>
      <c r="F79" s="8"/>
      <c r="G79" s="6"/>
      <c r="H79" s="8"/>
    </row>
    <row r="80" spans="1:8" ht="15.75" customHeight="1">
      <c r="A80" s="8"/>
      <c r="B80" s="19"/>
      <c r="E80" s="6"/>
      <c r="F80" s="8"/>
      <c r="G80" s="6"/>
      <c r="H80" s="8"/>
    </row>
    <row r="81" spans="1:8" ht="15.75" customHeight="1">
      <c r="A81" s="8"/>
      <c r="B81" s="19"/>
      <c r="E81" s="6"/>
      <c r="F81" s="8"/>
      <c r="G81" s="6"/>
      <c r="H81" s="8"/>
    </row>
    <row r="82" spans="1:8" ht="15.75" customHeight="1">
      <c r="A82" s="8"/>
      <c r="B82" s="18"/>
      <c r="E82" s="6"/>
      <c r="G82" s="6"/>
      <c r="H82" s="8"/>
    </row>
    <row r="83" spans="1:8" ht="15.75" customHeight="1">
      <c r="A83" s="8"/>
      <c r="B83" s="19"/>
      <c r="E83" s="6"/>
      <c r="F83" s="8"/>
      <c r="G83" s="6"/>
      <c r="H83" s="8"/>
    </row>
    <row r="84" spans="1:8" ht="15.75" customHeight="1">
      <c r="A84" s="8"/>
      <c r="B84" s="18"/>
      <c r="E84" s="6"/>
      <c r="F84" s="8"/>
      <c r="G84" s="6"/>
      <c r="H84" s="8"/>
    </row>
    <row r="85" spans="1:8" ht="15.75" customHeight="1">
      <c r="A85" s="8"/>
      <c r="B85" s="18"/>
      <c r="E85" s="6"/>
      <c r="F85" s="8"/>
      <c r="G85" s="6"/>
      <c r="H85" s="8"/>
    </row>
    <row r="86" spans="1:8" ht="15.75" customHeight="1">
      <c r="A86" s="8"/>
      <c r="B86" s="19"/>
      <c r="E86" s="6"/>
      <c r="F86" s="8"/>
      <c r="G86" s="6"/>
      <c r="H86" s="8"/>
    </row>
    <row r="87" spans="1:8" ht="15.75" customHeight="1">
      <c r="A87" s="8"/>
      <c r="B87" s="19"/>
      <c r="E87" s="6"/>
      <c r="F87" s="8"/>
      <c r="G87" s="6"/>
      <c r="H87" s="8"/>
    </row>
    <row r="88" spans="1:8" ht="15.75" customHeight="1">
      <c r="A88" s="8"/>
      <c r="B88" s="19"/>
      <c r="E88" s="6"/>
      <c r="F88" s="8"/>
      <c r="G88" s="6"/>
      <c r="H88" s="8"/>
    </row>
    <row r="89" spans="1:8" ht="15.75" customHeight="1">
      <c r="A89" s="8"/>
      <c r="B89" s="19"/>
      <c r="E89" s="6"/>
      <c r="F89" s="8"/>
      <c r="G89" s="6"/>
      <c r="H89" s="8"/>
    </row>
    <row r="90" spans="1:8" ht="15.75" customHeight="1">
      <c r="A90" s="8"/>
      <c r="B90" s="19"/>
      <c r="E90" s="6"/>
      <c r="F90" s="8"/>
      <c r="G90" s="6"/>
      <c r="H90" s="8"/>
    </row>
    <row r="91" spans="1:8" ht="15.75" customHeight="1">
      <c r="A91" s="8"/>
      <c r="B91" s="15"/>
      <c r="E91" s="6"/>
      <c r="F91" s="8"/>
      <c r="G91" s="6"/>
      <c r="H91" s="8"/>
    </row>
    <row r="92" spans="1:8" ht="15.75" customHeight="1">
      <c r="A92" s="8"/>
      <c r="B92" s="19"/>
      <c r="E92" s="6"/>
      <c r="F92" s="8"/>
      <c r="G92" s="6"/>
      <c r="H92" s="8"/>
    </row>
    <row r="93" spans="1:8" ht="15.75" customHeight="1">
      <c r="A93" s="8"/>
      <c r="B93" s="19"/>
      <c r="E93" s="6"/>
      <c r="F93" s="8"/>
      <c r="G93" s="6"/>
      <c r="H93" s="8"/>
    </row>
    <row r="94" spans="1:8" ht="15.75" customHeight="1">
      <c r="A94" s="8"/>
      <c r="B94" s="19"/>
      <c r="E94" s="6"/>
      <c r="F94" s="8"/>
      <c r="G94" s="6"/>
      <c r="H94" s="8"/>
    </row>
    <row r="95" spans="1:8" ht="15.75" customHeight="1">
      <c r="A95" s="8"/>
      <c r="B95" s="19"/>
      <c r="E95" s="6"/>
      <c r="F95" s="8"/>
      <c r="G95" s="6"/>
      <c r="H95" s="8"/>
    </row>
    <row r="96" spans="1:8" ht="15.75" customHeight="1">
      <c r="A96" s="8"/>
      <c r="B96" s="19"/>
      <c r="E96" s="6"/>
      <c r="F96" s="8"/>
      <c r="G96" s="6"/>
      <c r="H96" s="8"/>
    </row>
    <row r="97" spans="1:8" ht="15.75" customHeight="1">
      <c r="A97" s="8"/>
      <c r="B97" s="19"/>
      <c r="E97" s="6"/>
      <c r="F97" s="8"/>
      <c r="G97" s="6"/>
      <c r="H97" s="8"/>
    </row>
    <row r="98" spans="1:8" ht="15.75" customHeight="1">
      <c r="A98" s="8"/>
      <c r="B98" s="18"/>
      <c r="E98" s="6"/>
      <c r="F98" s="8"/>
      <c r="G98" s="6"/>
      <c r="H98" s="8"/>
    </row>
    <row r="99" spans="1:8" ht="15.75" customHeight="1">
      <c r="A99" s="8"/>
      <c r="B99" s="18"/>
      <c r="E99" s="6"/>
      <c r="F99" s="8"/>
      <c r="G99" s="6"/>
      <c r="H99" s="8"/>
    </row>
    <row r="100" spans="1:8" ht="15.75" customHeight="1">
      <c r="A100" s="8"/>
      <c r="B100" s="19"/>
      <c r="E100" s="6"/>
      <c r="F100" s="8"/>
      <c r="G100" s="6"/>
      <c r="H100" s="8"/>
    </row>
    <row r="101" spans="1:8" ht="15.75" customHeight="1">
      <c r="A101" s="8"/>
      <c r="B101" s="19"/>
      <c r="E101" s="6"/>
      <c r="F101" s="8"/>
      <c r="G101" s="6"/>
      <c r="H101" s="8"/>
    </row>
    <row r="102" spans="1:8" ht="15.75" customHeight="1">
      <c r="A102" s="8"/>
      <c r="B102" s="19"/>
      <c r="E102" s="6"/>
      <c r="F102" s="8"/>
      <c r="G102" s="6"/>
      <c r="H102" s="8"/>
    </row>
    <row r="103" spans="1:8" ht="15.75" customHeight="1">
      <c r="A103" s="8"/>
      <c r="B103" s="19"/>
      <c r="E103" s="6"/>
      <c r="F103" s="8"/>
      <c r="G103" s="6"/>
      <c r="H103" s="8"/>
    </row>
    <row r="104" spans="1:8" ht="15.75" customHeight="1">
      <c r="A104" s="8"/>
      <c r="B104" s="18"/>
      <c r="E104" s="6"/>
      <c r="F104" s="8"/>
      <c r="G104" s="6"/>
      <c r="H104" s="8"/>
    </row>
    <row r="105" spans="1:8" ht="15.75" customHeight="1">
      <c r="A105" s="8"/>
      <c r="B105" s="19"/>
      <c r="E105" s="6"/>
      <c r="F105" s="8"/>
      <c r="G105" s="6"/>
      <c r="H105" s="8"/>
    </row>
    <row r="106" spans="1:8" ht="15.75" customHeight="1">
      <c r="A106" s="8"/>
      <c r="B106" s="18"/>
      <c r="E106" s="6"/>
      <c r="F106" s="8"/>
      <c r="G106" s="6"/>
      <c r="H106" s="8"/>
    </row>
    <row r="107" spans="1:8" ht="15.75" customHeight="1">
      <c r="A107" s="8"/>
      <c r="B107" s="19"/>
      <c r="E107" s="6"/>
      <c r="F107" s="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8"/>
      <c r="G108" s="6"/>
      <c r="H108" s="8"/>
    </row>
    <row r="109" spans="1:8" ht="15.75" customHeight="1">
      <c r="A109" s="8"/>
      <c r="B109" s="20"/>
      <c r="C109" s="21"/>
      <c r="D109" s="22"/>
      <c r="E109" s="6"/>
      <c r="F109" s="8"/>
      <c r="G109" s="6"/>
      <c r="H109" s="8"/>
    </row>
    <row r="110" spans="1:8" ht="15.75" customHeight="1">
      <c r="A110" s="8"/>
      <c r="B110" s="23"/>
      <c r="C110" s="21"/>
      <c r="D110" s="22"/>
      <c r="E110" s="6"/>
      <c r="F110" s="8"/>
      <c r="G110" s="6"/>
      <c r="H110" s="8"/>
    </row>
    <row r="111" spans="1:8" ht="15.75" customHeight="1">
      <c r="A111" s="8"/>
      <c r="B111" s="23"/>
      <c r="C111" s="21"/>
      <c r="D111" s="22"/>
      <c r="E111" s="6"/>
      <c r="F111" s="8"/>
      <c r="G111" s="6"/>
      <c r="H111" s="8"/>
    </row>
    <row r="112" spans="1:8" ht="15.75" customHeight="1">
      <c r="A112" s="8"/>
      <c r="B112" s="23"/>
      <c r="C112" s="21"/>
      <c r="D112" s="22"/>
      <c r="E112" s="6"/>
      <c r="F112" s="8"/>
      <c r="G112" s="6"/>
      <c r="H112" s="8"/>
    </row>
    <row r="113" spans="1:8" ht="15.75" customHeight="1">
      <c r="A113" s="8"/>
      <c r="B113" s="20"/>
      <c r="C113" s="21"/>
      <c r="D113" s="22"/>
      <c r="E113" s="6"/>
      <c r="F113" s="8"/>
      <c r="G113" s="6"/>
      <c r="H113" s="8"/>
    </row>
    <row r="114" spans="1:8" ht="15.75" customHeight="1">
      <c r="B114" s="26"/>
      <c r="G114" s="13"/>
    </row>
    <row r="115" spans="1:8" ht="15.75" customHeight="1">
      <c r="B115" s="26"/>
      <c r="G115" s="13"/>
    </row>
    <row r="116" spans="1:8" ht="15.75" customHeight="1">
      <c r="B116" s="26"/>
      <c r="G116" s="13"/>
    </row>
    <row r="117" spans="1:8" ht="15.75" customHeight="1">
      <c r="G117" s="13"/>
    </row>
    <row r="118" spans="1:8" ht="15.75" customHeight="1"/>
    <row r="119" spans="1:8" ht="15.75" customHeight="1"/>
    <row r="120" spans="1:8" ht="15.75" customHeight="1"/>
    <row r="121" spans="1:8" ht="15.75" customHeight="1">
      <c r="G121" s="13"/>
    </row>
    <row r="122" spans="1:8" ht="15.75" customHeight="1">
      <c r="G122" s="13"/>
    </row>
    <row r="123" spans="1:8" ht="15.75" customHeight="1">
      <c r="G123" s="13"/>
    </row>
    <row r="124" spans="1:8" ht="15.75" customHeight="1">
      <c r="G124" s="13"/>
    </row>
    <row r="125" spans="1:8" ht="15.75" customHeight="1">
      <c r="G125" s="13"/>
    </row>
    <row r="126" spans="1:8" ht="15.75" customHeight="1">
      <c r="G126" s="6"/>
      <c r="H126" s="8"/>
    </row>
    <row r="127" spans="1:8" ht="15.75" customHeight="1">
      <c r="G127" s="6"/>
      <c r="H127" s="8"/>
    </row>
    <row r="128" spans="1:8" ht="15.75" customHeight="1">
      <c r="G128" s="6"/>
      <c r="H128" s="8"/>
    </row>
    <row r="129" spans="7:7" ht="15.75" customHeight="1">
      <c r="G129" s="13"/>
    </row>
    <row r="130" spans="7:7" ht="15.75" customHeight="1">
      <c r="G130" s="13"/>
    </row>
    <row r="131" spans="7:7" ht="15.75" customHeight="1">
      <c r="G131" s="13"/>
    </row>
    <row r="132" spans="7:7" ht="15.75" customHeight="1">
      <c r="G132" s="13"/>
    </row>
    <row r="133" spans="7:7" ht="15.75" customHeight="1">
      <c r="G133" s="13"/>
    </row>
    <row r="134" spans="7:7" ht="15.75" customHeight="1">
      <c r="G134" s="13"/>
    </row>
    <row r="135" spans="7:7" ht="15.75" customHeight="1">
      <c r="G135" s="13"/>
    </row>
    <row r="136" spans="7:7" ht="15.75" customHeight="1">
      <c r="G136" s="13"/>
    </row>
    <row r="137" spans="7:7" ht="15.75" customHeight="1">
      <c r="G137" s="13"/>
    </row>
    <row r="138" spans="7:7" ht="15.75" customHeight="1">
      <c r="G138" s="13"/>
    </row>
    <row r="139" spans="7:7" ht="15.75" customHeight="1">
      <c r="G139" s="13"/>
    </row>
    <row r="140" spans="7:7" ht="15.75" customHeight="1">
      <c r="G140" s="13"/>
    </row>
    <row r="141" spans="7:7" ht="15.75" customHeight="1">
      <c r="G141" s="13"/>
    </row>
    <row r="142" spans="7:7" ht="15.75" customHeight="1">
      <c r="G142" s="13"/>
    </row>
    <row r="143" spans="7:7" ht="15.75" customHeight="1">
      <c r="G143" s="13"/>
    </row>
    <row r="144" spans="7:7" ht="15.75" customHeight="1">
      <c r="G144" s="13"/>
    </row>
    <row r="145" spans="7:7" ht="15.75" customHeight="1">
      <c r="G145" s="13"/>
    </row>
    <row r="146" spans="7:7" ht="15.75" customHeight="1">
      <c r="G146" s="13"/>
    </row>
    <row r="147" spans="7:7" ht="15.75" customHeight="1">
      <c r="G147" s="13"/>
    </row>
    <row r="148" spans="7:7" ht="15.75" customHeight="1">
      <c r="G148" s="13"/>
    </row>
    <row r="149" spans="7:7" ht="15.75" customHeight="1">
      <c r="G149" s="13"/>
    </row>
    <row r="150" spans="7:7" ht="15.75" customHeight="1">
      <c r="G150" s="13"/>
    </row>
    <row r="151" spans="7:7" ht="15.75" customHeight="1">
      <c r="G151" s="13"/>
    </row>
    <row r="152" spans="7:7" ht="15.75" customHeight="1">
      <c r="G152" s="13"/>
    </row>
    <row r="153" spans="7:7" ht="15.75" customHeight="1">
      <c r="G153" s="13"/>
    </row>
    <row r="154" spans="7:7" ht="15.75" customHeight="1">
      <c r="G154" s="13"/>
    </row>
    <row r="155" spans="7:7" ht="15.75" customHeight="1">
      <c r="G155" s="13"/>
    </row>
    <row r="156" spans="7:7" ht="15.75" customHeight="1">
      <c r="G156" s="13"/>
    </row>
    <row r="157" spans="7:7" ht="15.75" customHeight="1">
      <c r="G157" s="13"/>
    </row>
    <row r="158" spans="7:7" ht="15.75" customHeight="1">
      <c r="G158" s="13"/>
    </row>
    <row r="159" spans="7:7" ht="15.75" customHeight="1">
      <c r="G159" s="13"/>
    </row>
    <row r="160" spans="7:7" ht="15.75" customHeight="1">
      <c r="G160" s="13"/>
    </row>
    <row r="161" spans="7:7" ht="15.75" customHeight="1">
      <c r="G161" s="13"/>
    </row>
    <row r="162" spans="7:7" ht="15.75" customHeight="1">
      <c r="G162" s="13"/>
    </row>
    <row r="163" spans="7:7" ht="15.75" customHeight="1">
      <c r="G163" s="13"/>
    </row>
    <row r="164" spans="7:7" ht="15.75" customHeight="1">
      <c r="G164" s="13"/>
    </row>
    <row r="165" spans="7:7" ht="15.75" customHeight="1">
      <c r="G165" s="13"/>
    </row>
    <row r="166" spans="7:7" ht="15.75" customHeight="1">
      <c r="G166" s="13"/>
    </row>
    <row r="167" spans="7:7" ht="15.75" customHeight="1">
      <c r="G167" s="13"/>
    </row>
    <row r="168" spans="7:7" ht="15.75" customHeight="1">
      <c r="G168" s="13"/>
    </row>
    <row r="169" spans="7:7" ht="15.75" customHeight="1">
      <c r="G169" s="13"/>
    </row>
    <row r="170" spans="7:7" ht="15.75" customHeight="1">
      <c r="G170" s="13"/>
    </row>
    <row r="171" spans="7:7" ht="15.75" customHeight="1">
      <c r="G171" s="13"/>
    </row>
    <row r="172" spans="7:7" ht="15.75" customHeight="1">
      <c r="G172" s="13"/>
    </row>
    <row r="173" spans="7:7" ht="15.75" customHeight="1">
      <c r="G173" s="13"/>
    </row>
    <row r="174" spans="7:7" ht="15.75" customHeight="1">
      <c r="G174" s="13"/>
    </row>
    <row r="175" spans="7:7" ht="15.75" customHeight="1">
      <c r="G175" s="13"/>
    </row>
    <row r="176" spans="7:7" ht="15.75" customHeight="1">
      <c r="G176" s="13"/>
    </row>
    <row r="177" spans="7:7" ht="15.75" customHeight="1">
      <c r="G177" s="13"/>
    </row>
    <row r="178" spans="7:7" ht="15.75" customHeight="1">
      <c r="G178" s="13"/>
    </row>
    <row r="179" spans="7:7" ht="15.75" customHeight="1">
      <c r="G179" s="13"/>
    </row>
    <row r="180" spans="7:7" ht="15.75" customHeight="1">
      <c r="G180" s="13"/>
    </row>
    <row r="181" spans="7:7" ht="15.75" customHeight="1">
      <c r="G181" s="13"/>
    </row>
    <row r="182" spans="7:7" ht="15.75" customHeight="1">
      <c r="G182" s="13"/>
    </row>
    <row r="183" spans="7:7" ht="15.75" customHeight="1">
      <c r="G183" s="13"/>
    </row>
    <row r="184" spans="7:7" ht="15.75" customHeight="1">
      <c r="G184" s="13"/>
    </row>
    <row r="185" spans="7:7" ht="15.75" customHeight="1">
      <c r="G185" s="13"/>
    </row>
    <row r="186" spans="7:7" ht="15.75" customHeight="1">
      <c r="G186" s="13"/>
    </row>
    <row r="187" spans="7:7" ht="15.75" customHeight="1">
      <c r="G187" s="13"/>
    </row>
    <row r="188" spans="7:7" ht="15.75" customHeight="1">
      <c r="G188" s="13"/>
    </row>
    <row r="189" spans="7:7" ht="15.75" customHeight="1">
      <c r="G189" s="13"/>
    </row>
    <row r="190" spans="7:7" ht="15.75" customHeight="1">
      <c r="G190" s="13"/>
    </row>
    <row r="191" spans="7:7" ht="15.75" customHeight="1">
      <c r="G191" s="13"/>
    </row>
    <row r="192" spans="7:7" ht="15.75" customHeight="1">
      <c r="G192" s="13"/>
    </row>
    <row r="193" spans="7:7" ht="15.75" customHeight="1">
      <c r="G193" s="13"/>
    </row>
    <row r="194" spans="7:7" ht="15.75" customHeight="1">
      <c r="G194" s="13"/>
    </row>
    <row r="195" spans="7:7" ht="15.75" customHeight="1">
      <c r="G195" s="13"/>
    </row>
    <row r="196" spans="7:7" ht="15.75" customHeight="1">
      <c r="G196" s="13"/>
    </row>
    <row r="197" spans="7:7" ht="15.75" customHeight="1">
      <c r="G197" s="13"/>
    </row>
    <row r="198" spans="7:7" ht="15.75" customHeight="1">
      <c r="G198" s="13"/>
    </row>
    <row r="199" spans="7:7" ht="15.75" customHeight="1">
      <c r="G199" s="13"/>
    </row>
    <row r="200" spans="7:7" ht="15.75" customHeight="1">
      <c r="G200" s="13"/>
    </row>
    <row r="201" spans="7:7" ht="15.75" customHeight="1">
      <c r="G201" s="13"/>
    </row>
    <row r="202" spans="7:7" ht="15.75" customHeight="1">
      <c r="G202" s="13"/>
    </row>
    <row r="203" spans="7:7" ht="15.75" customHeight="1">
      <c r="G203" s="13"/>
    </row>
    <row r="204" spans="7:7" ht="15.75" customHeight="1">
      <c r="G204" s="13"/>
    </row>
    <row r="205" spans="7:7" ht="15.75" customHeight="1">
      <c r="G205" s="13"/>
    </row>
    <row r="206" spans="7:7" ht="15.75" customHeight="1">
      <c r="G206" s="13"/>
    </row>
    <row r="207" spans="7:7" ht="15.75" customHeight="1">
      <c r="G207" s="13"/>
    </row>
    <row r="208" spans="7:7" ht="15.75" customHeight="1">
      <c r="G208" s="13"/>
    </row>
    <row r="209" spans="7:7" ht="15.75" customHeight="1">
      <c r="G209" s="13"/>
    </row>
    <row r="210" spans="7:7" ht="15.75" customHeight="1">
      <c r="G210" s="13"/>
    </row>
    <row r="211" spans="7:7" ht="15.75" customHeight="1">
      <c r="G211" s="13"/>
    </row>
    <row r="212" spans="7:7" ht="15.75" customHeight="1">
      <c r="G212" s="13"/>
    </row>
    <row r="213" spans="7:7" ht="15.75" customHeight="1">
      <c r="G213" s="13"/>
    </row>
    <row r="214" spans="7:7" ht="15.75" customHeight="1">
      <c r="G214" s="13"/>
    </row>
    <row r="215" spans="7:7" ht="15.75" customHeight="1">
      <c r="G215" s="13"/>
    </row>
    <row r="216" spans="7:7" ht="15.75" customHeight="1">
      <c r="G216" s="13"/>
    </row>
    <row r="217" spans="7:7" ht="15.75" customHeight="1">
      <c r="G217" s="13"/>
    </row>
    <row r="218" spans="7:7" ht="15.75" customHeight="1">
      <c r="G218" s="13"/>
    </row>
    <row r="219" spans="7:7" ht="15.75" customHeight="1">
      <c r="G219" s="13"/>
    </row>
    <row r="220" spans="7:7" ht="15.75" customHeight="1">
      <c r="G220" s="13"/>
    </row>
    <row r="221" spans="7:7" ht="15.75" customHeight="1">
      <c r="G221" s="13"/>
    </row>
    <row r="222" spans="7:7" ht="15.75" customHeight="1">
      <c r="G222" s="13"/>
    </row>
    <row r="223" spans="7:7" ht="15.75" customHeight="1">
      <c r="G223" s="13"/>
    </row>
    <row r="224" spans="7:7" ht="15.75" customHeight="1">
      <c r="G224" s="13"/>
    </row>
    <row r="225" spans="7:7" ht="15.75" customHeight="1">
      <c r="G225" s="13"/>
    </row>
    <row r="226" spans="7:7" ht="15.75" customHeight="1">
      <c r="G226" s="13"/>
    </row>
    <row r="227" spans="7:7" ht="15.75" customHeight="1">
      <c r="G227" s="13"/>
    </row>
    <row r="228" spans="7:7" ht="15.75" customHeight="1">
      <c r="G228" s="13"/>
    </row>
    <row r="229" spans="7:7" ht="15.75" customHeight="1">
      <c r="G229" s="13"/>
    </row>
    <row r="230" spans="7:7" ht="15.75" customHeight="1">
      <c r="G230" s="13"/>
    </row>
    <row r="231" spans="7:7" ht="15.75" customHeight="1">
      <c r="G231" s="13"/>
    </row>
    <row r="232" spans="7:7" ht="15.75" customHeight="1">
      <c r="G232" s="13"/>
    </row>
    <row r="233" spans="7:7" ht="15.75" customHeight="1">
      <c r="G233" s="13"/>
    </row>
    <row r="234" spans="7:7" ht="15.75" customHeight="1">
      <c r="G234" s="13"/>
    </row>
    <row r="235" spans="7:7" ht="15.75" customHeight="1">
      <c r="G235" s="13"/>
    </row>
    <row r="236" spans="7:7" ht="15.75" customHeight="1">
      <c r="G236" s="13"/>
    </row>
    <row r="237" spans="7:7" ht="15.75" customHeight="1">
      <c r="G237" s="13"/>
    </row>
    <row r="238" spans="7:7" ht="15.75" customHeight="1">
      <c r="G238" s="13"/>
    </row>
    <row r="239" spans="7:7" ht="15.75" customHeight="1">
      <c r="G239" s="13"/>
    </row>
    <row r="240" spans="7:7" ht="15.75" customHeight="1">
      <c r="G240" s="13"/>
    </row>
    <row r="241" spans="7:7" ht="15.75" customHeight="1">
      <c r="G241" s="13"/>
    </row>
    <row r="242" spans="7:7" ht="15.75" customHeight="1">
      <c r="G242" s="13"/>
    </row>
    <row r="243" spans="7:7" ht="15.75" customHeight="1">
      <c r="G243" s="13"/>
    </row>
    <row r="244" spans="7:7" ht="15.75" customHeight="1">
      <c r="G244" s="13"/>
    </row>
    <row r="245" spans="7:7" ht="15.75" customHeight="1">
      <c r="G245" s="13"/>
    </row>
    <row r="246" spans="7:7" ht="15.75" customHeight="1">
      <c r="G246" s="13"/>
    </row>
    <row r="247" spans="7:7" ht="15.75" customHeight="1">
      <c r="G247" s="13"/>
    </row>
    <row r="248" spans="7:7" ht="15.75" customHeight="1">
      <c r="G248" s="13"/>
    </row>
    <row r="249" spans="7:7" ht="15.75" customHeight="1"/>
    <row r="250" spans="7:7" ht="15.75" customHeight="1"/>
    <row r="251" spans="7:7" ht="15.75" customHeight="1"/>
    <row r="252" spans="7:7" ht="15.75" customHeight="1"/>
    <row r="253" spans="7:7" ht="15.75" customHeight="1"/>
    <row r="254" spans="7:7" ht="15.75" customHeight="1"/>
    <row r="255" spans="7:7" ht="15.75" customHeight="1"/>
    <row r="256" spans="7:7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H116" xr:uid="{00000000-0009-0000-0000-00001A000000}">
    <sortState xmlns:xlrd2="http://schemas.microsoft.com/office/spreadsheetml/2017/richdata2" ref="A2:H116">
      <sortCondition descending="1" ref="G2:G116"/>
      <sortCondition descending="1" ref="D2:D116"/>
      <sortCondition ref="B2:B116"/>
      <sortCondition descending="1" ref="E2:E116"/>
      <sortCondition descending="1" sortBy="cellColor" ref="C2:C116" dxfId="0"/>
      <sortCondition descending="1" ref="H2:H116"/>
    </sortState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29" customWidth="1"/>
  </cols>
  <sheetData>
    <row r="1" spans="1:12" ht="15.75">
      <c r="A1" s="8" t="s">
        <v>2012</v>
      </c>
      <c r="B1" s="8"/>
      <c r="C1" s="8"/>
      <c r="D1" s="8"/>
      <c r="E1" s="8"/>
      <c r="F1" s="8"/>
      <c r="G1" s="27">
        <f t="shared" ref="G1:H1" si="0">SUM(G3:G127)</f>
        <v>1161.731666666667</v>
      </c>
      <c r="H1" s="27">
        <f t="shared" si="0"/>
        <v>1871.0383333333334</v>
      </c>
      <c r="I1" s="31" t="s">
        <v>1864</v>
      </c>
      <c r="J1" s="31">
        <f>G1*0.4/0.5</f>
        <v>929.38533333333362</v>
      </c>
      <c r="K1" s="31">
        <f>SUM(G1:H1)-J1</f>
        <v>2103.3846666666668</v>
      </c>
      <c r="L1" s="31">
        <f>SUM(J1:K1)</f>
        <v>3032.7700000000004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  <c r="I2" s="31" t="s">
        <v>1865</v>
      </c>
      <c r="J2" s="31">
        <f>J1+J7+J6</f>
        <v>1350.3853333333336</v>
      </c>
      <c r="K2" s="31">
        <f>K1+K6+K7</f>
        <v>2647.3846666666668</v>
      </c>
      <c r="L2" s="31">
        <f>SUM(J2:K2)</f>
        <v>3997.7700000000004</v>
      </c>
    </row>
    <row r="3" spans="1:12" ht="15.75">
      <c r="A3" s="8"/>
      <c r="B3" s="35">
        <v>44056</v>
      </c>
      <c r="C3" s="34" t="s">
        <v>2013</v>
      </c>
      <c r="D3" s="34" t="s">
        <v>806</v>
      </c>
      <c r="E3" s="6">
        <f t="shared" ref="E3:E69" si="1">MID(D3,3,LEN(D3)-2)+0</f>
        <v>3.5</v>
      </c>
      <c r="F3" s="38">
        <v>2</v>
      </c>
      <c r="G3" s="6">
        <f t="shared" ref="G3:G15" si="2">IFERROR(E3/F3,"")</f>
        <v>1.75</v>
      </c>
      <c r="H3" s="6">
        <f t="shared" ref="H3:H15" si="3">IF(F3=0,E3,E3-G3)</f>
        <v>1.75</v>
      </c>
      <c r="I3" s="32" t="s">
        <v>1868</v>
      </c>
      <c r="J3" s="31">
        <f>J1-J7+J6</f>
        <v>1000.3853333333336</v>
      </c>
      <c r="K3" s="32"/>
      <c r="L3" s="32"/>
    </row>
    <row r="4" spans="1:12">
      <c r="A4" s="8"/>
      <c r="B4" s="33">
        <v>44053</v>
      </c>
      <c r="C4" s="34" t="s">
        <v>2014</v>
      </c>
      <c r="D4" s="36" t="s">
        <v>387</v>
      </c>
      <c r="E4" s="6">
        <f t="shared" si="1"/>
        <v>1</v>
      </c>
      <c r="F4" s="38">
        <v>0</v>
      </c>
      <c r="G4" s="6" t="str">
        <f t="shared" si="2"/>
        <v/>
      </c>
      <c r="H4" s="6">
        <f t="shared" si="3"/>
        <v>1</v>
      </c>
    </row>
    <row r="5" spans="1:12" ht="15.75">
      <c r="A5" s="8"/>
      <c r="B5" s="35">
        <v>44047</v>
      </c>
      <c r="C5" s="34" t="s">
        <v>1963</v>
      </c>
      <c r="D5" s="34" t="s">
        <v>249</v>
      </c>
      <c r="E5" s="6">
        <f t="shared" si="1"/>
        <v>8</v>
      </c>
      <c r="F5" s="38">
        <v>0</v>
      </c>
      <c r="G5" s="6" t="str">
        <f t="shared" si="2"/>
        <v/>
      </c>
      <c r="H5" s="6">
        <f t="shared" si="3"/>
        <v>8</v>
      </c>
      <c r="I5" s="32" t="s">
        <v>1805</v>
      </c>
      <c r="J5" s="32">
        <v>615</v>
      </c>
      <c r="K5" s="32"/>
    </row>
    <row r="6" spans="1:12" ht="15.75">
      <c r="A6" s="8"/>
      <c r="B6" s="35">
        <v>44057</v>
      </c>
      <c r="C6" s="34" t="s">
        <v>2015</v>
      </c>
      <c r="D6" s="34" t="s">
        <v>2016</v>
      </c>
      <c r="E6" s="6">
        <f t="shared" si="1"/>
        <v>72.5</v>
      </c>
      <c r="F6" s="38">
        <v>0</v>
      </c>
      <c r="G6" s="6" t="str">
        <f t="shared" si="2"/>
        <v/>
      </c>
      <c r="H6" s="6">
        <f t="shared" si="3"/>
        <v>72.5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/>
      <c r="B7" s="35">
        <v>44047</v>
      </c>
      <c r="C7" s="34" t="s">
        <v>2017</v>
      </c>
      <c r="D7" s="34" t="s">
        <v>2018</v>
      </c>
      <c r="E7" s="6">
        <f t="shared" si="1"/>
        <v>96.91</v>
      </c>
      <c r="F7" s="38">
        <v>1</v>
      </c>
      <c r="G7" s="6">
        <f t="shared" si="2"/>
        <v>96.91</v>
      </c>
      <c r="H7" s="6">
        <f t="shared" si="3"/>
        <v>0</v>
      </c>
      <c r="I7" s="1" t="s">
        <v>1809</v>
      </c>
      <c r="J7" s="1">
        <v>175</v>
      </c>
      <c r="K7" s="1">
        <v>175</v>
      </c>
    </row>
    <row r="8" spans="1:12" ht="15.75">
      <c r="A8" s="8"/>
      <c r="B8" s="33">
        <v>44069</v>
      </c>
      <c r="C8" s="34" t="s">
        <v>968</v>
      </c>
      <c r="D8" s="34" t="s">
        <v>387</v>
      </c>
      <c r="E8" s="6">
        <f t="shared" si="1"/>
        <v>1</v>
      </c>
      <c r="F8" s="38">
        <v>0</v>
      </c>
      <c r="G8" s="6" t="str">
        <f t="shared" si="2"/>
        <v/>
      </c>
      <c r="H8" s="6">
        <f t="shared" si="3"/>
        <v>1</v>
      </c>
      <c r="I8" s="1" t="s">
        <v>1811</v>
      </c>
      <c r="J8" s="16">
        <v>5598</v>
      </c>
      <c r="K8" s="17">
        <v>0.6</v>
      </c>
    </row>
    <row r="9" spans="1:12" ht="15.75">
      <c r="A9" s="8"/>
      <c r="B9" s="35">
        <v>44063</v>
      </c>
      <c r="C9" s="34" t="s">
        <v>5</v>
      </c>
      <c r="D9" s="34" t="s">
        <v>2019</v>
      </c>
      <c r="E9" s="6">
        <f t="shared" si="1"/>
        <v>1.75</v>
      </c>
      <c r="F9" s="38">
        <v>2</v>
      </c>
      <c r="G9" s="6">
        <f t="shared" si="2"/>
        <v>0.875</v>
      </c>
      <c r="H9" s="6">
        <f t="shared" si="3"/>
        <v>0.875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35">
        <v>44072</v>
      </c>
      <c r="C10" s="34" t="s">
        <v>5</v>
      </c>
      <c r="D10" s="34" t="s">
        <v>2020</v>
      </c>
      <c r="E10" s="6">
        <f t="shared" si="1"/>
        <v>1.07</v>
      </c>
      <c r="F10" s="38">
        <v>2</v>
      </c>
      <c r="G10" s="6">
        <f t="shared" si="2"/>
        <v>0.53500000000000003</v>
      </c>
      <c r="H10" s="6">
        <f t="shared" si="3"/>
        <v>0.53500000000000003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/>
      <c r="B11" s="35">
        <v>44076</v>
      </c>
      <c r="C11" s="34" t="s">
        <v>5</v>
      </c>
      <c r="D11" s="34" t="s">
        <v>2021</v>
      </c>
      <c r="E11" s="6">
        <f t="shared" si="1"/>
        <v>4.74</v>
      </c>
      <c r="F11" s="38">
        <v>2</v>
      </c>
      <c r="G11" s="6">
        <f t="shared" si="2"/>
        <v>2.37</v>
      </c>
      <c r="H11" s="6">
        <f t="shared" si="3"/>
        <v>2.37</v>
      </c>
    </row>
    <row r="12" spans="1:12" ht="15.75">
      <c r="A12" s="8"/>
      <c r="B12" s="33">
        <v>44066</v>
      </c>
      <c r="C12" s="34" t="s">
        <v>2007</v>
      </c>
      <c r="D12" s="34" t="s">
        <v>2022</v>
      </c>
      <c r="E12" s="6">
        <f t="shared" si="1"/>
        <v>22.48</v>
      </c>
      <c r="F12" s="38">
        <v>2</v>
      </c>
      <c r="G12" s="6">
        <f t="shared" si="2"/>
        <v>11.24</v>
      </c>
      <c r="H12" s="6">
        <f t="shared" si="3"/>
        <v>11.24</v>
      </c>
      <c r="I12" s="1" t="s">
        <v>1818</v>
      </c>
      <c r="J12" s="16">
        <f>J8-K2</f>
        <v>2950.6153333333332</v>
      </c>
      <c r="K12" s="17">
        <f t="shared" ref="K12:K13" si="4">J12/J8</f>
        <v>0.52708383946647608</v>
      </c>
    </row>
    <row r="13" spans="1:12" ht="15.75">
      <c r="A13" s="8"/>
      <c r="B13" s="33">
        <v>44076</v>
      </c>
      <c r="C13" s="34" t="s">
        <v>2023</v>
      </c>
      <c r="D13" s="34" t="s">
        <v>2024</v>
      </c>
      <c r="E13" s="6">
        <f t="shared" si="1"/>
        <v>15.05</v>
      </c>
      <c r="F13" s="38">
        <v>0</v>
      </c>
      <c r="G13" s="6" t="str">
        <f t="shared" si="2"/>
        <v/>
      </c>
      <c r="H13" s="6">
        <f t="shared" si="3"/>
        <v>15.05</v>
      </c>
      <c r="I13" s="1" t="s">
        <v>1821</v>
      </c>
      <c r="J13" s="16">
        <f>J9-J2</f>
        <v>2604.8646666666664</v>
      </c>
      <c r="K13" s="17">
        <f t="shared" si="4"/>
        <v>0.658584076017108</v>
      </c>
    </row>
    <row r="14" spans="1:12">
      <c r="A14" s="8"/>
      <c r="B14" s="35">
        <v>44044</v>
      </c>
      <c r="C14" s="34" t="s">
        <v>336</v>
      </c>
      <c r="D14" s="34" t="s">
        <v>2025</v>
      </c>
      <c r="E14" s="6">
        <f t="shared" si="1"/>
        <v>10.23</v>
      </c>
      <c r="F14" s="38">
        <v>2</v>
      </c>
      <c r="G14" s="6">
        <f t="shared" si="2"/>
        <v>5.1150000000000002</v>
      </c>
      <c r="H14" s="6">
        <f t="shared" si="3"/>
        <v>5.1150000000000002</v>
      </c>
    </row>
    <row r="15" spans="1:12">
      <c r="A15" s="8"/>
      <c r="B15" s="35">
        <v>44053</v>
      </c>
      <c r="C15" s="34" t="s">
        <v>336</v>
      </c>
      <c r="D15" s="34" t="s">
        <v>2026</v>
      </c>
      <c r="E15" s="6">
        <f t="shared" si="1"/>
        <v>16.95</v>
      </c>
      <c r="F15" s="38">
        <v>2</v>
      </c>
      <c r="G15" s="6">
        <f t="shared" si="2"/>
        <v>8.4749999999999996</v>
      </c>
      <c r="H15" s="6">
        <f t="shared" si="3"/>
        <v>8.4749999999999996</v>
      </c>
    </row>
    <row r="16" spans="1:12">
      <c r="A16" s="8"/>
      <c r="B16" s="33">
        <v>44072</v>
      </c>
      <c r="C16" s="34" t="s">
        <v>2027</v>
      </c>
      <c r="D16" s="34" t="s">
        <v>2028</v>
      </c>
      <c r="E16" s="6">
        <f t="shared" si="1"/>
        <v>159.9</v>
      </c>
      <c r="F16" s="38">
        <v>0</v>
      </c>
      <c r="G16" s="6">
        <f>E16-H16</f>
        <v>69.900000000000006</v>
      </c>
      <c r="H16" s="6">
        <v>90</v>
      </c>
    </row>
    <row r="17" spans="1:8">
      <c r="A17" s="8"/>
      <c r="B17" s="35">
        <v>44069</v>
      </c>
      <c r="C17" s="34" t="s">
        <v>2029</v>
      </c>
      <c r="D17" s="34" t="s">
        <v>471</v>
      </c>
      <c r="E17" s="6">
        <f t="shared" si="1"/>
        <v>20</v>
      </c>
      <c r="F17" s="38">
        <v>0</v>
      </c>
      <c r="G17" s="6" t="str">
        <f t="shared" ref="G17:G39" si="5">IFERROR(E17/F17,"")</f>
        <v/>
      </c>
      <c r="H17" s="6">
        <f t="shared" ref="H17:H39" si="6">IF(F17=0,E17,E17-G17)</f>
        <v>20</v>
      </c>
    </row>
    <row r="18" spans="1:8">
      <c r="A18" s="8"/>
      <c r="B18" s="33">
        <v>44046</v>
      </c>
      <c r="C18" s="34" t="s">
        <v>3</v>
      </c>
      <c r="D18" s="34" t="s">
        <v>2030</v>
      </c>
      <c r="E18" s="6">
        <f t="shared" si="1"/>
        <v>38.049999999999997</v>
      </c>
      <c r="F18" s="38">
        <v>2</v>
      </c>
      <c r="G18" s="6">
        <f t="shared" si="5"/>
        <v>19.024999999999999</v>
      </c>
      <c r="H18" s="6">
        <f t="shared" si="6"/>
        <v>19.024999999999999</v>
      </c>
    </row>
    <row r="19" spans="1:8">
      <c r="A19" s="8"/>
      <c r="B19" s="33">
        <v>44063</v>
      </c>
      <c r="C19" s="34" t="s">
        <v>1986</v>
      </c>
      <c r="D19" s="36" t="s">
        <v>883</v>
      </c>
      <c r="E19" s="6">
        <f t="shared" si="1"/>
        <v>105</v>
      </c>
      <c r="F19" s="38">
        <v>2</v>
      </c>
      <c r="G19" s="6">
        <f t="shared" si="5"/>
        <v>52.5</v>
      </c>
      <c r="H19" s="6">
        <f t="shared" si="6"/>
        <v>52.5</v>
      </c>
    </row>
    <row r="20" spans="1:8">
      <c r="A20" s="8"/>
      <c r="B20" s="35">
        <v>44051</v>
      </c>
      <c r="C20" s="34" t="s">
        <v>2031</v>
      </c>
      <c r="D20" s="36" t="s">
        <v>2032</v>
      </c>
      <c r="E20" s="6">
        <f t="shared" si="1"/>
        <v>41</v>
      </c>
      <c r="F20" s="38">
        <v>2</v>
      </c>
      <c r="G20" s="6">
        <f t="shared" si="5"/>
        <v>20.5</v>
      </c>
      <c r="H20" s="6">
        <f t="shared" si="6"/>
        <v>20.5</v>
      </c>
    </row>
    <row r="21" spans="1:8" ht="15.75" customHeight="1">
      <c r="A21" s="8"/>
      <c r="B21" s="33">
        <v>44047</v>
      </c>
      <c r="C21" s="34" t="s">
        <v>1916</v>
      </c>
      <c r="D21" s="34" t="s">
        <v>2033</v>
      </c>
      <c r="E21" s="6">
        <f t="shared" si="1"/>
        <v>18.7</v>
      </c>
      <c r="F21" s="38">
        <v>2</v>
      </c>
      <c r="G21" s="6">
        <f t="shared" si="5"/>
        <v>9.35</v>
      </c>
      <c r="H21" s="6">
        <f t="shared" si="6"/>
        <v>9.35</v>
      </c>
    </row>
    <row r="22" spans="1:8" ht="15.75" customHeight="1">
      <c r="A22" s="8"/>
      <c r="B22" s="35">
        <v>44060</v>
      </c>
      <c r="C22" s="34" t="s">
        <v>1916</v>
      </c>
      <c r="D22" s="34" t="s">
        <v>2034</v>
      </c>
      <c r="E22" s="6">
        <f t="shared" si="1"/>
        <v>21.2</v>
      </c>
      <c r="F22" s="38">
        <v>2</v>
      </c>
      <c r="G22" s="6">
        <f t="shared" si="5"/>
        <v>10.6</v>
      </c>
      <c r="H22" s="6">
        <f t="shared" si="6"/>
        <v>10.6</v>
      </c>
    </row>
    <row r="23" spans="1:8" ht="15.75" customHeight="1">
      <c r="A23" s="8"/>
      <c r="B23" s="35">
        <v>44073</v>
      </c>
      <c r="C23" s="34" t="s">
        <v>2035</v>
      </c>
      <c r="D23" s="34" t="s">
        <v>2036</v>
      </c>
      <c r="E23" s="6">
        <f t="shared" si="1"/>
        <v>35.700000000000003</v>
      </c>
      <c r="F23" s="38">
        <v>2</v>
      </c>
      <c r="G23" s="6">
        <f t="shared" si="5"/>
        <v>17.850000000000001</v>
      </c>
      <c r="H23" s="6">
        <f t="shared" si="6"/>
        <v>17.850000000000001</v>
      </c>
    </row>
    <row r="24" spans="1:8" ht="15.75" customHeight="1">
      <c r="A24" s="8"/>
      <c r="B24" s="33">
        <v>44046</v>
      </c>
      <c r="C24" s="34" t="s">
        <v>1972</v>
      </c>
      <c r="D24" s="34" t="s">
        <v>1973</v>
      </c>
      <c r="E24" s="6">
        <f t="shared" si="1"/>
        <v>9.8000000000000007</v>
      </c>
      <c r="F24" s="38">
        <v>0</v>
      </c>
      <c r="G24" s="6" t="str">
        <f t="shared" si="5"/>
        <v/>
      </c>
      <c r="H24" s="6">
        <f t="shared" si="6"/>
        <v>9.8000000000000007</v>
      </c>
    </row>
    <row r="25" spans="1:8" ht="15.75" customHeight="1">
      <c r="A25" s="8"/>
      <c r="B25" s="33">
        <v>44047</v>
      </c>
      <c r="C25" s="34" t="s">
        <v>1972</v>
      </c>
      <c r="D25" s="34" t="s">
        <v>1973</v>
      </c>
      <c r="E25" s="6">
        <f t="shared" si="1"/>
        <v>9.8000000000000007</v>
      </c>
      <c r="F25" s="38">
        <v>0</v>
      </c>
      <c r="G25" s="6" t="str">
        <f t="shared" si="5"/>
        <v/>
      </c>
      <c r="H25" s="6">
        <f t="shared" si="6"/>
        <v>9.8000000000000007</v>
      </c>
    </row>
    <row r="26" spans="1:8" ht="15.75" customHeight="1">
      <c r="A26" s="8"/>
      <c r="B26" s="35">
        <v>44073</v>
      </c>
      <c r="C26" s="34" t="s">
        <v>2037</v>
      </c>
      <c r="D26" s="34" t="s">
        <v>770</v>
      </c>
      <c r="E26" s="6">
        <f t="shared" si="1"/>
        <v>3.4</v>
      </c>
      <c r="F26" s="38">
        <v>0</v>
      </c>
      <c r="G26" s="6" t="str">
        <f t="shared" si="5"/>
        <v/>
      </c>
      <c r="H26" s="6">
        <f t="shared" si="6"/>
        <v>3.4</v>
      </c>
    </row>
    <row r="27" spans="1:8" ht="15.75" customHeight="1">
      <c r="A27" s="8"/>
      <c r="B27" s="35">
        <v>44048</v>
      </c>
      <c r="C27" s="34" t="s">
        <v>2038</v>
      </c>
      <c r="D27" s="34" t="s">
        <v>471</v>
      </c>
      <c r="E27" s="6">
        <f t="shared" si="1"/>
        <v>20</v>
      </c>
      <c r="F27" s="38">
        <v>0</v>
      </c>
      <c r="G27" s="6" t="str">
        <f t="shared" si="5"/>
        <v/>
      </c>
      <c r="H27" s="6">
        <f t="shared" si="6"/>
        <v>20</v>
      </c>
    </row>
    <row r="28" spans="1:8" ht="15.75" customHeight="1">
      <c r="A28" s="8"/>
      <c r="B28" s="35">
        <v>44056</v>
      </c>
      <c r="C28" s="36" t="s">
        <v>2039</v>
      </c>
      <c r="D28" s="36" t="s">
        <v>471</v>
      </c>
      <c r="E28" s="6">
        <f t="shared" si="1"/>
        <v>20</v>
      </c>
      <c r="F28" s="38">
        <v>0</v>
      </c>
      <c r="G28" s="6" t="str">
        <f t="shared" si="5"/>
        <v/>
      </c>
      <c r="H28" s="6">
        <f t="shared" si="6"/>
        <v>20</v>
      </c>
    </row>
    <row r="29" spans="1:8" ht="15.75" customHeight="1">
      <c r="A29" s="8"/>
      <c r="B29" s="33">
        <v>44069</v>
      </c>
      <c r="C29" s="34" t="s">
        <v>2040</v>
      </c>
      <c r="D29" s="34" t="s">
        <v>471</v>
      </c>
      <c r="E29" s="6">
        <f t="shared" si="1"/>
        <v>20</v>
      </c>
      <c r="F29" s="38">
        <v>0</v>
      </c>
      <c r="G29" s="6" t="str">
        <f t="shared" si="5"/>
        <v/>
      </c>
      <c r="H29" s="6">
        <f t="shared" si="6"/>
        <v>20</v>
      </c>
    </row>
    <row r="30" spans="1:8" ht="15.75" customHeight="1">
      <c r="A30" s="8"/>
      <c r="B30" s="37">
        <v>44069</v>
      </c>
      <c r="C30" s="34" t="s">
        <v>2041</v>
      </c>
      <c r="D30" s="34" t="s">
        <v>358</v>
      </c>
      <c r="E30" s="6">
        <f t="shared" si="1"/>
        <v>10</v>
      </c>
      <c r="F30" s="38">
        <v>0</v>
      </c>
      <c r="G30" s="6" t="str">
        <f t="shared" si="5"/>
        <v/>
      </c>
      <c r="H30" s="6">
        <f t="shared" si="6"/>
        <v>10</v>
      </c>
    </row>
    <row r="31" spans="1:8" ht="15.75" customHeight="1">
      <c r="A31" s="8"/>
      <c r="B31" s="33">
        <v>44047</v>
      </c>
      <c r="C31" s="34" t="s">
        <v>1974</v>
      </c>
      <c r="D31" s="34" t="s">
        <v>1975</v>
      </c>
      <c r="E31" s="6">
        <f t="shared" si="1"/>
        <v>2.35</v>
      </c>
      <c r="F31" s="38">
        <v>0</v>
      </c>
      <c r="G31" s="6" t="str">
        <f t="shared" si="5"/>
        <v/>
      </c>
      <c r="H31" s="6">
        <f t="shared" si="6"/>
        <v>2.35</v>
      </c>
    </row>
    <row r="32" spans="1:8" ht="15.75" customHeight="1">
      <c r="A32" s="8"/>
      <c r="B32" s="35">
        <v>44049</v>
      </c>
      <c r="C32" s="34" t="s">
        <v>1974</v>
      </c>
      <c r="D32" s="34" t="s">
        <v>1975</v>
      </c>
      <c r="E32" s="6">
        <f t="shared" si="1"/>
        <v>2.35</v>
      </c>
      <c r="F32" s="38">
        <v>0</v>
      </c>
      <c r="G32" s="6" t="str">
        <f t="shared" si="5"/>
        <v/>
      </c>
      <c r="H32" s="6">
        <f t="shared" si="6"/>
        <v>2.35</v>
      </c>
    </row>
    <row r="33" spans="1:8" ht="15.75" customHeight="1">
      <c r="A33" s="8"/>
      <c r="B33" s="35">
        <v>44050</v>
      </c>
      <c r="C33" s="34" t="s">
        <v>1974</v>
      </c>
      <c r="D33" s="34" t="s">
        <v>1975</v>
      </c>
      <c r="E33" s="6">
        <f t="shared" si="1"/>
        <v>2.35</v>
      </c>
      <c r="F33" s="38">
        <v>0</v>
      </c>
      <c r="G33" s="6" t="str">
        <f t="shared" si="5"/>
        <v/>
      </c>
      <c r="H33" s="6">
        <f t="shared" si="6"/>
        <v>2.35</v>
      </c>
    </row>
    <row r="34" spans="1:8" ht="15.75" customHeight="1">
      <c r="A34" s="8"/>
      <c r="B34" s="37">
        <v>44073</v>
      </c>
      <c r="C34" s="34" t="s">
        <v>1753</v>
      </c>
      <c r="D34" s="34" t="s">
        <v>2042</v>
      </c>
      <c r="E34" s="6">
        <f t="shared" si="1"/>
        <v>48.85</v>
      </c>
      <c r="F34" s="38">
        <v>2</v>
      </c>
      <c r="G34" s="6">
        <f t="shared" si="5"/>
        <v>24.425000000000001</v>
      </c>
      <c r="H34" s="6">
        <f t="shared" si="6"/>
        <v>24.425000000000001</v>
      </c>
    </row>
    <row r="35" spans="1:8" ht="15.75" customHeight="1">
      <c r="A35" s="8"/>
      <c r="B35" s="35">
        <v>44065</v>
      </c>
      <c r="C35" s="34" t="s">
        <v>823</v>
      </c>
      <c r="D35" s="34" t="s">
        <v>1824</v>
      </c>
      <c r="E35" s="6">
        <f t="shared" si="1"/>
        <v>15.9</v>
      </c>
      <c r="F35" s="38">
        <v>0</v>
      </c>
      <c r="G35" s="6" t="str">
        <f t="shared" si="5"/>
        <v/>
      </c>
      <c r="H35" s="6">
        <f t="shared" si="6"/>
        <v>15.9</v>
      </c>
    </row>
    <row r="36" spans="1:8" ht="15.75" customHeight="1">
      <c r="A36" s="8"/>
      <c r="B36" s="35">
        <v>44065</v>
      </c>
      <c r="C36" s="34" t="s">
        <v>1175</v>
      </c>
      <c r="D36" s="36" t="s">
        <v>942</v>
      </c>
      <c r="E36" s="6">
        <f t="shared" si="1"/>
        <v>8.9</v>
      </c>
      <c r="F36" s="38">
        <v>0</v>
      </c>
      <c r="G36" s="6" t="str">
        <f t="shared" si="5"/>
        <v/>
      </c>
      <c r="H36" s="6">
        <f t="shared" si="6"/>
        <v>8.9</v>
      </c>
    </row>
    <row r="37" spans="1:8" ht="15.75" customHeight="1">
      <c r="A37" s="8"/>
      <c r="B37" s="35">
        <v>44072</v>
      </c>
      <c r="C37" s="34" t="s">
        <v>94</v>
      </c>
      <c r="D37" s="34" t="s">
        <v>2043</v>
      </c>
      <c r="E37" s="6">
        <f t="shared" si="1"/>
        <v>38.61</v>
      </c>
      <c r="F37" s="38">
        <v>2</v>
      </c>
      <c r="G37" s="6">
        <f t="shared" si="5"/>
        <v>19.305</v>
      </c>
      <c r="H37" s="6">
        <f t="shared" si="6"/>
        <v>19.305</v>
      </c>
    </row>
    <row r="38" spans="1:8" ht="15.75" customHeight="1">
      <c r="A38" s="8"/>
      <c r="B38" s="33">
        <v>44076</v>
      </c>
      <c r="C38" s="34" t="s">
        <v>1977</v>
      </c>
      <c r="D38" s="34" t="s">
        <v>1980</v>
      </c>
      <c r="E38" s="6">
        <f t="shared" si="1"/>
        <v>7.5</v>
      </c>
      <c r="F38" s="38">
        <v>0</v>
      </c>
      <c r="G38" s="6" t="str">
        <f t="shared" si="5"/>
        <v/>
      </c>
      <c r="H38" s="6">
        <f t="shared" si="6"/>
        <v>7.5</v>
      </c>
    </row>
    <row r="39" spans="1:8" ht="15.75" customHeight="1">
      <c r="A39" s="8"/>
      <c r="B39" s="35">
        <v>44053</v>
      </c>
      <c r="C39" s="34" t="s">
        <v>2044</v>
      </c>
      <c r="D39" s="34" t="s">
        <v>2045</v>
      </c>
      <c r="E39" s="6">
        <f t="shared" si="1"/>
        <v>218.9</v>
      </c>
      <c r="F39" s="38">
        <v>2</v>
      </c>
      <c r="G39" s="6">
        <f t="shared" si="5"/>
        <v>109.45</v>
      </c>
      <c r="H39" s="6">
        <f t="shared" si="6"/>
        <v>109.45</v>
      </c>
    </row>
    <row r="40" spans="1:8" ht="15.75" customHeight="1">
      <c r="A40" s="8"/>
      <c r="B40" s="35">
        <v>44059</v>
      </c>
      <c r="C40" s="34" t="s">
        <v>2044</v>
      </c>
      <c r="D40" s="34" t="s">
        <v>2046</v>
      </c>
      <c r="E40" s="6">
        <f t="shared" si="1"/>
        <v>175.1</v>
      </c>
      <c r="F40" s="38">
        <v>2</v>
      </c>
      <c r="G40" s="6">
        <f>E40-H40</f>
        <v>67.099999999999994</v>
      </c>
      <c r="H40" s="6">
        <v>108</v>
      </c>
    </row>
    <row r="41" spans="1:8" ht="15.75" customHeight="1">
      <c r="A41" s="8"/>
      <c r="B41" s="35">
        <v>44066</v>
      </c>
      <c r="C41" s="34" t="s">
        <v>2000</v>
      </c>
      <c r="D41" s="36" t="s">
        <v>2047</v>
      </c>
      <c r="E41" s="6">
        <f t="shared" si="1"/>
        <v>118.35</v>
      </c>
      <c r="F41" s="38">
        <v>2</v>
      </c>
      <c r="G41" s="6">
        <f t="shared" ref="G41:G83" si="7">IFERROR(E41/F41,"")</f>
        <v>59.174999999999997</v>
      </c>
      <c r="H41" s="6">
        <f t="shared" ref="H41:H83" si="8">IF(F41=0,E41,E41-G41)</f>
        <v>59.174999999999997</v>
      </c>
    </row>
    <row r="42" spans="1:8" ht="15.75" customHeight="1">
      <c r="A42" s="8"/>
      <c r="B42" s="35">
        <v>44077</v>
      </c>
      <c r="C42" s="34" t="s">
        <v>791</v>
      </c>
      <c r="D42" s="34" t="s">
        <v>2048</v>
      </c>
      <c r="E42" s="6">
        <f t="shared" si="1"/>
        <v>18.100000000000001</v>
      </c>
      <c r="F42" s="38">
        <v>0</v>
      </c>
      <c r="G42" s="6" t="str">
        <f t="shared" si="7"/>
        <v/>
      </c>
      <c r="H42" s="6">
        <f t="shared" si="8"/>
        <v>18.100000000000001</v>
      </c>
    </row>
    <row r="43" spans="1:8" ht="15.75" customHeight="1">
      <c r="A43" s="8"/>
      <c r="B43" s="33">
        <v>44072</v>
      </c>
      <c r="C43" s="34" t="s">
        <v>1902</v>
      </c>
      <c r="D43" s="34" t="s">
        <v>466</v>
      </c>
      <c r="E43" s="6">
        <f t="shared" si="1"/>
        <v>37</v>
      </c>
      <c r="F43" s="38">
        <v>1</v>
      </c>
      <c r="G43" s="6">
        <f t="shared" si="7"/>
        <v>37</v>
      </c>
      <c r="H43" s="6">
        <f t="shared" si="8"/>
        <v>0</v>
      </c>
    </row>
    <row r="44" spans="1:8" ht="15.75" customHeight="1">
      <c r="A44" s="8"/>
      <c r="B44" s="35">
        <v>44047</v>
      </c>
      <c r="C44" s="34" t="s">
        <v>2049</v>
      </c>
      <c r="D44" s="34" t="s">
        <v>62</v>
      </c>
      <c r="E44" s="6">
        <f t="shared" si="1"/>
        <v>2.2999999999999998</v>
      </c>
      <c r="F44" s="38">
        <v>0</v>
      </c>
      <c r="G44" s="6" t="str">
        <f t="shared" si="7"/>
        <v/>
      </c>
      <c r="H44" s="6">
        <f t="shared" si="8"/>
        <v>2.2999999999999998</v>
      </c>
    </row>
    <row r="45" spans="1:8" ht="15.75" customHeight="1">
      <c r="A45" s="8"/>
      <c r="B45" s="37">
        <v>44058</v>
      </c>
      <c r="C45" s="34" t="s">
        <v>944</v>
      </c>
      <c r="D45" s="34" t="s">
        <v>2050</v>
      </c>
      <c r="E45" s="6">
        <f t="shared" si="1"/>
        <v>59.9</v>
      </c>
      <c r="F45" s="38">
        <v>1</v>
      </c>
      <c r="G45" s="6">
        <f t="shared" si="7"/>
        <v>59.9</v>
      </c>
      <c r="H45" s="6">
        <f t="shared" si="8"/>
        <v>0</v>
      </c>
    </row>
    <row r="46" spans="1:8" ht="15.75" customHeight="1">
      <c r="A46" s="8"/>
      <c r="B46" s="33">
        <v>44073</v>
      </c>
      <c r="C46" s="34" t="s">
        <v>2051</v>
      </c>
      <c r="D46" s="34" t="s">
        <v>54</v>
      </c>
      <c r="E46" s="6">
        <f t="shared" si="1"/>
        <v>4.9000000000000004</v>
      </c>
      <c r="F46" s="38">
        <v>2</v>
      </c>
      <c r="G46" s="6">
        <f t="shared" si="7"/>
        <v>2.4500000000000002</v>
      </c>
      <c r="H46" s="6">
        <f t="shared" si="8"/>
        <v>2.4500000000000002</v>
      </c>
    </row>
    <row r="47" spans="1:8" ht="15.75" customHeight="1">
      <c r="A47" s="8"/>
      <c r="B47" s="35">
        <v>44048</v>
      </c>
      <c r="C47" s="34" t="s">
        <v>1967</v>
      </c>
      <c r="D47" s="34" t="s">
        <v>2052</v>
      </c>
      <c r="E47" s="6">
        <f t="shared" si="1"/>
        <v>127.85</v>
      </c>
      <c r="F47" s="38">
        <v>0</v>
      </c>
      <c r="G47" s="6" t="str">
        <f t="shared" si="7"/>
        <v/>
      </c>
      <c r="H47" s="6">
        <f t="shared" si="8"/>
        <v>127.85</v>
      </c>
    </row>
    <row r="48" spans="1:8" ht="15.75" customHeight="1">
      <c r="A48" s="8"/>
      <c r="B48" s="35">
        <v>44068</v>
      </c>
      <c r="C48" s="34" t="s">
        <v>2053</v>
      </c>
      <c r="D48" s="34" t="s">
        <v>2054</v>
      </c>
      <c r="E48" s="6">
        <f t="shared" si="1"/>
        <v>250</v>
      </c>
      <c r="F48" s="38">
        <v>2</v>
      </c>
      <c r="G48" s="6">
        <f t="shared" si="7"/>
        <v>125</v>
      </c>
      <c r="H48" s="6">
        <f t="shared" si="8"/>
        <v>125</v>
      </c>
    </row>
    <row r="49" spans="1:8" ht="15.75" customHeight="1">
      <c r="A49" s="8"/>
      <c r="B49" s="35">
        <v>44050</v>
      </c>
      <c r="C49" s="34" t="s">
        <v>993</v>
      </c>
      <c r="D49" s="34" t="s">
        <v>1849</v>
      </c>
      <c r="E49" s="6">
        <f t="shared" si="1"/>
        <v>19.98</v>
      </c>
      <c r="F49" s="38">
        <v>2</v>
      </c>
      <c r="G49" s="6">
        <f t="shared" si="7"/>
        <v>9.99</v>
      </c>
      <c r="H49" s="6">
        <f t="shared" si="8"/>
        <v>9.99</v>
      </c>
    </row>
    <row r="50" spans="1:8" ht="15.75" customHeight="1">
      <c r="A50" s="8"/>
      <c r="B50" s="33">
        <v>44058</v>
      </c>
      <c r="C50" s="34" t="s">
        <v>70</v>
      </c>
      <c r="D50" s="36" t="s">
        <v>2055</v>
      </c>
      <c r="E50" s="6">
        <f t="shared" si="1"/>
        <v>24.4</v>
      </c>
      <c r="F50" s="38">
        <v>2</v>
      </c>
      <c r="G50" s="6">
        <f t="shared" si="7"/>
        <v>12.2</v>
      </c>
      <c r="H50" s="6">
        <f t="shared" si="8"/>
        <v>12.2</v>
      </c>
    </row>
    <row r="51" spans="1:8" ht="15.75" customHeight="1">
      <c r="A51" s="8"/>
      <c r="B51" s="33">
        <v>44071</v>
      </c>
      <c r="C51" s="34" t="s">
        <v>2056</v>
      </c>
      <c r="D51" s="34" t="s">
        <v>378</v>
      </c>
      <c r="E51" s="6">
        <f t="shared" si="1"/>
        <v>0.6</v>
      </c>
      <c r="F51" s="38">
        <v>2</v>
      </c>
      <c r="G51" s="6">
        <f t="shared" si="7"/>
        <v>0.3</v>
      </c>
      <c r="H51" s="6">
        <f t="shared" si="8"/>
        <v>0.3</v>
      </c>
    </row>
    <row r="52" spans="1:8" ht="15.75" customHeight="1">
      <c r="A52" s="8"/>
      <c r="B52" s="35">
        <v>44059</v>
      </c>
      <c r="C52" s="34" t="s">
        <v>2057</v>
      </c>
      <c r="D52" s="34" t="s">
        <v>1001</v>
      </c>
      <c r="E52" s="6">
        <f t="shared" si="1"/>
        <v>0.7</v>
      </c>
      <c r="F52" s="38">
        <v>2</v>
      </c>
      <c r="G52" s="6">
        <f t="shared" si="7"/>
        <v>0.35</v>
      </c>
      <c r="H52" s="6">
        <f t="shared" si="8"/>
        <v>0.35</v>
      </c>
    </row>
    <row r="53" spans="1:8" ht="15.75" customHeight="1">
      <c r="A53" s="8"/>
      <c r="B53" s="35">
        <v>44059</v>
      </c>
      <c r="C53" s="34" t="s">
        <v>2058</v>
      </c>
      <c r="D53" s="34" t="s">
        <v>2059</v>
      </c>
      <c r="E53" s="6">
        <f t="shared" si="1"/>
        <v>0.42</v>
      </c>
      <c r="F53" s="38">
        <v>2</v>
      </c>
      <c r="G53" s="6">
        <f t="shared" si="7"/>
        <v>0.21</v>
      </c>
      <c r="H53" s="6">
        <f t="shared" si="8"/>
        <v>0.21</v>
      </c>
    </row>
    <row r="54" spans="1:8" ht="15.75" customHeight="1">
      <c r="A54" s="8"/>
      <c r="B54" s="35">
        <v>44049</v>
      </c>
      <c r="C54" s="34" t="s">
        <v>2060</v>
      </c>
      <c r="D54" s="34" t="s">
        <v>2061</v>
      </c>
      <c r="E54" s="6">
        <f t="shared" si="1"/>
        <v>39.590000000000003</v>
      </c>
      <c r="F54" s="38">
        <v>2</v>
      </c>
      <c r="G54" s="6">
        <f t="shared" si="7"/>
        <v>19.795000000000002</v>
      </c>
      <c r="H54" s="6">
        <f t="shared" si="8"/>
        <v>19.795000000000002</v>
      </c>
    </row>
    <row r="55" spans="1:8" ht="15.75" customHeight="1">
      <c r="A55" s="8"/>
      <c r="B55" s="35">
        <v>44067</v>
      </c>
      <c r="C55" s="34" t="s">
        <v>1969</v>
      </c>
      <c r="D55" s="34" t="s">
        <v>885</v>
      </c>
      <c r="E55" s="6">
        <f t="shared" si="1"/>
        <v>160.5</v>
      </c>
      <c r="F55" s="38">
        <v>0</v>
      </c>
      <c r="G55" s="6" t="str">
        <f t="shared" si="7"/>
        <v/>
      </c>
      <c r="H55" s="6">
        <f t="shared" si="8"/>
        <v>160.5</v>
      </c>
    </row>
    <row r="56" spans="1:8" ht="15.75" customHeight="1">
      <c r="A56" s="8"/>
      <c r="B56" s="35">
        <v>44045</v>
      </c>
      <c r="C56" s="34" t="s">
        <v>2062</v>
      </c>
      <c r="D56" s="34" t="s">
        <v>2063</v>
      </c>
      <c r="E56" s="6">
        <f t="shared" si="1"/>
        <v>78.58</v>
      </c>
      <c r="F56" s="38">
        <v>2</v>
      </c>
      <c r="G56" s="6">
        <f t="shared" si="7"/>
        <v>39.29</v>
      </c>
      <c r="H56" s="6">
        <f t="shared" si="8"/>
        <v>39.29</v>
      </c>
    </row>
    <row r="57" spans="1:8" ht="15.75" customHeight="1">
      <c r="A57" s="8"/>
      <c r="B57" s="35">
        <v>44054</v>
      </c>
      <c r="C57" s="34" t="s">
        <v>2062</v>
      </c>
      <c r="D57" s="34" t="s">
        <v>2064</v>
      </c>
      <c r="E57" s="6">
        <f t="shared" si="1"/>
        <v>38.68</v>
      </c>
      <c r="F57" s="38">
        <v>2</v>
      </c>
      <c r="G57" s="6">
        <f t="shared" si="7"/>
        <v>19.34</v>
      </c>
      <c r="H57" s="6">
        <f t="shared" si="8"/>
        <v>19.34</v>
      </c>
    </row>
    <row r="58" spans="1:8" ht="15.75" customHeight="1">
      <c r="A58" s="8"/>
      <c r="B58" s="37">
        <v>44059</v>
      </c>
      <c r="C58" s="34" t="s">
        <v>2062</v>
      </c>
      <c r="D58" s="34" t="s">
        <v>2065</v>
      </c>
      <c r="E58" s="6">
        <f t="shared" si="1"/>
        <v>156.83000000000001</v>
      </c>
      <c r="F58" s="38">
        <v>2</v>
      </c>
      <c r="G58" s="6">
        <f t="shared" si="7"/>
        <v>78.415000000000006</v>
      </c>
      <c r="H58" s="6">
        <f t="shared" si="8"/>
        <v>78.415000000000006</v>
      </c>
    </row>
    <row r="59" spans="1:8" ht="15.75" customHeight="1">
      <c r="A59" s="8"/>
      <c r="B59" s="33">
        <v>44068</v>
      </c>
      <c r="C59" s="34" t="s">
        <v>2062</v>
      </c>
      <c r="D59" s="36" t="s">
        <v>1219</v>
      </c>
      <c r="E59" s="6">
        <f t="shared" si="1"/>
        <v>57.8</v>
      </c>
      <c r="F59" s="38">
        <v>2</v>
      </c>
      <c r="G59" s="6">
        <f t="shared" si="7"/>
        <v>28.9</v>
      </c>
      <c r="H59" s="6">
        <f t="shared" si="8"/>
        <v>28.9</v>
      </c>
    </row>
    <row r="60" spans="1:8" ht="15.75" customHeight="1">
      <c r="A60" s="8"/>
      <c r="B60" s="35">
        <v>44056</v>
      </c>
      <c r="C60" s="36" t="s">
        <v>1842</v>
      </c>
      <c r="D60" s="36" t="s">
        <v>358</v>
      </c>
      <c r="E60" s="6">
        <f t="shared" si="1"/>
        <v>10</v>
      </c>
      <c r="F60" s="38">
        <v>0</v>
      </c>
      <c r="G60" s="6" t="str">
        <f t="shared" si="7"/>
        <v/>
      </c>
      <c r="H60" s="6">
        <f t="shared" si="8"/>
        <v>10</v>
      </c>
    </row>
    <row r="61" spans="1:8" ht="15.75" customHeight="1">
      <c r="A61" s="8"/>
      <c r="B61" s="35">
        <v>44065</v>
      </c>
      <c r="C61" s="34" t="s">
        <v>1842</v>
      </c>
      <c r="D61" s="34" t="s">
        <v>358</v>
      </c>
      <c r="E61" s="6">
        <f t="shared" si="1"/>
        <v>10</v>
      </c>
      <c r="F61" s="38">
        <v>0</v>
      </c>
      <c r="G61" s="6" t="str">
        <f t="shared" si="7"/>
        <v/>
      </c>
      <c r="H61" s="6">
        <f t="shared" si="8"/>
        <v>10</v>
      </c>
    </row>
    <row r="62" spans="1:8" ht="15.75" customHeight="1">
      <c r="A62" s="8"/>
      <c r="B62" s="35">
        <v>44074</v>
      </c>
      <c r="C62" s="34" t="s">
        <v>1842</v>
      </c>
      <c r="D62" s="34" t="s">
        <v>358</v>
      </c>
      <c r="E62" s="6">
        <f t="shared" si="1"/>
        <v>10</v>
      </c>
      <c r="F62" s="38">
        <v>0</v>
      </c>
      <c r="G62" s="6" t="str">
        <f t="shared" si="7"/>
        <v/>
      </c>
      <c r="H62" s="6">
        <f t="shared" si="8"/>
        <v>10</v>
      </c>
    </row>
    <row r="63" spans="1:8" ht="15.75" customHeight="1">
      <c r="A63" s="8"/>
      <c r="B63" s="35">
        <v>44051</v>
      </c>
      <c r="C63" s="34" t="s">
        <v>292</v>
      </c>
      <c r="D63" s="34" t="s">
        <v>2066</v>
      </c>
      <c r="E63" s="6">
        <f t="shared" si="1"/>
        <v>51.8</v>
      </c>
      <c r="F63" s="38">
        <v>2</v>
      </c>
      <c r="G63" s="6">
        <f t="shared" si="7"/>
        <v>25.9</v>
      </c>
      <c r="H63" s="6">
        <f t="shared" si="8"/>
        <v>25.9</v>
      </c>
    </row>
    <row r="64" spans="1:8" ht="15.75" customHeight="1">
      <c r="A64" s="8"/>
      <c r="B64" s="35">
        <v>44061</v>
      </c>
      <c r="C64" s="34" t="s">
        <v>292</v>
      </c>
      <c r="D64" s="34" t="s">
        <v>2067</v>
      </c>
      <c r="E64" s="6">
        <f t="shared" si="1"/>
        <v>51.29</v>
      </c>
      <c r="F64" s="38">
        <v>2</v>
      </c>
      <c r="G64" s="6">
        <f t="shared" si="7"/>
        <v>25.645</v>
      </c>
      <c r="H64" s="6">
        <f t="shared" si="8"/>
        <v>25.645</v>
      </c>
    </row>
    <row r="65" spans="1:8" ht="15.75" customHeight="1">
      <c r="A65" s="8"/>
      <c r="B65" s="35">
        <v>44070</v>
      </c>
      <c r="C65" s="34" t="s">
        <v>292</v>
      </c>
      <c r="D65" s="34" t="s">
        <v>2068</v>
      </c>
      <c r="E65" s="6">
        <f t="shared" si="1"/>
        <v>60.93</v>
      </c>
      <c r="F65" s="38">
        <v>2</v>
      </c>
      <c r="G65" s="6">
        <f t="shared" si="7"/>
        <v>30.465</v>
      </c>
      <c r="H65" s="6">
        <f t="shared" si="8"/>
        <v>30.465</v>
      </c>
    </row>
    <row r="66" spans="1:8" ht="15.75" customHeight="1">
      <c r="A66" s="8"/>
      <c r="B66" s="33">
        <v>44072</v>
      </c>
      <c r="C66" s="34" t="s">
        <v>1850</v>
      </c>
      <c r="D66" s="34" t="s">
        <v>8</v>
      </c>
      <c r="E66" s="6">
        <f t="shared" si="1"/>
        <v>40.5</v>
      </c>
      <c r="F66" s="39">
        <v>2</v>
      </c>
      <c r="G66" s="6">
        <f t="shared" si="7"/>
        <v>20.25</v>
      </c>
      <c r="H66" s="6">
        <f t="shared" si="8"/>
        <v>20.25</v>
      </c>
    </row>
    <row r="67" spans="1:8" ht="15.75" customHeight="1">
      <c r="A67" s="8"/>
      <c r="B67" s="33">
        <v>44048</v>
      </c>
      <c r="C67" s="34" t="s">
        <v>2069</v>
      </c>
      <c r="D67" s="34" t="s">
        <v>2070</v>
      </c>
      <c r="E67" s="6">
        <f t="shared" si="1"/>
        <v>13.11</v>
      </c>
      <c r="F67" s="38">
        <v>2</v>
      </c>
      <c r="G67" s="6">
        <f t="shared" si="7"/>
        <v>6.5549999999999997</v>
      </c>
      <c r="H67" s="6">
        <f t="shared" si="8"/>
        <v>6.5549999999999997</v>
      </c>
    </row>
    <row r="68" spans="1:8" ht="15.75" customHeight="1">
      <c r="A68" s="8"/>
      <c r="B68" s="35">
        <v>44050</v>
      </c>
      <c r="C68" s="34" t="s">
        <v>2071</v>
      </c>
      <c r="D68" s="34" t="s">
        <v>2072</v>
      </c>
      <c r="E68" s="6">
        <f t="shared" si="1"/>
        <v>125.9</v>
      </c>
      <c r="F68" s="38">
        <v>3</v>
      </c>
      <c r="G68" s="6">
        <f t="shared" si="7"/>
        <v>41.966666666666669</v>
      </c>
      <c r="H68" s="6">
        <f t="shared" si="8"/>
        <v>83.933333333333337</v>
      </c>
    </row>
    <row r="69" spans="1:8" ht="15.75" customHeight="1">
      <c r="A69" s="8"/>
      <c r="B69" s="33">
        <v>44052</v>
      </c>
      <c r="C69" s="34" t="s">
        <v>1385</v>
      </c>
      <c r="D69" s="34" t="s">
        <v>2073</v>
      </c>
      <c r="E69" s="6">
        <f t="shared" si="1"/>
        <v>44.75</v>
      </c>
      <c r="F69" s="40">
        <v>0</v>
      </c>
      <c r="G69" s="6" t="str">
        <f t="shared" si="7"/>
        <v/>
      </c>
      <c r="H69" s="6">
        <f t="shared" si="8"/>
        <v>44.75</v>
      </c>
    </row>
    <row r="70" spans="1:8" ht="15.75" customHeight="1">
      <c r="A70" s="8"/>
      <c r="B70" s="35">
        <v>44055</v>
      </c>
      <c r="C70" s="34" t="s">
        <v>1462</v>
      </c>
      <c r="D70" s="34" t="s">
        <v>2074</v>
      </c>
      <c r="E70" s="6">
        <v>-44.75</v>
      </c>
      <c r="F70" s="38">
        <v>1</v>
      </c>
      <c r="G70" s="6">
        <f t="shared" si="7"/>
        <v>-44.75</v>
      </c>
      <c r="H70" s="6">
        <f t="shared" si="8"/>
        <v>0</v>
      </c>
    </row>
    <row r="71" spans="1:8" ht="15.75" customHeight="1">
      <c r="A71" s="8" t="s">
        <v>395</v>
      </c>
      <c r="B71" s="33">
        <v>44058</v>
      </c>
      <c r="C71" s="34" t="s">
        <v>1462</v>
      </c>
      <c r="D71" s="34" t="s">
        <v>2075</v>
      </c>
      <c r="E71" s="6">
        <v>-171.1</v>
      </c>
      <c r="F71" s="38">
        <v>2</v>
      </c>
      <c r="G71" s="6">
        <f t="shared" si="7"/>
        <v>-85.55</v>
      </c>
      <c r="H71" s="6">
        <f t="shared" si="8"/>
        <v>-85.55</v>
      </c>
    </row>
    <row r="72" spans="1:8" ht="15.75" customHeight="1">
      <c r="A72" s="8"/>
      <c r="B72" s="35">
        <v>44056</v>
      </c>
      <c r="C72" s="34" t="s">
        <v>2076</v>
      </c>
      <c r="D72" s="34" t="s">
        <v>2077</v>
      </c>
      <c r="E72" s="6">
        <f t="shared" ref="E72:E83" si="9">MID(D72,3,LEN(D72)-2)+0</f>
        <v>34.65</v>
      </c>
      <c r="F72" s="38">
        <v>2</v>
      </c>
      <c r="G72" s="6">
        <f t="shared" si="7"/>
        <v>17.324999999999999</v>
      </c>
      <c r="H72" s="6">
        <f t="shared" si="8"/>
        <v>17.324999999999999</v>
      </c>
    </row>
    <row r="73" spans="1:8" ht="15.75" customHeight="1">
      <c r="A73" s="8"/>
      <c r="B73" s="33">
        <v>44056</v>
      </c>
      <c r="C73" s="34" t="s">
        <v>2076</v>
      </c>
      <c r="D73" s="36" t="s">
        <v>330</v>
      </c>
      <c r="E73" s="6">
        <f t="shared" si="9"/>
        <v>8.8000000000000007</v>
      </c>
      <c r="F73" s="38">
        <v>0</v>
      </c>
      <c r="G73" s="6" t="str">
        <f t="shared" si="7"/>
        <v/>
      </c>
      <c r="H73" s="6">
        <f t="shared" si="8"/>
        <v>8.8000000000000007</v>
      </c>
    </row>
    <row r="74" spans="1:8" ht="15.75" customHeight="1">
      <c r="A74" s="8"/>
      <c r="B74" s="35">
        <v>44058</v>
      </c>
      <c r="C74" s="34" t="s">
        <v>1858</v>
      </c>
      <c r="D74" s="36" t="s">
        <v>34</v>
      </c>
      <c r="E74" s="6">
        <f t="shared" si="9"/>
        <v>7.9</v>
      </c>
      <c r="F74" s="38">
        <v>1</v>
      </c>
      <c r="G74" s="6">
        <f t="shared" si="7"/>
        <v>7.9</v>
      </c>
      <c r="H74" s="6">
        <f t="shared" si="8"/>
        <v>0</v>
      </c>
    </row>
    <row r="75" spans="1:8" ht="15.75" customHeight="1">
      <c r="A75" s="8"/>
      <c r="B75" s="35">
        <v>44059</v>
      </c>
      <c r="C75" s="36" t="s">
        <v>2078</v>
      </c>
      <c r="D75" s="36" t="s">
        <v>2079</v>
      </c>
      <c r="E75" s="6">
        <f t="shared" si="9"/>
        <v>60.6</v>
      </c>
      <c r="F75" s="38">
        <v>0</v>
      </c>
      <c r="G75" s="6" t="str">
        <f t="shared" si="7"/>
        <v/>
      </c>
      <c r="H75" s="6">
        <f t="shared" si="8"/>
        <v>60.6</v>
      </c>
    </row>
    <row r="76" spans="1:8" ht="15.75" customHeight="1">
      <c r="A76" s="8"/>
      <c r="B76" s="37">
        <v>44072</v>
      </c>
      <c r="C76" s="34" t="s">
        <v>9</v>
      </c>
      <c r="D76" s="34" t="s">
        <v>2080</v>
      </c>
      <c r="E76" s="6">
        <f t="shared" si="9"/>
        <v>49.3</v>
      </c>
      <c r="F76" s="38">
        <v>0</v>
      </c>
      <c r="G76" s="6" t="str">
        <f t="shared" si="7"/>
        <v/>
      </c>
      <c r="H76" s="6">
        <f t="shared" si="8"/>
        <v>49.3</v>
      </c>
    </row>
    <row r="77" spans="1:8" ht="15.75" customHeight="1">
      <c r="A77" s="8"/>
      <c r="B77" s="35">
        <v>44051</v>
      </c>
      <c r="C77" s="34" t="s">
        <v>906</v>
      </c>
      <c r="D77" s="34" t="s">
        <v>2081</v>
      </c>
      <c r="E77" s="6">
        <f t="shared" si="9"/>
        <v>94.87</v>
      </c>
      <c r="F77" s="38">
        <v>2</v>
      </c>
      <c r="G77" s="6">
        <f t="shared" si="7"/>
        <v>47.435000000000002</v>
      </c>
      <c r="H77" s="6">
        <f t="shared" si="8"/>
        <v>47.435000000000002</v>
      </c>
    </row>
    <row r="78" spans="1:8" ht="15.75" customHeight="1">
      <c r="A78" s="8"/>
      <c r="B78" s="35">
        <v>44075</v>
      </c>
      <c r="C78" s="34" t="s">
        <v>2082</v>
      </c>
      <c r="D78" s="34" t="s">
        <v>330</v>
      </c>
      <c r="E78" s="6">
        <f t="shared" si="9"/>
        <v>8.8000000000000007</v>
      </c>
      <c r="F78" s="38">
        <v>0</v>
      </c>
      <c r="G78" s="6" t="str">
        <f t="shared" si="7"/>
        <v/>
      </c>
      <c r="H78" s="6">
        <f t="shared" si="8"/>
        <v>8.8000000000000007</v>
      </c>
    </row>
    <row r="79" spans="1:8" ht="15.75" customHeight="1">
      <c r="A79" s="8"/>
      <c r="B79" s="35">
        <v>44063</v>
      </c>
      <c r="C79" s="34" t="s">
        <v>548</v>
      </c>
      <c r="D79" s="36" t="s">
        <v>521</v>
      </c>
      <c r="E79" s="6">
        <f t="shared" si="9"/>
        <v>2.4</v>
      </c>
      <c r="F79" s="38">
        <v>0</v>
      </c>
      <c r="G79" s="6" t="str">
        <f t="shared" si="7"/>
        <v/>
      </c>
      <c r="H79" s="6">
        <f t="shared" si="8"/>
        <v>2.4</v>
      </c>
    </row>
    <row r="80" spans="1:8" ht="15.75" customHeight="1">
      <c r="A80" s="8"/>
      <c r="B80" s="33">
        <v>44073</v>
      </c>
      <c r="C80" s="34" t="s">
        <v>548</v>
      </c>
      <c r="D80" s="34" t="s">
        <v>50</v>
      </c>
      <c r="E80" s="6">
        <f t="shared" si="9"/>
        <v>6.5</v>
      </c>
      <c r="F80" s="38">
        <v>2</v>
      </c>
      <c r="G80" s="6">
        <f t="shared" si="7"/>
        <v>3.25</v>
      </c>
      <c r="H80" s="6">
        <f t="shared" si="8"/>
        <v>3.25</v>
      </c>
    </row>
    <row r="81" spans="1:8" ht="15.75" customHeight="1">
      <c r="A81" s="8"/>
      <c r="B81" s="35">
        <v>44055</v>
      </c>
      <c r="C81" s="34" t="s">
        <v>55</v>
      </c>
      <c r="D81" s="36" t="s">
        <v>806</v>
      </c>
      <c r="E81" s="6">
        <f t="shared" si="9"/>
        <v>3.5</v>
      </c>
      <c r="F81" s="38">
        <v>2</v>
      </c>
      <c r="G81" s="6">
        <f t="shared" si="7"/>
        <v>1.75</v>
      </c>
      <c r="H81" s="6">
        <f t="shared" si="8"/>
        <v>1.75</v>
      </c>
    </row>
    <row r="82" spans="1:8" ht="15.75" customHeight="1">
      <c r="A82" s="8"/>
      <c r="B82" s="35">
        <v>44058</v>
      </c>
      <c r="C82" s="36" t="s">
        <v>55</v>
      </c>
      <c r="D82" s="36" t="s">
        <v>806</v>
      </c>
      <c r="E82" s="6">
        <f t="shared" si="9"/>
        <v>3.5</v>
      </c>
      <c r="F82" s="38">
        <v>2</v>
      </c>
      <c r="G82" s="6">
        <f t="shared" si="7"/>
        <v>1.75</v>
      </c>
      <c r="H82" s="6">
        <f t="shared" si="8"/>
        <v>1.75</v>
      </c>
    </row>
    <row r="83" spans="1:8" ht="15.75" customHeight="1">
      <c r="A83" s="8"/>
      <c r="B83" s="33">
        <v>44045</v>
      </c>
      <c r="C83" s="34" t="s">
        <v>2083</v>
      </c>
      <c r="D83" s="34" t="s">
        <v>2084</v>
      </c>
      <c r="E83" s="6">
        <f t="shared" si="9"/>
        <v>44.5</v>
      </c>
      <c r="F83" s="38">
        <v>2</v>
      </c>
      <c r="G83" s="6">
        <f t="shared" si="7"/>
        <v>22.25</v>
      </c>
      <c r="H83" s="6">
        <f t="shared" si="8"/>
        <v>22.25</v>
      </c>
    </row>
    <row r="84" spans="1:8" ht="15.75" customHeight="1">
      <c r="A84" s="8"/>
      <c r="B84" s="18"/>
      <c r="E84" s="6"/>
      <c r="F84" s="38"/>
      <c r="G84" s="6"/>
      <c r="H84" s="8"/>
    </row>
    <row r="85" spans="1:8" ht="15.75" customHeight="1">
      <c r="A85" s="8"/>
      <c r="B85" s="18"/>
      <c r="E85" s="6"/>
      <c r="F85" s="38"/>
      <c r="G85" s="6"/>
      <c r="H85" s="8"/>
    </row>
    <row r="86" spans="1:8" ht="15.75" customHeight="1">
      <c r="A86" s="8"/>
      <c r="B86" s="19"/>
      <c r="E86" s="6"/>
      <c r="F86" s="38"/>
      <c r="G86" s="6"/>
      <c r="H86" s="8"/>
    </row>
    <row r="87" spans="1:8" ht="15.75" customHeight="1">
      <c r="A87" s="8"/>
      <c r="B87" s="19"/>
      <c r="E87" s="6"/>
      <c r="F87" s="38"/>
      <c r="G87" s="6"/>
      <c r="H87" s="8"/>
    </row>
    <row r="88" spans="1:8" ht="15.75" customHeight="1">
      <c r="A88" s="8"/>
      <c r="B88" s="19"/>
      <c r="E88" s="6"/>
      <c r="F88" s="38"/>
      <c r="G88" s="6"/>
      <c r="H88" s="8"/>
    </row>
    <row r="89" spans="1:8" ht="15.75" customHeight="1">
      <c r="A89" s="8"/>
      <c r="B89" s="19"/>
      <c r="E89" s="6"/>
      <c r="F89" s="38"/>
      <c r="G89" s="6"/>
      <c r="H89" s="8"/>
    </row>
    <row r="90" spans="1:8" ht="15.75" customHeight="1">
      <c r="A90" s="8"/>
      <c r="B90" s="19"/>
      <c r="E90" s="6"/>
      <c r="F90" s="38"/>
      <c r="G90" s="6"/>
      <c r="H90" s="8"/>
    </row>
    <row r="91" spans="1:8" ht="15.75" customHeight="1">
      <c r="A91" s="8"/>
      <c r="B91" s="15"/>
      <c r="E91" s="6"/>
      <c r="F91" s="38"/>
      <c r="G91" s="6"/>
      <c r="H91" s="8"/>
    </row>
    <row r="92" spans="1:8" ht="15.75" customHeight="1">
      <c r="A92" s="8"/>
      <c r="B92" s="19"/>
      <c r="E92" s="6"/>
      <c r="F92" s="38"/>
      <c r="G92" s="6"/>
      <c r="H92" s="8"/>
    </row>
    <row r="93" spans="1:8" ht="15.75" customHeight="1">
      <c r="A93" s="8"/>
      <c r="B93" s="19"/>
      <c r="E93" s="6"/>
      <c r="F93" s="38"/>
      <c r="G93" s="6"/>
      <c r="H93" s="8"/>
    </row>
    <row r="94" spans="1:8" ht="15.75" customHeight="1">
      <c r="A94" s="8"/>
      <c r="B94" s="19"/>
      <c r="E94" s="6"/>
      <c r="F94" s="38"/>
      <c r="G94" s="6"/>
      <c r="H94" s="8"/>
    </row>
    <row r="95" spans="1:8" ht="15.75" customHeight="1">
      <c r="A95" s="8"/>
      <c r="B95" s="19"/>
      <c r="E95" s="6"/>
      <c r="F95" s="38"/>
      <c r="G95" s="6"/>
      <c r="H95" s="8"/>
    </row>
    <row r="96" spans="1:8" ht="15.75" customHeight="1">
      <c r="A96" s="8"/>
      <c r="B96" s="19"/>
      <c r="E96" s="6"/>
      <c r="F96" s="38"/>
      <c r="G96" s="6"/>
      <c r="H96" s="8"/>
    </row>
    <row r="97" spans="1:8" ht="15.75" customHeight="1">
      <c r="A97" s="8"/>
      <c r="B97" s="19"/>
      <c r="E97" s="6"/>
      <c r="F97" s="38"/>
      <c r="G97" s="6"/>
      <c r="H97" s="8"/>
    </row>
    <row r="98" spans="1:8" ht="15.75" customHeight="1">
      <c r="A98" s="8"/>
      <c r="B98" s="18"/>
      <c r="E98" s="6"/>
      <c r="F98" s="38"/>
      <c r="G98" s="6"/>
      <c r="H98" s="8"/>
    </row>
    <row r="99" spans="1:8" ht="15.75" customHeight="1">
      <c r="A99" s="8"/>
      <c r="B99" s="18"/>
      <c r="E99" s="6"/>
      <c r="F99" s="38"/>
      <c r="G99" s="6"/>
      <c r="H99" s="8"/>
    </row>
    <row r="100" spans="1:8" ht="15.75" customHeight="1">
      <c r="A100" s="8"/>
      <c r="B100" s="19"/>
      <c r="E100" s="6"/>
      <c r="F100" s="38"/>
      <c r="G100" s="6"/>
      <c r="H100" s="8"/>
    </row>
    <row r="101" spans="1:8" ht="15.75" customHeight="1">
      <c r="A101" s="8"/>
      <c r="B101" s="19"/>
      <c r="E101" s="6"/>
      <c r="F101" s="38"/>
      <c r="G101" s="6"/>
      <c r="H101" s="8"/>
    </row>
    <row r="102" spans="1:8" ht="15.75" customHeight="1">
      <c r="A102" s="8"/>
      <c r="B102" s="19"/>
      <c r="E102" s="6"/>
      <c r="F102" s="38"/>
      <c r="G102" s="6"/>
      <c r="H102" s="8"/>
    </row>
    <row r="103" spans="1:8" ht="15.75" customHeight="1">
      <c r="A103" s="8"/>
      <c r="B103" s="19"/>
      <c r="E103" s="6"/>
      <c r="F103" s="38"/>
      <c r="G103" s="6"/>
      <c r="H103" s="8"/>
    </row>
    <row r="104" spans="1:8" ht="15.75" customHeight="1">
      <c r="A104" s="8"/>
      <c r="B104" s="18"/>
      <c r="E104" s="6"/>
      <c r="F104" s="38"/>
      <c r="G104" s="6"/>
      <c r="H104" s="8"/>
    </row>
    <row r="105" spans="1:8" ht="15.75" customHeight="1">
      <c r="A105" s="8"/>
      <c r="B105" s="19"/>
      <c r="E105" s="6"/>
      <c r="F105" s="38"/>
      <c r="G105" s="6"/>
      <c r="H105" s="8"/>
    </row>
    <row r="106" spans="1:8" ht="15.75" customHeight="1">
      <c r="A106" s="8"/>
      <c r="B106" s="18"/>
      <c r="E106" s="6"/>
      <c r="F106" s="38"/>
      <c r="G106" s="6"/>
      <c r="H106" s="8"/>
    </row>
    <row r="107" spans="1:8" ht="15.75" customHeight="1">
      <c r="A107" s="8"/>
      <c r="B107" s="19"/>
      <c r="E107" s="6"/>
      <c r="F107" s="3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38"/>
      <c r="G108" s="6"/>
      <c r="H108" s="8"/>
    </row>
    <row r="109" spans="1:8" ht="15.75" customHeight="1">
      <c r="A109" s="8"/>
      <c r="B109" s="20"/>
      <c r="C109" s="21"/>
      <c r="D109" s="22"/>
      <c r="E109" s="6"/>
      <c r="F109" s="38"/>
      <c r="G109" s="6"/>
      <c r="H109" s="8"/>
    </row>
    <row r="110" spans="1:8" ht="15.75" customHeight="1">
      <c r="A110" s="8"/>
      <c r="B110" s="23"/>
      <c r="C110" s="21"/>
      <c r="D110" s="22"/>
      <c r="E110" s="6"/>
      <c r="F110" s="38"/>
      <c r="G110" s="6"/>
      <c r="H110" s="8"/>
    </row>
    <row r="111" spans="1:8" ht="15.75" customHeight="1">
      <c r="A111" s="8"/>
      <c r="B111" s="23"/>
      <c r="C111" s="21"/>
      <c r="D111" s="22"/>
      <c r="E111" s="6"/>
      <c r="F111" s="38"/>
      <c r="G111" s="6"/>
      <c r="H111" s="8"/>
    </row>
    <row r="112" spans="1:8" ht="15.75" customHeight="1">
      <c r="A112" s="8"/>
      <c r="B112" s="23"/>
      <c r="C112" s="21"/>
      <c r="D112" s="22"/>
      <c r="E112" s="6"/>
      <c r="F112" s="38"/>
      <c r="G112" s="6"/>
      <c r="H112" s="8"/>
    </row>
    <row r="113" spans="1:8" ht="15.75" customHeight="1">
      <c r="A113" s="8"/>
      <c r="B113" s="20"/>
      <c r="C113" s="21"/>
      <c r="D113" s="22"/>
      <c r="E113" s="6"/>
      <c r="F113" s="38"/>
      <c r="G113" s="6"/>
      <c r="H113" s="8"/>
    </row>
    <row r="114" spans="1:8" ht="15.75" customHeight="1">
      <c r="B114" s="26"/>
      <c r="F114" s="39"/>
      <c r="G114" s="13"/>
    </row>
    <row r="115" spans="1:8" ht="15.75" customHeight="1">
      <c r="B115" s="26"/>
      <c r="F115" s="39"/>
      <c r="G115" s="13"/>
    </row>
    <row r="116" spans="1:8" ht="15.75" customHeight="1">
      <c r="B116" s="26"/>
      <c r="F116" s="39"/>
      <c r="G116" s="13"/>
    </row>
    <row r="117" spans="1:8" ht="15.75" customHeight="1">
      <c r="F117" s="39"/>
      <c r="G117" s="13"/>
    </row>
    <row r="118" spans="1:8" ht="15.75" customHeight="1">
      <c r="F118" s="39"/>
    </row>
    <row r="119" spans="1:8" ht="15.75" customHeight="1">
      <c r="F119" s="39"/>
    </row>
    <row r="120" spans="1:8" ht="15.75" customHeight="1">
      <c r="F120" s="39"/>
    </row>
    <row r="121" spans="1:8" ht="15.75" customHeight="1">
      <c r="F121" s="39"/>
      <c r="G121" s="13"/>
    </row>
    <row r="122" spans="1:8" ht="15.75" customHeight="1">
      <c r="F122" s="39"/>
      <c r="G122" s="13"/>
    </row>
    <row r="123" spans="1:8" ht="15.75" customHeight="1">
      <c r="F123" s="39"/>
      <c r="G123" s="13"/>
    </row>
    <row r="124" spans="1:8" ht="15.75" customHeight="1">
      <c r="F124" s="39"/>
      <c r="G124" s="13"/>
    </row>
    <row r="125" spans="1:8" ht="15.75" customHeight="1">
      <c r="F125" s="39"/>
      <c r="G125" s="13"/>
    </row>
    <row r="126" spans="1:8" ht="15.75" customHeight="1">
      <c r="F126" s="39"/>
      <c r="G126" s="6"/>
      <c r="H126" s="8"/>
    </row>
    <row r="127" spans="1:8" ht="15.75" customHeight="1">
      <c r="F127" s="39"/>
      <c r="G127" s="6"/>
      <c r="H127" s="8"/>
    </row>
    <row r="128" spans="1:8" ht="15.75" customHeight="1">
      <c r="F128" s="39"/>
      <c r="G128" s="6"/>
      <c r="H128" s="8"/>
    </row>
    <row r="129" spans="6:7" ht="15.75" customHeight="1">
      <c r="F129" s="39"/>
      <c r="G129" s="13"/>
    </row>
    <row r="130" spans="6:7" ht="15.75" customHeight="1">
      <c r="F130" s="39"/>
      <c r="G130" s="13"/>
    </row>
    <row r="131" spans="6:7" ht="15.75" customHeight="1">
      <c r="F131" s="39"/>
      <c r="G131" s="13"/>
    </row>
    <row r="132" spans="6:7" ht="15.75" customHeight="1">
      <c r="F132" s="39"/>
      <c r="G132" s="13"/>
    </row>
    <row r="133" spans="6:7" ht="15.75" customHeight="1">
      <c r="F133" s="39"/>
      <c r="G133" s="13"/>
    </row>
    <row r="134" spans="6:7" ht="15.75" customHeight="1">
      <c r="F134" s="39"/>
      <c r="G134" s="13"/>
    </row>
    <row r="135" spans="6:7" ht="15.75" customHeight="1">
      <c r="F135" s="39"/>
      <c r="G135" s="13"/>
    </row>
    <row r="136" spans="6:7" ht="15.75" customHeight="1">
      <c r="F136" s="39"/>
      <c r="G136" s="13"/>
    </row>
    <row r="137" spans="6:7" ht="15.75" customHeight="1">
      <c r="F137" s="39"/>
      <c r="G137" s="13"/>
    </row>
    <row r="138" spans="6:7" ht="15.75" customHeight="1">
      <c r="F138" s="39"/>
      <c r="G138" s="13"/>
    </row>
    <row r="139" spans="6:7" ht="15.75" customHeight="1">
      <c r="F139" s="39"/>
      <c r="G139" s="13"/>
    </row>
    <row r="140" spans="6:7" ht="15.75" customHeight="1">
      <c r="F140" s="39"/>
      <c r="G140" s="13"/>
    </row>
    <row r="141" spans="6:7" ht="15.75" customHeight="1">
      <c r="F141" s="39"/>
      <c r="G141" s="13"/>
    </row>
    <row r="142" spans="6:7" ht="15.75" customHeight="1">
      <c r="F142" s="39"/>
      <c r="G142" s="13"/>
    </row>
    <row r="143" spans="6:7" ht="15.75" customHeight="1">
      <c r="F143" s="39"/>
      <c r="G143" s="13"/>
    </row>
    <row r="144" spans="6:7" ht="15.75" customHeight="1">
      <c r="F144" s="39"/>
      <c r="G144" s="13"/>
    </row>
    <row r="145" spans="6:7" ht="15.75" customHeight="1">
      <c r="F145" s="39"/>
      <c r="G145" s="13"/>
    </row>
    <row r="146" spans="6:7" ht="15.75" customHeight="1">
      <c r="F146" s="39"/>
      <c r="G146" s="13"/>
    </row>
    <row r="147" spans="6:7" ht="15.75" customHeight="1">
      <c r="F147" s="39"/>
      <c r="G147" s="13"/>
    </row>
    <row r="148" spans="6:7" ht="15.75" customHeight="1">
      <c r="F148" s="39"/>
      <c r="G148" s="13"/>
    </row>
    <row r="149" spans="6:7" ht="15.75" customHeight="1">
      <c r="F149" s="39"/>
      <c r="G149" s="13"/>
    </row>
    <row r="150" spans="6:7" ht="15.75" customHeight="1">
      <c r="F150" s="39"/>
      <c r="G150" s="13"/>
    </row>
    <row r="151" spans="6:7" ht="15.75" customHeight="1">
      <c r="F151" s="39"/>
      <c r="G151" s="13"/>
    </row>
    <row r="152" spans="6:7" ht="15.75" customHeight="1">
      <c r="F152" s="39"/>
      <c r="G152" s="13"/>
    </row>
    <row r="153" spans="6:7" ht="15.75" customHeight="1">
      <c r="F153" s="39"/>
      <c r="G153" s="13"/>
    </row>
    <row r="154" spans="6:7" ht="15.75" customHeight="1">
      <c r="F154" s="39"/>
      <c r="G154" s="13"/>
    </row>
    <row r="155" spans="6:7" ht="15.75" customHeight="1">
      <c r="F155" s="39"/>
      <c r="G155" s="13"/>
    </row>
    <row r="156" spans="6:7" ht="15.75" customHeight="1">
      <c r="F156" s="39"/>
      <c r="G156" s="13"/>
    </row>
    <row r="157" spans="6:7" ht="15.75" customHeight="1">
      <c r="F157" s="39"/>
      <c r="G157" s="13"/>
    </row>
    <row r="158" spans="6:7" ht="15.75" customHeight="1">
      <c r="F158" s="39"/>
      <c r="G158" s="13"/>
    </row>
    <row r="159" spans="6:7" ht="15.75" customHeight="1">
      <c r="F159" s="39"/>
      <c r="G159" s="13"/>
    </row>
    <row r="160" spans="6:7" ht="15.75" customHeight="1">
      <c r="F160" s="39"/>
      <c r="G160" s="13"/>
    </row>
    <row r="161" spans="6:7" ht="15.75" customHeight="1">
      <c r="F161" s="39"/>
      <c r="G161" s="13"/>
    </row>
    <row r="162" spans="6:7" ht="15.75" customHeight="1">
      <c r="F162" s="39"/>
      <c r="G162" s="13"/>
    </row>
    <row r="163" spans="6:7" ht="15.75" customHeight="1">
      <c r="F163" s="39"/>
      <c r="G163" s="13"/>
    </row>
    <row r="164" spans="6:7" ht="15.75" customHeight="1">
      <c r="F164" s="39"/>
      <c r="G164" s="13"/>
    </row>
    <row r="165" spans="6:7" ht="15.75" customHeight="1">
      <c r="F165" s="39"/>
      <c r="G165" s="13"/>
    </row>
    <row r="166" spans="6:7" ht="15.75" customHeight="1">
      <c r="F166" s="39"/>
      <c r="G166" s="13"/>
    </row>
    <row r="167" spans="6:7" ht="15.75" customHeight="1">
      <c r="F167" s="39"/>
      <c r="G167" s="13"/>
    </row>
    <row r="168" spans="6:7" ht="15.75" customHeight="1">
      <c r="F168" s="39"/>
      <c r="G168" s="13"/>
    </row>
    <row r="169" spans="6:7" ht="15.75" customHeight="1">
      <c r="F169" s="39"/>
      <c r="G169" s="13"/>
    </row>
    <row r="170" spans="6:7" ht="15.75" customHeight="1">
      <c r="F170" s="39"/>
      <c r="G170" s="13"/>
    </row>
    <row r="171" spans="6:7" ht="15.75" customHeight="1">
      <c r="F171" s="39"/>
      <c r="G171" s="13"/>
    </row>
    <row r="172" spans="6:7" ht="15.75" customHeight="1">
      <c r="F172" s="39"/>
      <c r="G172" s="13"/>
    </row>
    <row r="173" spans="6:7" ht="15.75" customHeight="1">
      <c r="F173" s="39"/>
      <c r="G173" s="13"/>
    </row>
    <row r="174" spans="6:7" ht="15.75" customHeight="1">
      <c r="F174" s="39"/>
      <c r="G174" s="13"/>
    </row>
    <row r="175" spans="6:7" ht="15.75" customHeight="1">
      <c r="F175" s="39"/>
      <c r="G175" s="13"/>
    </row>
    <row r="176" spans="6:7" ht="15.75" customHeight="1">
      <c r="F176" s="39"/>
      <c r="G176" s="13"/>
    </row>
    <row r="177" spans="6:7" ht="15.75" customHeight="1">
      <c r="F177" s="39"/>
      <c r="G177" s="13"/>
    </row>
    <row r="178" spans="6:7" ht="15.75" customHeight="1">
      <c r="F178" s="39"/>
      <c r="G178" s="13"/>
    </row>
    <row r="179" spans="6:7" ht="15.75" customHeight="1">
      <c r="F179" s="39"/>
      <c r="G179" s="13"/>
    </row>
    <row r="180" spans="6:7" ht="15.75" customHeight="1">
      <c r="F180" s="39"/>
      <c r="G180" s="13"/>
    </row>
    <row r="181" spans="6:7" ht="15.75" customHeight="1">
      <c r="F181" s="39"/>
      <c r="G181" s="13"/>
    </row>
    <row r="182" spans="6:7" ht="15.75" customHeight="1">
      <c r="F182" s="39"/>
      <c r="G182" s="13"/>
    </row>
    <row r="183" spans="6:7" ht="15.75" customHeight="1">
      <c r="F183" s="39"/>
      <c r="G183" s="13"/>
    </row>
    <row r="184" spans="6:7" ht="15.75" customHeight="1">
      <c r="F184" s="39"/>
      <c r="G184" s="13"/>
    </row>
    <row r="185" spans="6:7" ht="15.75" customHeight="1">
      <c r="F185" s="39"/>
      <c r="G185" s="13"/>
    </row>
    <row r="186" spans="6:7" ht="15.75" customHeight="1">
      <c r="F186" s="39"/>
      <c r="G186" s="13"/>
    </row>
    <row r="187" spans="6:7" ht="15.75" customHeight="1">
      <c r="F187" s="39"/>
      <c r="G187" s="13"/>
    </row>
    <row r="188" spans="6:7" ht="15.75" customHeight="1">
      <c r="F188" s="39"/>
      <c r="G188" s="13"/>
    </row>
    <row r="189" spans="6:7" ht="15.75" customHeight="1">
      <c r="F189" s="39"/>
      <c r="G189" s="13"/>
    </row>
    <row r="190" spans="6:7" ht="15.75" customHeight="1">
      <c r="F190" s="39"/>
      <c r="G190" s="13"/>
    </row>
    <row r="191" spans="6:7" ht="15.75" customHeight="1">
      <c r="F191" s="39"/>
      <c r="G191" s="13"/>
    </row>
    <row r="192" spans="6:7" ht="15.75" customHeight="1">
      <c r="F192" s="39"/>
      <c r="G192" s="13"/>
    </row>
    <row r="193" spans="6:7" ht="15.75" customHeight="1">
      <c r="F193" s="39"/>
      <c r="G193" s="13"/>
    </row>
    <row r="194" spans="6:7" ht="15.75" customHeight="1">
      <c r="F194" s="39"/>
      <c r="G194" s="13"/>
    </row>
    <row r="195" spans="6:7" ht="15.75" customHeight="1">
      <c r="F195" s="39"/>
      <c r="G195" s="13"/>
    </row>
    <row r="196" spans="6:7" ht="15.75" customHeight="1">
      <c r="F196" s="39"/>
      <c r="G196" s="13"/>
    </row>
    <row r="197" spans="6:7" ht="15.75" customHeight="1">
      <c r="F197" s="39"/>
      <c r="G197" s="13"/>
    </row>
    <row r="198" spans="6:7" ht="15.75" customHeight="1">
      <c r="F198" s="39"/>
      <c r="G198" s="13"/>
    </row>
    <row r="199" spans="6:7" ht="15.75" customHeight="1">
      <c r="F199" s="39"/>
      <c r="G199" s="13"/>
    </row>
    <row r="200" spans="6:7" ht="15.75" customHeight="1">
      <c r="F200" s="39"/>
      <c r="G200" s="13"/>
    </row>
    <row r="201" spans="6:7" ht="15.75" customHeight="1">
      <c r="F201" s="39"/>
      <c r="G201" s="13"/>
    </row>
    <row r="202" spans="6:7" ht="15.75" customHeight="1">
      <c r="F202" s="39"/>
      <c r="G202" s="13"/>
    </row>
    <row r="203" spans="6:7" ht="15.75" customHeight="1">
      <c r="F203" s="39"/>
      <c r="G203" s="13"/>
    </row>
    <row r="204" spans="6:7" ht="15.75" customHeight="1">
      <c r="F204" s="39"/>
      <c r="G204" s="13"/>
    </row>
    <row r="205" spans="6:7" ht="15.75" customHeight="1">
      <c r="F205" s="39"/>
      <c r="G205" s="13"/>
    </row>
    <row r="206" spans="6:7" ht="15.75" customHeight="1">
      <c r="F206" s="39"/>
      <c r="G206" s="13"/>
    </row>
    <row r="207" spans="6:7" ht="15.75" customHeight="1">
      <c r="F207" s="39"/>
      <c r="G207" s="13"/>
    </row>
    <row r="208" spans="6:7" ht="15.75" customHeight="1">
      <c r="F208" s="39"/>
      <c r="G208" s="13"/>
    </row>
    <row r="209" spans="6:7" ht="15.75" customHeight="1">
      <c r="F209" s="39"/>
      <c r="G209" s="13"/>
    </row>
    <row r="210" spans="6:7" ht="15.75" customHeight="1">
      <c r="F210" s="39"/>
      <c r="G210" s="13"/>
    </row>
    <row r="211" spans="6:7" ht="15.75" customHeight="1">
      <c r="F211" s="39"/>
      <c r="G211" s="13"/>
    </row>
    <row r="212" spans="6:7" ht="15.75" customHeight="1">
      <c r="F212" s="39"/>
      <c r="G212" s="13"/>
    </row>
    <row r="213" spans="6:7" ht="15.75" customHeight="1">
      <c r="F213" s="39"/>
      <c r="G213" s="13"/>
    </row>
    <row r="214" spans="6:7" ht="15.75" customHeight="1">
      <c r="F214" s="39"/>
      <c r="G214" s="13"/>
    </row>
    <row r="215" spans="6:7" ht="15.75" customHeight="1">
      <c r="F215" s="39"/>
      <c r="G215" s="13"/>
    </row>
    <row r="216" spans="6:7" ht="15.75" customHeight="1">
      <c r="F216" s="39"/>
      <c r="G216" s="13"/>
    </row>
    <row r="217" spans="6:7" ht="15.75" customHeight="1">
      <c r="F217" s="39"/>
      <c r="G217" s="13"/>
    </row>
    <row r="218" spans="6:7" ht="15.75" customHeight="1">
      <c r="F218" s="39"/>
      <c r="G218" s="13"/>
    </row>
    <row r="219" spans="6:7" ht="15.75" customHeight="1">
      <c r="F219" s="39"/>
      <c r="G219" s="13"/>
    </row>
    <row r="220" spans="6:7" ht="15.75" customHeight="1">
      <c r="F220" s="39"/>
      <c r="G220" s="13"/>
    </row>
    <row r="221" spans="6:7" ht="15.75" customHeight="1">
      <c r="F221" s="39"/>
      <c r="G221" s="13"/>
    </row>
    <row r="222" spans="6:7" ht="15.75" customHeight="1">
      <c r="F222" s="39"/>
      <c r="G222" s="13"/>
    </row>
    <row r="223" spans="6:7" ht="15.75" customHeight="1">
      <c r="F223" s="39"/>
      <c r="G223" s="13"/>
    </row>
    <row r="224" spans="6:7" ht="15.75" customHeight="1">
      <c r="F224" s="39"/>
      <c r="G224" s="13"/>
    </row>
    <row r="225" spans="6:7" ht="15.75" customHeight="1">
      <c r="F225" s="39"/>
      <c r="G225" s="13"/>
    </row>
    <row r="226" spans="6:7" ht="15.75" customHeight="1">
      <c r="F226" s="39"/>
      <c r="G226" s="13"/>
    </row>
    <row r="227" spans="6:7" ht="15.75" customHeight="1">
      <c r="F227" s="39"/>
      <c r="G227" s="13"/>
    </row>
    <row r="228" spans="6:7" ht="15.75" customHeight="1">
      <c r="F228" s="39"/>
      <c r="G228" s="13"/>
    </row>
    <row r="229" spans="6:7" ht="15.75" customHeight="1">
      <c r="F229" s="39"/>
      <c r="G229" s="13"/>
    </row>
    <row r="230" spans="6:7" ht="15.75" customHeight="1">
      <c r="F230" s="39"/>
      <c r="G230" s="13"/>
    </row>
    <row r="231" spans="6:7" ht="15.75" customHeight="1">
      <c r="F231" s="39"/>
      <c r="G231" s="13"/>
    </row>
    <row r="232" spans="6:7" ht="15.75" customHeight="1">
      <c r="F232" s="39"/>
      <c r="G232" s="13"/>
    </row>
    <row r="233" spans="6:7" ht="15.75" customHeight="1">
      <c r="F233" s="39"/>
      <c r="G233" s="13"/>
    </row>
    <row r="234" spans="6:7" ht="15.75" customHeight="1">
      <c r="F234" s="39"/>
      <c r="G234" s="13"/>
    </row>
    <row r="235" spans="6:7" ht="15.75" customHeight="1">
      <c r="F235" s="39"/>
      <c r="G235" s="13"/>
    </row>
    <row r="236" spans="6:7" ht="15.75" customHeight="1">
      <c r="F236" s="39"/>
      <c r="G236" s="13"/>
    </row>
    <row r="237" spans="6:7" ht="15.75" customHeight="1">
      <c r="F237" s="39"/>
      <c r="G237" s="13"/>
    </row>
    <row r="238" spans="6:7" ht="15.75" customHeight="1">
      <c r="F238" s="39"/>
      <c r="G238" s="13"/>
    </row>
    <row r="239" spans="6:7" ht="15.75" customHeight="1">
      <c r="F239" s="39"/>
      <c r="G239" s="13"/>
    </row>
    <row r="240" spans="6:7" ht="15.75" customHeight="1">
      <c r="F240" s="39"/>
      <c r="G240" s="13"/>
    </row>
    <row r="241" spans="6:7" ht="15.75" customHeight="1">
      <c r="F241" s="39"/>
      <c r="G241" s="13"/>
    </row>
    <row r="242" spans="6:7" ht="15.75" customHeight="1">
      <c r="F242" s="39"/>
      <c r="G242" s="13"/>
    </row>
    <row r="243" spans="6:7" ht="15.75" customHeight="1">
      <c r="F243" s="39"/>
      <c r="G243" s="13"/>
    </row>
    <row r="244" spans="6:7" ht="15.75" customHeight="1">
      <c r="F244" s="39"/>
      <c r="G244" s="13"/>
    </row>
    <row r="245" spans="6:7" ht="15.75" customHeight="1">
      <c r="F245" s="39"/>
      <c r="G245" s="13"/>
    </row>
    <row r="246" spans="6:7" ht="15.75" customHeight="1">
      <c r="F246" s="39"/>
      <c r="G246" s="13"/>
    </row>
    <row r="247" spans="6:7" ht="15.75" customHeight="1">
      <c r="F247" s="39"/>
      <c r="G247" s="13"/>
    </row>
    <row r="248" spans="6:7" ht="15.75" customHeight="1">
      <c r="F248" s="39"/>
      <c r="G248" s="13"/>
    </row>
    <row r="249" spans="6:7" ht="15.75" customHeight="1">
      <c r="F249" s="39"/>
    </row>
    <row r="250" spans="6:7" ht="15.75" customHeight="1">
      <c r="F250" s="39"/>
    </row>
    <row r="251" spans="6:7" ht="15.75" customHeight="1">
      <c r="F251" s="39"/>
    </row>
    <row r="252" spans="6:7" ht="15.75" customHeight="1">
      <c r="F252" s="39"/>
    </row>
    <row r="253" spans="6:7" ht="15.75" customHeight="1">
      <c r="F253" s="39"/>
    </row>
    <row r="254" spans="6:7" ht="15.75" customHeight="1">
      <c r="F254" s="39"/>
    </row>
    <row r="255" spans="6:7" ht="15.75" customHeight="1">
      <c r="F255" s="39"/>
    </row>
    <row r="256" spans="6:7" ht="15.75" customHeight="1">
      <c r="F256" s="39"/>
    </row>
    <row r="257" spans="6:6" ht="15.75" customHeight="1">
      <c r="F257" s="39"/>
    </row>
    <row r="258" spans="6:6" ht="15.75" customHeight="1">
      <c r="F258" s="39"/>
    </row>
    <row r="259" spans="6:6" ht="15.75" customHeight="1">
      <c r="F259" s="39"/>
    </row>
    <row r="260" spans="6:6" ht="15.75" customHeight="1">
      <c r="F260" s="39"/>
    </row>
    <row r="261" spans="6:6" ht="15.75" customHeight="1">
      <c r="F261" s="39"/>
    </row>
    <row r="262" spans="6:6" ht="15.75" customHeight="1">
      <c r="F262" s="39"/>
    </row>
    <row r="263" spans="6:6" ht="15.75" customHeight="1">
      <c r="F263" s="39"/>
    </row>
    <row r="264" spans="6:6" ht="15.75" customHeight="1">
      <c r="F264" s="39"/>
    </row>
    <row r="265" spans="6:6" ht="15.75" customHeight="1">
      <c r="F265" s="39"/>
    </row>
    <row r="266" spans="6:6" ht="15.75" customHeight="1">
      <c r="F266" s="39"/>
    </row>
    <row r="267" spans="6:6" ht="15.75" customHeight="1">
      <c r="F267" s="39"/>
    </row>
    <row r="268" spans="6:6" ht="15.75" customHeight="1">
      <c r="F268" s="39"/>
    </row>
    <row r="269" spans="6:6" ht="15.75" customHeight="1">
      <c r="F269" s="39"/>
    </row>
    <row r="270" spans="6:6" ht="15.75" customHeight="1">
      <c r="F270" s="39"/>
    </row>
    <row r="271" spans="6:6" ht="15.75" customHeight="1">
      <c r="F271" s="39"/>
    </row>
    <row r="272" spans="6:6" ht="15.75" customHeight="1">
      <c r="F272" s="39"/>
    </row>
    <row r="273" spans="6:6" ht="15.75" customHeight="1">
      <c r="F273" s="39"/>
    </row>
    <row r="274" spans="6:6" ht="15.75" customHeight="1">
      <c r="F274" s="39"/>
    </row>
    <row r="275" spans="6:6" ht="15.75" customHeight="1">
      <c r="F275" s="39"/>
    </row>
    <row r="276" spans="6:6" ht="15.75" customHeight="1">
      <c r="F276" s="39"/>
    </row>
    <row r="277" spans="6:6" ht="15.75" customHeight="1">
      <c r="F277" s="39"/>
    </row>
    <row r="278" spans="6:6" ht="15.75" customHeight="1">
      <c r="F278" s="39"/>
    </row>
    <row r="279" spans="6:6" ht="15.75" customHeight="1">
      <c r="F279" s="39"/>
    </row>
    <row r="280" spans="6:6" ht="15.75" customHeight="1">
      <c r="F280" s="39"/>
    </row>
    <row r="281" spans="6:6" ht="15.75" customHeight="1">
      <c r="F281" s="39"/>
    </row>
    <row r="282" spans="6:6" ht="15.75" customHeight="1">
      <c r="F282" s="39"/>
    </row>
    <row r="283" spans="6:6" ht="15.75" customHeight="1">
      <c r="F283" s="39"/>
    </row>
    <row r="284" spans="6:6" ht="15.75" customHeight="1">
      <c r="F284" s="39"/>
    </row>
    <row r="285" spans="6:6" ht="15.75" customHeight="1">
      <c r="F285" s="39"/>
    </row>
    <row r="286" spans="6:6" ht="15.75" customHeight="1">
      <c r="F286" s="39"/>
    </row>
    <row r="287" spans="6:6" ht="15.75" customHeight="1">
      <c r="F287" s="39"/>
    </row>
    <row r="288" spans="6:6" ht="15.75" customHeight="1">
      <c r="F288" s="39"/>
    </row>
    <row r="289" spans="6:6" ht="15.75" customHeight="1">
      <c r="F289" s="39"/>
    </row>
    <row r="290" spans="6:6" ht="15.75" customHeight="1">
      <c r="F290" s="39"/>
    </row>
    <row r="291" spans="6:6" ht="15.75" customHeight="1">
      <c r="F291" s="39"/>
    </row>
    <row r="292" spans="6:6" ht="15.75" customHeight="1">
      <c r="F292" s="39"/>
    </row>
    <row r="293" spans="6:6" ht="15.75" customHeight="1">
      <c r="F293" s="39"/>
    </row>
    <row r="294" spans="6:6" ht="15.75" customHeight="1">
      <c r="F294" s="39"/>
    </row>
    <row r="295" spans="6:6" ht="15.75" customHeight="1">
      <c r="F295" s="39"/>
    </row>
    <row r="296" spans="6:6" ht="15.75" customHeight="1">
      <c r="F296" s="39"/>
    </row>
    <row r="297" spans="6:6" ht="15.75" customHeight="1">
      <c r="F297" s="39"/>
    </row>
    <row r="298" spans="6:6" ht="15.75" customHeight="1">
      <c r="F298" s="39"/>
    </row>
    <row r="299" spans="6:6" ht="15.75" customHeight="1">
      <c r="F299" s="39"/>
    </row>
    <row r="300" spans="6:6" ht="15.75" customHeight="1">
      <c r="F300" s="39"/>
    </row>
    <row r="301" spans="6:6" ht="15.75" customHeight="1">
      <c r="F301" s="39"/>
    </row>
    <row r="302" spans="6:6" ht="15.75" customHeight="1">
      <c r="F302" s="39"/>
    </row>
    <row r="303" spans="6:6" ht="15.75" customHeight="1">
      <c r="F303" s="39"/>
    </row>
    <row r="304" spans="6:6" ht="15.75" customHeight="1">
      <c r="F304" s="39"/>
    </row>
    <row r="305" spans="6:6" ht="15.75" customHeight="1">
      <c r="F305" s="39"/>
    </row>
    <row r="306" spans="6:6" ht="15.75" customHeight="1">
      <c r="F306" s="39"/>
    </row>
    <row r="307" spans="6:6" ht="15.75" customHeight="1">
      <c r="F307" s="39"/>
    </row>
    <row r="308" spans="6:6" ht="15.75" customHeight="1">
      <c r="F308" s="39"/>
    </row>
    <row r="309" spans="6:6" ht="15.75" customHeight="1">
      <c r="F309" s="39"/>
    </row>
    <row r="310" spans="6:6" ht="15.75" customHeight="1">
      <c r="F310" s="39"/>
    </row>
    <row r="311" spans="6:6" ht="15.75" customHeight="1">
      <c r="F311" s="39"/>
    </row>
    <row r="312" spans="6:6" ht="15.75" customHeight="1">
      <c r="F312" s="39"/>
    </row>
    <row r="313" spans="6:6" ht="15.75" customHeight="1">
      <c r="F313" s="39"/>
    </row>
    <row r="314" spans="6:6" ht="15.75" customHeight="1">
      <c r="F314" s="39"/>
    </row>
    <row r="315" spans="6:6" ht="15.75" customHeight="1">
      <c r="F315" s="39"/>
    </row>
    <row r="316" spans="6:6" ht="15.75" customHeight="1">
      <c r="F316" s="39"/>
    </row>
    <row r="317" spans="6:6" ht="15.75" customHeight="1">
      <c r="F317" s="39"/>
    </row>
    <row r="318" spans="6:6" ht="15.75" customHeight="1">
      <c r="F318" s="39"/>
    </row>
    <row r="319" spans="6:6" ht="15.75" customHeight="1">
      <c r="F319" s="39"/>
    </row>
    <row r="320" spans="6:6" ht="15.75" customHeight="1">
      <c r="F320" s="39"/>
    </row>
    <row r="321" spans="6:6" ht="15.75" customHeight="1">
      <c r="F321" s="39"/>
    </row>
    <row r="322" spans="6:6" ht="15.75" customHeight="1">
      <c r="F322" s="39"/>
    </row>
    <row r="323" spans="6:6" ht="15.75" customHeight="1">
      <c r="F323" s="39"/>
    </row>
    <row r="324" spans="6:6" ht="15.75" customHeight="1">
      <c r="F324" s="39"/>
    </row>
    <row r="325" spans="6:6" ht="15.75" customHeight="1">
      <c r="F325" s="39"/>
    </row>
    <row r="326" spans="6:6" ht="15.75" customHeight="1">
      <c r="F326" s="39"/>
    </row>
    <row r="327" spans="6:6" ht="15.75" customHeight="1">
      <c r="F327" s="39"/>
    </row>
    <row r="328" spans="6:6" ht="15.75" customHeight="1">
      <c r="F328" s="39"/>
    </row>
    <row r="329" spans="6:6" ht="15.75" customHeight="1">
      <c r="F329" s="39"/>
    </row>
    <row r="330" spans="6:6" ht="15.75" customHeight="1">
      <c r="F330" s="39"/>
    </row>
    <row r="331" spans="6:6" ht="15.75" customHeight="1">
      <c r="F331" s="39"/>
    </row>
    <row r="332" spans="6:6" ht="15.75" customHeight="1">
      <c r="F332" s="39"/>
    </row>
    <row r="333" spans="6:6" ht="15.75" customHeight="1">
      <c r="F333" s="39"/>
    </row>
    <row r="334" spans="6:6" ht="15.75" customHeight="1">
      <c r="F334" s="39"/>
    </row>
    <row r="335" spans="6:6" ht="15.75" customHeight="1">
      <c r="F335" s="39"/>
    </row>
    <row r="336" spans="6:6" ht="15.75" customHeight="1">
      <c r="F336" s="39"/>
    </row>
    <row r="337" spans="6:6" ht="15.75" customHeight="1">
      <c r="F337" s="39"/>
    </row>
    <row r="338" spans="6:6" ht="15.75" customHeight="1">
      <c r="F338" s="39"/>
    </row>
    <row r="339" spans="6:6" ht="15.75" customHeight="1">
      <c r="F339" s="39"/>
    </row>
    <row r="340" spans="6:6" ht="15.75" customHeight="1">
      <c r="F340" s="39"/>
    </row>
    <row r="341" spans="6:6" ht="15.75" customHeight="1">
      <c r="F341" s="39"/>
    </row>
    <row r="342" spans="6:6" ht="15.75" customHeight="1">
      <c r="F342" s="39"/>
    </row>
    <row r="343" spans="6:6" ht="15.75" customHeight="1">
      <c r="F343" s="39"/>
    </row>
    <row r="344" spans="6:6" ht="15.75" customHeight="1">
      <c r="F344" s="39"/>
    </row>
    <row r="345" spans="6:6" ht="15.75" customHeight="1">
      <c r="F345" s="39"/>
    </row>
    <row r="346" spans="6:6" ht="15.75" customHeight="1">
      <c r="F346" s="39"/>
    </row>
    <row r="347" spans="6:6" ht="15.75" customHeight="1">
      <c r="F347" s="39"/>
    </row>
    <row r="348" spans="6:6" ht="15.75" customHeight="1">
      <c r="F348" s="39"/>
    </row>
    <row r="349" spans="6:6" ht="15.75" customHeight="1">
      <c r="F349" s="39"/>
    </row>
    <row r="350" spans="6:6" ht="15.75" customHeight="1">
      <c r="F350" s="39"/>
    </row>
    <row r="351" spans="6:6" ht="15.75" customHeight="1">
      <c r="F351" s="39"/>
    </row>
    <row r="352" spans="6:6" ht="15.75" customHeight="1">
      <c r="F352" s="39"/>
    </row>
    <row r="353" spans="6:6" ht="15.75" customHeight="1">
      <c r="F353" s="39"/>
    </row>
    <row r="354" spans="6:6" ht="15.75" customHeight="1">
      <c r="F354" s="39"/>
    </row>
    <row r="355" spans="6:6" ht="15.75" customHeight="1">
      <c r="F355" s="39"/>
    </row>
    <row r="356" spans="6:6" ht="15.75" customHeight="1">
      <c r="F356" s="39"/>
    </row>
    <row r="357" spans="6:6" ht="15.75" customHeight="1">
      <c r="F357" s="39"/>
    </row>
    <row r="358" spans="6:6" ht="15.75" customHeight="1">
      <c r="F358" s="39"/>
    </row>
    <row r="359" spans="6:6" ht="15.75" customHeight="1">
      <c r="F359" s="39"/>
    </row>
    <row r="360" spans="6:6" ht="15.75" customHeight="1">
      <c r="F360" s="39"/>
    </row>
    <row r="361" spans="6:6" ht="15.75" customHeight="1">
      <c r="F361" s="39"/>
    </row>
    <row r="362" spans="6:6" ht="15.75" customHeight="1">
      <c r="F362" s="39"/>
    </row>
    <row r="363" spans="6:6" ht="15.75" customHeight="1">
      <c r="F363" s="39"/>
    </row>
    <row r="364" spans="6:6" ht="15.75" customHeight="1">
      <c r="F364" s="39"/>
    </row>
    <row r="365" spans="6:6" ht="15.75" customHeight="1">
      <c r="F365" s="39"/>
    </row>
    <row r="366" spans="6:6" ht="15.75" customHeight="1">
      <c r="F366" s="39"/>
    </row>
    <row r="367" spans="6:6" ht="15.75" customHeight="1">
      <c r="F367" s="39"/>
    </row>
    <row r="368" spans="6:6" ht="15.75" customHeight="1">
      <c r="F368" s="39"/>
    </row>
    <row r="369" spans="6:6" ht="15.75" customHeight="1">
      <c r="F369" s="39"/>
    </row>
    <row r="370" spans="6:6" ht="15.75" customHeight="1">
      <c r="F370" s="39"/>
    </row>
    <row r="371" spans="6:6" ht="15.75" customHeight="1">
      <c r="F371" s="39"/>
    </row>
    <row r="372" spans="6:6" ht="15.75" customHeight="1">
      <c r="F372" s="39"/>
    </row>
    <row r="373" spans="6:6" ht="15.75" customHeight="1">
      <c r="F373" s="39"/>
    </row>
    <row r="374" spans="6:6" ht="15.75" customHeight="1">
      <c r="F374" s="39"/>
    </row>
    <row r="375" spans="6:6" ht="15.75" customHeight="1">
      <c r="F375" s="39"/>
    </row>
    <row r="376" spans="6:6" ht="15.75" customHeight="1">
      <c r="F376" s="39"/>
    </row>
    <row r="377" spans="6:6" ht="15.75" customHeight="1">
      <c r="F377" s="39"/>
    </row>
    <row r="378" spans="6:6" ht="15.75" customHeight="1">
      <c r="F378" s="39"/>
    </row>
    <row r="379" spans="6:6" ht="15.75" customHeight="1">
      <c r="F379" s="39"/>
    </row>
    <row r="380" spans="6:6" ht="15.75" customHeight="1">
      <c r="F380" s="39"/>
    </row>
    <row r="381" spans="6:6" ht="15.75" customHeight="1">
      <c r="F381" s="39"/>
    </row>
    <row r="382" spans="6:6" ht="15.75" customHeight="1">
      <c r="F382" s="39"/>
    </row>
    <row r="383" spans="6:6" ht="15.75" customHeight="1">
      <c r="F383" s="39"/>
    </row>
    <row r="384" spans="6:6" ht="15.75" customHeight="1">
      <c r="F384" s="39"/>
    </row>
    <row r="385" spans="6:6" ht="15.75" customHeight="1">
      <c r="F385" s="39"/>
    </row>
    <row r="386" spans="6:6" ht="15.75" customHeight="1">
      <c r="F386" s="39"/>
    </row>
    <row r="387" spans="6:6" ht="15.75" customHeight="1">
      <c r="F387" s="39"/>
    </row>
    <row r="388" spans="6:6" ht="15.75" customHeight="1">
      <c r="F388" s="39"/>
    </row>
    <row r="389" spans="6:6" ht="15.75" customHeight="1">
      <c r="F389" s="39"/>
    </row>
    <row r="390" spans="6:6" ht="15.75" customHeight="1">
      <c r="F390" s="39"/>
    </row>
    <row r="391" spans="6:6" ht="15.75" customHeight="1">
      <c r="F391" s="39"/>
    </row>
    <row r="392" spans="6:6" ht="15.75" customHeight="1">
      <c r="F392" s="39"/>
    </row>
    <row r="393" spans="6:6" ht="15.75" customHeight="1">
      <c r="F393" s="39"/>
    </row>
    <row r="394" spans="6:6" ht="15.75" customHeight="1">
      <c r="F394" s="39"/>
    </row>
    <row r="395" spans="6:6" ht="15.75" customHeight="1">
      <c r="F395" s="39"/>
    </row>
    <row r="396" spans="6:6" ht="15.75" customHeight="1">
      <c r="F396" s="39"/>
    </row>
    <row r="397" spans="6:6" ht="15.75" customHeight="1">
      <c r="F397" s="39"/>
    </row>
    <row r="398" spans="6:6" ht="15.75" customHeight="1">
      <c r="F398" s="39"/>
    </row>
    <row r="399" spans="6:6" ht="15.75" customHeight="1">
      <c r="F399" s="39"/>
    </row>
    <row r="400" spans="6:6" ht="15.75" customHeight="1">
      <c r="F400" s="39"/>
    </row>
    <row r="401" spans="6:6" ht="15.75" customHeight="1">
      <c r="F401" s="39"/>
    </row>
    <row r="402" spans="6:6" ht="15.75" customHeight="1">
      <c r="F402" s="39"/>
    </row>
    <row r="403" spans="6:6" ht="15.75" customHeight="1">
      <c r="F403" s="39"/>
    </row>
    <row r="404" spans="6:6" ht="15.75" customHeight="1">
      <c r="F404" s="39"/>
    </row>
    <row r="405" spans="6:6" ht="15.75" customHeight="1">
      <c r="F405" s="39"/>
    </row>
    <row r="406" spans="6:6" ht="15.75" customHeight="1">
      <c r="F406" s="39"/>
    </row>
    <row r="407" spans="6:6" ht="15.75" customHeight="1">
      <c r="F407" s="39"/>
    </row>
    <row r="408" spans="6:6" ht="15.75" customHeight="1">
      <c r="F408" s="39"/>
    </row>
    <row r="409" spans="6:6" ht="15.75" customHeight="1">
      <c r="F409" s="39"/>
    </row>
    <row r="410" spans="6:6" ht="15.75" customHeight="1">
      <c r="F410" s="39"/>
    </row>
    <row r="411" spans="6:6" ht="15.75" customHeight="1">
      <c r="F411" s="39"/>
    </row>
    <row r="412" spans="6:6" ht="15.75" customHeight="1">
      <c r="F412" s="39"/>
    </row>
    <row r="413" spans="6:6" ht="15.75" customHeight="1">
      <c r="F413" s="39"/>
    </row>
    <row r="414" spans="6:6" ht="15.75" customHeight="1">
      <c r="F414" s="39"/>
    </row>
    <row r="415" spans="6:6" ht="15.75" customHeight="1">
      <c r="F415" s="39"/>
    </row>
    <row r="416" spans="6:6" ht="15.75" customHeight="1">
      <c r="F416" s="39"/>
    </row>
    <row r="417" spans="6:6" ht="15.75" customHeight="1">
      <c r="F417" s="39"/>
    </row>
    <row r="418" spans="6:6" ht="15.75" customHeight="1">
      <c r="F418" s="39"/>
    </row>
    <row r="419" spans="6:6" ht="15.75" customHeight="1">
      <c r="F419" s="39"/>
    </row>
    <row r="420" spans="6:6" ht="15.75" customHeight="1">
      <c r="F420" s="39"/>
    </row>
    <row r="421" spans="6:6" ht="15.75" customHeight="1">
      <c r="F421" s="39"/>
    </row>
    <row r="422" spans="6:6" ht="15.75" customHeight="1">
      <c r="F422" s="39"/>
    </row>
    <row r="423" spans="6:6" ht="15.75" customHeight="1">
      <c r="F423" s="39"/>
    </row>
    <row r="424" spans="6:6" ht="15.75" customHeight="1">
      <c r="F424" s="39"/>
    </row>
    <row r="425" spans="6:6" ht="15.75" customHeight="1">
      <c r="F425" s="39"/>
    </row>
    <row r="426" spans="6:6" ht="15.75" customHeight="1">
      <c r="F426" s="39"/>
    </row>
    <row r="427" spans="6:6" ht="15.75" customHeight="1">
      <c r="F427" s="39"/>
    </row>
    <row r="428" spans="6:6" ht="15.75" customHeight="1">
      <c r="F428" s="39"/>
    </row>
    <row r="429" spans="6:6" ht="15.75" customHeight="1">
      <c r="F429" s="39"/>
    </row>
    <row r="430" spans="6:6" ht="15.75" customHeight="1">
      <c r="F430" s="39"/>
    </row>
    <row r="431" spans="6:6" ht="15.75" customHeight="1">
      <c r="F431" s="39"/>
    </row>
    <row r="432" spans="6:6" ht="15.75" customHeight="1">
      <c r="F432" s="39"/>
    </row>
    <row r="433" spans="6:6" ht="15.75" customHeight="1">
      <c r="F433" s="39"/>
    </row>
    <row r="434" spans="6:6" ht="15.75" customHeight="1">
      <c r="F434" s="39"/>
    </row>
    <row r="435" spans="6:6" ht="15.75" customHeight="1">
      <c r="F435" s="39"/>
    </row>
    <row r="436" spans="6:6" ht="15.75" customHeight="1">
      <c r="F436" s="39"/>
    </row>
    <row r="437" spans="6:6" ht="15.75" customHeight="1">
      <c r="F437" s="39"/>
    </row>
    <row r="438" spans="6:6" ht="15.75" customHeight="1">
      <c r="F438" s="39"/>
    </row>
    <row r="439" spans="6:6" ht="15.75" customHeight="1">
      <c r="F439" s="39"/>
    </row>
    <row r="440" spans="6:6" ht="15.75" customHeight="1">
      <c r="F440" s="39"/>
    </row>
    <row r="441" spans="6:6" ht="15.75" customHeight="1">
      <c r="F441" s="39"/>
    </row>
    <row r="442" spans="6:6" ht="15.75" customHeight="1">
      <c r="F442" s="39"/>
    </row>
    <row r="443" spans="6:6" ht="15.75" customHeight="1">
      <c r="F443" s="39"/>
    </row>
    <row r="444" spans="6:6" ht="15.75" customHeight="1">
      <c r="F444" s="39"/>
    </row>
    <row r="445" spans="6:6" ht="15.75" customHeight="1">
      <c r="F445" s="39"/>
    </row>
    <row r="446" spans="6:6" ht="15.75" customHeight="1">
      <c r="F446" s="39"/>
    </row>
    <row r="447" spans="6:6" ht="15.75" customHeight="1">
      <c r="F447" s="39"/>
    </row>
    <row r="448" spans="6:6" ht="15.75" customHeight="1">
      <c r="F448" s="39"/>
    </row>
    <row r="449" spans="6:6" ht="15.75" customHeight="1">
      <c r="F449" s="39"/>
    </row>
    <row r="450" spans="6:6" ht="15.75" customHeight="1">
      <c r="F450" s="39"/>
    </row>
    <row r="451" spans="6:6" ht="15.75" customHeight="1">
      <c r="F451" s="39"/>
    </row>
    <row r="452" spans="6:6" ht="15.75" customHeight="1">
      <c r="F452" s="39"/>
    </row>
    <row r="453" spans="6:6" ht="15.75" customHeight="1">
      <c r="F453" s="39"/>
    </row>
    <row r="454" spans="6:6" ht="15.75" customHeight="1">
      <c r="F454" s="39"/>
    </row>
    <row r="455" spans="6:6" ht="15.75" customHeight="1">
      <c r="F455" s="39"/>
    </row>
    <row r="456" spans="6:6" ht="15.75" customHeight="1">
      <c r="F456" s="39"/>
    </row>
    <row r="457" spans="6:6" ht="15.75" customHeight="1">
      <c r="F457" s="39"/>
    </row>
    <row r="458" spans="6:6" ht="15.75" customHeight="1">
      <c r="F458" s="39"/>
    </row>
    <row r="459" spans="6:6" ht="15.75" customHeight="1">
      <c r="F459" s="39"/>
    </row>
    <row r="460" spans="6:6" ht="15.75" customHeight="1">
      <c r="F460" s="39"/>
    </row>
    <row r="461" spans="6:6" ht="15.75" customHeight="1">
      <c r="F461" s="39"/>
    </row>
    <row r="462" spans="6:6" ht="15.75" customHeight="1">
      <c r="F462" s="39"/>
    </row>
    <row r="463" spans="6:6" ht="15.75" customHeight="1">
      <c r="F463" s="39"/>
    </row>
    <row r="464" spans="6:6" ht="15.75" customHeight="1">
      <c r="F464" s="39"/>
    </row>
    <row r="465" spans="6:6" ht="15.75" customHeight="1">
      <c r="F465" s="39"/>
    </row>
    <row r="466" spans="6:6" ht="15.75" customHeight="1">
      <c r="F466" s="39"/>
    </row>
    <row r="467" spans="6:6" ht="15.75" customHeight="1">
      <c r="F467" s="39"/>
    </row>
    <row r="468" spans="6:6" ht="15.75" customHeight="1">
      <c r="F468" s="39"/>
    </row>
    <row r="469" spans="6:6" ht="15.75" customHeight="1">
      <c r="F469" s="39"/>
    </row>
    <row r="470" spans="6:6" ht="15.75" customHeight="1">
      <c r="F470" s="39"/>
    </row>
    <row r="471" spans="6:6" ht="15.75" customHeight="1">
      <c r="F471" s="39"/>
    </row>
    <row r="472" spans="6:6" ht="15.75" customHeight="1">
      <c r="F472" s="39"/>
    </row>
    <row r="473" spans="6:6" ht="15.75" customHeight="1">
      <c r="F473" s="39"/>
    </row>
    <row r="474" spans="6:6" ht="15.75" customHeight="1">
      <c r="F474" s="39"/>
    </row>
    <row r="475" spans="6:6" ht="15.75" customHeight="1">
      <c r="F475" s="39"/>
    </row>
    <row r="476" spans="6:6" ht="15.75" customHeight="1">
      <c r="F476" s="39"/>
    </row>
    <row r="477" spans="6:6" ht="15.75" customHeight="1">
      <c r="F477" s="39"/>
    </row>
    <row r="478" spans="6:6" ht="15.75" customHeight="1">
      <c r="F478" s="39"/>
    </row>
    <row r="479" spans="6:6" ht="15.75" customHeight="1">
      <c r="F479" s="39"/>
    </row>
    <row r="480" spans="6:6" ht="15.75" customHeight="1">
      <c r="F480" s="39"/>
    </row>
    <row r="481" spans="6:6" ht="15.75" customHeight="1">
      <c r="F481" s="39"/>
    </row>
    <row r="482" spans="6:6" ht="15.75" customHeight="1">
      <c r="F482" s="39"/>
    </row>
    <row r="483" spans="6:6" ht="15.75" customHeight="1">
      <c r="F483" s="39"/>
    </row>
    <row r="484" spans="6:6" ht="15.75" customHeight="1">
      <c r="F484" s="39"/>
    </row>
    <row r="485" spans="6:6" ht="15.75" customHeight="1">
      <c r="F485" s="39"/>
    </row>
    <row r="486" spans="6:6" ht="15.75" customHeight="1">
      <c r="F486" s="39"/>
    </row>
    <row r="487" spans="6:6" ht="15.75" customHeight="1">
      <c r="F487" s="39"/>
    </row>
    <row r="488" spans="6:6" ht="15.75" customHeight="1">
      <c r="F488" s="39"/>
    </row>
    <row r="489" spans="6:6" ht="15.75" customHeight="1">
      <c r="F489" s="39"/>
    </row>
    <row r="490" spans="6:6" ht="15.75" customHeight="1">
      <c r="F490" s="39"/>
    </row>
    <row r="491" spans="6:6" ht="15.75" customHeight="1">
      <c r="F491" s="39"/>
    </row>
    <row r="492" spans="6:6" ht="15.75" customHeight="1">
      <c r="F492" s="39"/>
    </row>
    <row r="493" spans="6:6" ht="15.75" customHeight="1">
      <c r="F493" s="39"/>
    </row>
    <row r="494" spans="6:6" ht="15.75" customHeight="1">
      <c r="F494" s="39"/>
    </row>
    <row r="495" spans="6:6" ht="15.75" customHeight="1">
      <c r="F495" s="39"/>
    </row>
    <row r="496" spans="6:6" ht="15.75" customHeight="1">
      <c r="F496" s="39"/>
    </row>
    <row r="497" spans="6:6" ht="15.75" customHeight="1">
      <c r="F497" s="39"/>
    </row>
    <row r="498" spans="6:6" ht="15.75" customHeight="1">
      <c r="F498" s="39"/>
    </row>
    <row r="499" spans="6:6" ht="15.75" customHeight="1">
      <c r="F499" s="39"/>
    </row>
    <row r="500" spans="6:6" ht="15.75" customHeight="1">
      <c r="F500" s="39"/>
    </row>
    <row r="501" spans="6:6" ht="15.75" customHeight="1">
      <c r="F501" s="39"/>
    </row>
    <row r="502" spans="6:6" ht="15.75" customHeight="1">
      <c r="F502" s="39"/>
    </row>
    <row r="503" spans="6:6" ht="15.75" customHeight="1">
      <c r="F503" s="39"/>
    </row>
    <row r="504" spans="6:6" ht="15.75" customHeight="1">
      <c r="F504" s="39"/>
    </row>
    <row r="505" spans="6:6" ht="15.75" customHeight="1">
      <c r="F505" s="39"/>
    </row>
    <row r="506" spans="6:6" ht="15.75" customHeight="1">
      <c r="F506" s="39"/>
    </row>
    <row r="507" spans="6:6" ht="15.75" customHeight="1">
      <c r="F507" s="39"/>
    </row>
    <row r="508" spans="6:6" ht="15.75" customHeight="1">
      <c r="F508" s="39"/>
    </row>
    <row r="509" spans="6:6" ht="15.75" customHeight="1">
      <c r="F509" s="39"/>
    </row>
    <row r="510" spans="6:6" ht="15.75" customHeight="1">
      <c r="F510" s="39"/>
    </row>
    <row r="511" spans="6:6" ht="15.75" customHeight="1">
      <c r="F511" s="39"/>
    </row>
    <row r="512" spans="6:6" ht="15.75" customHeight="1">
      <c r="F512" s="39"/>
    </row>
    <row r="513" spans="6:6" ht="15.75" customHeight="1">
      <c r="F513" s="39"/>
    </row>
    <row r="514" spans="6:6" ht="15.75" customHeight="1">
      <c r="F514" s="39"/>
    </row>
    <row r="515" spans="6:6" ht="15.75" customHeight="1">
      <c r="F515" s="39"/>
    </row>
    <row r="516" spans="6:6" ht="15.75" customHeight="1">
      <c r="F516" s="39"/>
    </row>
    <row r="517" spans="6:6" ht="15.75" customHeight="1">
      <c r="F517" s="39"/>
    </row>
    <row r="518" spans="6:6" ht="15.75" customHeight="1">
      <c r="F518" s="39"/>
    </row>
    <row r="519" spans="6:6" ht="15.75" customHeight="1">
      <c r="F519" s="39"/>
    </row>
    <row r="520" spans="6:6" ht="15.75" customHeight="1">
      <c r="F520" s="39"/>
    </row>
    <row r="521" spans="6:6" ht="15.75" customHeight="1">
      <c r="F521" s="39"/>
    </row>
    <row r="522" spans="6:6" ht="15.75" customHeight="1">
      <c r="F522" s="39"/>
    </row>
    <row r="523" spans="6:6" ht="15.75" customHeight="1">
      <c r="F523" s="39"/>
    </row>
    <row r="524" spans="6:6" ht="15.75" customHeight="1">
      <c r="F524" s="39"/>
    </row>
    <row r="525" spans="6:6" ht="15.75" customHeight="1">
      <c r="F525" s="39"/>
    </row>
    <row r="526" spans="6:6" ht="15.75" customHeight="1">
      <c r="F526" s="39"/>
    </row>
    <row r="527" spans="6:6" ht="15.75" customHeight="1">
      <c r="F527" s="39"/>
    </row>
    <row r="528" spans="6:6" ht="15.75" customHeight="1">
      <c r="F528" s="39"/>
    </row>
    <row r="529" spans="6:6" ht="15.75" customHeight="1">
      <c r="F529" s="39"/>
    </row>
    <row r="530" spans="6:6" ht="15.75" customHeight="1">
      <c r="F530" s="39"/>
    </row>
    <row r="531" spans="6:6" ht="15.75" customHeight="1">
      <c r="F531" s="39"/>
    </row>
    <row r="532" spans="6:6" ht="15.75" customHeight="1">
      <c r="F532" s="39"/>
    </row>
    <row r="533" spans="6:6" ht="15.75" customHeight="1">
      <c r="F533" s="39"/>
    </row>
    <row r="534" spans="6:6" ht="15.75" customHeight="1">
      <c r="F534" s="39"/>
    </row>
    <row r="535" spans="6:6" ht="15.75" customHeight="1">
      <c r="F535" s="39"/>
    </row>
    <row r="536" spans="6:6" ht="15.75" customHeight="1">
      <c r="F536" s="39"/>
    </row>
    <row r="537" spans="6:6" ht="15.75" customHeight="1">
      <c r="F537" s="39"/>
    </row>
    <row r="538" spans="6:6" ht="15.75" customHeight="1">
      <c r="F538" s="39"/>
    </row>
    <row r="539" spans="6:6" ht="15.75" customHeight="1">
      <c r="F539" s="39"/>
    </row>
    <row r="540" spans="6:6" ht="15.75" customHeight="1">
      <c r="F540" s="39"/>
    </row>
    <row r="541" spans="6:6" ht="15.75" customHeight="1">
      <c r="F541" s="39"/>
    </row>
    <row r="542" spans="6:6" ht="15.75" customHeight="1">
      <c r="F542" s="39"/>
    </row>
    <row r="543" spans="6:6" ht="15.75" customHeight="1">
      <c r="F543" s="39"/>
    </row>
    <row r="544" spans="6:6" ht="15.75" customHeight="1">
      <c r="F544" s="39"/>
    </row>
    <row r="545" spans="6:6" ht="15.75" customHeight="1">
      <c r="F545" s="39"/>
    </row>
    <row r="546" spans="6:6" ht="15.75" customHeight="1">
      <c r="F546" s="39"/>
    </row>
    <row r="547" spans="6:6" ht="15.75" customHeight="1">
      <c r="F547" s="39"/>
    </row>
    <row r="548" spans="6:6" ht="15.75" customHeight="1">
      <c r="F548" s="39"/>
    </row>
    <row r="549" spans="6:6" ht="15.75" customHeight="1">
      <c r="F549" s="39"/>
    </row>
    <row r="550" spans="6:6" ht="15.75" customHeight="1">
      <c r="F550" s="39"/>
    </row>
    <row r="551" spans="6:6" ht="15.75" customHeight="1">
      <c r="F551" s="39"/>
    </row>
    <row r="552" spans="6:6" ht="15.75" customHeight="1">
      <c r="F552" s="39"/>
    </row>
    <row r="553" spans="6:6" ht="15.75" customHeight="1">
      <c r="F553" s="39"/>
    </row>
    <row r="554" spans="6:6" ht="15.75" customHeight="1">
      <c r="F554" s="39"/>
    </row>
    <row r="555" spans="6:6" ht="15.75" customHeight="1">
      <c r="F555" s="39"/>
    </row>
    <row r="556" spans="6:6" ht="15.75" customHeight="1">
      <c r="F556" s="39"/>
    </row>
    <row r="557" spans="6:6" ht="15.75" customHeight="1">
      <c r="F557" s="39"/>
    </row>
    <row r="558" spans="6:6" ht="15.75" customHeight="1">
      <c r="F558" s="39"/>
    </row>
    <row r="559" spans="6:6" ht="15.75" customHeight="1">
      <c r="F559" s="39"/>
    </row>
    <row r="560" spans="6:6" ht="15.75" customHeight="1">
      <c r="F560" s="39"/>
    </row>
    <row r="561" spans="6:6" ht="15.75" customHeight="1">
      <c r="F561" s="39"/>
    </row>
    <row r="562" spans="6:6" ht="15.75" customHeight="1">
      <c r="F562" s="39"/>
    </row>
    <row r="563" spans="6:6" ht="15.75" customHeight="1">
      <c r="F563" s="39"/>
    </row>
    <row r="564" spans="6:6" ht="15.75" customHeight="1">
      <c r="F564" s="39"/>
    </row>
    <row r="565" spans="6:6" ht="15.75" customHeight="1">
      <c r="F565" s="39"/>
    </row>
    <row r="566" spans="6:6" ht="15.75" customHeight="1">
      <c r="F566" s="39"/>
    </row>
    <row r="567" spans="6:6" ht="15.75" customHeight="1">
      <c r="F567" s="39"/>
    </row>
    <row r="568" spans="6:6" ht="15.75" customHeight="1">
      <c r="F568" s="39"/>
    </row>
    <row r="569" spans="6:6" ht="15.75" customHeight="1">
      <c r="F569" s="39"/>
    </row>
    <row r="570" spans="6:6" ht="15.75" customHeight="1">
      <c r="F570" s="39"/>
    </row>
    <row r="571" spans="6:6" ht="15.75" customHeight="1">
      <c r="F571" s="39"/>
    </row>
    <row r="572" spans="6:6" ht="15.75" customHeight="1">
      <c r="F572" s="39"/>
    </row>
    <row r="573" spans="6:6" ht="15.75" customHeight="1">
      <c r="F573" s="39"/>
    </row>
    <row r="574" spans="6:6" ht="15.75" customHeight="1">
      <c r="F574" s="39"/>
    </row>
    <row r="575" spans="6:6" ht="15.75" customHeight="1">
      <c r="F575" s="39"/>
    </row>
    <row r="576" spans="6:6" ht="15.75" customHeight="1">
      <c r="F576" s="39"/>
    </row>
    <row r="577" spans="6:6" ht="15.75" customHeight="1">
      <c r="F577" s="39"/>
    </row>
    <row r="578" spans="6:6" ht="15.75" customHeight="1">
      <c r="F578" s="39"/>
    </row>
    <row r="579" spans="6:6" ht="15.75" customHeight="1">
      <c r="F579" s="39"/>
    </row>
    <row r="580" spans="6:6" ht="15.75" customHeight="1">
      <c r="F580" s="39"/>
    </row>
    <row r="581" spans="6:6" ht="15.75" customHeight="1">
      <c r="F581" s="39"/>
    </row>
    <row r="582" spans="6:6" ht="15.75" customHeight="1">
      <c r="F582" s="39"/>
    </row>
    <row r="583" spans="6:6" ht="15.75" customHeight="1">
      <c r="F583" s="39"/>
    </row>
    <row r="584" spans="6:6" ht="15.75" customHeight="1">
      <c r="F584" s="39"/>
    </row>
    <row r="585" spans="6:6" ht="15.75" customHeight="1">
      <c r="F585" s="39"/>
    </row>
    <row r="586" spans="6:6" ht="15.75" customHeight="1">
      <c r="F586" s="39"/>
    </row>
    <row r="587" spans="6:6" ht="15.75" customHeight="1">
      <c r="F587" s="39"/>
    </row>
    <row r="588" spans="6:6" ht="15.75" customHeight="1">
      <c r="F588" s="39"/>
    </row>
    <row r="589" spans="6:6" ht="15.75" customHeight="1">
      <c r="F589" s="39"/>
    </row>
    <row r="590" spans="6:6" ht="15.75" customHeight="1">
      <c r="F590" s="39"/>
    </row>
    <row r="591" spans="6:6" ht="15.75" customHeight="1">
      <c r="F591" s="39"/>
    </row>
    <row r="592" spans="6:6" ht="15.75" customHeight="1">
      <c r="F592" s="39"/>
    </row>
    <row r="593" spans="6:6" ht="15.75" customHeight="1">
      <c r="F593" s="39"/>
    </row>
    <row r="594" spans="6:6" ht="15.75" customHeight="1">
      <c r="F594" s="39"/>
    </row>
    <row r="595" spans="6:6" ht="15.75" customHeight="1">
      <c r="F595" s="39"/>
    </row>
    <row r="596" spans="6:6" ht="15.75" customHeight="1">
      <c r="F596" s="39"/>
    </row>
    <row r="597" spans="6:6" ht="15.75" customHeight="1">
      <c r="F597" s="39"/>
    </row>
    <row r="598" spans="6:6" ht="15.75" customHeight="1">
      <c r="F598" s="39"/>
    </row>
    <row r="599" spans="6:6" ht="15.75" customHeight="1">
      <c r="F599" s="39"/>
    </row>
    <row r="600" spans="6:6" ht="15.75" customHeight="1">
      <c r="F600" s="39"/>
    </row>
    <row r="601" spans="6:6" ht="15.75" customHeight="1">
      <c r="F601" s="39"/>
    </row>
    <row r="602" spans="6:6" ht="15.75" customHeight="1">
      <c r="F602" s="39"/>
    </row>
    <row r="603" spans="6:6" ht="15.75" customHeight="1">
      <c r="F603" s="39"/>
    </row>
    <row r="604" spans="6:6" ht="15.75" customHeight="1">
      <c r="F604" s="39"/>
    </row>
    <row r="605" spans="6:6" ht="15.75" customHeight="1">
      <c r="F605" s="39"/>
    </row>
    <row r="606" spans="6:6" ht="15.75" customHeight="1">
      <c r="F606" s="39"/>
    </row>
    <row r="607" spans="6:6" ht="15.75" customHeight="1">
      <c r="F607" s="39"/>
    </row>
    <row r="608" spans="6:6" ht="15.75" customHeight="1">
      <c r="F608" s="39"/>
    </row>
    <row r="609" spans="6:6" ht="15.75" customHeight="1">
      <c r="F609" s="39"/>
    </row>
    <row r="610" spans="6:6" ht="15.75" customHeight="1">
      <c r="F610" s="39"/>
    </row>
    <row r="611" spans="6:6" ht="15.75" customHeight="1">
      <c r="F611" s="39"/>
    </row>
    <row r="612" spans="6:6" ht="15.75" customHeight="1">
      <c r="F612" s="39"/>
    </row>
    <row r="613" spans="6:6" ht="15.75" customHeight="1">
      <c r="F613" s="39"/>
    </row>
    <row r="614" spans="6:6" ht="15.75" customHeight="1">
      <c r="F614" s="39"/>
    </row>
    <row r="615" spans="6:6" ht="15.75" customHeight="1">
      <c r="F615" s="39"/>
    </row>
    <row r="616" spans="6:6" ht="15.75" customHeight="1">
      <c r="F616" s="39"/>
    </row>
    <row r="617" spans="6:6" ht="15.75" customHeight="1">
      <c r="F617" s="39"/>
    </row>
    <row r="618" spans="6:6" ht="15.75" customHeight="1">
      <c r="F618" s="39"/>
    </row>
    <row r="619" spans="6:6" ht="15.75" customHeight="1">
      <c r="F619" s="39"/>
    </row>
    <row r="620" spans="6:6" ht="15.75" customHeight="1">
      <c r="F620" s="39"/>
    </row>
    <row r="621" spans="6:6" ht="15.75" customHeight="1">
      <c r="F621" s="39"/>
    </row>
    <row r="622" spans="6:6" ht="15.75" customHeight="1">
      <c r="F622" s="39"/>
    </row>
    <row r="623" spans="6:6" ht="15.75" customHeight="1">
      <c r="F623" s="39"/>
    </row>
    <row r="624" spans="6:6" ht="15.75" customHeight="1">
      <c r="F624" s="39"/>
    </row>
    <row r="625" spans="6:6" ht="15.75" customHeight="1">
      <c r="F625" s="39"/>
    </row>
    <row r="626" spans="6:6" ht="15.75" customHeight="1">
      <c r="F626" s="39"/>
    </row>
    <row r="627" spans="6:6" ht="15.75" customHeight="1">
      <c r="F627" s="39"/>
    </row>
    <row r="628" spans="6:6" ht="15.75" customHeight="1">
      <c r="F628" s="39"/>
    </row>
    <row r="629" spans="6:6" ht="15.75" customHeight="1">
      <c r="F629" s="39"/>
    </row>
    <row r="630" spans="6:6" ht="15.75" customHeight="1">
      <c r="F630" s="39"/>
    </row>
    <row r="631" spans="6:6" ht="15.75" customHeight="1">
      <c r="F631" s="39"/>
    </row>
    <row r="632" spans="6:6" ht="15.75" customHeight="1">
      <c r="F632" s="39"/>
    </row>
    <row r="633" spans="6:6" ht="15.75" customHeight="1">
      <c r="F633" s="39"/>
    </row>
    <row r="634" spans="6:6" ht="15.75" customHeight="1">
      <c r="F634" s="39"/>
    </row>
    <row r="635" spans="6:6" ht="15.75" customHeight="1">
      <c r="F635" s="39"/>
    </row>
    <row r="636" spans="6:6" ht="15.75" customHeight="1">
      <c r="F636" s="39"/>
    </row>
    <row r="637" spans="6:6" ht="15.75" customHeight="1">
      <c r="F637" s="39"/>
    </row>
    <row r="638" spans="6:6" ht="15.75" customHeight="1">
      <c r="F638" s="39"/>
    </row>
    <row r="639" spans="6:6" ht="15.75" customHeight="1">
      <c r="F639" s="39"/>
    </row>
    <row r="640" spans="6:6" ht="15.75" customHeight="1">
      <c r="F640" s="39"/>
    </row>
    <row r="641" spans="6:6" ht="15.75" customHeight="1">
      <c r="F641" s="39"/>
    </row>
    <row r="642" spans="6:6" ht="15.75" customHeight="1">
      <c r="F642" s="39"/>
    </row>
    <row r="643" spans="6:6" ht="15.75" customHeight="1">
      <c r="F643" s="39"/>
    </row>
    <row r="644" spans="6:6" ht="15.75" customHeight="1">
      <c r="F644" s="39"/>
    </row>
    <row r="645" spans="6:6" ht="15.75" customHeight="1">
      <c r="F645" s="39"/>
    </row>
    <row r="646" spans="6:6" ht="15.75" customHeight="1">
      <c r="F646" s="39"/>
    </row>
    <row r="647" spans="6:6" ht="15.75" customHeight="1">
      <c r="F647" s="39"/>
    </row>
    <row r="648" spans="6:6" ht="15.75" customHeight="1">
      <c r="F648" s="39"/>
    </row>
    <row r="649" spans="6:6" ht="15.75" customHeight="1">
      <c r="F649" s="39"/>
    </row>
    <row r="650" spans="6:6" ht="15.75" customHeight="1">
      <c r="F650" s="39"/>
    </row>
    <row r="651" spans="6:6" ht="15.75" customHeight="1">
      <c r="F651" s="39"/>
    </row>
    <row r="652" spans="6:6" ht="15.75" customHeight="1">
      <c r="F652" s="39"/>
    </row>
    <row r="653" spans="6:6" ht="15.75" customHeight="1">
      <c r="F653" s="39"/>
    </row>
    <row r="654" spans="6:6" ht="15.75" customHeight="1">
      <c r="F654" s="39"/>
    </row>
    <row r="655" spans="6:6" ht="15.75" customHeight="1">
      <c r="F655" s="39"/>
    </row>
    <row r="656" spans="6:6" ht="15.75" customHeight="1">
      <c r="F656" s="39"/>
    </row>
    <row r="657" spans="6:6" ht="15.75" customHeight="1">
      <c r="F657" s="39"/>
    </row>
    <row r="658" spans="6:6" ht="15.75" customHeight="1">
      <c r="F658" s="39"/>
    </row>
    <row r="659" spans="6:6" ht="15.75" customHeight="1">
      <c r="F659" s="39"/>
    </row>
    <row r="660" spans="6:6" ht="15.75" customHeight="1">
      <c r="F660" s="39"/>
    </row>
    <row r="661" spans="6:6" ht="15.75" customHeight="1">
      <c r="F661" s="39"/>
    </row>
    <row r="662" spans="6:6" ht="15.75" customHeight="1">
      <c r="F662" s="39"/>
    </row>
    <row r="663" spans="6:6" ht="15.75" customHeight="1">
      <c r="F663" s="39"/>
    </row>
    <row r="664" spans="6:6" ht="15.75" customHeight="1">
      <c r="F664" s="39"/>
    </row>
    <row r="665" spans="6:6" ht="15.75" customHeight="1">
      <c r="F665" s="39"/>
    </row>
    <row r="666" spans="6:6" ht="15.75" customHeight="1">
      <c r="F666" s="39"/>
    </row>
    <row r="667" spans="6:6" ht="15.75" customHeight="1">
      <c r="F667" s="39"/>
    </row>
    <row r="668" spans="6:6" ht="15.75" customHeight="1">
      <c r="F668" s="39"/>
    </row>
    <row r="669" spans="6:6" ht="15.75" customHeight="1">
      <c r="F669" s="39"/>
    </row>
    <row r="670" spans="6:6" ht="15.75" customHeight="1">
      <c r="F670" s="39"/>
    </row>
    <row r="671" spans="6:6" ht="15.75" customHeight="1">
      <c r="F671" s="39"/>
    </row>
    <row r="672" spans="6:6" ht="15.75" customHeight="1">
      <c r="F672" s="39"/>
    </row>
    <row r="673" spans="6:6" ht="15.75" customHeight="1">
      <c r="F673" s="39"/>
    </row>
    <row r="674" spans="6:6" ht="15.75" customHeight="1">
      <c r="F674" s="39"/>
    </row>
    <row r="675" spans="6:6" ht="15.75" customHeight="1">
      <c r="F675" s="39"/>
    </row>
    <row r="676" spans="6:6" ht="15.75" customHeight="1">
      <c r="F676" s="39"/>
    </row>
    <row r="677" spans="6:6" ht="15.75" customHeight="1">
      <c r="F677" s="39"/>
    </row>
    <row r="678" spans="6:6" ht="15.75" customHeight="1">
      <c r="F678" s="39"/>
    </row>
    <row r="679" spans="6:6" ht="15.75" customHeight="1">
      <c r="F679" s="39"/>
    </row>
    <row r="680" spans="6:6" ht="15.75" customHeight="1">
      <c r="F680" s="39"/>
    </row>
    <row r="681" spans="6:6" ht="15.75" customHeight="1">
      <c r="F681" s="39"/>
    </row>
    <row r="682" spans="6:6" ht="15.75" customHeight="1">
      <c r="F682" s="39"/>
    </row>
    <row r="683" spans="6:6" ht="15.75" customHeight="1">
      <c r="F683" s="39"/>
    </row>
    <row r="684" spans="6:6" ht="15.75" customHeight="1">
      <c r="F684" s="39"/>
    </row>
    <row r="685" spans="6:6" ht="15.75" customHeight="1">
      <c r="F685" s="39"/>
    </row>
    <row r="686" spans="6:6" ht="15.75" customHeight="1">
      <c r="F686" s="39"/>
    </row>
    <row r="687" spans="6:6" ht="15.75" customHeight="1">
      <c r="F687" s="39"/>
    </row>
    <row r="688" spans="6:6" ht="15.75" customHeight="1">
      <c r="F688" s="39"/>
    </row>
    <row r="689" spans="6:6" ht="15.75" customHeight="1">
      <c r="F689" s="39"/>
    </row>
    <row r="690" spans="6:6" ht="15.75" customHeight="1">
      <c r="F690" s="39"/>
    </row>
    <row r="691" spans="6:6" ht="15.75" customHeight="1">
      <c r="F691" s="39"/>
    </row>
    <row r="692" spans="6:6" ht="15.75" customHeight="1">
      <c r="F692" s="39"/>
    </row>
    <row r="693" spans="6:6" ht="15.75" customHeight="1">
      <c r="F693" s="39"/>
    </row>
    <row r="694" spans="6:6" ht="15.75" customHeight="1">
      <c r="F694" s="39"/>
    </row>
    <row r="695" spans="6:6" ht="15.75" customHeight="1">
      <c r="F695" s="39"/>
    </row>
    <row r="696" spans="6:6" ht="15.75" customHeight="1">
      <c r="F696" s="39"/>
    </row>
    <row r="697" spans="6:6" ht="15.75" customHeight="1">
      <c r="F697" s="39"/>
    </row>
    <row r="698" spans="6:6" ht="15.75" customHeight="1">
      <c r="F698" s="39"/>
    </row>
    <row r="699" spans="6:6" ht="15.75" customHeight="1">
      <c r="F699" s="39"/>
    </row>
    <row r="700" spans="6:6" ht="15.75" customHeight="1">
      <c r="F700" s="39"/>
    </row>
    <row r="701" spans="6:6" ht="15.75" customHeight="1">
      <c r="F701" s="39"/>
    </row>
    <row r="702" spans="6:6" ht="15.75" customHeight="1">
      <c r="F702" s="39"/>
    </row>
    <row r="703" spans="6:6" ht="15.75" customHeight="1">
      <c r="F703" s="39"/>
    </row>
    <row r="704" spans="6:6" ht="15.75" customHeight="1">
      <c r="F704" s="39"/>
    </row>
    <row r="705" spans="6:6" ht="15.75" customHeight="1">
      <c r="F705" s="39"/>
    </row>
    <row r="706" spans="6:6" ht="15.75" customHeight="1">
      <c r="F706" s="39"/>
    </row>
    <row r="707" spans="6:6" ht="15.75" customHeight="1">
      <c r="F707" s="39"/>
    </row>
    <row r="708" spans="6:6" ht="15.75" customHeight="1">
      <c r="F708" s="39"/>
    </row>
    <row r="709" spans="6:6" ht="15.75" customHeight="1">
      <c r="F709" s="39"/>
    </row>
    <row r="710" spans="6:6" ht="15.75" customHeight="1">
      <c r="F710" s="39"/>
    </row>
    <row r="711" spans="6:6" ht="15.75" customHeight="1">
      <c r="F711" s="39"/>
    </row>
    <row r="712" spans="6:6" ht="15.75" customHeight="1">
      <c r="F712" s="39"/>
    </row>
    <row r="713" spans="6:6" ht="15.75" customHeight="1">
      <c r="F713" s="39"/>
    </row>
    <row r="714" spans="6:6" ht="15.75" customHeight="1">
      <c r="F714" s="39"/>
    </row>
    <row r="715" spans="6:6" ht="15.75" customHeight="1">
      <c r="F715" s="39"/>
    </row>
    <row r="716" spans="6:6" ht="15.75" customHeight="1">
      <c r="F716" s="39"/>
    </row>
    <row r="717" spans="6:6" ht="15.75" customHeight="1">
      <c r="F717" s="39"/>
    </row>
    <row r="718" spans="6:6" ht="15.75" customHeight="1">
      <c r="F718" s="39"/>
    </row>
    <row r="719" spans="6:6" ht="15.75" customHeight="1">
      <c r="F719" s="39"/>
    </row>
    <row r="720" spans="6:6" ht="15.75" customHeight="1">
      <c r="F720" s="39"/>
    </row>
    <row r="721" spans="6:6" ht="15.75" customHeight="1">
      <c r="F721" s="39"/>
    </row>
    <row r="722" spans="6:6" ht="15.75" customHeight="1">
      <c r="F722" s="39"/>
    </row>
    <row r="723" spans="6:6" ht="15.75" customHeight="1">
      <c r="F723" s="39"/>
    </row>
    <row r="724" spans="6:6" ht="15.75" customHeight="1">
      <c r="F724" s="39"/>
    </row>
    <row r="725" spans="6:6" ht="15.75" customHeight="1">
      <c r="F725" s="39"/>
    </row>
    <row r="726" spans="6:6" ht="15.75" customHeight="1">
      <c r="F726" s="39"/>
    </row>
    <row r="727" spans="6:6" ht="15.75" customHeight="1">
      <c r="F727" s="39"/>
    </row>
    <row r="728" spans="6:6" ht="15.75" customHeight="1">
      <c r="F728" s="39"/>
    </row>
    <row r="729" spans="6:6" ht="15.75" customHeight="1">
      <c r="F729" s="39"/>
    </row>
    <row r="730" spans="6:6" ht="15.75" customHeight="1">
      <c r="F730" s="39"/>
    </row>
    <row r="731" spans="6:6" ht="15.75" customHeight="1">
      <c r="F731" s="39"/>
    </row>
    <row r="732" spans="6:6" ht="15.75" customHeight="1">
      <c r="F732" s="39"/>
    </row>
    <row r="733" spans="6:6" ht="15.75" customHeight="1">
      <c r="F733" s="39"/>
    </row>
    <row r="734" spans="6:6" ht="15.75" customHeight="1">
      <c r="F734" s="39"/>
    </row>
    <row r="735" spans="6:6" ht="15.75" customHeight="1">
      <c r="F735" s="39"/>
    </row>
    <row r="736" spans="6:6" ht="15.75" customHeight="1">
      <c r="F736" s="39"/>
    </row>
    <row r="737" spans="6:6" ht="15.75" customHeight="1">
      <c r="F737" s="39"/>
    </row>
    <row r="738" spans="6:6" ht="15.75" customHeight="1">
      <c r="F738" s="39"/>
    </row>
    <row r="739" spans="6:6" ht="15.75" customHeight="1">
      <c r="F739" s="39"/>
    </row>
    <row r="740" spans="6:6" ht="15.75" customHeight="1">
      <c r="F740" s="39"/>
    </row>
    <row r="741" spans="6:6" ht="15.75" customHeight="1">
      <c r="F741" s="39"/>
    </row>
    <row r="742" spans="6:6" ht="15.75" customHeight="1">
      <c r="F742" s="39"/>
    </row>
    <row r="743" spans="6:6" ht="15.75" customHeight="1">
      <c r="F743" s="39"/>
    </row>
    <row r="744" spans="6:6" ht="15.75" customHeight="1">
      <c r="F744" s="39"/>
    </row>
    <row r="745" spans="6:6" ht="15.75" customHeight="1">
      <c r="F745" s="39"/>
    </row>
    <row r="746" spans="6:6" ht="15.75" customHeight="1">
      <c r="F746" s="39"/>
    </row>
    <row r="747" spans="6:6" ht="15.75" customHeight="1">
      <c r="F747" s="39"/>
    </row>
    <row r="748" spans="6:6" ht="15.75" customHeight="1">
      <c r="F748" s="39"/>
    </row>
    <row r="749" spans="6:6" ht="15.75" customHeight="1">
      <c r="F749" s="39"/>
    </row>
    <row r="750" spans="6:6" ht="15.75" customHeight="1">
      <c r="F750" s="39"/>
    </row>
    <row r="751" spans="6:6" ht="15.75" customHeight="1">
      <c r="F751" s="39"/>
    </row>
    <row r="752" spans="6:6" ht="15.75" customHeight="1">
      <c r="F752" s="39"/>
    </row>
    <row r="753" spans="6:6" ht="15.75" customHeight="1">
      <c r="F753" s="39"/>
    </row>
    <row r="754" spans="6:6" ht="15.75" customHeight="1">
      <c r="F754" s="39"/>
    </row>
    <row r="755" spans="6:6" ht="15.75" customHeight="1">
      <c r="F755" s="39"/>
    </row>
    <row r="756" spans="6:6" ht="15.75" customHeight="1">
      <c r="F756" s="39"/>
    </row>
    <row r="757" spans="6:6" ht="15.75" customHeight="1">
      <c r="F757" s="39"/>
    </row>
    <row r="758" spans="6:6" ht="15.75" customHeight="1">
      <c r="F758" s="39"/>
    </row>
    <row r="759" spans="6:6" ht="15.75" customHeight="1">
      <c r="F759" s="39"/>
    </row>
    <row r="760" spans="6:6" ht="15.75" customHeight="1">
      <c r="F760" s="39"/>
    </row>
    <row r="761" spans="6:6" ht="15.75" customHeight="1">
      <c r="F761" s="39"/>
    </row>
    <row r="762" spans="6:6" ht="15.75" customHeight="1">
      <c r="F762" s="39"/>
    </row>
    <row r="763" spans="6:6" ht="15.75" customHeight="1">
      <c r="F763" s="39"/>
    </row>
    <row r="764" spans="6:6" ht="15.75" customHeight="1">
      <c r="F764" s="39"/>
    </row>
    <row r="765" spans="6:6" ht="15.75" customHeight="1">
      <c r="F765" s="39"/>
    </row>
    <row r="766" spans="6:6" ht="15.75" customHeight="1">
      <c r="F766" s="39"/>
    </row>
    <row r="767" spans="6:6" ht="15.75" customHeight="1">
      <c r="F767" s="39"/>
    </row>
    <row r="768" spans="6:6" ht="15.75" customHeight="1">
      <c r="F768" s="39"/>
    </row>
    <row r="769" spans="6:6" ht="15.75" customHeight="1">
      <c r="F769" s="39"/>
    </row>
    <row r="770" spans="6:6" ht="15.75" customHeight="1">
      <c r="F770" s="39"/>
    </row>
    <row r="771" spans="6:6" ht="15.75" customHeight="1">
      <c r="F771" s="39"/>
    </row>
    <row r="772" spans="6:6" ht="15.75" customHeight="1">
      <c r="F772" s="39"/>
    </row>
    <row r="773" spans="6:6" ht="15.75" customHeight="1">
      <c r="F773" s="39"/>
    </row>
    <row r="774" spans="6:6" ht="15.75" customHeight="1">
      <c r="F774" s="39"/>
    </row>
    <row r="775" spans="6:6" ht="15.75" customHeight="1">
      <c r="F775" s="39"/>
    </row>
    <row r="776" spans="6:6" ht="15.75" customHeight="1">
      <c r="F776" s="39"/>
    </row>
    <row r="777" spans="6:6" ht="15.75" customHeight="1">
      <c r="F777" s="39"/>
    </row>
    <row r="778" spans="6:6" ht="15.75" customHeight="1">
      <c r="F778" s="39"/>
    </row>
    <row r="779" spans="6:6" ht="15.75" customHeight="1">
      <c r="F779" s="39"/>
    </row>
    <row r="780" spans="6:6" ht="15.75" customHeight="1">
      <c r="F780" s="39"/>
    </row>
    <row r="781" spans="6:6" ht="15.75" customHeight="1">
      <c r="F781" s="39"/>
    </row>
    <row r="782" spans="6:6" ht="15.75" customHeight="1">
      <c r="F782" s="39"/>
    </row>
    <row r="783" spans="6:6" ht="15.75" customHeight="1">
      <c r="F783" s="39"/>
    </row>
    <row r="784" spans="6:6" ht="15.75" customHeight="1">
      <c r="F784" s="39"/>
    </row>
    <row r="785" spans="6:6" ht="15.75" customHeight="1">
      <c r="F785" s="39"/>
    </row>
    <row r="786" spans="6:6" ht="15.75" customHeight="1">
      <c r="F786" s="39"/>
    </row>
    <row r="787" spans="6:6" ht="15.75" customHeight="1">
      <c r="F787" s="39"/>
    </row>
    <row r="788" spans="6:6" ht="15.75" customHeight="1">
      <c r="F788" s="39"/>
    </row>
    <row r="789" spans="6:6" ht="15.75" customHeight="1">
      <c r="F789" s="39"/>
    </row>
    <row r="790" spans="6:6" ht="15.75" customHeight="1">
      <c r="F790" s="39"/>
    </row>
    <row r="791" spans="6:6" ht="15.75" customHeight="1">
      <c r="F791" s="39"/>
    </row>
    <row r="792" spans="6:6" ht="15.75" customHeight="1">
      <c r="F792" s="39"/>
    </row>
    <row r="793" spans="6:6" ht="15.75" customHeight="1">
      <c r="F793" s="39"/>
    </row>
    <row r="794" spans="6:6" ht="15.75" customHeight="1">
      <c r="F794" s="39"/>
    </row>
    <row r="795" spans="6:6" ht="15.75" customHeight="1">
      <c r="F795" s="39"/>
    </row>
    <row r="796" spans="6:6" ht="15.75" customHeight="1">
      <c r="F796" s="39"/>
    </row>
    <row r="797" spans="6:6" ht="15.75" customHeight="1">
      <c r="F797" s="39"/>
    </row>
    <row r="798" spans="6:6" ht="15.75" customHeight="1">
      <c r="F798" s="39"/>
    </row>
    <row r="799" spans="6:6" ht="15.75" customHeight="1">
      <c r="F799" s="39"/>
    </row>
    <row r="800" spans="6:6" ht="15.75" customHeight="1">
      <c r="F800" s="39"/>
    </row>
    <row r="801" spans="6:6" ht="15.75" customHeight="1">
      <c r="F801" s="39"/>
    </row>
    <row r="802" spans="6:6" ht="15.75" customHeight="1">
      <c r="F802" s="39"/>
    </row>
    <row r="803" spans="6:6" ht="15.75" customHeight="1">
      <c r="F803" s="39"/>
    </row>
    <row r="804" spans="6:6" ht="15.75" customHeight="1">
      <c r="F804" s="39"/>
    </row>
    <row r="805" spans="6:6" ht="15.75" customHeight="1">
      <c r="F805" s="39"/>
    </row>
    <row r="806" spans="6:6" ht="15.75" customHeight="1">
      <c r="F806" s="39"/>
    </row>
    <row r="807" spans="6:6" ht="15.75" customHeight="1">
      <c r="F807" s="39"/>
    </row>
    <row r="808" spans="6:6" ht="15.75" customHeight="1">
      <c r="F808" s="39"/>
    </row>
    <row r="809" spans="6:6" ht="15.75" customHeight="1">
      <c r="F809" s="39"/>
    </row>
    <row r="810" spans="6:6" ht="15.75" customHeight="1">
      <c r="F810" s="39"/>
    </row>
    <row r="811" spans="6:6" ht="15.75" customHeight="1">
      <c r="F811" s="39"/>
    </row>
    <row r="812" spans="6:6" ht="15.75" customHeight="1">
      <c r="F812" s="39"/>
    </row>
    <row r="813" spans="6:6" ht="15.75" customHeight="1">
      <c r="F813" s="39"/>
    </row>
    <row r="814" spans="6:6" ht="15.75" customHeight="1">
      <c r="F814" s="39"/>
    </row>
    <row r="815" spans="6:6" ht="15.75" customHeight="1">
      <c r="F815" s="39"/>
    </row>
    <row r="816" spans="6:6" ht="15.75" customHeight="1">
      <c r="F816" s="39"/>
    </row>
    <row r="817" spans="6:6" ht="15.75" customHeight="1">
      <c r="F817" s="39"/>
    </row>
    <row r="818" spans="6:6" ht="15.75" customHeight="1">
      <c r="F818" s="39"/>
    </row>
    <row r="819" spans="6:6" ht="15.75" customHeight="1">
      <c r="F819" s="39"/>
    </row>
    <row r="820" spans="6:6" ht="15.75" customHeight="1">
      <c r="F820" s="39"/>
    </row>
    <row r="821" spans="6:6" ht="15.75" customHeight="1">
      <c r="F821" s="39"/>
    </row>
    <row r="822" spans="6:6" ht="15.75" customHeight="1">
      <c r="F822" s="39"/>
    </row>
    <row r="823" spans="6:6" ht="15.75" customHeight="1">
      <c r="F823" s="39"/>
    </row>
    <row r="824" spans="6:6" ht="15.75" customHeight="1">
      <c r="F824" s="39"/>
    </row>
    <row r="825" spans="6:6" ht="15.75" customHeight="1">
      <c r="F825" s="39"/>
    </row>
    <row r="826" spans="6:6" ht="15.75" customHeight="1">
      <c r="F826" s="39"/>
    </row>
    <row r="827" spans="6:6" ht="15.75" customHeight="1">
      <c r="F827" s="39"/>
    </row>
    <row r="828" spans="6:6" ht="15.75" customHeight="1">
      <c r="F828" s="39"/>
    </row>
    <row r="829" spans="6:6" ht="15.75" customHeight="1">
      <c r="F829" s="39"/>
    </row>
    <row r="830" spans="6:6" ht="15.75" customHeight="1">
      <c r="F830" s="39"/>
    </row>
    <row r="831" spans="6:6" ht="15.75" customHeight="1">
      <c r="F831" s="39"/>
    </row>
    <row r="832" spans="6:6" ht="15.75" customHeight="1">
      <c r="F832" s="39"/>
    </row>
    <row r="833" spans="6:6" ht="15.75" customHeight="1">
      <c r="F833" s="39"/>
    </row>
    <row r="834" spans="6:6" ht="15.75" customHeight="1">
      <c r="F834" s="39"/>
    </row>
    <row r="835" spans="6:6" ht="15.75" customHeight="1">
      <c r="F835" s="39"/>
    </row>
    <row r="836" spans="6:6" ht="15.75" customHeight="1">
      <c r="F836" s="39"/>
    </row>
    <row r="837" spans="6:6" ht="15.75" customHeight="1">
      <c r="F837" s="39"/>
    </row>
    <row r="838" spans="6:6" ht="15.75" customHeight="1">
      <c r="F838" s="39"/>
    </row>
    <row r="839" spans="6:6" ht="15.75" customHeight="1">
      <c r="F839" s="39"/>
    </row>
    <row r="840" spans="6:6" ht="15.75" customHeight="1">
      <c r="F840" s="39"/>
    </row>
    <row r="841" spans="6:6" ht="15.75" customHeight="1">
      <c r="F841" s="39"/>
    </row>
    <row r="842" spans="6:6" ht="15.75" customHeight="1">
      <c r="F842" s="39"/>
    </row>
    <row r="843" spans="6:6" ht="15.75" customHeight="1">
      <c r="F843" s="39"/>
    </row>
    <row r="844" spans="6:6" ht="15.75" customHeight="1">
      <c r="F844" s="39"/>
    </row>
    <row r="845" spans="6:6" ht="15.75" customHeight="1">
      <c r="F845" s="39"/>
    </row>
    <row r="846" spans="6:6" ht="15.75" customHeight="1">
      <c r="F846" s="39"/>
    </row>
    <row r="847" spans="6:6" ht="15.75" customHeight="1">
      <c r="F847" s="39"/>
    </row>
    <row r="848" spans="6:6" ht="15.75" customHeight="1">
      <c r="F848" s="39"/>
    </row>
    <row r="849" spans="6:6" ht="15.75" customHeight="1">
      <c r="F849" s="39"/>
    </row>
    <row r="850" spans="6:6" ht="15.75" customHeight="1">
      <c r="F850" s="39"/>
    </row>
    <row r="851" spans="6:6" ht="15.75" customHeight="1">
      <c r="F851" s="39"/>
    </row>
    <row r="852" spans="6:6" ht="15.75" customHeight="1">
      <c r="F852" s="39"/>
    </row>
    <row r="853" spans="6:6" ht="15.75" customHeight="1">
      <c r="F853" s="39"/>
    </row>
    <row r="854" spans="6:6" ht="15.75" customHeight="1">
      <c r="F854" s="39"/>
    </row>
    <row r="855" spans="6:6" ht="15.75" customHeight="1">
      <c r="F855" s="39"/>
    </row>
    <row r="856" spans="6:6" ht="15.75" customHeight="1">
      <c r="F856" s="39"/>
    </row>
    <row r="857" spans="6:6" ht="15.75" customHeight="1">
      <c r="F857" s="39"/>
    </row>
    <row r="858" spans="6:6" ht="15.75" customHeight="1">
      <c r="F858" s="39"/>
    </row>
    <row r="859" spans="6:6" ht="15.75" customHeight="1">
      <c r="F859" s="39"/>
    </row>
    <row r="860" spans="6:6" ht="15.75" customHeight="1">
      <c r="F860" s="39"/>
    </row>
    <row r="861" spans="6:6" ht="15.75" customHeight="1">
      <c r="F861" s="39"/>
    </row>
    <row r="862" spans="6:6" ht="15.75" customHeight="1">
      <c r="F862" s="39"/>
    </row>
    <row r="863" spans="6:6" ht="15.75" customHeight="1">
      <c r="F863" s="39"/>
    </row>
    <row r="864" spans="6:6" ht="15.75" customHeight="1">
      <c r="F864" s="39"/>
    </row>
    <row r="865" spans="6:6" ht="15.75" customHeight="1">
      <c r="F865" s="39"/>
    </row>
    <row r="866" spans="6:6" ht="15.75" customHeight="1">
      <c r="F866" s="39"/>
    </row>
    <row r="867" spans="6:6" ht="15.75" customHeight="1">
      <c r="F867" s="39"/>
    </row>
    <row r="868" spans="6:6" ht="15.75" customHeight="1">
      <c r="F868" s="39"/>
    </row>
    <row r="869" spans="6:6" ht="15.75" customHeight="1">
      <c r="F869" s="39"/>
    </row>
    <row r="870" spans="6:6" ht="15.75" customHeight="1">
      <c r="F870" s="39"/>
    </row>
    <row r="871" spans="6:6" ht="15.75" customHeight="1">
      <c r="F871" s="39"/>
    </row>
    <row r="872" spans="6:6" ht="15.75" customHeight="1">
      <c r="F872" s="39"/>
    </row>
    <row r="873" spans="6:6" ht="15.75" customHeight="1">
      <c r="F873" s="39"/>
    </row>
    <row r="874" spans="6:6" ht="15.75" customHeight="1">
      <c r="F874" s="39"/>
    </row>
    <row r="875" spans="6:6" ht="15.75" customHeight="1">
      <c r="F875" s="39"/>
    </row>
    <row r="876" spans="6:6" ht="15.75" customHeight="1">
      <c r="F876" s="39"/>
    </row>
    <row r="877" spans="6:6" ht="15.75" customHeight="1">
      <c r="F877" s="39"/>
    </row>
    <row r="878" spans="6:6" ht="15.75" customHeight="1">
      <c r="F878" s="39"/>
    </row>
    <row r="879" spans="6:6" ht="15.75" customHeight="1">
      <c r="F879" s="39"/>
    </row>
    <row r="880" spans="6:6" ht="15.75" customHeight="1">
      <c r="F880" s="39"/>
    </row>
    <row r="881" spans="6:6" ht="15.75" customHeight="1">
      <c r="F881" s="39"/>
    </row>
    <row r="882" spans="6:6" ht="15.75" customHeight="1">
      <c r="F882" s="39"/>
    </row>
    <row r="883" spans="6:6" ht="15.75" customHeight="1">
      <c r="F883" s="39"/>
    </row>
    <row r="884" spans="6:6" ht="15.75" customHeight="1">
      <c r="F884" s="39"/>
    </row>
    <row r="885" spans="6:6" ht="15.75" customHeight="1">
      <c r="F885" s="39"/>
    </row>
    <row r="886" spans="6:6" ht="15.75" customHeight="1">
      <c r="F886" s="39"/>
    </row>
    <row r="887" spans="6:6" ht="15.75" customHeight="1">
      <c r="F887" s="39"/>
    </row>
    <row r="888" spans="6:6" ht="15.75" customHeight="1">
      <c r="F888" s="39"/>
    </row>
    <row r="889" spans="6:6" ht="15.75" customHeight="1">
      <c r="F889" s="39"/>
    </row>
    <row r="890" spans="6:6" ht="15.75" customHeight="1">
      <c r="F890" s="39"/>
    </row>
    <row r="891" spans="6:6" ht="15.75" customHeight="1">
      <c r="F891" s="39"/>
    </row>
    <row r="892" spans="6:6" ht="15.75" customHeight="1">
      <c r="F892" s="39"/>
    </row>
    <row r="893" spans="6:6" ht="15.75" customHeight="1">
      <c r="F893" s="39"/>
    </row>
    <row r="894" spans="6:6" ht="15.75" customHeight="1">
      <c r="F894" s="39"/>
    </row>
    <row r="895" spans="6:6" ht="15.75" customHeight="1">
      <c r="F895" s="39"/>
    </row>
    <row r="896" spans="6:6" ht="15.75" customHeight="1">
      <c r="F896" s="39"/>
    </row>
    <row r="897" spans="6:6" ht="15.75" customHeight="1">
      <c r="F897" s="39"/>
    </row>
    <row r="898" spans="6:6" ht="15.75" customHeight="1">
      <c r="F898" s="39"/>
    </row>
    <row r="899" spans="6:6" ht="15.75" customHeight="1">
      <c r="F899" s="39"/>
    </row>
    <row r="900" spans="6:6" ht="15.75" customHeight="1">
      <c r="F900" s="39"/>
    </row>
    <row r="901" spans="6:6" ht="15.75" customHeight="1">
      <c r="F901" s="39"/>
    </row>
    <row r="902" spans="6:6" ht="15.75" customHeight="1">
      <c r="F902" s="39"/>
    </row>
    <row r="903" spans="6:6" ht="15.75" customHeight="1">
      <c r="F903" s="39"/>
    </row>
    <row r="904" spans="6:6" ht="15.75" customHeight="1">
      <c r="F904" s="39"/>
    </row>
    <row r="905" spans="6:6" ht="15.75" customHeight="1">
      <c r="F905" s="39"/>
    </row>
    <row r="906" spans="6:6" ht="15.75" customHeight="1">
      <c r="F906" s="39"/>
    </row>
    <row r="907" spans="6:6" ht="15.75" customHeight="1">
      <c r="F907" s="39"/>
    </row>
    <row r="908" spans="6:6" ht="15.75" customHeight="1">
      <c r="F908" s="39"/>
    </row>
    <row r="909" spans="6:6" ht="15.75" customHeight="1">
      <c r="F909" s="39"/>
    </row>
    <row r="910" spans="6:6" ht="15.75" customHeight="1">
      <c r="F910" s="39"/>
    </row>
    <row r="911" spans="6:6" ht="15.75" customHeight="1">
      <c r="F911" s="39"/>
    </row>
    <row r="912" spans="6:6" ht="15.75" customHeight="1">
      <c r="F912" s="39"/>
    </row>
    <row r="913" spans="6:6" ht="15.75" customHeight="1">
      <c r="F913" s="39"/>
    </row>
    <row r="914" spans="6:6" ht="15.75" customHeight="1">
      <c r="F914" s="39"/>
    </row>
    <row r="915" spans="6:6" ht="15.75" customHeight="1">
      <c r="F915" s="39"/>
    </row>
    <row r="916" spans="6:6" ht="15.75" customHeight="1">
      <c r="F916" s="39"/>
    </row>
    <row r="917" spans="6:6" ht="15.75" customHeight="1">
      <c r="F917" s="39"/>
    </row>
    <row r="918" spans="6:6" ht="15.75" customHeight="1">
      <c r="F918" s="39"/>
    </row>
    <row r="919" spans="6:6" ht="15.75" customHeight="1">
      <c r="F919" s="39"/>
    </row>
    <row r="920" spans="6:6" ht="15.75" customHeight="1">
      <c r="F920" s="39"/>
    </row>
    <row r="921" spans="6:6" ht="15.75" customHeight="1">
      <c r="F921" s="39"/>
    </row>
    <row r="922" spans="6:6" ht="15.75" customHeight="1">
      <c r="F922" s="39"/>
    </row>
    <row r="923" spans="6:6" ht="15.75" customHeight="1">
      <c r="F923" s="39"/>
    </row>
    <row r="924" spans="6:6" ht="15.75" customHeight="1">
      <c r="F924" s="39"/>
    </row>
    <row r="925" spans="6:6" ht="15.75" customHeight="1">
      <c r="F925" s="39"/>
    </row>
    <row r="926" spans="6:6" ht="15.75" customHeight="1">
      <c r="F926" s="39"/>
    </row>
    <row r="927" spans="6:6" ht="15.75" customHeight="1">
      <c r="F927" s="39"/>
    </row>
    <row r="928" spans="6:6" ht="15.75" customHeight="1">
      <c r="F928" s="39"/>
    </row>
    <row r="929" spans="6:6" ht="15.75" customHeight="1">
      <c r="F929" s="39"/>
    </row>
    <row r="930" spans="6:6" ht="15.75" customHeight="1">
      <c r="F930" s="39"/>
    </row>
    <row r="931" spans="6:6" ht="15.75" customHeight="1">
      <c r="F931" s="39"/>
    </row>
    <row r="932" spans="6:6" ht="15.75" customHeight="1">
      <c r="F932" s="39"/>
    </row>
    <row r="933" spans="6:6" ht="15.75" customHeight="1">
      <c r="F933" s="39"/>
    </row>
    <row r="934" spans="6:6" ht="15.75" customHeight="1">
      <c r="F934" s="39"/>
    </row>
    <row r="935" spans="6:6" ht="15.75" customHeight="1">
      <c r="F935" s="39"/>
    </row>
    <row r="936" spans="6:6" ht="15.75" customHeight="1">
      <c r="F936" s="39"/>
    </row>
    <row r="937" spans="6:6" ht="15.75" customHeight="1">
      <c r="F937" s="39"/>
    </row>
    <row r="938" spans="6:6" ht="15.75" customHeight="1">
      <c r="F938" s="39"/>
    </row>
    <row r="939" spans="6:6" ht="15.75" customHeight="1">
      <c r="F939" s="39"/>
    </row>
    <row r="940" spans="6:6" ht="15.75" customHeight="1">
      <c r="F940" s="39"/>
    </row>
    <row r="941" spans="6:6" ht="15.75" customHeight="1">
      <c r="F941" s="39"/>
    </row>
    <row r="942" spans="6:6" ht="15.75" customHeight="1">
      <c r="F942" s="39"/>
    </row>
    <row r="943" spans="6:6" ht="15.75" customHeight="1">
      <c r="F943" s="39"/>
    </row>
    <row r="944" spans="6:6" ht="15.75" customHeight="1">
      <c r="F944" s="39"/>
    </row>
    <row r="945" spans="6:6" ht="15.75" customHeight="1">
      <c r="F945" s="39"/>
    </row>
    <row r="946" spans="6:6" ht="15.75" customHeight="1">
      <c r="F946" s="39"/>
    </row>
    <row r="947" spans="6:6" ht="15.75" customHeight="1">
      <c r="F947" s="39"/>
    </row>
    <row r="948" spans="6:6" ht="15.75" customHeight="1">
      <c r="F948" s="39"/>
    </row>
    <row r="949" spans="6:6" ht="15.75" customHeight="1">
      <c r="F949" s="39"/>
    </row>
    <row r="950" spans="6:6" ht="15.75" customHeight="1">
      <c r="F950" s="39"/>
    </row>
    <row r="951" spans="6:6" ht="15.75" customHeight="1">
      <c r="F951" s="39"/>
    </row>
    <row r="952" spans="6:6" ht="15.75" customHeight="1">
      <c r="F952" s="39"/>
    </row>
    <row r="953" spans="6:6" ht="15.75" customHeight="1">
      <c r="F953" s="39"/>
    </row>
    <row r="954" spans="6:6" ht="15.75" customHeight="1">
      <c r="F954" s="39"/>
    </row>
    <row r="955" spans="6:6" ht="15.75" customHeight="1">
      <c r="F955" s="39"/>
    </row>
    <row r="956" spans="6:6" ht="15.75" customHeight="1">
      <c r="F956" s="39"/>
    </row>
    <row r="957" spans="6:6" ht="15.75" customHeight="1">
      <c r="F957" s="39"/>
    </row>
    <row r="958" spans="6:6" ht="15.75" customHeight="1">
      <c r="F958" s="39"/>
    </row>
    <row r="959" spans="6:6" ht="15.75" customHeight="1">
      <c r="F959" s="39"/>
    </row>
    <row r="960" spans="6:6" ht="15.75" customHeight="1">
      <c r="F960" s="39"/>
    </row>
    <row r="961" spans="6:6" ht="15.75" customHeight="1">
      <c r="F961" s="39"/>
    </row>
    <row r="962" spans="6:6" ht="15.75" customHeight="1">
      <c r="F962" s="39"/>
    </row>
    <row r="963" spans="6:6" ht="15.75" customHeight="1">
      <c r="F963" s="39"/>
    </row>
    <row r="964" spans="6:6" ht="15.75" customHeight="1">
      <c r="F964" s="39"/>
    </row>
    <row r="965" spans="6:6" ht="15.75" customHeight="1">
      <c r="F965" s="39"/>
    </row>
    <row r="966" spans="6:6" ht="15.75" customHeight="1">
      <c r="F966" s="39"/>
    </row>
    <row r="967" spans="6:6" ht="15.75" customHeight="1">
      <c r="F967" s="39"/>
    </row>
    <row r="968" spans="6:6" ht="15.75" customHeight="1">
      <c r="F968" s="39"/>
    </row>
    <row r="969" spans="6:6" ht="15.75" customHeight="1">
      <c r="F969" s="39"/>
    </row>
    <row r="970" spans="6:6" ht="15.75" customHeight="1">
      <c r="F970" s="39"/>
    </row>
    <row r="971" spans="6:6" ht="15.75" customHeight="1">
      <c r="F971" s="39"/>
    </row>
    <row r="972" spans="6:6" ht="15.75" customHeight="1">
      <c r="F972" s="39"/>
    </row>
    <row r="973" spans="6:6" ht="15.75" customHeight="1">
      <c r="F973" s="39"/>
    </row>
    <row r="974" spans="6:6" ht="15.75" customHeight="1">
      <c r="F974" s="39"/>
    </row>
    <row r="975" spans="6:6" ht="15.75" customHeight="1">
      <c r="F975" s="39"/>
    </row>
    <row r="976" spans="6:6" ht="15.75" customHeight="1">
      <c r="F976" s="39"/>
    </row>
    <row r="977" spans="6:6" ht="15.75" customHeight="1">
      <c r="F977" s="39"/>
    </row>
    <row r="978" spans="6:6" ht="15.75" customHeight="1">
      <c r="F978" s="39"/>
    </row>
    <row r="979" spans="6:6" ht="15.75" customHeight="1">
      <c r="F979" s="39"/>
    </row>
    <row r="980" spans="6:6" ht="15.75" customHeight="1">
      <c r="F980" s="39"/>
    </row>
    <row r="981" spans="6:6" ht="15.75" customHeight="1">
      <c r="F981" s="39"/>
    </row>
    <row r="982" spans="6:6" ht="15.75" customHeight="1">
      <c r="F982" s="39"/>
    </row>
    <row r="983" spans="6:6" ht="15.75" customHeight="1">
      <c r="F983" s="39"/>
    </row>
    <row r="984" spans="6:6" ht="15.75" customHeight="1">
      <c r="F984" s="39"/>
    </row>
    <row r="985" spans="6:6" ht="15.75" customHeight="1">
      <c r="F985" s="39"/>
    </row>
    <row r="986" spans="6:6" ht="15.75" customHeight="1">
      <c r="F986" s="39"/>
    </row>
    <row r="987" spans="6:6" ht="15.75" customHeight="1">
      <c r="F987" s="39"/>
    </row>
    <row r="988" spans="6:6" ht="15.75" customHeight="1">
      <c r="F988" s="39"/>
    </row>
    <row r="989" spans="6:6" ht="15.75" customHeight="1">
      <c r="F989" s="39"/>
    </row>
    <row r="990" spans="6:6" ht="15.75" customHeight="1">
      <c r="F990" s="39"/>
    </row>
    <row r="991" spans="6:6" ht="15.75" customHeight="1">
      <c r="F991" s="39"/>
    </row>
    <row r="992" spans="6:6" ht="15.75" customHeight="1">
      <c r="F992" s="39"/>
    </row>
    <row r="993" spans="6:6" ht="15.75" customHeight="1">
      <c r="F993" s="39"/>
    </row>
    <row r="994" spans="6:6" ht="15.75" customHeight="1">
      <c r="F994" s="39"/>
    </row>
    <row r="995" spans="6:6" ht="15.75" customHeight="1">
      <c r="F995" s="39"/>
    </row>
    <row r="996" spans="6:6" ht="15.75" customHeight="1">
      <c r="F996" s="39"/>
    </row>
    <row r="997" spans="6:6" ht="15.75" customHeight="1">
      <c r="F997" s="39"/>
    </row>
    <row r="998" spans="6:6" ht="15.75" customHeight="1">
      <c r="F998" s="39"/>
    </row>
    <row r="999" spans="6:6" ht="15.75" customHeight="1">
      <c r="F999" s="39"/>
    </row>
    <row r="1000" spans="6:6" ht="15.75" customHeight="1">
      <c r="F1000" s="39"/>
    </row>
  </sheetData>
  <autoFilter ref="A2:H116" xr:uid="{00000000-0009-0000-0000-00001B000000}">
    <sortState xmlns:xlrd2="http://schemas.microsoft.com/office/spreadsheetml/2017/richdata2" ref="A2:H116">
      <sortCondition ref="C2:C116"/>
      <sortCondition ref="B2:B116"/>
      <sortCondition descending="1" ref="H2:H116"/>
      <sortCondition descending="1" ref="E2:E116"/>
      <sortCondition descending="1" ref="G2:G116"/>
      <sortCondition descending="1" ref="D2:D116"/>
    </sortState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8"/>
      <c r="F1" s="8"/>
      <c r="G1" s="27">
        <f t="shared" ref="G1:H1" si="0">SUM(G3:G127)</f>
        <v>668.1</v>
      </c>
      <c r="H1" s="27">
        <f t="shared" si="0"/>
        <v>1224.9999999999998</v>
      </c>
      <c r="I1" s="31" t="s">
        <v>1864</v>
      </c>
      <c r="J1" s="31">
        <f>G1*0.4/0.5</f>
        <v>534.48</v>
      </c>
      <c r="K1" s="31">
        <f>SUM(G1:H1)-J1</f>
        <v>1358.62</v>
      </c>
      <c r="L1" s="31">
        <f>SUM(J1:K1)</f>
        <v>1893.1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  <c r="I2" s="31" t="s">
        <v>1865</v>
      </c>
      <c r="J2" s="31">
        <f>J1+J7+J6</f>
        <v>955.48</v>
      </c>
      <c r="K2" s="31">
        <f>K1+K6+K7</f>
        <v>1902.62</v>
      </c>
      <c r="L2" s="31">
        <f>SUM(J2:K2)</f>
        <v>2858.1</v>
      </c>
    </row>
    <row r="3" spans="1:12" ht="15.75">
      <c r="A3" s="8"/>
      <c r="B3" s="35">
        <v>44076</v>
      </c>
      <c r="C3" s="34" t="s">
        <v>2086</v>
      </c>
      <c r="D3" s="34" t="s">
        <v>2087</v>
      </c>
      <c r="E3" s="6">
        <f t="shared" ref="E3:E73" si="1">MID(D3,3,LEN(D3)-2)+0</f>
        <v>1.84</v>
      </c>
      <c r="F3" s="38">
        <v>0</v>
      </c>
      <c r="G3" s="6" t="str">
        <f t="shared" ref="G3:G73" si="2">IFERROR(E3/F3,"")</f>
        <v/>
      </c>
      <c r="H3" s="6">
        <f t="shared" ref="H3:H73" si="3">IF(F3=0,E3,E3-G3)</f>
        <v>1.84</v>
      </c>
      <c r="I3" s="32" t="s">
        <v>1868</v>
      </c>
      <c r="J3" s="31">
        <f>J1-J7+J6</f>
        <v>605.48</v>
      </c>
      <c r="K3" s="32"/>
      <c r="L3" s="32"/>
    </row>
    <row r="4" spans="1:12">
      <c r="A4" s="8"/>
      <c r="B4" s="33">
        <v>44077</v>
      </c>
      <c r="C4" s="34" t="s">
        <v>3</v>
      </c>
      <c r="D4" s="36" t="s">
        <v>2088</v>
      </c>
      <c r="E4" s="6">
        <f t="shared" si="1"/>
        <v>23.15</v>
      </c>
      <c r="F4" s="38">
        <v>2</v>
      </c>
      <c r="G4" s="6">
        <f t="shared" si="2"/>
        <v>11.574999999999999</v>
      </c>
      <c r="H4" s="6">
        <f t="shared" si="3"/>
        <v>11.574999999999999</v>
      </c>
    </row>
    <row r="5" spans="1:12" ht="15.75">
      <c r="A5" s="8"/>
      <c r="B5" s="35">
        <v>44077</v>
      </c>
      <c r="C5" s="34" t="s">
        <v>718</v>
      </c>
      <c r="D5" s="34" t="s">
        <v>501</v>
      </c>
      <c r="E5" s="6">
        <f t="shared" si="1"/>
        <v>5</v>
      </c>
      <c r="F5" s="38">
        <v>0</v>
      </c>
      <c r="G5" s="6" t="str">
        <f t="shared" si="2"/>
        <v/>
      </c>
      <c r="H5" s="6">
        <f t="shared" si="3"/>
        <v>5</v>
      </c>
      <c r="I5" s="32" t="s">
        <v>1805</v>
      </c>
      <c r="J5" s="32">
        <v>615</v>
      </c>
      <c r="K5" s="32"/>
    </row>
    <row r="6" spans="1:12" ht="15.75">
      <c r="A6" s="8"/>
      <c r="B6" s="35">
        <v>44077</v>
      </c>
      <c r="C6" s="34" t="s">
        <v>2089</v>
      </c>
      <c r="D6" s="34" t="s">
        <v>249</v>
      </c>
      <c r="E6" s="6">
        <f t="shared" si="1"/>
        <v>8</v>
      </c>
      <c r="F6" s="38">
        <v>1</v>
      </c>
      <c r="G6" s="6">
        <f t="shared" si="2"/>
        <v>8</v>
      </c>
      <c r="H6" s="6">
        <f t="shared" si="3"/>
        <v>0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/>
      <c r="B7" s="35">
        <v>44077</v>
      </c>
      <c r="C7" s="34" t="s">
        <v>718</v>
      </c>
      <c r="D7" s="34" t="s">
        <v>817</v>
      </c>
      <c r="E7" s="6">
        <f t="shared" si="1"/>
        <v>1.4</v>
      </c>
      <c r="F7" s="38">
        <v>0</v>
      </c>
      <c r="G7" s="6" t="str">
        <f t="shared" si="2"/>
        <v/>
      </c>
      <c r="H7" s="6">
        <f t="shared" si="3"/>
        <v>1.4</v>
      </c>
      <c r="I7" s="1" t="s">
        <v>1809</v>
      </c>
      <c r="J7" s="1">
        <v>175</v>
      </c>
      <c r="K7" s="1">
        <v>175</v>
      </c>
    </row>
    <row r="8" spans="1:12" ht="15.75">
      <c r="A8" s="8"/>
      <c r="B8" s="33">
        <v>44077</v>
      </c>
      <c r="C8" s="34" t="s">
        <v>2090</v>
      </c>
      <c r="D8" s="34" t="s">
        <v>2091</v>
      </c>
      <c r="E8" s="6">
        <f t="shared" si="1"/>
        <v>75.92</v>
      </c>
      <c r="F8" s="38">
        <v>0</v>
      </c>
      <c r="G8" s="6" t="str">
        <f t="shared" si="2"/>
        <v/>
      </c>
      <c r="H8" s="6">
        <f t="shared" si="3"/>
        <v>75.92</v>
      </c>
      <c r="I8" s="1" t="s">
        <v>1811</v>
      </c>
      <c r="J8" s="16">
        <v>5598</v>
      </c>
      <c r="K8" s="17">
        <v>0.6</v>
      </c>
    </row>
    <row r="9" spans="1:12" ht="15.75">
      <c r="A9" s="8"/>
      <c r="B9" s="35">
        <v>44078</v>
      </c>
      <c r="C9" s="34" t="s">
        <v>1977</v>
      </c>
      <c r="D9" s="34" t="s">
        <v>1529</v>
      </c>
      <c r="E9" s="6">
        <f t="shared" si="1"/>
        <v>7</v>
      </c>
      <c r="F9" s="38">
        <v>0</v>
      </c>
      <c r="G9" s="6" t="str">
        <f t="shared" si="2"/>
        <v/>
      </c>
      <c r="H9" s="6">
        <f t="shared" si="3"/>
        <v>7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35">
        <v>44078</v>
      </c>
      <c r="C10" s="34" t="s">
        <v>1977</v>
      </c>
      <c r="D10" s="34" t="s">
        <v>66</v>
      </c>
      <c r="E10" s="6">
        <f t="shared" si="1"/>
        <v>2</v>
      </c>
      <c r="F10" s="38">
        <v>0</v>
      </c>
      <c r="G10" s="6" t="str">
        <f t="shared" si="2"/>
        <v/>
      </c>
      <c r="H10" s="6">
        <f t="shared" si="3"/>
        <v>2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/>
      <c r="B11" s="35">
        <v>44079</v>
      </c>
      <c r="C11" s="34" t="s">
        <v>211</v>
      </c>
      <c r="D11" s="34" t="s">
        <v>407</v>
      </c>
      <c r="E11" s="6">
        <f t="shared" si="1"/>
        <v>6.4</v>
      </c>
      <c r="F11" s="38">
        <v>0</v>
      </c>
      <c r="G11" s="6" t="str">
        <f t="shared" si="2"/>
        <v/>
      </c>
      <c r="H11" s="6">
        <f t="shared" si="3"/>
        <v>6.4</v>
      </c>
    </row>
    <row r="12" spans="1:12" ht="15.75">
      <c r="A12" s="8"/>
      <c r="B12" s="33">
        <v>44079</v>
      </c>
      <c r="C12" s="34" t="s">
        <v>2092</v>
      </c>
      <c r="D12" s="34" t="s">
        <v>2070</v>
      </c>
      <c r="E12" s="6">
        <f t="shared" si="1"/>
        <v>13.11</v>
      </c>
      <c r="F12" s="38">
        <v>2</v>
      </c>
      <c r="G12" s="6">
        <f t="shared" si="2"/>
        <v>6.5549999999999997</v>
      </c>
      <c r="H12" s="6">
        <f t="shared" si="3"/>
        <v>6.5549999999999997</v>
      </c>
      <c r="I12" s="1" t="s">
        <v>1818</v>
      </c>
      <c r="J12" s="16">
        <f>J8-K2</f>
        <v>3695.38</v>
      </c>
      <c r="K12" s="17">
        <f t="shared" ref="K12:K13" si="4">J12/J8</f>
        <v>0.66012504465880673</v>
      </c>
    </row>
    <row r="13" spans="1:12" ht="15.75">
      <c r="A13" s="8"/>
      <c r="B13" s="33">
        <v>44080</v>
      </c>
      <c r="C13" s="34" t="s">
        <v>5</v>
      </c>
      <c r="D13" s="34" t="s">
        <v>1712</v>
      </c>
      <c r="E13" s="6">
        <f t="shared" si="1"/>
        <v>5.6</v>
      </c>
      <c r="F13" s="38">
        <v>0</v>
      </c>
      <c r="G13" s="6" t="str">
        <f t="shared" si="2"/>
        <v/>
      </c>
      <c r="H13" s="6">
        <f t="shared" si="3"/>
        <v>5.6</v>
      </c>
      <c r="I13" s="1" t="s">
        <v>1821</v>
      </c>
      <c r="J13" s="16">
        <f>J9-J2</f>
        <v>2999.77</v>
      </c>
      <c r="K13" s="17">
        <f t="shared" si="4"/>
        <v>0.75842740661146579</v>
      </c>
    </row>
    <row r="14" spans="1:12">
      <c r="A14" s="8"/>
      <c r="B14" s="35">
        <v>44080</v>
      </c>
      <c r="C14" s="34" t="s">
        <v>2093</v>
      </c>
      <c r="D14" s="34" t="s">
        <v>2034</v>
      </c>
      <c r="E14" s="6">
        <f t="shared" si="1"/>
        <v>21.2</v>
      </c>
      <c r="F14" s="38">
        <v>2</v>
      </c>
      <c r="G14" s="6">
        <f t="shared" si="2"/>
        <v>10.6</v>
      </c>
      <c r="H14" s="6">
        <f t="shared" si="3"/>
        <v>10.6</v>
      </c>
    </row>
    <row r="15" spans="1:12">
      <c r="A15" s="8"/>
      <c r="B15" s="35">
        <v>44081</v>
      </c>
      <c r="C15" s="34" t="s">
        <v>993</v>
      </c>
      <c r="D15" s="34" t="s">
        <v>1849</v>
      </c>
      <c r="E15" s="6">
        <f t="shared" si="1"/>
        <v>19.98</v>
      </c>
      <c r="F15" s="38">
        <v>2</v>
      </c>
      <c r="G15" s="6">
        <f t="shared" si="2"/>
        <v>9.99</v>
      </c>
      <c r="H15" s="6">
        <f t="shared" si="3"/>
        <v>9.99</v>
      </c>
    </row>
    <row r="16" spans="1:12">
      <c r="A16" s="8"/>
      <c r="B16" s="33">
        <v>44081</v>
      </c>
      <c r="C16" s="34" t="s">
        <v>2094</v>
      </c>
      <c r="D16" s="34" t="s">
        <v>2095</v>
      </c>
      <c r="E16" s="6">
        <f t="shared" si="1"/>
        <v>37.659999999999997</v>
      </c>
      <c r="F16" s="38">
        <v>2</v>
      </c>
      <c r="G16" s="6">
        <f t="shared" si="2"/>
        <v>18.829999999999998</v>
      </c>
      <c r="H16" s="6">
        <f t="shared" si="3"/>
        <v>18.829999999999998</v>
      </c>
    </row>
    <row r="17" spans="1:8">
      <c r="A17" s="8"/>
      <c r="B17" s="35">
        <v>44081</v>
      </c>
      <c r="C17" s="34" t="s">
        <v>336</v>
      </c>
      <c r="D17" s="34" t="s">
        <v>591</v>
      </c>
      <c r="E17" s="6">
        <f t="shared" si="1"/>
        <v>7.7</v>
      </c>
      <c r="F17" s="38">
        <v>2</v>
      </c>
      <c r="G17" s="6">
        <f t="shared" si="2"/>
        <v>3.85</v>
      </c>
      <c r="H17" s="6">
        <f t="shared" si="3"/>
        <v>3.85</v>
      </c>
    </row>
    <row r="18" spans="1:8">
      <c r="A18" s="8"/>
      <c r="B18" s="33">
        <v>44081</v>
      </c>
      <c r="C18" s="34" t="s">
        <v>32</v>
      </c>
      <c r="D18" s="34" t="s">
        <v>506</v>
      </c>
      <c r="E18" s="6">
        <f t="shared" si="1"/>
        <v>9.5</v>
      </c>
      <c r="F18" s="38">
        <v>2</v>
      </c>
      <c r="G18" s="6">
        <f t="shared" si="2"/>
        <v>4.75</v>
      </c>
      <c r="H18" s="6">
        <f t="shared" si="3"/>
        <v>4.75</v>
      </c>
    </row>
    <row r="19" spans="1:8">
      <c r="A19" s="8"/>
      <c r="B19" s="33">
        <v>44081</v>
      </c>
      <c r="C19" s="34" t="s">
        <v>718</v>
      </c>
      <c r="D19" s="36" t="s">
        <v>657</v>
      </c>
      <c r="E19" s="6">
        <f t="shared" si="1"/>
        <v>4.5999999999999996</v>
      </c>
      <c r="F19" s="38">
        <v>0</v>
      </c>
      <c r="G19" s="6" t="str">
        <f t="shared" si="2"/>
        <v/>
      </c>
      <c r="H19" s="6">
        <f t="shared" si="3"/>
        <v>4.5999999999999996</v>
      </c>
    </row>
    <row r="20" spans="1:8">
      <c r="A20" s="8"/>
      <c r="B20" s="35">
        <v>44082</v>
      </c>
      <c r="C20" s="34" t="s">
        <v>2049</v>
      </c>
      <c r="D20" s="36" t="s">
        <v>62</v>
      </c>
      <c r="E20" s="6">
        <f t="shared" si="1"/>
        <v>2.2999999999999998</v>
      </c>
      <c r="F20" s="38">
        <v>0</v>
      </c>
      <c r="G20" s="6" t="str">
        <f t="shared" si="2"/>
        <v/>
      </c>
      <c r="H20" s="6">
        <f t="shared" si="3"/>
        <v>2.2999999999999998</v>
      </c>
    </row>
    <row r="21" spans="1:8" ht="15.75" customHeight="1">
      <c r="A21" s="8"/>
      <c r="B21" s="33">
        <v>44082</v>
      </c>
      <c r="C21" s="34" t="s">
        <v>2096</v>
      </c>
      <c r="D21" s="34" t="s">
        <v>770</v>
      </c>
      <c r="E21" s="6">
        <f t="shared" si="1"/>
        <v>3.4</v>
      </c>
      <c r="F21" s="38">
        <v>0</v>
      </c>
      <c r="G21" s="6" t="str">
        <f t="shared" si="2"/>
        <v/>
      </c>
      <c r="H21" s="6">
        <f t="shared" si="3"/>
        <v>3.4</v>
      </c>
    </row>
    <row r="22" spans="1:8" ht="15.75" customHeight="1">
      <c r="A22" s="8"/>
      <c r="B22" s="35">
        <v>44083</v>
      </c>
      <c r="C22" s="34" t="s">
        <v>1842</v>
      </c>
      <c r="D22" s="34" t="s">
        <v>692</v>
      </c>
      <c r="E22" s="6">
        <f t="shared" si="1"/>
        <v>25</v>
      </c>
      <c r="F22" s="38">
        <v>0</v>
      </c>
      <c r="G22" s="6" t="str">
        <f t="shared" si="2"/>
        <v/>
      </c>
      <c r="H22" s="6">
        <f t="shared" si="3"/>
        <v>25</v>
      </c>
    </row>
    <row r="23" spans="1:8" ht="15.75" customHeight="1">
      <c r="A23" s="8"/>
      <c r="B23" s="35">
        <v>44083</v>
      </c>
      <c r="C23" s="34" t="s">
        <v>2097</v>
      </c>
      <c r="D23" s="34" t="s">
        <v>341</v>
      </c>
      <c r="E23" s="6">
        <f t="shared" si="1"/>
        <v>0.38</v>
      </c>
      <c r="F23" s="38">
        <v>2</v>
      </c>
      <c r="G23" s="6">
        <f t="shared" si="2"/>
        <v>0.19</v>
      </c>
      <c r="H23" s="6">
        <f t="shared" si="3"/>
        <v>0.19</v>
      </c>
    </row>
    <row r="24" spans="1:8" ht="15.75" customHeight="1">
      <c r="A24" s="8"/>
      <c r="B24" s="33">
        <v>44083</v>
      </c>
      <c r="C24" s="34" t="s">
        <v>2098</v>
      </c>
      <c r="D24" s="34" t="s">
        <v>329</v>
      </c>
      <c r="E24" s="6">
        <f t="shared" si="1"/>
        <v>2.8</v>
      </c>
      <c r="F24" s="38">
        <v>0</v>
      </c>
      <c r="G24" s="6" t="str">
        <f t="shared" si="2"/>
        <v/>
      </c>
      <c r="H24" s="6">
        <f t="shared" si="3"/>
        <v>2.8</v>
      </c>
    </row>
    <row r="25" spans="1:8" ht="15.75" customHeight="1">
      <c r="A25" s="8"/>
      <c r="B25" s="33">
        <v>44083</v>
      </c>
      <c r="C25" s="34" t="s">
        <v>1097</v>
      </c>
      <c r="D25" s="34" t="s">
        <v>249</v>
      </c>
      <c r="E25" s="6">
        <f t="shared" si="1"/>
        <v>8</v>
      </c>
      <c r="F25" s="38">
        <v>0</v>
      </c>
      <c r="G25" s="6" t="str">
        <f t="shared" si="2"/>
        <v/>
      </c>
      <c r="H25" s="6">
        <f t="shared" si="3"/>
        <v>8</v>
      </c>
    </row>
    <row r="26" spans="1:8" ht="15.75" customHeight="1">
      <c r="A26" s="8"/>
      <c r="B26" s="35">
        <v>44084</v>
      </c>
      <c r="C26" s="34" t="s">
        <v>2099</v>
      </c>
      <c r="D26" s="34" t="s">
        <v>329</v>
      </c>
      <c r="E26" s="6">
        <f t="shared" si="1"/>
        <v>2.8</v>
      </c>
      <c r="F26" s="38">
        <v>0</v>
      </c>
      <c r="G26" s="6" t="str">
        <f t="shared" si="2"/>
        <v/>
      </c>
      <c r="H26" s="6">
        <f t="shared" si="3"/>
        <v>2.8</v>
      </c>
    </row>
    <row r="27" spans="1:8" ht="15.75" customHeight="1">
      <c r="A27" s="8"/>
      <c r="B27" s="35">
        <v>44084</v>
      </c>
      <c r="C27" s="34" t="s">
        <v>1916</v>
      </c>
      <c r="D27" s="34" t="s">
        <v>346</v>
      </c>
      <c r="E27" s="6">
        <f t="shared" si="1"/>
        <v>2.5</v>
      </c>
      <c r="F27" s="38">
        <v>0</v>
      </c>
      <c r="G27" s="6" t="str">
        <f t="shared" si="2"/>
        <v/>
      </c>
      <c r="H27" s="6">
        <f t="shared" si="3"/>
        <v>2.5</v>
      </c>
    </row>
    <row r="28" spans="1:8" ht="15.75" customHeight="1">
      <c r="A28" s="8"/>
      <c r="B28" s="35">
        <v>44085</v>
      </c>
      <c r="C28" s="36" t="s">
        <v>2100</v>
      </c>
      <c r="D28" s="36" t="s">
        <v>2101</v>
      </c>
      <c r="E28" s="6">
        <f t="shared" si="1"/>
        <v>15.6</v>
      </c>
      <c r="F28" s="38">
        <v>2</v>
      </c>
      <c r="G28" s="6">
        <f t="shared" si="2"/>
        <v>7.8</v>
      </c>
      <c r="H28" s="6">
        <f t="shared" si="3"/>
        <v>7.8</v>
      </c>
    </row>
    <row r="29" spans="1:8" ht="15.75" customHeight="1">
      <c r="A29" s="8"/>
      <c r="B29" s="33">
        <v>44085</v>
      </c>
      <c r="C29" s="34" t="s">
        <v>2102</v>
      </c>
      <c r="D29" s="34" t="s">
        <v>2103</v>
      </c>
      <c r="E29" s="6">
        <f t="shared" si="1"/>
        <v>32.71</v>
      </c>
      <c r="F29" s="38">
        <v>2</v>
      </c>
      <c r="G29" s="6">
        <f t="shared" si="2"/>
        <v>16.355</v>
      </c>
      <c r="H29" s="6">
        <f t="shared" si="3"/>
        <v>16.355</v>
      </c>
    </row>
    <row r="30" spans="1:8" ht="15.75" customHeight="1">
      <c r="A30" s="8"/>
      <c r="B30" s="37">
        <v>44086</v>
      </c>
      <c r="C30" s="34" t="s">
        <v>2104</v>
      </c>
      <c r="D30" s="34" t="s">
        <v>2105</v>
      </c>
      <c r="E30" s="6">
        <f t="shared" si="1"/>
        <v>66.900000000000006</v>
      </c>
      <c r="F30" s="38">
        <v>2</v>
      </c>
      <c r="G30" s="6">
        <f t="shared" si="2"/>
        <v>33.450000000000003</v>
      </c>
      <c r="H30" s="6">
        <f t="shared" si="3"/>
        <v>33.450000000000003</v>
      </c>
    </row>
    <row r="31" spans="1:8" ht="15.75" customHeight="1">
      <c r="A31" s="8"/>
      <c r="B31" s="33">
        <v>44087</v>
      </c>
      <c r="C31" s="34" t="s">
        <v>2106</v>
      </c>
      <c r="D31" s="34" t="s">
        <v>2107</v>
      </c>
      <c r="E31" s="6">
        <f t="shared" si="1"/>
        <v>5.35</v>
      </c>
      <c r="F31" s="38">
        <v>0</v>
      </c>
      <c r="G31" s="6" t="str">
        <f t="shared" si="2"/>
        <v/>
      </c>
      <c r="H31" s="6">
        <f t="shared" si="3"/>
        <v>5.35</v>
      </c>
    </row>
    <row r="32" spans="1:8" ht="15.75" customHeight="1">
      <c r="A32" s="8"/>
      <c r="B32" s="35">
        <v>44087</v>
      </c>
      <c r="C32" s="34" t="s">
        <v>1109</v>
      </c>
      <c r="D32" s="34" t="s">
        <v>2108</v>
      </c>
      <c r="E32" s="6">
        <f t="shared" si="1"/>
        <v>73.150000000000006</v>
      </c>
      <c r="F32" s="38">
        <v>0</v>
      </c>
      <c r="G32" s="6" t="str">
        <f t="shared" si="2"/>
        <v/>
      </c>
      <c r="H32" s="6">
        <f t="shared" si="3"/>
        <v>73.150000000000006</v>
      </c>
    </row>
    <row r="33" spans="1:8" ht="15.75" customHeight="1">
      <c r="A33" s="8"/>
      <c r="B33" s="35">
        <v>44087</v>
      </c>
      <c r="C33" s="34" t="s">
        <v>2109</v>
      </c>
      <c r="D33" s="34" t="s">
        <v>2110</v>
      </c>
      <c r="E33" s="6">
        <f t="shared" si="1"/>
        <v>48.02</v>
      </c>
      <c r="F33" s="38">
        <v>2</v>
      </c>
      <c r="G33" s="6">
        <f t="shared" si="2"/>
        <v>24.01</v>
      </c>
      <c r="H33" s="6">
        <f t="shared" si="3"/>
        <v>24.01</v>
      </c>
    </row>
    <row r="34" spans="1:8" ht="15.75" customHeight="1">
      <c r="A34" s="8"/>
      <c r="B34" s="37">
        <v>44087</v>
      </c>
      <c r="C34" s="34" t="s">
        <v>2106</v>
      </c>
      <c r="D34" s="34" t="s">
        <v>2111</v>
      </c>
      <c r="E34" s="6">
        <f t="shared" si="1"/>
        <v>25.68</v>
      </c>
      <c r="F34" s="38">
        <v>0</v>
      </c>
      <c r="G34" s="6" t="str">
        <f t="shared" si="2"/>
        <v/>
      </c>
      <c r="H34" s="6">
        <f t="shared" si="3"/>
        <v>25.68</v>
      </c>
    </row>
    <row r="35" spans="1:8" ht="15.75" customHeight="1">
      <c r="A35" s="8"/>
      <c r="B35" s="35">
        <v>44087</v>
      </c>
      <c r="C35" s="34" t="s">
        <v>2112</v>
      </c>
      <c r="D35" s="34" t="s">
        <v>749</v>
      </c>
      <c r="E35" s="6">
        <f t="shared" si="1"/>
        <v>70</v>
      </c>
      <c r="F35" s="38">
        <v>2</v>
      </c>
      <c r="G35" s="6">
        <f t="shared" si="2"/>
        <v>35</v>
      </c>
      <c r="H35" s="6">
        <f t="shared" si="3"/>
        <v>35</v>
      </c>
    </row>
    <row r="36" spans="1:8" ht="15.75" customHeight="1">
      <c r="A36" s="8"/>
      <c r="B36" s="35">
        <v>44089</v>
      </c>
      <c r="C36" s="34" t="s">
        <v>1830</v>
      </c>
      <c r="D36" s="36" t="s">
        <v>2024</v>
      </c>
      <c r="E36" s="6">
        <f t="shared" si="1"/>
        <v>15.05</v>
      </c>
      <c r="F36" s="38">
        <v>2</v>
      </c>
      <c r="G36" s="6">
        <f t="shared" si="2"/>
        <v>7.5250000000000004</v>
      </c>
      <c r="H36" s="6">
        <f t="shared" si="3"/>
        <v>7.5250000000000004</v>
      </c>
    </row>
    <row r="37" spans="1:8" ht="15.75" customHeight="1">
      <c r="A37" s="8"/>
      <c r="B37" s="35">
        <v>44090</v>
      </c>
      <c r="C37" s="34" t="s">
        <v>5</v>
      </c>
      <c r="D37" s="34" t="s">
        <v>2048</v>
      </c>
      <c r="E37" s="6">
        <f t="shared" si="1"/>
        <v>18.100000000000001</v>
      </c>
      <c r="F37" s="38">
        <v>2</v>
      </c>
      <c r="G37" s="6">
        <f t="shared" si="2"/>
        <v>9.0500000000000007</v>
      </c>
      <c r="H37" s="6">
        <f t="shared" si="3"/>
        <v>9.0500000000000007</v>
      </c>
    </row>
    <row r="38" spans="1:8" ht="15.75" customHeight="1">
      <c r="A38" s="8"/>
      <c r="B38" s="33">
        <v>44091</v>
      </c>
      <c r="C38" s="34" t="s">
        <v>1842</v>
      </c>
      <c r="D38" s="34" t="s">
        <v>358</v>
      </c>
      <c r="E38" s="6">
        <f t="shared" si="1"/>
        <v>10</v>
      </c>
      <c r="F38" s="38">
        <v>0</v>
      </c>
      <c r="G38" s="6" t="str">
        <f t="shared" si="2"/>
        <v/>
      </c>
      <c r="H38" s="6">
        <f t="shared" si="3"/>
        <v>10</v>
      </c>
    </row>
    <row r="39" spans="1:8" ht="15.75" customHeight="1">
      <c r="A39" s="8"/>
      <c r="B39" s="35">
        <v>44091</v>
      </c>
      <c r="C39" s="34" t="s">
        <v>2060</v>
      </c>
      <c r="D39" s="34" t="s">
        <v>2113</v>
      </c>
      <c r="E39" s="6">
        <f t="shared" si="1"/>
        <v>63.13</v>
      </c>
      <c r="F39" s="38">
        <v>0</v>
      </c>
      <c r="G39" s="6" t="str">
        <f t="shared" si="2"/>
        <v/>
      </c>
      <c r="H39" s="6">
        <f t="shared" si="3"/>
        <v>63.13</v>
      </c>
    </row>
    <row r="40" spans="1:8" ht="15.75" customHeight="1">
      <c r="A40" s="8"/>
      <c r="B40" s="35">
        <v>44092</v>
      </c>
      <c r="C40" s="34" t="s">
        <v>2114</v>
      </c>
      <c r="D40" s="34" t="s">
        <v>2115</v>
      </c>
      <c r="E40" s="6">
        <f t="shared" si="1"/>
        <v>0.4</v>
      </c>
      <c r="F40" s="38">
        <v>2</v>
      </c>
      <c r="G40" s="6">
        <f t="shared" si="2"/>
        <v>0.2</v>
      </c>
      <c r="H40" s="6">
        <f t="shared" si="3"/>
        <v>0.2</v>
      </c>
    </row>
    <row r="41" spans="1:8" ht="15.75" customHeight="1">
      <c r="A41" s="8"/>
      <c r="B41" s="35">
        <v>44092</v>
      </c>
      <c r="C41" s="34" t="s">
        <v>1254</v>
      </c>
      <c r="D41" s="36" t="s">
        <v>2116</v>
      </c>
      <c r="E41" s="6">
        <f t="shared" si="1"/>
        <v>59.56</v>
      </c>
      <c r="F41" s="38">
        <v>2</v>
      </c>
      <c r="G41" s="6">
        <f t="shared" si="2"/>
        <v>29.78</v>
      </c>
      <c r="H41" s="6">
        <f t="shared" si="3"/>
        <v>29.78</v>
      </c>
    </row>
    <row r="42" spans="1:8" ht="15.75" customHeight="1">
      <c r="A42" s="8"/>
      <c r="B42" s="35">
        <v>44095</v>
      </c>
      <c r="C42" s="34" t="s">
        <v>2117</v>
      </c>
      <c r="D42" s="34" t="s">
        <v>948</v>
      </c>
      <c r="E42" s="6">
        <f t="shared" si="1"/>
        <v>5.8</v>
      </c>
      <c r="F42" s="38">
        <v>2</v>
      </c>
      <c r="G42" s="6">
        <f t="shared" si="2"/>
        <v>2.9</v>
      </c>
      <c r="H42" s="6">
        <f t="shared" si="3"/>
        <v>2.9</v>
      </c>
    </row>
    <row r="43" spans="1:8" ht="15.75" customHeight="1">
      <c r="A43" s="8"/>
      <c r="B43" s="33">
        <v>44095</v>
      </c>
      <c r="C43" s="34" t="s">
        <v>842</v>
      </c>
      <c r="D43" s="34" t="s">
        <v>2118</v>
      </c>
      <c r="E43" s="6">
        <f t="shared" si="1"/>
        <v>50.7</v>
      </c>
      <c r="F43" s="38">
        <v>2</v>
      </c>
      <c r="G43" s="6">
        <f t="shared" si="2"/>
        <v>25.35</v>
      </c>
      <c r="H43" s="6">
        <f t="shared" si="3"/>
        <v>25.35</v>
      </c>
    </row>
    <row r="44" spans="1:8" ht="15.75" customHeight="1">
      <c r="A44" s="8"/>
      <c r="B44" s="35">
        <v>44095</v>
      </c>
      <c r="C44" s="34" t="s">
        <v>2119</v>
      </c>
      <c r="D44" s="34" t="s">
        <v>521</v>
      </c>
      <c r="E44" s="6">
        <f t="shared" si="1"/>
        <v>2.4</v>
      </c>
      <c r="F44" s="38">
        <v>0</v>
      </c>
      <c r="G44" s="6" t="str">
        <f t="shared" si="2"/>
        <v/>
      </c>
      <c r="H44" s="6">
        <f t="shared" si="3"/>
        <v>2.4</v>
      </c>
    </row>
    <row r="45" spans="1:8" ht="15.75" customHeight="1">
      <c r="A45" s="8"/>
      <c r="B45" s="37">
        <v>44096</v>
      </c>
      <c r="C45" s="34" t="s">
        <v>1533</v>
      </c>
      <c r="D45" s="34" t="s">
        <v>2120</v>
      </c>
      <c r="E45" s="6">
        <f t="shared" si="1"/>
        <v>20.34</v>
      </c>
      <c r="F45" s="38">
        <v>2</v>
      </c>
      <c r="G45" s="6">
        <f t="shared" si="2"/>
        <v>10.17</v>
      </c>
      <c r="H45" s="6">
        <f t="shared" si="3"/>
        <v>10.17</v>
      </c>
    </row>
    <row r="46" spans="1:8" ht="15.75" customHeight="1">
      <c r="A46" s="8"/>
      <c r="B46" s="33">
        <v>44097</v>
      </c>
      <c r="C46" s="34" t="s">
        <v>2121</v>
      </c>
      <c r="D46" s="34" t="s">
        <v>1258</v>
      </c>
      <c r="E46" s="6">
        <f t="shared" si="1"/>
        <v>2.1</v>
      </c>
      <c r="F46" s="38">
        <v>2</v>
      </c>
      <c r="G46" s="6">
        <f t="shared" si="2"/>
        <v>1.05</v>
      </c>
      <c r="H46" s="6">
        <f t="shared" si="3"/>
        <v>1.05</v>
      </c>
    </row>
    <row r="47" spans="1:8" ht="15.75" customHeight="1">
      <c r="A47" s="8"/>
      <c r="B47" s="35">
        <v>44097</v>
      </c>
      <c r="C47" s="34" t="s">
        <v>1969</v>
      </c>
      <c r="D47" s="34" t="s">
        <v>885</v>
      </c>
      <c r="E47" s="6">
        <f t="shared" si="1"/>
        <v>160.5</v>
      </c>
      <c r="F47" s="38">
        <v>0</v>
      </c>
      <c r="G47" s="6" t="str">
        <f t="shared" si="2"/>
        <v/>
      </c>
      <c r="H47" s="6">
        <f t="shared" si="3"/>
        <v>160.5</v>
      </c>
    </row>
    <row r="48" spans="1:8" ht="15.75" customHeight="1">
      <c r="A48" s="8"/>
      <c r="B48" s="35">
        <v>44097</v>
      </c>
      <c r="C48" s="34" t="s">
        <v>9</v>
      </c>
      <c r="D48" s="34" t="s">
        <v>1264</v>
      </c>
      <c r="E48" s="6">
        <f t="shared" si="1"/>
        <v>21.95</v>
      </c>
      <c r="F48" s="38">
        <v>0</v>
      </c>
      <c r="G48" s="6" t="str">
        <f t="shared" si="2"/>
        <v/>
      </c>
      <c r="H48" s="6">
        <f t="shared" si="3"/>
        <v>21.95</v>
      </c>
    </row>
    <row r="49" spans="1:8" ht="15.75" customHeight="1">
      <c r="A49" s="8"/>
      <c r="B49" s="35">
        <v>44097</v>
      </c>
      <c r="C49" s="34" t="s">
        <v>1916</v>
      </c>
      <c r="D49" s="34" t="s">
        <v>346</v>
      </c>
      <c r="E49" s="6">
        <f t="shared" si="1"/>
        <v>2.5</v>
      </c>
      <c r="F49" s="38">
        <v>0</v>
      </c>
      <c r="G49" s="6" t="str">
        <f t="shared" si="2"/>
        <v/>
      </c>
      <c r="H49" s="6">
        <f t="shared" si="3"/>
        <v>2.5</v>
      </c>
    </row>
    <row r="50" spans="1:8" ht="15.75" customHeight="1">
      <c r="A50" s="8"/>
      <c r="B50" s="33">
        <v>44098</v>
      </c>
      <c r="C50" s="34" t="s">
        <v>1175</v>
      </c>
      <c r="D50" s="36" t="s">
        <v>1684</v>
      </c>
      <c r="E50" s="6">
        <f t="shared" si="1"/>
        <v>39.9</v>
      </c>
      <c r="F50" s="38">
        <v>2</v>
      </c>
      <c r="G50" s="6">
        <f t="shared" si="2"/>
        <v>19.95</v>
      </c>
      <c r="H50" s="6">
        <f t="shared" si="3"/>
        <v>19.95</v>
      </c>
    </row>
    <row r="51" spans="1:8" ht="15.75" customHeight="1">
      <c r="A51" s="8"/>
      <c r="B51" s="33">
        <v>44098</v>
      </c>
      <c r="C51" s="34" t="s">
        <v>1916</v>
      </c>
      <c r="D51" s="34" t="s">
        <v>2122</v>
      </c>
      <c r="E51" s="6">
        <f t="shared" si="1"/>
        <v>11.6</v>
      </c>
      <c r="F51" s="38">
        <v>2</v>
      </c>
      <c r="G51" s="6">
        <f t="shared" si="2"/>
        <v>5.8</v>
      </c>
      <c r="H51" s="6">
        <f t="shared" si="3"/>
        <v>5.8</v>
      </c>
    </row>
    <row r="52" spans="1:8" ht="15.75" customHeight="1">
      <c r="A52" s="8"/>
      <c r="B52" s="35">
        <v>44099</v>
      </c>
      <c r="C52" s="34" t="s">
        <v>302</v>
      </c>
      <c r="D52" s="34" t="s">
        <v>2123</v>
      </c>
      <c r="E52" s="6">
        <f t="shared" si="1"/>
        <v>17.78</v>
      </c>
      <c r="F52" s="38">
        <v>0</v>
      </c>
      <c r="G52" s="6" t="str">
        <f t="shared" si="2"/>
        <v/>
      </c>
      <c r="H52" s="6">
        <f t="shared" si="3"/>
        <v>17.78</v>
      </c>
    </row>
    <row r="53" spans="1:8" ht="15.75" customHeight="1">
      <c r="A53" s="8"/>
      <c r="B53" s="35">
        <v>44099</v>
      </c>
      <c r="C53" s="34" t="s">
        <v>1916</v>
      </c>
      <c r="D53" s="34" t="s">
        <v>31</v>
      </c>
      <c r="E53" s="6">
        <f t="shared" si="1"/>
        <v>9.9</v>
      </c>
      <c r="F53" s="38">
        <v>2</v>
      </c>
      <c r="G53" s="6">
        <f t="shared" si="2"/>
        <v>4.95</v>
      </c>
      <c r="H53" s="6">
        <f t="shared" si="3"/>
        <v>4.95</v>
      </c>
    </row>
    <row r="54" spans="1:8" ht="15.75" customHeight="1">
      <c r="A54" s="8"/>
      <c r="B54" s="35">
        <v>44099</v>
      </c>
      <c r="C54" s="34" t="s">
        <v>2124</v>
      </c>
      <c r="D54" s="34" t="s">
        <v>237</v>
      </c>
      <c r="E54" s="6">
        <f t="shared" si="1"/>
        <v>1.48</v>
      </c>
      <c r="F54" s="38">
        <v>2</v>
      </c>
      <c r="G54" s="6">
        <f t="shared" si="2"/>
        <v>0.74</v>
      </c>
      <c r="H54" s="6">
        <f t="shared" si="3"/>
        <v>0.74</v>
      </c>
    </row>
    <row r="55" spans="1:8" ht="15.75" customHeight="1">
      <c r="A55" s="8"/>
      <c r="B55" s="35">
        <v>44099</v>
      </c>
      <c r="C55" s="34" t="s">
        <v>2125</v>
      </c>
      <c r="D55" s="34" t="s">
        <v>943</v>
      </c>
      <c r="E55" s="6">
        <f t="shared" si="1"/>
        <v>6.6</v>
      </c>
      <c r="F55" s="38">
        <v>2</v>
      </c>
      <c r="G55" s="6">
        <f t="shared" si="2"/>
        <v>3.3</v>
      </c>
      <c r="H55" s="6">
        <f t="shared" si="3"/>
        <v>3.3</v>
      </c>
    </row>
    <row r="56" spans="1:8" ht="15.75" customHeight="1">
      <c r="A56" s="8"/>
      <c r="B56" s="35">
        <v>44099</v>
      </c>
      <c r="C56" s="34" t="s">
        <v>2126</v>
      </c>
      <c r="D56" s="34" t="s">
        <v>2127</v>
      </c>
      <c r="E56" s="6">
        <f t="shared" si="1"/>
        <v>9.1999999999999993</v>
      </c>
      <c r="F56" s="38">
        <v>2</v>
      </c>
      <c r="G56" s="6">
        <f t="shared" si="2"/>
        <v>4.5999999999999996</v>
      </c>
      <c r="H56" s="6">
        <f t="shared" si="3"/>
        <v>4.5999999999999996</v>
      </c>
    </row>
    <row r="57" spans="1:8" ht="15.75" customHeight="1">
      <c r="A57" s="8"/>
      <c r="B57" s="35">
        <v>44100</v>
      </c>
      <c r="C57" s="34" t="s">
        <v>2128</v>
      </c>
      <c r="D57" s="34" t="s">
        <v>2129</v>
      </c>
      <c r="E57" s="6">
        <f t="shared" si="1"/>
        <v>80</v>
      </c>
      <c r="F57" s="38">
        <v>2</v>
      </c>
      <c r="G57" s="6">
        <f t="shared" si="2"/>
        <v>40</v>
      </c>
      <c r="H57" s="6">
        <f t="shared" si="3"/>
        <v>40</v>
      </c>
    </row>
    <row r="58" spans="1:8" ht="15.75" customHeight="1">
      <c r="A58" s="8"/>
      <c r="B58" s="37">
        <v>44100</v>
      </c>
      <c r="C58" s="34" t="s">
        <v>2126</v>
      </c>
      <c r="D58" s="34" t="s">
        <v>2130</v>
      </c>
      <c r="E58" s="6">
        <f t="shared" si="1"/>
        <v>13.7</v>
      </c>
      <c r="F58" s="38">
        <v>1</v>
      </c>
      <c r="G58" s="6">
        <f t="shared" si="2"/>
        <v>13.7</v>
      </c>
      <c r="H58" s="6">
        <f t="shared" si="3"/>
        <v>0</v>
      </c>
    </row>
    <row r="59" spans="1:8" ht="15.75" customHeight="1">
      <c r="A59" s="8"/>
      <c r="B59" s="33">
        <v>44101</v>
      </c>
      <c r="C59" s="34" t="s">
        <v>626</v>
      </c>
      <c r="D59" s="36" t="s">
        <v>2131</v>
      </c>
      <c r="E59" s="6">
        <f t="shared" si="1"/>
        <v>16.850000000000001</v>
      </c>
      <c r="F59" s="38">
        <v>2</v>
      </c>
      <c r="G59" s="6">
        <f t="shared" si="2"/>
        <v>8.4250000000000007</v>
      </c>
      <c r="H59" s="6">
        <f t="shared" si="3"/>
        <v>8.4250000000000007</v>
      </c>
    </row>
    <row r="60" spans="1:8" ht="15.75" customHeight="1">
      <c r="A60" s="8"/>
      <c r="B60" s="35">
        <v>44101</v>
      </c>
      <c r="C60" s="36" t="s">
        <v>626</v>
      </c>
      <c r="D60" s="36" t="s">
        <v>2132</v>
      </c>
      <c r="E60" s="6">
        <f t="shared" si="1"/>
        <v>38.799999999999997</v>
      </c>
      <c r="F60" s="38">
        <v>2</v>
      </c>
      <c r="G60" s="6">
        <f t="shared" si="2"/>
        <v>19.399999999999999</v>
      </c>
      <c r="H60" s="6">
        <f t="shared" si="3"/>
        <v>19.399999999999999</v>
      </c>
    </row>
    <row r="61" spans="1:8" ht="15.75" customHeight="1">
      <c r="A61" s="8"/>
      <c r="B61" s="35">
        <v>44101</v>
      </c>
      <c r="C61" s="34" t="s">
        <v>2133</v>
      </c>
      <c r="D61" s="34" t="s">
        <v>2134</v>
      </c>
      <c r="E61" s="6">
        <f t="shared" si="1"/>
        <v>30.48</v>
      </c>
      <c r="F61" s="38">
        <v>2</v>
      </c>
      <c r="G61" s="6">
        <f t="shared" si="2"/>
        <v>15.24</v>
      </c>
      <c r="H61" s="6">
        <f t="shared" si="3"/>
        <v>15.24</v>
      </c>
    </row>
    <row r="62" spans="1:8" ht="15.75" customHeight="1">
      <c r="A62" s="8"/>
      <c r="B62" s="35">
        <v>44101</v>
      </c>
      <c r="C62" s="34" t="s">
        <v>2135</v>
      </c>
      <c r="D62" s="34" t="s">
        <v>2136</v>
      </c>
      <c r="E62" s="6">
        <f t="shared" si="1"/>
        <v>70.2</v>
      </c>
      <c r="F62" s="38">
        <v>2</v>
      </c>
      <c r="G62" s="6">
        <f t="shared" si="2"/>
        <v>35.1</v>
      </c>
      <c r="H62" s="6">
        <f t="shared" si="3"/>
        <v>35.1</v>
      </c>
    </row>
    <row r="63" spans="1:8" ht="15.75" customHeight="1">
      <c r="A63" s="8"/>
      <c r="B63" s="35">
        <v>44102</v>
      </c>
      <c r="C63" s="34" t="s">
        <v>1842</v>
      </c>
      <c r="D63" s="34" t="s">
        <v>768</v>
      </c>
      <c r="E63" s="6">
        <f t="shared" si="1"/>
        <v>12</v>
      </c>
      <c r="F63" s="38">
        <v>0</v>
      </c>
      <c r="G63" s="6" t="str">
        <f t="shared" si="2"/>
        <v/>
      </c>
      <c r="H63" s="6">
        <f t="shared" si="3"/>
        <v>12</v>
      </c>
    </row>
    <row r="64" spans="1:8" ht="15.75" customHeight="1">
      <c r="A64" s="8"/>
      <c r="B64" s="35">
        <v>44102</v>
      </c>
      <c r="C64" s="34" t="s">
        <v>2126</v>
      </c>
      <c r="D64" s="34" t="s">
        <v>2137</v>
      </c>
      <c r="E64" s="6">
        <f t="shared" si="1"/>
        <v>9.4</v>
      </c>
      <c r="F64" s="38">
        <v>2</v>
      </c>
      <c r="G64" s="6">
        <f t="shared" si="2"/>
        <v>4.7</v>
      </c>
      <c r="H64" s="6">
        <f t="shared" si="3"/>
        <v>4.7</v>
      </c>
    </row>
    <row r="65" spans="1:8" ht="15.75" customHeight="1">
      <c r="A65" s="8"/>
      <c r="B65" s="35">
        <v>44103</v>
      </c>
      <c r="C65" s="34" t="s">
        <v>1916</v>
      </c>
      <c r="D65" s="34" t="s">
        <v>368</v>
      </c>
      <c r="E65" s="6">
        <f t="shared" si="1"/>
        <v>2.6</v>
      </c>
      <c r="F65" s="38">
        <v>2</v>
      </c>
      <c r="G65" s="6">
        <f t="shared" si="2"/>
        <v>1.3</v>
      </c>
      <c r="H65" s="6">
        <f t="shared" si="3"/>
        <v>1.3</v>
      </c>
    </row>
    <row r="66" spans="1:8" ht="15.75" customHeight="1">
      <c r="A66" s="8"/>
      <c r="B66" s="33">
        <v>44104</v>
      </c>
      <c r="C66" s="34" t="s">
        <v>1977</v>
      </c>
      <c r="D66" s="34" t="s">
        <v>1529</v>
      </c>
      <c r="E66" s="6">
        <f t="shared" si="1"/>
        <v>7</v>
      </c>
      <c r="F66" s="39">
        <v>0</v>
      </c>
      <c r="G66" s="6" t="str">
        <f t="shared" si="2"/>
        <v/>
      </c>
      <c r="H66" s="6">
        <f t="shared" si="3"/>
        <v>7</v>
      </c>
    </row>
    <row r="67" spans="1:8" ht="15.75" customHeight="1">
      <c r="A67" s="8"/>
      <c r="B67" s="33">
        <v>44104</v>
      </c>
      <c r="C67" s="34" t="s">
        <v>548</v>
      </c>
      <c r="D67" s="34" t="s">
        <v>368</v>
      </c>
      <c r="E67" s="6">
        <f t="shared" si="1"/>
        <v>2.6</v>
      </c>
      <c r="F67" s="38">
        <v>0</v>
      </c>
      <c r="G67" s="6" t="str">
        <f t="shared" si="2"/>
        <v/>
      </c>
      <c r="H67" s="6">
        <f t="shared" si="3"/>
        <v>2.6</v>
      </c>
    </row>
    <row r="68" spans="1:8" ht="15.75" customHeight="1">
      <c r="A68" s="8"/>
      <c r="B68" s="35">
        <v>44106</v>
      </c>
      <c r="C68" s="34" t="s">
        <v>2138</v>
      </c>
      <c r="D68" s="34" t="s">
        <v>557</v>
      </c>
      <c r="E68" s="6">
        <f t="shared" si="1"/>
        <v>18</v>
      </c>
      <c r="F68" s="38">
        <v>0</v>
      </c>
      <c r="G68" s="6" t="str">
        <f t="shared" si="2"/>
        <v/>
      </c>
      <c r="H68" s="6">
        <f t="shared" si="3"/>
        <v>18</v>
      </c>
    </row>
    <row r="69" spans="1:8" ht="15.75" customHeight="1">
      <c r="A69" s="8"/>
      <c r="B69" s="33">
        <v>44107</v>
      </c>
      <c r="C69" s="34" t="s">
        <v>548</v>
      </c>
      <c r="D69" s="34" t="s">
        <v>1004</v>
      </c>
      <c r="E69" s="6">
        <f t="shared" si="1"/>
        <v>11.3</v>
      </c>
      <c r="F69" s="40">
        <v>2</v>
      </c>
      <c r="G69" s="6">
        <f t="shared" si="2"/>
        <v>5.65</v>
      </c>
      <c r="H69" s="6">
        <f t="shared" si="3"/>
        <v>5.65</v>
      </c>
    </row>
    <row r="70" spans="1:8" ht="15.75" customHeight="1">
      <c r="A70" s="8"/>
      <c r="B70" s="35">
        <v>44080</v>
      </c>
      <c r="C70" s="34" t="s">
        <v>292</v>
      </c>
      <c r="D70" s="34" t="s">
        <v>2139</v>
      </c>
      <c r="E70" s="6">
        <f t="shared" si="1"/>
        <v>55.95</v>
      </c>
      <c r="F70" s="40">
        <v>2</v>
      </c>
      <c r="G70" s="6">
        <f t="shared" si="2"/>
        <v>27.975000000000001</v>
      </c>
      <c r="H70" s="6">
        <f t="shared" si="3"/>
        <v>27.975000000000001</v>
      </c>
    </row>
    <row r="71" spans="1:8" ht="15.75" customHeight="1">
      <c r="A71" s="8"/>
      <c r="B71" s="33">
        <v>44093</v>
      </c>
      <c r="C71" s="34" t="s">
        <v>292</v>
      </c>
      <c r="D71" s="34" t="s">
        <v>2140</v>
      </c>
      <c r="E71" s="6">
        <f t="shared" si="1"/>
        <v>65.3</v>
      </c>
      <c r="F71" s="40">
        <v>2</v>
      </c>
      <c r="G71" s="6">
        <f t="shared" si="2"/>
        <v>32.65</v>
      </c>
      <c r="H71" s="6">
        <f t="shared" si="3"/>
        <v>32.65</v>
      </c>
    </row>
    <row r="72" spans="1:8" ht="15.75" customHeight="1">
      <c r="A72" s="8"/>
      <c r="B72" s="35">
        <v>44105</v>
      </c>
      <c r="C72" s="34" t="s">
        <v>292</v>
      </c>
      <c r="D72" s="34" t="s">
        <v>2141</v>
      </c>
      <c r="E72" s="6">
        <f t="shared" si="1"/>
        <v>57.74</v>
      </c>
      <c r="F72" s="40">
        <v>2</v>
      </c>
      <c r="G72" s="6">
        <f t="shared" si="2"/>
        <v>28.87</v>
      </c>
      <c r="H72" s="6">
        <f t="shared" si="3"/>
        <v>28.87</v>
      </c>
    </row>
    <row r="73" spans="1:8" ht="15.75" customHeight="1">
      <c r="A73" s="8"/>
      <c r="B73" s="33">
        <v>44098</v>
      </c>
      <c r="C73" s="36" t="s">
        <v>2142</v>
      </c>
      <c r="D73" s="36" t="s">
        <v>2143</v>
      </c>
      <c r="E73" s="6">
        <f t="shared" si="1"/>
        <v>237.54</v>
      </c>
      <c r="F73" s="40">
        <v>2</v>
      </c>
      <c r="G73" s="6">
        <f t="shared" si="2"/>
        <v>118.77</v>
      </c>
      <c r="H73" s="6">
        <f t="shared" si="3"/>
        <v>118.77</v>
      </c>
    </row>
    <row r="74" spans="1:8" ht="15.75" customHeight="1">
      <c r="A74" s="8"/>
      <c r="B74" s="35"/>
      <c r="D74" s="36"/>
      <c r="E74" s="6"/>
      <c r="F74" s="38"/>
      <c r="G74" s="6"/>
      <c r="H74" s="6"/>
    </row>
    <row r="75" spans="1:8" ht="15.75" customHeight="1">
      <c r="A75" s="8"/>
      <c r="B75" s="35"/>
      <c r="C75" s="36"/>
      <c r="D75" s="36"/>
      <c r="E75" s="6"/>
      <c r="F75" s="38"/>
      <c r="G75" s="6"/>
      <c r="H75" s="6"/>
    </row>
    <row r="76" spans="1:8" ht="15.75" customHeight="1">
      <c r="A76" s="8"/>
      <c r="B76" s="37"/>
      <c r="E76" s="6"/>
      <c r="F76" s="38"/>
      <c r="G76" s="6"/>
      <c r="H76" s="6"/>
    </row>
    <row r="77" spans="1:8" ht="15.75" customHeight="1">
      <c r="A77" s="8"/>
      <c r="B77" s="35"/>
      <c r="E77" s="6"/>
      <c r="F77" s="38"/>
      <c r="G77" s="6"/>
      <c r="H77" s="6"/>
    </row>
    <row r="78" spans="1:8" ht="15.75" customHeight="1">
      <c r="A78" s="8"/>
      <c r="B78" s="35"/>
      <c r="E78" s="6"/>
      <c r="F78" s="38"/>
      <c r="G78" s="6"/>
      <c r="H78" s="6"/>
    </row>
    <row r="79" spans="1:8" ht="15.75" customHeight="1">
      <c r="A79" s="8"/>
      <c r="B79" s="35"/>
      <c r="D79" s="36"/>
      <c r="E79" s="6"/>
      <c r="F79" s="38"/>
      <c r="G79" s="6"/>
      <c r="H79" s="6"/>
    </row>
    <row r="80" spans="1:8" ht="15.75" customHeight="1">
      <c r="A80" s="8"/>
      <c r="B80" s="33"/>
      <c r="E80" s="6"/>
      <c r="F80" s="38"/>
      <c r="G80" s="6"/>
      <c r="H80" s="6"/>
    </row>
    <row r="81" spans="1:8" ht="15.75" customHeight="1">
      <c r="A81" s="8"/>
      <c r="B81" s="35"/>
      <c r="D81" s="36"/>
      <c r="E81" s="6"/>
      <c r="F81" s="38"/>
      <c r="G81" s="6"/>
      <c r="H81" s="6"/>
    </row>
    <row r="82" spans="1:8" ht="15.75" customHeight="1">
      <c r="A82" s="8"/>
      <c r="B82" s="35"/>
      <c r="C82" s="36"/>
      <c r="D82" s="36"/>
      <c r="E82" s="6"/>
      <c r="F82" s="38"/>
      <c r="G82" s="6"/>
      <c r="H82" s="6"/>
    </row>
    <row r="83" spans="1:8" ht="15.75" customHeight="1">
      <c r="A83" s="8"/>
      <c r="B83" s="33"/>
      <c r="E83" s="6"/>
      <c r="F83" s="38"/>
      <c r="G83" s="6"/>
      <c r="H83" s="6"/>
    </row>
    <row r="84" spans="1:8" ht="15.75" customHeight="1">
      <c r="A84" s="8"/>
      <c r="B84" s="18"/>
      <c r="E84" s="6"/>
      <c r="F84" s="38"/>
      <c r="G84" s="6"/>
      <c r="H84" s="8"/>
    </row>
    <row r="85" spans="1:8" ht="15.75" customHeight="1">
      <c r="A85" s="8"/>
      <c r="B85" s="18"/>
      <c r="E85" s="6"/>
      <c r="F85" s="38"/>
      <c r="G85" s="6"/>
      <c r="H85" s="8"/>
    </row>
    <row r="86" spans="1:8" ht="15.75" customHeight="1">
      <c r="A86" s="8"/>
      <c r="B86" s="19"/>
      <c r="E86" s="6"/>
      <c r="F86" s="38"/>
      <c r="G86" s="6"/>
      <c r="H86" s="8"/>
    </row>
    <row r="87" spans="1:8" ht="15.75" customHeight="1">
      <c r="A87" s="8"/>
      <c r="B87" s="19"/>
      <c r="E87" s="6"/>
      <c r="F87" s="38"/>
      <c r="G87" s="6"/>
      <c r="H87" s="8"/>
    </row>
    <row r="88" spans="1:8" ht="15.75" customHeight="1">
      <c r="A88" s="8"/>
      <c r="B88" s="19"/>
      <c r="E88" s="6"/>
      <c r="F88" s="38"/>
      <c r="G88" s="6"/>
      <c r="H88" s="8"/>
    </row>
    <row r="89" spans="1:8" ht="15.75" customHeight="1">
      <c r="A89" s="8"/>
      <c r="B89" s="19"/>
      <c r="E89" s="6"/>
      <c r="F89" s="38"/>
      <c r="G89" s="6"/>
      <c r="H89" s="8"/>
    </row>
    <row r="90" spans="1:8" ht="15.75" customHeight="1">
      <c r="A90" s="8"/>
      <c r="B90" s="19"/>
      <c r="E90" s="6"/>
      <c r="F90" s="38"/>
      <c r="G90" s="6"/>
      <c r="H90" s="8"/>
    </row>
    <row r="91" spans="1:8" ht="15.75" customHeight="1">
      <c r="A91" s="8"/>
      <c r="B91" s="15"/>
      <c r="E91" s="6"/>
      <c r="F91" s="38"/>
      <c r="G91" s="6"/>
      <c r="H91" s="8"/>
    </row>
    <row r="92" spans="1:8" ht="15.75" customHeight="1">
      <c r="A92" s="8"/>
      <c r="B92" s="19"/>
      <c r="E92" s="6"/>
      <c r="F92" s="38"/>
      <c r="G92" s="6"/>
      <c r="H92" s="8"/>
    </row>
    <row r="93" spans="1:8" ht="15.75" customHeight="1">
      <c r="A93" s="8"/>
      <c r="B93" s="19"/>
      <c r="E93" s="6"/>
      <c r="F93" s="38"/>
      <c r="G93" s="6"/>
      <c r="H93" s="8"/>
    </row>
    <row r="94" spans="1:8" ht="15.75" customHeight="1">
      <c r="A94" s="8"/>
      <c r="B94" s="19"/>
      <c r="E94" s="6"/>
      <c r="F94" s="38"/>
      <c r="G94" s="6"/>
      <c r="H94" s="8"/>
    </row>
    <row r="95" spans="1:8" ht="15.75" customHeight="1">
      <c r="A95" s="8"/>
      <c r="B95" s="19"/>
      <c r="E95" s="6"/>
      <c r="F95" s="38"/>
      <c r="G95" s="6"/>
      <c r="H95" s="8"/>
    </row>
    <row r="96" spans="1:8" ht="15.75" customHeight="1">
      <c r="A96" s="8"/>
      <c r="B96" s="19"/>
      <c r="E96" s="6"/>
      <c r="F96" s="38"/>
      <c r="G96" s="6"/>
      <c r="H96" s="8"/>
    </row>
    <row r="97" spans="1:8" ht="15.75" customHeight="1">
      <c r="A97" s="8"/>
      <c r="B97" s="19"/>
      <c r="E97" s="6"/>
      <c r="F97" s="38"/>
      <c r="G97" s="6"/>
      <c r="H97" s="8"/>
    </row>
    <row r="98" spans="1:8" ht="15.75" customHeight="1">
      <c r="A98" s="8"/>
      <c r="B98" s="18"/>
      <c r="E98" s="6"/>
      <c r="F98" s="38"/>
      <c r="G98" s="6"/>
      <c r="H98" s="8"/>
    </row>
    <row r="99" spans="1:8" ht="15.75" customHeight="1">
      <c r="A99" s="8"/>
      <c r="B99" s="18"/>
      <c r="E99" s="6"/>
      <c r="F99" s="38"/>
      <c r="G99" s="6"/>
      <c r="H99" s="8"/>
    </row>
    <row r="100" spans="1:8" ht="15.75" customHeight="1">
      <c r="A100" s="8"/>
      <c r="B100" s="19"/>
      <c r="E100" s="6"/>
      <c r="F100" s="38"/>
      <c r="G100" s="6"/>
      <c r="H100" s="8"/>
    </row>
    <row r="101" spans="1:8" ht="15.75" customHeight="1">
      <c r="A101" s="8"/>
      <c r="B101" s="19"/>
      <c r="E101" s="6"/>
      <c r="F101" s="38"/>
      <c r="G101" s="6"/>
      <c r="H101" s="8"/>
    </row>
    <row r="102" spans="1:8" ht="15.75" customHeight="1">
      <c r="A102" s="8"/>
      <c r="B102" s="19"/>
      <c r="E102" s="6"/>
      <c r="F102" s="38"/>
      <c r="G102" s="6"/>
      <c r="H102" s="8"/>
    </row>
    <row r="103" spans="1:8" ht="15.75" customHeight="1">
      <c r="A103" s="8"/>
      <c r="B103" s="19"/>
      <c r="E103" s="6"/>
      <c r="F103" s="38"/>
      <c r="G103" s="6"/>
      <c r="H103" s="8"/>
    </row>
    <row r="104" spans="1:8" ht="15.75" customHeight="1">
      <c r="A104" s="8"/>
      <c r="B104" s="18"/>
      <c r="E104" s="6"/>
      <c r="F104" s="38"/>
      <c r="G104" s="6"/>
      <c r="H104" s="8"/>
    </row>
    <row r="105" spans="1:8" ht="15.75" customHeight="1">
      <c r="A105" s="8"/>
      <c r="B105" s="19"/>
      <c r="E105" s="6"/>
      <c r="F105" s="38"/>
      <c r="G105" s="6"/>
      <c r="H105" s="8"/>
    </row>
    <row r="106" spans="1:8" ht="15.75" customHeight="1">
      <c r="A106" s="8"/>
      <c r="B106" s="18"/>
      <c r="E106" s="6"/>
      <c r="F106" s="38"/>
      <c r="G106" s="6"/>
      <c r="H106" s="8"/>
    </row>
    <row r="107" spans="1:8" ht="15.75" customHeight="1">
      <c r="A107" s="8"/>
      <c r="B107" s="19"/>
      <c r="E107" s="6"/>
      <c r="F107" s="3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38"/>
      <c r="G108" s="6"/>
      <c r="H108" s="8"/>
    </row>
    <row r="109" spans="1:8" ht="15.75" customHeight="1">
      <c r="A109" s="8"/>
      <c r="B109" s="20"/>
      <c r="C109" s="21"/>
      <c r="D109" s="22"/>
      <c r="E109" s="6"/>
      <c r="F109" s="38"/>
      <c r="G109" s="6"/>
      <c r="H109" s="8"/>
    </row>
    <row r="110" spans="1:8" ht="15.75" customHeight="1">
      <c r="A110" s="8"/>
      <c r="B110" s="23"/>
      <c r="C110" s="21"/>
      <c r="D110" s="22"/>
      <c r="E110" s="6"/>
      <c r="F110" s="38"/>
      <c r="G110" s="6"/>
      <c r="H110" s="8"/>
    </row>
    <row r="111" spans="1:8" ht="15.75" customHeight="1">
      <c r="A111" s="8"/>
      <c r="B111" s="23"/>
      <c r="C111" s="21"/>
      <c r="D111" s="22"/>
      <c r="E111" s="6"/>
      <c r="F111" s="38"/>
      <c r="G111" s="6"/>
      <c r="H111" s="8"/>
    </row>
    <row r="112" spans="1:8" ht="15.75" customHeight="1">
      <c r="A112" s="8"/>
      <c r="B112" s="23"/>
      <c r="C112" s="21"/>
      <c r="D112" s="22"/>
      <c r="E112" s="6"/>
      <c r="F112" s="38"/>
      <c r="G112" s="6"/>
      <c r="H112" s="8"/>
    </row>
    <row r="113" spans="1:8" ht="15.75" customHeight="1">
      <c r="A113" s="8"/>
      <c r="B113" s="20"/>
      <c r="C113" s="21"/>
      <c r="D113" s="22"/>
      <c r="E113" s="6"/>
      <c r="F113" s="38"/>
      <c r="G113" s="6"/>
      <c r="H113" s="8"/>
    </row>
    <row r="114" spans="1:8" ht="15.75" customHeight="1">
      <c r="B114" s="26"/>
      <c r="F114" s="39"/>
      <c r="G114" s="13"/>
    </row>
    <row r="115" spans="1:8" ht="15.75" customHeight="1">
      <c r="B115" s="26"/>
      <c r="F115" s="39"/>
      <c r="G115" s="13"/>
    </row>
    <row r="116" spans="1:8" ht="15.75" customHeight="1">
      <c r="B116" s="26"/>
      <c r="F116" s="39"/>
      <c r="G116" s="13"/>
    </row>
    <row r="117" spans="1:8" ht="15.75" customHeight="1">
      <c r="F117" s="39"/>
      <c r="G117" s="13"/>
    </row>
    <row r="118" spans="1:8" ht="15.75" customHeight="1">
      <c r="F118" s="39"/>
    </row>
    <row r="119" spans="1:8" ht="15.75" customHeight="1">
      <c r="F119" s="39"/>
    </row>
    <row r="120" spans="1:8" ht="15.75" customHeight="1">
      <c r="F120" s="39"/>
    </row>
    <row r="121" spans="1:8" ht="15.75" customHeight="1">
      <c r="F121" s="39"/>
      <c r="G121" s="13"/>
    </row>
    <row r="122" spans="1:8" ht="15.75" customHeight="1">
      <c r="F122" s="39"/>
      <c r="G122" s="13"/>
    </row>
    <row r="123" spans="1:8" ht="15.75" customHeight="1">
      <c r="F123" s="39"/>
      <c r="G123" s="13"/>
    </row>
    <row r="124" spans="1:8" ht="15.75" customHeight="1">
      <c r="F124" s="39"/>
      <c r="G124" s="13"/>
    </row>
    <row r="125" spans="1:8" ht="15.75" customHeight="1">
      <c r="F125" s="39"/>
      <c r="G125" s="13"/>
    </row>
    <row r="126" spans="1:8" ht="15.75" customHeight="1">
      <c r="F126" s="39"/>
      <c r="G126" s="6"/>
      <c r="H126" s="8"/>
    </row>
    <row r="127" spans="1:8" ht="15.75" customHeight="1">
      <c r="F127" s="39"/>
      <c r="G127" s="6"/>
      <c r="H127" s="8"/>
    </row>
    <row r="128" spans="1:8" ht="15.75" customHeight="1">
      <c r="F128" s="39"/>
      <c r="G128" s="6"/>
      <c r="H128" s="8"/>
    </row>
    <row r="129" spans="6:7" ht="15.75" customHeight="1">
      <c r="F129" s="39"/>
      <c r="G129" s="13"/>
    </row>
    <row r="130" spans="6:7" ht="15.75" customHeight="1">
      <c r="F130" s="39"/>
      <c r="G130" s="13"/>
    </row>
    <row r="131" spans="6:7" ht="15.75" customHeight="1">
      <c r="F131" s="39"/>
      <c r="G131" s="13"/>
    </row>
    <row r="132" spans="6:7" ht="15.75" customHeight="1">
      <c r="F132" s="39"/>
      <c r="G132" s="13"/>
    </row>
    <row r="133" spans="6:7" ht="15.75" customHeight="1">
      <c r="F133" s="39"/>
      <c r="G133" s="13"/>
    </row>
    <row r="134" spans="6:7" ht="15.75" customHeight="1">
      <c r="F134" s="39"/>
      <c r="G134" s="13"/>
    </row>
    <row r="135" spans="6:7" ht="15.75" customHeight="1">
      <c r="F135" s="39"/>
      <c r="G135" s="13"/>
    </row>
    <row r="136" spans="6:7" ht="15.75" customHeight="1">
      <c r="F136" s="39"/>
      <c r="G136" s="13"/>
    </row>
    <row r="137" spans="6:7" ht="15.75" customHeight="1">
      <c r="F137" s="39"/>
      <c r="G137" s="13"/>
    </row>
    <row r="138" spans="6:7" ht="15.75" customHeight="1">
      <c r="F138" s="39"/>
      <c r="G138" s="13"/>
    </row>
    <row r="139" spans="6:7" ht="15.75" customHeight="1">
      <c r="F139" s="39"/>
      <c r="G139" s="13"/>
    </row>
    <row r="140" spans="6:7" ht="15.75" customHeight="1">
      <c r="F140" s="39"/>
      <c r="G140" s="13"/>
    </row>
    <row r="141" spans="6:7" ht="15.75" customHeight="1">
      <c r="F141" s="39"/>
      <c r="G141" s="13"/>
    </row>
    <row r="142" spans="6:7" ht="15.75" customHeight="1">
      <c r="F142" s="39"/>
      <c r="G142" s="13"/>
    </row>
    <row r="143" spans="6:7" ht="15.75" customHeight="1">
      <c r="F143" s="39"/>
      <c r="G143" s="13"/>
    </row>
    <row r="144" spans="6:7" ht="15.75" customHeight="1">
      <c r="F144" s="39"/>
      <c r="G144" s="13"/>
    </row>
    <row r="145" spans="6:7" ht="15.75" customHeight="1">
      <c r="F145" s="39"/>
      <c r="G145" s="13"/>
    </row>
    <row r="146" spans="6:7" ht="15.75" customHeight="1">
      <c r="F146" s="39"/>
      <c r="G146" s="13"/>
    </row>
    <row r="147" spans="6:7" ht="15.75" customHeight="1">
      <c r="F147" s="39"/>
      <c r="G147" s="13"/>
    </row>
    <row r="148" spans="6:7" ht="15.75" customHeight="1">
      <c r="F148" s="39"/>
      <c r="G148" s="13"/>
    </row>
    <row r="149" spans="6:7" ht="15.75" customHeight="1">
      <c r="F149" s="39"/>
      <c r="G149" s="13"/>
    </row>
    <row r="150" spans="6:7" ht="15.75" customHeight="1">
      <c r="F150" s="39"/>
      <c r="G150" s="13"/>
    </row>
    <row r="151" spans="6:7" ht="15.75" customHeight="1">
      <c r="F151" s="39"/>
      <c r="G151" s="13"/>
    </row>
    <row r="152" spans="6:7" ht="15.75" customHeight="1">
      <c r="F152" s="39"/>
      <c r="G152" s="13"/>
    </row>
    <row r="153" spans="6:7" ht="15.75" customHeight="1">
      <c r="F153" s="39"/>
      <c r="G153" s="13"/>
    </row>
    <row r="154" spans="6:7" ht="15.75" customHeight="1">
      <c r="F154" s="39"/>
      <c r="G154" s="13"/>
    </row>
    <row r="155" spans="6:7" ht="15.75" customHeight="1">
      <c r="F155" s="39"/>
      <c r="G155" s="13"/>
    </row>
    <row r="156" spans="6:7" ht="15.75" customHeight="1">
      <c r="F156" s="39"/>
      <c r="G156" s="13"/>
    </row>
    <row r="157" spans="6:7" ht="15.75" customHeight="1">
      <c r="F157" s="39"/>
      <c r="G157" s="13"/>
    </row>
    <row r="158" spans="6:7" ht="15.75" customHeight="1">
      <c r="F158" s="39"/>
      <c r="G158" s="13"/>
    </row>
    <row r="159" spans="6:7" ht="15.75" customHeight="1">
      <c r="F159" s="39"/>
      <c r="G159" s="13"/>
    </row>
    <row r="160" spans="6:7" ht="15.75" customHeight="1">
      <c r="F160" s="39"/>
      <c r="G160" s="13"/>
    </row>
    <row r="161" spans="6:7" ht="15.75" customHeight="1">
      <c r="F161" s="39"/>
      <c r="G161" s="13"/>
    </row>
    <row r="162" spans="6:7" ht="15.75" customHeight="1">
      <c r="F162" s="39"/>
      <c r="G162" s="13"/>
    </row>
    <row r="163" spans="6:7" ht="15.75" customHeight="1">
      <c r="F163" s="39"/>
      <c r="G163" s="13"/>
    </row>
    <row r="164" spans="6:7" ht="15.75" customHeight="1">
      <c r="F164" s="39"/>
      <c r="G164" s="13"/>
    </row>
    <row r="165" spans="6:7" ht="15.75" customHeight="1">
      <c r="F165" s="39"/>
      <c r="G165" s="13"/>
    </row>
    <row r="166" spans="6:7" ht="15.75" customHeight="1">
      <c r="F166" s="39"/>
      <c r="G166" s="13"/>
    </row>
    <row r="167" spans="6:7" ht="15.75" customHeight="1">
      <c r="F167" s="39"/>
      <c r="G167" s="13"/>
    </row>
    <row r="168" spans="6:7" ht="15.75" customHeight="1">
      <c r="F168" s="39"/>
      <c r="G168" s="13"/>
    </row>
    <row r="169" spans="6:7" ht="15.75" customHeight="1">
      <c r="F169" s="39"/>
      <c r="G169" s="13"/>
    </row>
    <row r="170" spans="6:7" ht="15.75" customHeight="1">
      <c r="F170" s="39"/>
      <c r="G170" s="13"/>
    </row>
    <row r="171" spans="6:7" ht="15.75" customHeight="1">
      <c r="F171" s="39"/>
      <c r="G171" s="13"/>
    </row>
    <row r="172" spans="6:7" ht="15.75" customHeight="1">
      <c r="F172" s="39"/>
      <c r="G172" s="13"/>
    </row>
    <row r="173" spans="6:7" ht="15.75" customHeight="1">
      <c r="F173" s="39"/>
      <c r="G173" s="13"/>
    </row>
    <row r="174" spans="6:7" ht="15.75" customHeight="1">
      <c r="F174" s="39"/>
      <c r="G174" s="13"/>
    </row>
    <row r="175" spans="6:7" ht="15.75" customHeight="1">
      <c r="F175" s="39"/>
      <c r="G175" s="13"/>
    </row>
    <row r="176" spans="6:7" ht="15.75" customHeight="1">
      <c r="F176" s="39"/>
      <c r="G176" s="13"/>
    </row>
    <row r="177" spans="6:7" ht="15.75" customHeight="1">
      <c r="F177" s="39"/>
      <c r="G177" s="13"/>
    </row>
    <row r="178" spans="6:7" ht="15.75" customHeight="1">
      <c r="F178" s="39"/>
      <c r="G178" s="13"/>
    </row>
    <row r="179" spans="6:7" ht="15.75" customHeight="1">
      <c r="F179" s="39"/>
      <c r="G179" s="13"/>
    </row>
    <row r="180" spans="6:7" ht="15.75" customHeight="1">
      <c r="F180" s="39"/>
      <c r="G180" s="13"/>
    </row>
    <row r="181" spans="6:7" ht="15.75" customHeight="1">
      <c r="F181" s="39"/>
      <c r="G181" s="13"/>
    </row>
    <row r="182" spans="6:7" ht="15.75" customHeight="1">
      <c r="F182" s="39"/>
      <c r="G182" s="13"/>
    </row>
    <row r="183" spans="6:7" ht="15.75" customHeight="1">
      <c r="F183" s="39"/>
      <c r="G183" s="13"/>
    </row>
    <row r="184" spans="6:7" ht="15.75" customHeight="1">
      <c r="F184" s="39"/>
      <c r="G184" s="13"/>
    </row>
    <row r="185" spans="6:7" ht="15.75" customHeight="1">
      <c r="F185" s="39"/>
      <c r="G185" s="13"/>
    </row>
    <row r="186" spans="6:7" ht="15.75" customHeight="1">
      <c r="F186" s="39"/>
      <c r="G186" s="13"/>
    </row>
    <row r="187" spans="6:7" ht="15.75" customHeight="1">
      <c r="F187" s="39"/>
      <c r="G187" s="13"/>
    </row>
    <row r="188" spans="6:7" ht="15.75" customHeight="1">
      <c r="F188" s="39"/>
      <c r="G188" s="13"/>
    </row>
    <row r="189" spans="6:7" ht="15.75" customHeight="1">
      <c r="F189" s="39"/>
      <c r="G189" s="13"/>
    </row>
    <row r="190" spans="6:7" ht="15.75" customHeight="1">
      <c r="F190" s="39"/>
      <c r="G190" s="13"/>
    </row>
    <row r="191" spans="6:7" ht="15.75" customHeight="1">
      <c r="F191" s="39"/>
      <c r="G191" s="13"/>
    </row>
    <row r="192" spans="6:7" ht="15.75" customHeight="1">
      <c r="F192" s="39"/>
      <c r="G192" s="13"/>
    </row>
    <row r="193" spans="6:7" ht="15.75" customHeight="1">
      <c r="F193" s="39"/>
      <c r="G193" s="13"/>
    </row>
    <row r="194" spans="6:7" ht="15.75" customHeight="1">
      <c r="F194" s="39"/>
      <c r="G194" s="13"/>
    </row>
    <row r="195" spans="6:7" ht="15.75" customHeight="1">
      <c r="F195" s="39"/>
      <c r="G195" s="13"/>
    </row>
    <row r="196" spans="6:7" ht="15.75" customHeight="1">
      <c r="F196" s="39"/>
      <c r="G196" s="13"/>
    </row>
    <row r="197" spans="6:7" ht="15.75" customHeight="1">
      <c r="F197" s="39"/>
      <c r="G197" s="13"/>
    </row>
    <row r="198" spans="6:7" ht="15.75" customHeight="1">
      <c r="F198" s="39"/>
      <c r="G198" s="13"/>
    </row>
    <row r="199" spans="6:7" ht="15.75" customHeight="1">
      <c r="F199" s="39"/>
      <c r="G199" s="13"/>
    </row>
    <row r="200" spans="6:7" ht="15.75" customHeight="1">
      <c r="F200" s="39"/>
      <c r="G200" s="13"/>
    </row>
    <row r="201" spans="6:7" ht="15.75" customHeight="1">
      <c r="F201" s="39"/>
      <c r="G201" s="13"/>
    </row>
    <row r="202" spans="6:7" ht="15.75" customHeight="1">
      <c r="F202" s="39"/>
      <c r="G202" s="13"/>
    </row>
    <row r="203" spans="6:7" ht="15.75" customHeight="1">
      <c r="F203" s="39"/>
      <c r="G203" s="13"/>
    </row>
    <row r="204" spans="6:7" ht="15.75" customHeight="1">
      <c r="F204" s="39"/>
      <c r="G204" s="13"/>
    </row>
    <row r="205" spans="6:7" ht="15.75" customHeight="1">
      <c r="F205" s="39"/>
      <c r="G205" s="13"/>
    </row>
    <row r="206" spans="6:7" ht="15.75" customHeight="1">
      <c r="F206" s="39"/>
      <c r="G206" s="13"/>
    </row>
    <row r="207" spans="6:7" ht="15.75" customHeight="1">
      <c r="F207" s="39"/>
      <c r="G207" s="13"/>
    </row>
    <row r="208" spans="6:7" ht="15.75" customHeight="1">
      <c r="F208" s="39"/>
      <c r="G208" s="13"/>
    </row>
    <row r="209" spans="6:7" ht="15.75" customHeight="1">
      <c r="F209" s="39"/>
      <c r="G209" s="13"/>
    </row>
    <row r="210" spans="6:7" ht="15.75" customHeight="1">
      <c r="F210" s="39"/>
      <c r="G210" s="13"/>
    </row>
    <row r="211" spans="6:7" ht="15.75" customHeight="1">
      <c r="F211" s="39"/>
      <c r="G211" s="13"/>
    </row>
    <row r="212" spans="6:7" ht="15.75" customHeight="1">
      <c r="F212" s="39"/>
      <c r="G212" s="13"/>
    </row>
    <row r="213" spans="6:7" ht="15.75" customHeight="1">
      <c r="F213" s="39"/>
      <c r="G213" s="13"/>
    </row>
    <row r="214" spans="6:7" ht="15.75" customHeight="1">
      <c r="F214" s="39"/>
      <c r="G214" s="13"/>
    </row>
    <row r="215" spans="6:7" ht="15.75" customHeight="1">
      <c r="F215" s="39"/>
      <c r="G215" s="13"/>
    </row>
    <row r="216" spans="6:7" ht="15.75" customHeight="1">
      <c r="F216" s="39"/>
      <c r="G216" s="13"/>
    </row>
    <row r="217" spans="6:7" ht="15.75" customHeight="1">
      <c r="F217" s="39"/>
      <c r="G217" s="13"/>
    </row>
    <row r="218" spans="6:7" ht="15.75" customHeight="1">
      <c r="F218" s="39"/>
      <c r="G218" s="13"/>
    </row>
    <row r="219" spans="6:7" ht="15.75" customHeight="1">
      <c r="F219" s="39"/>
      <c r="G219" s="13"/>
    </row>
    <row r="220" spans="6:7" ht="15.75" customHeight="1">
      <c r="F220" s="39"/>
      <c r="G220" s="13"/>
    </row>
    <row r="221" spans="6:7" ht="15.75" customHeight="1">
      <c r="F221" s="39"/>
      <c r="G221" s="13"/>
    </row>
    <row r="222" spans="6:7" ht="15.75" customHeight="1">
      <c r="F222" s="39"/>
      <c r="G222" s="13"/>
    </row>
    <row r="223" spans="6:7" ht="15.75" customHeight="1">
      <c r="F223" s="39"/>
      <c r="G223" s="13"/>
    </row>
    <row r="224" spans="6:7" ht="15.75" customHeight="1">
      <c r="F224" s="39"/>
      <c r="G224" s="13"/>
    </row>
    <row r="225" spans="6:7" ht="15.75" customHeight="1">
      <c r="F225" s="39"/>
      <c r="G225" s="13"/>
    </row>
    <row r="226" spans="6:7" ht="15.75" customHeight="1">
      <c r="F226" s="39"/>
      <c r="G226" s="13"/>
    </row>
    <row r="227" spans="6:7" ht="15.75" customHeight="1">
      <c r="F227" s="39"/>
      <c r="G227" s="13"/>
    </row>
    <row r="228" spans="6:7" ht="15.75" customHeight="1">
      <c r="F228" s="39"/>
      <c r="G228" s="13"/>
    </row>
    <row r="229" spans="6:7" ht="15.75" customHeight="1">
      <c r="F229" s="39"/>
      <c r="G229" s="13"/>
    </row>
    <row r="230" spans="6:7" ht="15.75" customHeight="1">
      <c r="F230" s="39"/>
      <c r="G230" s="13"/>
    </row>
    <row r="231" spans="6:7" ht="15.75" customHeight="1">
      <c r="F231" s="39"/>
      <c r="G231" s="13"/>
    </row>
    <row r="232" spans="6:7" ht="15.75" customHeight="1">
      <c r="F232" s="39"/>
      <c r="G232" s="13"/>
    </row>
    <row r="233" spans="6:7" ht="15.75" customHeight="1">
      <c r="F233" s="39"/>
      <c r="G233" s="13"/>
    </row>
    <row r="234" spans="6:7" ht="15.75" customHeight="1">
      <c r="F234" s="39"/>
      <c r="G234" s="13"/>
    </row>
    <row r="235" spans="6:7" ht="15.75" customHeight="1">
      <c r="F235" s="39"/>
      <c r="G235" s="13"/>
    </row>
    <row r="236" spans="6:7" ht="15.75" customHeight="1">
      <c r="F236" s="39"/>
      <c r="G236" s="13"/>
    </row>
    <row r="237" spans="6:7" ht="15.75" customHeight="1">
      <c r="F237" s="39"/>
      <c r="G237" s="13"/>
    </row>
    <row r="238" spans="6:7" ht="15.75" customHeight="1">
      <c r="F238" s="39"/>
      <c r="G238" s="13"/>
    </row>
    <row r="239" spans="6:7" ht="15.75" customHeight="1">
      <c r="F239" s="39"/>
      <c r="G239" s="13"/>
    </row>
    <row r="240" spans="6:7" ht="15.75" customHeight="1">
      <c r="F240" s="39"/>
      <c r="G240" s="13"/>
    </row>
    <row r="241" spans="6:7" ht="15.75" customHeight="1">
      <c r="F241" s="39"/>
      <c r="G241" s="13"/>
    </row>
    <row r="242" spans="6:7" ht="15.75" customHeight="1">
      <c r="F242" s="39"/>
      <c r="G242" s="13"/>
    </row>
    <row r="243" spans="6:7" ht="15.75" customHeight="1">
      <c r="F243" s="39"/>
      <c r="G243" s="13"/>
    </row>
    <row r="244" spans="6:7" ht="15.75" customHeight="1">
      <c r="F244" s="39"/>
      <c r="G244" s="13"/>
    </row>
    <row r="245" spans="6:7" ht="15.75" customHeight="1">
      <c r="F245" s="39"/>
      <c r="G245" s="13"/>
    </row>
    <row r="246" spans="6:7" ht="15.75" customHeight="1">
      <c r="F246" s="39"/>
      <c r="G246" s="13"/>
    </row>
    <row r="247" spans="6:7" ht="15.75" customHeight="1">
      <c r="F247" s="39"/>
      <c r="G247" s="13"/>
    </row>
    <row r="248" spans="6:7" ht="15.75" customHeight="1">
      <c r="F248" s="39"/>
      <c r="G248" s="13"/>
    </row>
    <row r="249" spans="6:7" ht="15.75" customHeight="1">
      <c r="F249" s="39"/>
    </row>
    <row r="250" spans="6:7" ht="15.75" customHeight="1">
      <c r="F250" s="39"/>
    </row>
    <row r="251" spans="6:7" ht="15.75" customHeight="1">
      <c r="F251" s="39"/>
    </row>
    <row r="252" spans="6:7" ht="15.75" customHeight="1">
      <c r="F252" s="39"/>
    </row>
    <row r="253" spans="6:7" ht="15.75" customHeight="1">
      <c r="F253" s="39"/>
    </row>
    <row r="254" spans="6:7" ht="15.75" customHeight="1">
      <c r="F254" s="39"/>
    </row>
    <row r="255" spans="6:7" ht="15.75" customHeight="1">
      <c r="F255" s="39"/>
    </row>
    <row r="256" spans="6:7" ht="15.75" customHeight="1">
      <c r="F256" s="39"/>
    </row>
    <row r="257" spans="6:6" ht="15.75" customHeight="1">
      <c r="F257" s="39"/>
    </row>
    <row r="258" spans="6:6" ht="15.75" customHeight="1">
      <c r="F258" s="39"/>
    </row>
    <row r="259" spans="6:6" ht="15.75" customHeight="1">
      <c r="F259" s="39"/>
    </row>
    <row r="260" spans="6:6" ht="15.75" customHeight="1">
      <c r="F260" s="39"/>
    </row>
    <row r="261" spans="6:6" ht="15.75" customHeight="1">
      <c r="F261" s="39"/>
    </row>
    <row r="262" spans="6:6" ht="15.75" customHeight="1">
      <c r="F262" s="39"/>
    </row>
    <row r="263" spans="6:6" ht="15.75" customHeight="1">
      <c r="F263" s="39"/>
    </row>
    <row r="264" spans="6:6" ht="15.75" customHeight="1">
      <c r="F264" s="39"/>
    </row>
    <row r="265" spans="6:6" ht="15.75" customHeight="1">
      <c r="F265" s="39"/>
    </row>
    <row r="266" spans="6:6" ht="15.75" customHeight="1">
      <c r="F266" s="39"/>
    </row>
    <row r="267" spans="6:6" ht="15.75" customHeight="1">
      <c r="F267" s="39"/>
    </row>
    <row r="268" spans="6:6" ht="15.75" customHeight="1">
      <c r="F268" s="39"/>
    </row>
    <row r="269" spans="6:6" ht="15.75" customHeight="1">
      <c r="F269" s="39"/>
    </row>
    <row r="270" spans="6:6" ht="15.75" customHeight="1">
      <c r="F270" s="39"/>
    </row>
    <row r="271" spans="6:6" ht="15.75" customHeight="1">
      <c r="F271" s="39"/>
    </row>
    <row r="272" spans="6:6" ht="15.75" customHeight="1">
      <c r="F272" s="39"/>
    </row>
    <row r="273" spans="6:6" ht="15.75" customHeight="1">
      <c r="F273" s="39"/>
    </row>
    <row r="274" spans="6:6" ht="15.75" customHeight="1">
      <c r="F274" s="39"/>
    </row>
    <row r="275" spans="6:6" ht="15.75" customHeight="1">
      <c r="F275" s="39"/>
    </row>
    <row r="276" spans="6:6" ht="15.75" customHeight="1">
      <c r="F276" s="39"/>
    </row>
    <row r="277" spans="6:6" ht="15.75" customHeight="1">
      <c r="F277" s="39"/>
    </row>
    <row r="278" spans="6:6" ht="15.75" customHeight="1">
      <c r="F278" s="39"/>
    </row>
    <row r="279" spans="6:6" ht="15.75" customHeight="1">
      <c r="F279" s="39"/>
    </row>
    <row r="280" spans="6:6" ht="15.75" customHeight="1">
      <c r="F280" s="39"/>
    </row>
    <row r="281" spans="6:6" ht="15.75" customHeight="1">
      <c r="F281" s="39"/>
    </row>
    <row r="282" spans="6:6" ht="15.75" customHeight="1">
      <c r="F282" s="39"/>
    </row>
    <row r="283" spans="6:6" ht="15.75" customHeight="1">
      <c r="F283" s="39"/>
    </row>
    <row r="284" spans="6:6" ht="15.75" customHeight="1">
      <c r="F284" s="39"/>
    </row>
    <row r="285" spans="6:6" ht="15.75" customHeight="1">
      <c r="F285" s="39"/>
    </row>
    <row r="286" spans="6:6" ht="15.75" customHeight="1">
      <c r="F286" s="39"/>
    </row>
    <row r="287" spans="6:6" ht="15.75" customHeight="1">
      <c r="F287" s="39"/>
    </row>
    <row r="288" spans="6:6" ht="15.75" customHeight="1">
      <c r="F288" s="39"/>
    </row>
    <row r="289" spans="6:6" ht="15.75" customHeight="1">
      <c r="F289" s="39"/>
    </row>
    <row r="290" spans="6:6" ht="15.75" customHeight="1">
      <c r="F290" s="39"/>
    </row>
    <row r="291" spans="6:6" ht="15.75" customHeight="1">
      <c r="F291" s="39"/>
    </row>
    <row r="292" spans="6:6" ht="15.75" customHeight="1">
      <c r="F292" s="39"/>
    </row>
    <row r="293" spans="6:6" ht="15.75" customHeight="1">
      <c r="F293" s="39"/>
    </row>
    <row r="294" spans="6:6" ht="15.75" customHeight="1">
      <c r="F294" s="39"/>
    </row>
    <row r="295" spans="6:6" ht="15.75" customHeight="1">
      <c r="F295" s="39"/>
    </row>
    <row r="296" spans="6:6" ht="15.75" customHeight="1">
      <c r="F296" s="39"/>
    </row>
    <row r="297" spans="6:6" ht="15.75" customHeight="1">
      <c r="F297" s="39"/>
    </row>
    <row r="298" spans="6:6" ht="15.75" customHeight="1">
      <c r="F298" s="39"/>
    </row>
    <row r="299" spans="6:6" ht="15.75" customHeight="1">
      <c r="F299" s="39"/>
    </row>
    <row r="300" spans="6:6" ht="15.75" customHeight="1">
      <c r="F300" s="39"/>
    </row>
    <row r="301" spans="6:6" ht="15.75" customHeight="1">
      <c r="F301" s="39"/>
    </row>
    <row r="302" spans="6:6" ht="15.75" customHeight="1">
      <c r="F302" s="39"/>
    </row>
    <row r="303" spans="6:6" ht="15.75" customHeight="1">
      <c r="F303" s="39"/>
    </row>
    <row r="304" spans="6:6" ht="15.75" customHeight="1">
      <c r="F304" s="39"/>
    </row>
    <row r="305" spans="6:6" ht="15.75" customHeight="1">
      <c r="F305" s="39"/>
    </row>
    <row r="306" spans="6:6" ht="15.75" customHeight="1">
      <c r="F306" s="39"/>
    </row>
    <row r="307" spans="6:6" ht="15.75" customHeight="1">
      <c r="F307" s="39"/>
    </row>
    <row r="308" spans="6:6" ht="15.75" customHeight="1">
      <c r="F308" s="39"/>
    </row>
    <row r="309" spans="6:6" ht="15.75" customHeight="1">
      <c r="F309" s="39"/>
    </row>
    <row r="310" spans="6:6" ht="15.75" customHeight="1">
      <c r="F310" s="39"/>
    </row>
    <row r="311" spans="6:6" ht="15.75" customHeight="1">
      <c r="F311" s="39"/>
    </row>
    <row r="312" spans="6:6" ht="15.75" customHeight="1">
      <c r="F312" s="39"/>
    </row>
    <row r="313" spans="6:6" ht="15.75" customHeight="1">
      <c r="F313" s="39"/>
    </row>
    <row r="314" spans="6:6" ht="15.75" customHeight="1">
      <c r="F314" s="39"/>
    </row>
    <row r="315" spans="6:6" ht="15.75" customHeight="1">
      <c r="F315" s="39"/>
    </row>
    <row r="316" spans="6:6" ht="15.75" customHeight="1">
      <c r="F316" s="39"/>
    </row>
    <row r="317" spans="6:6" ht="15.75" customHeight="1">
      <c r="F317" s="39"/>
    </row>
    <row r="318" spans="6:6" ht="15.75" customHeight="1">
      <c r="F318" s="39"/>
    </row>
    <row r="319" spans="6:6" ht="15.75" customHeight="1">
      <c r="F319" s="39"/>
    </row>
    <row r="320" spans="6:6" ht="15.75" customHeight="1">
      <c r="F320" s="39"/>
    </row>
    <row r="321" spans="6:6" ht="15.75" customHeight="1">
      <c r="F321" s="39"/>
    </row>
    <row r="322" spans="6:6" ht="15.75" customHeight="1">
      <c r="F322" s="39"/>
    </row>
    <row r="323" spans="6:6" ht="15.75" customHeight="1">
      <c r="F323" s="39"/>
    </row>
    <row r="324" spans="6:6" ht="15.75" customHeight="1">
      <c r="F324" s="39"/>
    </row>
    <row r="325" spans="6:6" ht="15.75" customHeight="1">
      <c r="F325" s="39"/>
    </row>
    <row r="326" spans="6:6" ht="15.75" customHeight="1">
      <c r="F326" s="39"/>
    </row>
    <row r="327" spans="6:6" ht="15.75" customHeight="1">
      <c r="F327" s="39"/>
    </row>
    <row r="328" spans="6:6" ht="15.75" customHeight="1">
      <c r="F328" s="39"/>
    </row>
    <row r="329" spans="6:6" ht="15.75" customHeight="1">
      <c r="F329" s="39"/>
    </row>
    <row r="330" spans="6:6" ht="15.75" customHeight="1">
      <c r="F330" s="39"/>
    </row>
    <row r="331" spans="6:6" ht="15.75" customHeight="1">
      <c r="F331" s="39"/>
    </row>
    <row r="332" spans="6:6" ht="15.75" customHeight="1">
      <c r="F332" s="39"/>
    </row>
    <row r="333" spans="6:6" ht="15.75" customHeight="1">
      <c r="F333" s="39"/>
    </row>
    <row r="334" spans="6:6" ht="15.75" customHeight="1">
      <c r="F334" s="39"/>
    </row>
    <row r="335" spans="6:6" ht="15.75" customHeight="1">
      <c r="F335" s="39"/>
    </row>
    <row r="336" spans="6:6" ht="15.75" customHeight="1">
      <c r="F336" s="39"/>
    </row>
    <row r="337" spans="6:6" ht="15.75" customHeight="1">
      <c r="F337" s="39"/>
    </row>
    <row r="338" spans="6:6" ht="15.75" customHeight="1">
      <c r="F338" s="39"/>
    </row>
    <row r="339" spans="6:6" ht="15.75" customHeight="1">
      <c r="F339" s="39"/>
    </row>
    <row r="340" spans="6:6" ht="15.75" customHeight="1">
      <c r="F340" s="39"/>
    </row>
    <row r="341" spans="6:6" ht="15.75" customHeight="1">
      <c r="F341" s="39"/>
    </row>
    <row r="342" spans="6:6" ht="15.75" customHeight="1">
      <c r="F342" s="39"/>
    </row>
    <row r="343" spans="6:6" ht="15.75" customHeight="1">
      <c r="F343" s="39"/>
    </row>
    <row r="344" spans="6:6" ht="15.75" customHeight="1">
      <c r="F344" s="39"/>
    </row>
    <row r="345" spans="6:6" ht="15.75" customHeight="1">
      <c r="F345" s="39"/>
    </row>
    <row r="346" spans="6:6" ht="15.75" customHeight="1">
      <c r="F346" s="39"/>
    </row>
    <row r="347" spans="6:6" ht="15.75" customHeight="1">
      <c r="F347" s="39"/>
    </row>
    <row r="348" spans="6:6" ht="15.75" customHeight="1">
      <c r="F348" s="39"/>
    </row>
    <row r="349" spans="6:6" ht="15.75" customHeight="1">
      <c r="F349" s="39"/>
    </row>
    <row r="350" spans="6:6" ht="15.75" customHeight="1">
      <c r="F350" s="39"/>
    </row>
    <row r="351" spans="6:6" ht="15.75" customHeight="1">
      <c r="F351" s="39"/>
    </row>
    <row r="352" spans="6:6" ht="15.75" customHeight="1">
      <c r="F352" s="39"/>
    </row>
    <row r="353" spans="6:6" ht="15.75" customHeight="1">
      <c r="F353" s="39"/>
    </row>
    <row r="354" spans="6:6" ht="15.75" customHeight="1">
      <c r="F354" s="39"/>
    </row>
    <row r="355" spans="6:6" ht="15.75" customHeight="1">
      <c r="F355" s="39"/>
    </row>
    <row r="356" spans="6:6" ht="15.75" customHeight="1">
      <c r="F356" s="39"/>
    </row>
    <row r="357" spans="6:6" ht="15.75" customHeight="1">
      <c r="F357" s="39"/>
    </row>
    <row r="358" spans="6:6" ht="15.75" customHeight="1">
      <c r="F358" s="39"/>
    </row>
    <row r="359" spans="6:6" ht="15.75" customHeight="1">
      <c r="F359" s="39"/>
    </row>
    <row r="360" spans="6:6" ht="15.75" customHeight="1">
      <c r="F360" s="39"/>
    </row>
    <row r="361" spans="6:6" ht="15.75" customHeight="1">
      <c r="F361" s="39"/>
    </row>
    <row r="362" spans="6:6" ht="15.75" customHeight="1">
      <c r="F362" s="39"/>
    </row>
    <row r="363" spans="6:6" ht="15.75" customHeight="1">
      <c r="F363" s="39"/>
    </row>
    <row r="364" spans="6:6" ht="15.75" customHeight="1">
      <c r="F364" s="39"/>
    </row>
    <row r="365" spans="6:6" ht="15.75" customHeight="1">
      <c r="F365" s="39"/>
    </row>
    <row r="366" spans="6:6" ht="15.75" customHeight="1">
      <c r="F366" s="39"/>
    </row>
    <row r="367" spans="6:6" ht="15.75" customHeight="1">
      <c r="F367" s="39"/>
    </row>
    <row r="368" spans="6:6" ht="15.75" customHeight="1">
      <c r="F368" s="39"/>
    </row>
    <row r="369" spans="6:6" ht="15.75" customHeight="1">
      <c r="F369" s="39"/>
    </row>
    <row r="370" spans="6:6" ht="15.75" customHeight="1">
      <c r="F370" s="39"/>
    </row>
    <row r="371" spans="6:6" ht="15.75" customHeight="1">
      <c r="F371" s="39"/>
    </row>
    <row r="372" spans="6:6" ht="15.75" customHeight="1">
      <c r="F372" s="39"/>
    </row>
    <row r="373" spans="6:6" ht="15.75" customHeight="1">
      <c r="F373" s="39"/>
    </row>
    <row r="374" spans="6:6" ht="15.75" customHeight="1">
      <c r="F374" s="39"/>
    </row>
    <row r="375" spans="6:6" ht="15.75" customHeight="1">
      <c r="F375" s="39"/>
    </row>
    <row r="376" spans="6:6" ht="15.75" customHeight="1">
      <c r="F376" s="39"/>
    </row>
    <row r="377" spans="6:6" ht="15.75" customHeight="1">
      <c r="F377" s="39"/>
    </row>
    <row r="378" spans="6:6" ht="15.75" customHeight="1">
      <c r="F378" s="39"/>
    </row>
    <row r="379" spans="6:6" ht="15.75" customHeight="1">
      <c r="F379" s="39"/>
    </row>
    <row r="380" spans="6:6" ht="15.75" customHeight="1">
      <c r="F380" s="39"/>
    </row>
    <row r="381" spans="6:6" ht="15.75" customHeight="1">
      <c r="F381" s="39"/>
    </row>
    <row r="382" spans="6:6" ht="15.75" customHeight="1">
      <c r="F382" s="39"/>
    </row>
    <row r="383" spans="6:6" ht="15.75" customHeight="1">
      <c r="F383" s="39"/>
    </row>
    <row r="384" spans="6:6" ht="15.75" customHeight="1">
      <c r="F384" s="39"/>
    </row>
    <row r="385" spans="6:6" ht="15.75" customHeight="1">
      <c r="F385" s="39"/>
    </row>
    <row r="386" spans="6:6" ht="15.75" customHeight="1">
      <c r="F386" s="39"/>
    </row>
    <row r="387" spans="6:6" ht="15.75" customHeight="1">
      <c r="F387" s="39"/>
    </row>
    <row r="388" spans="6:6" ht="15.75" customHeight="1">
      <c r="F388" s="39"/>
    </row>
    <row r="389" spans="6:6" ht="15.75" customHeight="1">
      <c r="F389" s="39"/>
    </row>
    <row r="390" spans="6:6" ht="15.75" customHeight="1">
      <c r="F390" s="39"/>
    </row>
    <row r="391" spans="6:6" ht="15.75" customHeight="1">
      <c r="F391" s="39"/>
    </row>
    <row r="392" spans="6:6" ht="15.75" customHeight="1">
      <c r="F392" s="39"/>
    </row>
    <row r="393" spans="6:6" ht="15.75" customHeight="1">
      <c r="F393" s="39"/>
    </row>
    <row r="394" spans="6:6" ht="15.75" customHeight="1">
      <c r="F394" s="39"/>
    </row>
    <row r="395" spans="6:6" ht="15.75" customHeight="1">
      <c r="F395" s="39"/>
    </row>
    <row r="396" spans="6:6" ht="15.75" customHeight="1">
      <c r="F396" s="39"/>
    </row>
    <row r="397" spans="6:6" ht="15.75" customHeight="1">
      <c r="F397" s="39"/>
    </row>
    <row r="398" spans="6:6" ht="15.75" customHeight="1">
      <c r="F398" s="39"/>
    </row>
    <row r="399" spans="6:6" ht="15.75" customHeight="1">
      <c r="F399" s="39"/>
    </row>
    <row r="400" spans="6:6" ht="15.75" customHeight="1">
      <c r="F400" s="39"/>
    </row>
    <row r="401" spans="6:6" ht="15.75" customHeight="1">
      <c r="F401" s="39"/>
    </row>
    <row r="402" spans="6:6" ht="15.75" customHeight="1">
      <c r="F402" s="39"/>
    </row>
    <row r="403" spans="6:6" ht="15.75" customHeight="1">
      <c r="F403" s="39"/>
    </row>
    <row r="404" spans="6:6" ht="15.75" customHeight="1">
      <c r="F404" s="39"/>
    </row>
    <row r="405" spans="6:6" ht="15.75" customHeight="1">
      <c r="F405" s="39"/>
    </row>
    <row r="406" spans="6:6" ht="15.75" customHeight="1">
      <c r="F406" s="39"/>
    </row>
    <row r="407" spans="6:6" ht="15.75" customHeight="1">
      <c r="F407" s="39"/>
    </row>
    <row r="408" spans="6:6" ht="15.75" customHeight="1">
      <c r="F408" s="39"/>
    </row>
    <row r="409" spans="6:6" ht="15.75" customHeight="1">
      <c r="F409" s="39"/>
    </row>
    <row r="410" spans="6:6" ht="15.75" customHeight="1">
      <c r="F410" s="39"/>
    </row>
    <row r="411" spans="6:6" ht="15.75" customHeight="1">
      <c r="F411" s="39"/>
    </row>
    <row r="412" spans="6:6" ht="15.75" customHeight="1">
      <c r="F412" s="39"/>
    </row>
    <row r="413" spans="6:6" ht="15.75" customHeight="1">
      <c r="F413" s="39"/>
    </row>
    <row r="414" spans="6:6" ht="15.75" customHeight="1">
      <c r="F414" s="39"/>
    </row>
    <row r="415" spans="6:6" ht="15.75" customHeight="1">
      <c r="F415" s="39"/>
    </row>
    <row r="416" spans="6:6" ht="15.75" customHeight="1">
      <c r="F416" s="39"/>
    </row>
    <row r="417" spans="6:6" ht="15.75" customHeight="1">
      <c r="F417" s="39"/>
    </row>
    <row r="418" spans="6:6" ht="15.75" customHeight="1">
      <c r="F418" s="39"/>
    </row>
    <row r="419" spans="6:6" ht="15.75" customHeight="1">
      <c r="F419" s="39"/>
    </row>
    <row r="420" spans="6:6" ht="15.75" customHeight="1">
      <c r="F420" s="39"/>
    </row>
    <row r="421" spans="6:6" ht="15.75" customHeight="1">
      <c r="F421" s="39"/>
    </row>
    <row r="422" spans="6:6" ht="15.75" customHeight="1">
      <c r="F422" s="39"/>
    </row>
    <row r="423" spans="6:6" ht="15.75" customHeight="1">
      <c r="F423" s="39"/>
    </row>
    <row r="424" spans="6:6" ht="15.75" customHeight="1">
      <c r="F424" s="39"/>
    </row>
    <row r="425" spans="6:6" ht="15.75" customHeight="1">
      <c r="F425" s="39"/>
    </row>
    <row r="426" spans="6:6" ht="15.75" customHeight="1">
      <c r="F426" s="39"/>
    </row>
    <row r="427" spans="6:6" ht="15.75" customHeight="1">
      <c r="F427" s="39"/>
    </row>
    <row r="428" spans="6:6" ht="15.75" customHeight="1">
      <c r="F428" s="39"/>
    </row>
    <row r="429" spans="6:6" ht="15.75" customHeight="1">
      <c r="F429" s="39"/>
    </row>
    <row r="430" spans="6:6" ht="15.75" customHeight="1">
      <c r="F430" s="39"/>
    </row>
    <row r="431" spans="6:6" ht="15.75" customHeight="1">
      <c r="F431" s="39"/>
    </row>
    <row r="432" spans="6:6" ht="15.75" customHeight="1">
      <c r="F432" s="39"/>
    </row>
    <row r="433" spans="6:6" ht="15.75" customHeight="1">
      <c r="F433" s="39"/>
    </row>
    <row r="434" spans="6:6" ht="15.75" customHeight="1">
      <c r="F434" s="39"/>
    </row>
    <row r="435" spans="6:6" ht="15.75" customHeight="1">
      <c r="F435" s="39"/>
    </row>
    <row r="436" spans="6:6" ht="15.75" customHeight="1">
      <c r="F436" s="39"/>
    </row>
    <row r="437" spans="6:6" ht="15.75" customHeight="1">
      <c r="F437" s="39"/>
    </row>
    <row r="438" spans="6:6" ht="15.75" customHeight="1">
      <c r="F438" s="39"/>
    </row>
    <row r="439" spans="6:6" ht="15.75" customHeight="1">
      <c r="F439" s="39"/>
    </row>
    <row r="440" spans="6:6" ht="15.75" customHeight="1">
      <c r="F440" s="39"/>
    </row>
    <row r="441" spans="6:6" ht="15.75" customHeight="1">
      <c r="F441" s="39"/>
    </row>
    <row r="442" spans="6:6" ht="15.75" customHeight="1">
      <c r="F442" s="39"/>
    </row>
    <row r="443" spans="6:6" ht="15.75" customHeight="1">
      <c r="F443" s="39"/>
    </row>
    <row r="444" spans="6:6" ht="15.75" customHeight="1">
      <c r="F444" s="39"/>
    </row>
    <row r="445" spans="6:6" ht="15.75" customHeight="1">
      <c r="F445" s="39"/>
    </row>
    <row r="446" spans="6:6" ht="15.75" customHeight="1">
      <c r="F446" s="39"/>
    </row>
    <row r="447" spans="6:6" ht="15.75" customHeight="1">
      <c r="F447" s="39"/>
    </row>
    <row r="448" spans="6:6" ht="15.75" customHeight="1">
      <c r="F448" s="39"/>
    </row>
    <row r="449" spans="6:6" ht="15.75" customHeight="1">
      <c r="F449" s="39"/>
    </row>
    <row r="450" spans="6:6" ht="15.75" customHeight="1">
      <c r="F450" s="39"/>
    </row>
    <row r="451" spans="6:6" ht="15.75" customHeight="1">
      <c r="F451" s="39"/>
    </row>
    <row r="452" spans="6:6" ht="15.75" customHeight="1">
      <c r="F452" s="39"/>
    </row>
    <row r="453" spans="6:6" ht="15.75" customHeight="1">
      <c r="F453" s="39"/>
    </row>
    <row r="454" spans="6:6" ht="15.75" customHeight="1">
      <c r="F454" s="39"/>
    </row>
    <row r="455" spans="6:6" ht="15.75" customHeight="1">
      <c r="F455" s="39"/>
    </row>
    <row r="456" spans="6:6" ht="15.75" customHeight="1">
      <c r="F456" s="39"/>
    </row>
    <row r="457" spans="6:6" ht="15.75" customHeight="1">
      <c r="F457" s="39"/>
    </row>
    <row r="458" spans="6:6" ht="15.75" customHeight="1">
      <c r="F458" s="39"/>
    </row>
    <row r="459" spans="6:6" ht="15.75" customHeight="1">
      <c r="F459" s="39"/>
    </row>
    <row r="460" spans="6:6" ht="15.75" customHeight="1">
      <c r="F460" s="39"/>
    </row>
    <row r="461" spans="6:6" ht="15.75" customHeight="1">
      <c r="F461" s="39"/>
    </row>
    <row r="462" spans="6:6" ht="15.75" customHeight="1">
      <c r="F462" s="39"/>
    </row>
    <row r="463" spans="6:6" ht="15.75" customHeight="1">
      <c r="F463" s="39"/>
    </row>
    <row r="464" spans="6:6" ht="15.75" customHeight="1">
      <c r="F464" s="39"/>
    </row>
    <row r="465" spans="6:6" ht="15.75" customHeight="1">
      <c r="F465" s="39"/>
    </row>
    <row r="466" spans="6:6" ht="15.75" customHeight="1">
      <c r="F466" s="39"/>
    </row>
    <row r="467" spans="6:6" ht="15.75" customHeight="1">
      <c r="F467" s="39"/>
    </row>
    <row r="468" spans="6:6" ht="15.75" customHeight="1">
      <c r="F468" s="39"/>
    </row>
    <row r="469" spans="6:6" ht="15.75" customHeight="1">
      <c r="F469" s="39"/>
    </row>
    <row r="470" spans="6:6" ht="15.75" customHeight="1">
      <c r="F470" s="39"/>
    </row>
    <row r="471" spans="6:6" ht="15.75" customHeight="1">
      <c r="F471" s="39"/>
    </row>
    <row r="472" spans="6:6" ht="15.75" customHeight="1">
      <c r="F472" s="39"/>
    </row>
    <row r="473" spans="6:6" ht="15.75" customHeight="1">
      <c r="F473" s="39"/>
    </row>
    <row r="474" spans="6:6" ht="15.75" customHeight="1">
      <c r="F474" s="39"/>
    </row>
    <row r="475" spans="6:6" ht="15.75" customHeight="1">
      <c r="F475" s="39"/>
    </row>
    <row r="476" spans="6:6" ht="15.75" customHeight="1">
      <c r="F476" s="39"/>
    </row>
    <row r="477" spans="6:6" ht="15.75" customHeight="1">
      <c r="F477" s="39"/>
    </row>
    <row r="478" spans="6:6" ht="15.75" customHeight="1">
      <c r="F478" s="39"/>
    </row>
    <row r="479" spans="6:6" ht="15.75" customHeight="1">
      <c r="F479" s="39"/>
    </row>
    <row r="480" spans="6:6" ht="15.75" customHeight="1">
      <c r="F480" s="39"/>
    </row>
    <row r="481" spans="6:6" ht="15.75" customHeight="1">
      <c r="F481" s="39"/>
    </row>
    <row r="482" spans="6:6" ht="15.75" customHeight="1">
      <c r="F482" s="39"/>
    </row>
    <row r="483" spans="6:6" ht="15.75" customHeight="1">
      <c r="F483" s="39"/>
    </row>
    <row r="484" spans="6:6" ht="15.75" customHeight="1">
      <c r="F484" s="39"/>
    </row>
    <row r="485" spans="6:6" ht="15.75" customHeight="1">
      <c r="F485" s="39"/>
    </row>
    <row r="486" spans="6:6" ht="15.75" customHeight="1">
      <c r="F486" s="39"/>
    </row>
    <row r="487" spans="6:6" ht="15.75" customHeight="1">
      <c r="F487" s="39"/>
    </row>
    <row r="488" spans="6:6" ht="15.75" customHeight="1">
      <c r="F488" s="39"/>
    </row>
    <row r="489" spans="6:6" ht="15.75" customHeight="1">
      <c r="F489" s="39"/>
    </row>
    <row r="490" spans="6:6" ht="15.75" customHeight="1">
      <c r="F490" s="39"/>
    </row>
    <row r="491" spans="6:6" ht="15.75" customHeight="1">
      <c r="F491" s="39"/>
    </row>
    <row r="492" spans="6:6" ht="15.75" customHeight="1">
      <c r="F492" s="39"/>
    </row>
    <row r="493" spans="6:6" ht="15.75" customHeight="1">
      <c r="F493" s="39"/>
    </row>
    <row r="494" spans="6:6" ht="15.75" customHeight="1">
      <c r="F494" s="39"/>
    </row>
    <row r="495" spans="6:6" ht="15.75" customHeight="1">
      <c r="F495" s="39"/>
    </row>
    <row r="496" spans="6:6" ht="15.75" customHeight="1">
      <c r="F496" s="39"/>
    </row>
    <row r="497" spans="6:6" ht="15.75" customHeight="1">
      <c r="F497" s="39"/>
    </row>
    <row r="498" spans="6:6" ht="15.75" customHeight="1">
      <c r="F498" s="39"/>
    </row>
    <row r="499" spans="6:6" ht="15.75" customHeight="1">
      <c r="F499" s="39"/>
    </row>
    <row r="500" spans="6:6" ht="15.75" customHeight="1">
      <c r="F500" s="39"/>
    </row>
    <row r="501" spans="6:6" ht="15.75" customHeight="1">
      <c r="F501" s="39"/>
    </row>
    <row r="502" spans="6:6" ht="15.75" customHeight="1">
      <c r="F502" s="39"/>
    </row>
    <row r="503" spans="6:6" ht="15.75" customHeight="1">
      <c r="F503" s="39"/>
    </row>
    <row r="504" spans="6:6" ht="15.75" customHeight="1">
      <c r="F504" s="39"/>
    </row>
    <row r="505" spans="6:6" ht="15.75" customHeight="1">
      <c r="F505" s="39"/>
    </row>
    <row r="506" spans="6:6" ht="15.75" customHeight="1">
      <c r="F506" s="39"/>
    </row>
    <row r="507" spans="6:6" ht="15.75" customHeight="1">
      <c r="F507" s="39"/>
    </row>
    <row r="508" spans="6:6" ht="15.75" customHeight="1">
      <c r="F508" s="39"/>
    </row>
    <row r="509" spans="6:6" ht="15.75" customHeight="1">
      <c r="F509" s="39"/>
    </row>
    <row r="510" spans="6:6" ht="15.75" customHeight="1">
      <c r="F510" s="39"/>
    </row>
    <row r="511" spans="6:6" ht="15.75" customHeight="1">
      <c r="F511" s="39"/>
    </row>
    <row r="512" spans="6:6" ht="15.75" customHeight="1">
      <c r="F512" s="39"/>
    </row>
    <row r="513" spans="6:6" ht="15.75" customHeight="1">
      <c r="F513" s="39"/>
    </row>
    <row r="514" spans="6:6" ht="15.75" customHeight="1">
      <c r="F514" s="39"/>
    </row>
    <row r="515" spans="6:6" ht="15.75" customHeight="1">
      <c r="F515" s="39"/>
    </row>
    <row r="516" spans="6:6" ht="15.75" customHeight="1">
      <c r="F516" s="39"/>
    </row>
    <row r="517" spans="6:6" ht="15.75" customHeight="1">
      <c r="F517" s="39"/>
    </row>
    <row r="518" spans="6:6" ht="15.75" customHeight="1">
      <c r="F518" s="39"/>
    </row>
    <row r="519" spans="6:6" ht="15.75" customHeight="1">
      <c r="F519" s="39"/>
    </row>
    <row r="520" spans="6:6" ht="15.75" customHeight="1">
      <c r="F520" s="39"/>
    </row>
    <row r="521" spans="6:6" ht="15.75" customHeight="1">
      <c r="F521" s="39"/>
    </row>
    <row r="522" spans="6:6" ht="15.75" customHeight="1">
      <c r="F522" s="39"/>
    </row>
    <row r="523" spans="6:6" ht="15.75" customHeight="1">
      <c r="F523" s="39"/>
    </row>
    <row r="524" spans="6:6" ht="15.75" customHeight="1">
      <c r="F524" s="39"/>
    </row>
    <row r="525" spans="6:6" ht="15.75" customHeight="1">
      <c r="F525" s="39"/>
    </row>
    <row r="526" spans="6:6" ht="15.75" customHeight="1">
      <c r="F526" s="39"/>
    </row>
    <row r="527" spans="6:6" ht="15.75" customHeight="1">
      <c r="F527" s="39"/>
    </row>
    <row r="528" spans="6:6" ht="15.75" customHeight="1">
      <c r="F528" s="39"/>
    </row>
    <row r="529" spans="6:6" ht="15.75" customHeight="1">
      <c r="F529" s="39"/>
    </row>
    <row r="530" spans="6:6" ht="15.75" customHeight="1">
      <c r="F530" s="39"/>
    </row>
    <row r="531" spans="6:6" ht="15.75" customHeight="1">
      <c r="F531" s="39"/>
    </row>
    <row r="532" spans="6:6" ht="15.75" customHeight="1">
      <c r="F532" s="39"/>
    </row>
    <row r="533" spans="6:6" ht="15.75" customHeight="1">
      <c r="F533" s="39"/>
    </row>
    <row r="534" spans="6:6" ht="15.75" customHeight="1">
      <c r="F534" s="39"/>
    </row>
    <row r="535" spans="6:6" ht="15.75" customHeight="1">
      <c r="F535" s="39"/>
    </row>
    <row r="536" spans="6:6" ht="15.75" customHeight="1">
      <c r="F536" s="39"/>
    </row>
    <row r="537" spans="6:6" ht="15.75" customHeight="1">
      <c r="F537" s="39"/>
    </row>
    <row r="538" spans="6:6" ht="15.75" customHeight="1">
      <c r="F538" s="39"/>
    </row>
    <row r="539" spans="6:6" ht="15.75" customHeight="1">
      <c r="F539" s="39"/>
    </row>
    <row r="540" spans="6:6" ht="15.75" customHeight="1">
      <c r="F540" s="39"/>
    </row>
    <row r="541" spans="6:6" ht="15.75" customHeight="1">
      <c r="F541" s="39"/>
    </row>
    <row r="542" spans="6:6" ht="15.75" customHeight="1">
      <c r="F542" s="39"/>
    </row>
    <row r="543" spans="6:6" ht="15.75" customHeight="1">
      <c r="F543" s="39"/>
    </row>
    <row r="544" spans="6:6" ht="15.75" customHeight="1">
      <c r="F544" s="39"/>
    </row>
    <row r="545" spans="6:6" ht="15.75" customHeight="1">
      <c r="F545" s="39"/>
    </row>
    <row r="546" spans="6:6" ht="15.75" customHeight="1">
      <c r="F546" s="39"/>
    </row>
    <row r="547" spans="6:6" ht="15.75" customHeight="1">
      <c r="F547" s="39"/>
    </row>
    <row r="548" spans="6:6" ht="15.75" customHeight="1">
      <c r="F548" s="39"/>
    </row>
    <row r="549" spans="6:6" ht="15.75" customHeight="1">
      <c r="F549" s="39"/>
    </row>
    <row r="550" spans="6:6" ht="15.75" customHeight="1">
      <c r="F550" s="39"/>
    </row>
    <row r="551" spans="6:6" ht="15.75" customHeight="1">
      <c r="F551" s="39"/>
    </row>
    <row r="552" spans="6:6" ht="15.75" customHeight="1">
      <c r="F552" s="39"/>
    </row>
    <row r="553" spans="6:6" ht="15.75" customHeight="1">
      <c r="F553" s="39"/>
    </row>
    <row r="554" spans="6:6" ht="15.75" customHeight="1">
      <c r="F554" s="39"/>
    </row>
    <row r="555" spans="6:6" ht="15.75" customHeight="1">
      <c r="F555" s="39"/>
    </row>
    <row r="556" spans="6:6" ht="15.75" customHeight="1">
      <c r="F556" s="39"/>
    </row>
    <row r="557" spans="6:6" ht="15.75" customHeight="1">
      <c r="F557" s="39"/>
    </row>
    <row r="558" spans="6:6" ht="15.75" customHeight="1">
      <c r="F558" s="39"/>
    </row>
    <row r="559" spans="6:6" ht="15.75" customHeight="1">
      <c r="F559" s="39"/>
    </row>
    <row r="560" spans="6:6" ht="15.75" customHeight="1">
      <c r="F560" s="39"/>
    </row>
    <row r="561" spans="6:6" ht="15.75" customHeight="1">
      <c r="F561" s="39"/>
    </row>
    <row r="562" spans="6:6" ht="15.75" customHeight="1">
      <c r="F562" s="39"/>
    </row>
    <row r="563" spans="6:6" ht="15.75" customHeight="1">
      <c r="F563" s="39"/>
    </row>
    <row r="564" spans="6:6" ht="15.75" customHeight="1">
      <c r="F564" s="39"/>
    </row>
    <row r="565" spans="6:6" ht="15.75" customHeight="1">
      <c r="F565" s="39"/>
    </row>
    <row r="566" spans="6:6" ht="15.75" customHeight="1">
      <c r="F566" s="39"/>
    </row>
    <row r="567" spans="6:6" ht="15.75" customHeight="1">
      <c r="F567" s="39"/>
    </row>
    <row r="568" spans="6:6" ht="15.75" customHeight="1">
      <c r="F568" s="39"/>
    </row>
    <row r="569" spans="6:6" ht="15.75" customHeight="1">
      <c r="F569" s="39"/>
    </row>
    <row r="570" spans="6:6" ht="15.75" customHeight="1">
      <c r="F570" s="39"/>
    </row>
    <row r="571" spans="6:6" ht="15.75" customHeight="1">
      <c r="F571" s="39"/>
    </row>
    <row r="572" spans="6:6" ht="15.75" customHeight="1">
      <c r="F572" s="39"/>
    </row>
    <row r="573" spans="6:6" ht="15.75" customHeight="1">
      <c r="F573" s="39"/>
    </row>
    <row r="574" spans="6:6" ht="15.75" customHeight="1">
      <c r="F574" s="39"/>
    </row>
    <row r="575" spans="6:6" ht="15.75" customHeight="1">
      <c r="F575" s="39"/>
    </row>
    <row r="576" spans="6:6" ht="15.75" customHeight="1">
      <c r="F576" s="39"/>
    </row>
    <row r="577" spans="6:6" ht="15.75" customHeight="1">
      <c r="F577" s="39"/>
    </row>
    <row r="578" spans="6:6" ht="15.75" customHeight="1">
      <c r="F578" s="39"/>
    </row>
    <row r="579" spans="6:6" ht="15.75" customHeight="1">
      <c r="F579" s="39"/>
    </row>
    <row r="580" spans="6:6" ht="15.75" customHeight="1">
      <c r="F580" s="39"/>
    </row>
    <row r="581" spans="6:6" ht="15.75" customHeight="1">
      <c r="F581" s="39"/>
    </row>
    <row r="582" spans="6:6" ht="15.75" customHeight="1">
      <c r="F582" s="39"/>
    </row>
    <row r="583" spans="6:6" ht="15.75" customHeight="1">
      <c r="F583" s="39"/>
    </row>
    <row r="584" spans="6:6" ht="15.75" customHeight="1">
      <c r="F584" s="39"/>
    </row>
    <row r="585" spans="6:6" ht="15.75" customHeight="1">
      <c r="F585" s="39"/>
    </row>
    <row r="586" spans="6:6" ht="15.75" customHeight="1">
      <c r="F586" s="39"/>
    </row>
    <row r="587" spans="6:6" ht="15.75" customHeight="1">
      <c r="F587" s="39"/>
    </row>
    <row r="588" spans="6:6" ht="15.75" customHeight="1">
      <c r="F588" s="39"/>
    </row>
    <row r="589" spans="6:6" ht="15.75" customHeight="1">
      <c r="F589" s="39"/>
    </row>
    <row r="590" spans="6:6" ht="15.75" customHeight="1">
      <c r="F590" s="39"/>
    </row>
    <row r="591" spans="6:6" ht="15.75" customHeight="1">
      <c r="F591" s="39"/>
    </row>
    <row r="592" spans="6:6" ht="15.75" customHeight="1">
      <c r="F592" s="39"/>
    </row>
    <row r="593" spans="6:6" ht="15.75" customHeight="1">
      <c r="F593" s="39"/>
    </row>
    <row r="594" spans="6:6" ht="15.75" customHeight="1">
      <c r="F594" s="39"/>
    </row>
    <row r="595" spans="6:6" ht="15.75" customHeight="1">
      <c r="F595" s="39"/>
    </row>
    <row r="596" spans="6:6" ht="15.75" customHeight="1">
      <c r="F596" s="39"/>
    </row>
    <row r="597" spans="6:6" ht="15.75" customHeight="1">
      <c r="F597" s="39"/>
    </row>
    <row r="598" spans="6:6" ht="15.75" customHeight="1">
      <c r="F598" s="39"/>
    </row>
    <row r="599" spans="6:6" ht="15.75" customHeight="1">
      <c r="F599" s="39"/>
    </row>
    <row r="600" spans="6:6" ht="15.75" customHeight="1">
      <c r="F600" s="39"/>
    </row>
    <row r="601" spans="6:6" ht="15.75" customHeight="1">
      <c r="F601" s="39"/>
    </row>
    <row r="602" spans="6:6" ht="15.75" customHeight="1">
      <c r="F602" s="39"/>
    </row>
    <row r="603" spans="6:6" ht="15.75" customHeight="1">
      <c r="F603" s="39"/>
    </row>
    <row r="604" spans="6:6" ht="15.75" customHeight="1">
      <c r="F604" s="39"/>
    </row>
    <row r="605" spans="6:6" ht="15.75" customHeight="1">
      <c r="F605" s="39"/>
    </row>
    <row r="606" spans="6:6" ht="15.75" customHeight="1">
      <c r="F606" s="39"/>
    </row>
    <row r="607" spans="6:6" ht="15.75" customHeight="1">
      <c r="F607" s="39"/>
    </row>
    <row r="608" spans="6:6" ht="15.75" customHeight="1">
      <c r="F608" s="39"/>
    </row>
    <row r="609" spans="6:6" ht="15.75" customHeight="1">
      <c r="F609" s="39"/>
    </row>
    <row r="610" spans="6:6" ht="15.75" customHeight="1">
      <c r="F610" s="39"/>
    </row>
    <row r="611" spans="6:6" ht="15.75" customHeight="1">
      <c r="F611" s="39"/>
    </row>
    <row r="612" spans="6:6" ht="15.75" customHeight="1">
      <c r="F612" s="39"/>
    </row>
    <row r="613" spans="6:6" ht="15.75" customHeight="1">
      <c r="F613" s="39"/>
    </row>
    <row r="614" spans="6:6" ht="15.75" customHeight="1">
      <c r="F614" s="39"/>
    </row>
    <row r="615" spans="6:6" ht="15.75" customHeight="1">
      <c r="F615" s="39"/>
    </row>
    <row r="616" spans="6:6" ht="15.75" customHeight="1">
      <c r="F616" s="39"/>
    </row>
    <row r="617" spans="6:6" ht="15.75" customHeight="1">
      <c r="F617" s="39"/>
    </row>
    <row r="618" spans="6:6" ht="15.75" customHeight="1">
      <c r="F618" s="39"/>
    </row>
    <row r="619" spans="6:6" ht="15.75" customHeight="1">
      <c r="F619" s="39"/>
    </row>
    <row r="620" spans="6:6" ht="15.75" customHeight="1">
      <c r="F620" s="39"/>
    </row>
    <row r="621" spans="6:6" ht="15.75" customHeight="1">
      <c r="F621" s="39"/>
    </row>
    <row r="622" spans="6:6" ht="15.75" customHeight="1">
      <c r="F622" s="39"/>
    </row>
    <row r="623" spans="6:6" ht="15.75" customHeight="1">
      <c r="F623" s="39"/>
    </row>
    <row r="624" spans="6:6" ht="15.75" customHeight="1">
      <c r="F624" s="39"/>
    </row>
    <row r="625" spans="6:6" ht="15.75" customHeight="1">
      <c r="F625" s="39"/>
    </row>
    <row r="626" spans="6:6" ht="15.75" customHeight="1">
      <c r="F626" s="39"/>
    </row>
    <row r="627" spans="6:6" ht="15.75" customHeight="1">
      <c r="F627" s="39"/>
    </row>
    <row r="628" spans="6:6" ht="15.75" customHeight="1">
      <c r="F628" s="39"/>
    </row>
    <row r="629" spans="6:6" ht="15.75" customHeight="1">
      <c r="F629" s="39"/>
    </row>
    <row r="630" spans="6:6" ht="15.75" customHeight="1">
      <c r="F630" s="39"/>
    </row>
    <row r="631" spans="6:6" ht="15.75" customHeight="1">
      <c r="F631" s="39"/>
    </row>
    <row r="632" spans="6:6" ht="15.75" customHeight="1">
      <c r="F632" s="39"/>
    </row>
    <row r="633" spans="6:6" ht="15.75" customHeight="1">
      <c r="F633" s="39"/>
    </row>
    <row r="634" spans="6:6" ht="15.75" customHeight="1">
      <c r="F634" s="39"/>
    </row>
    <row r="635" spans="6:6" ht="15.75" customHeight="1">
      <c r="F635" s="39"/>
    </row>
    <row r="636" spans="6:6" ht="15.75" customHeight="1">
      <c r="F636" s="39"/>
    </row>
    <row r="637" spans="6:6" ht="15.75" customHeight="1">
      <c r="F637" s="39"/>
    </row>
    <row r="638" spans="6:6" ht="15.75" customHeight="1">
      <c r="F638" s="39"/>
    </row>
    <row r="639" spans="6:6" ht="15.75" customHeight="1">
      <c r="F639" s="39"/>
    </row>
    <row r="640" spans="6:6" ht="15.75" customHeight="1">
      <c r="F640" s="39"/>
    </row>
    <row r="641" spans="6:6" ht="15.75" customHeight="1">
      <c r="F641" s="39"/>
    </row>
    <row r="642" spans="6:6" ht="15.75" customHeight="1">
      <c r="F642" s="39"/>
    </row>
    <row r="643" spans="6:6" ht="15.75" customHeight="1">
      <c r="F643" s="39"/>
    </row>
    <row r="644" spans="6:6" ht="15.75" customHeight="1">
      <c r="F644" s="39"/>
    </row>
    <row r="645" spans="6:6" ht="15.75" customHeight="1">
      <c r="F645" s="39"/>
    </row>
    <row r="646" spans="6:6" ht="15.75" customHeight="1">
      <c r="F646" s="39"/>
    </row>
    <row r="647" spans="6:6" ht="15.75" customHeight="1">
      <c r="F647" s="39"/>
    </row>
    <row r="648" spans="6:6" ht="15.75" customHeight="1">
      <c r="F648" s="39"/>
    </row>
    <row r="649" spans="6:6" ht="15.75" customHeight="1">
      <c r="F649" s="39"/>
    </row>
    <row r="650" spans="6:6" ht="15.75" customHeight="1">
      <c r="F650" s="39"/>
    </row>
    <row r="651" spans="6:6" ht="15.75" customHeight="1">
      <c r="F651" s="39"/>
    </row>
    <row r="652" spans="6:6" ht="15.75" customHeight="1">
      <c r="F652" s="39"/>
    </row>
    <row r="653" spans="6:6" ht="15.75" customHeight="1">
      <c r="F653" s="39"/>
    </row>
    <row r="654" spans="6:6" ht="15.75" customHeight="1">
      <c r="F654" s="39"/>
    </row>
    <row r="655" spans="6:6" ht="15.75" customHeight="1">
      <c r="F655" s="39"/>
    </row>
    <row r="656" spans="6:6" ht="15.75" customHeight="1">
      <c r="F656" s="39"/>
    </row>
    <row r="657" spans="6:6" ht="15.75" customHeight="1">
      <c r="F657" s="39"/>
    </row>
    <row r="658" spans="6:6" ht="15.75" customHeight="1">
      <c r="F658" s="39"/>
    </row>
    <row r="659" spans="6:6" ht="15.75" customHeight="1">
      <c r="F659" s="39"/>
    </row>
    <row r="660" spans="6:6" ht="15.75" customHeight="1">
      <c r="F660" s="39"/>
    </row>
    <row r="661" spans="6:6" ht="15.75" customHeight="1">
      <c r="F661" s="39"/>
    </row>
    <row r="662" spans="6:6" ht="15.75" customHeight="1">
      <c r="F662" s="39"/>
    </row>
    <row r="663" spans="6:6" ht="15.75" customHeight="1">
      <c r="F663" s="39"/>
    </row>
    <row r="664" spans="6:6" ht="15.75" customHeight="1">
      <c r="F664" s="39"/>
    </row>
    <row r="665" spans="6:6" ht="15.75" customHeight="1">
      <c r="F665" s="39"/>
    </row>
    <row r="666" spans="6:6" ht="15.75" customHeight="1">
      <c r="F666" s="39"/>
    </row>
    <row r="667" spans="6:6" ht="15.75" customHeight="1">
      <c r="F667" s="39"/>
    </row>
    <row r="668" spans="6:6" ht="15.75" customHeight="1">
      <c r="F668" s="39"/>
    </row>
    <row r="669" spans="6:6" ht="15.75" customHeight="1">
      <c r="F669" s="39"/>
    </row>
    <row r="670" spans="6:6" ht="15.75" customHeight="1">
      <c r="F670" s="39"/>
    </row>
    <row r="671" spans="6:6" ht="15.75" customHeight="1">
      <c r="F671" s="39"/>
    </row>
    <row r="672" spans="6:6" ht="15.75" customHeight="1">
      <c r="F672" s="39"/>
    </row>
    <row r="673" spans="6:6" ht="15.75" customHeight="1">
      <c r="F673" s="39"/>
    </row>
    <row r="674" spans="6:6" ht="15.75" customHeight="1">
      <c r="F674" s="39"/>
    </row>
    <row r="675" spans="6:6" ht="15.75" customHeight="1">
      <c r="F675" s="39"/>
    </row>
    <row r="676" spans="6:6" ht="15.75" customHeight="1">
      <c r="F676" s="39"/>
    </row>
    <row r="677" spans="6:6" ht="15.75" customHeight="1">
      <c r="F677" s="39"/>
    </row>
    <row r="678" spans="6:6" ht="15.75" customHeight="1">
      <c r="F678" s="39"/>
    </row>
    <row r="679" spans="6:6" ht="15.75" customHeight="1">
      <c r="F679" s="39"/>
    </row>
    <row r="680" spans="6:6" ht="15.75" customHeight="1">
      <c r="F680" s="39"/>
    </row>
    <row r="681" spans="6:6" ht="15.75" customHeight="1">
      <c r="F681" s="39"/>
    </row>
    <row r="682" spans="6:6" ht="15.75" customHeight="1">
      <c r="F682" s="39"/>
    </row>
    <row r="683" spans="6:6" ht="15.75" customHeight="1">
      <c r="F683" s="39"/>
    </row>
    <row r="684" spans="6:6" ht="15.75" customHeight="1">
      <c r="F684" s="39"/>
    </row>
    <row r="685" spans="6:6" ht="15.75" customHeight="1">
      <c r="F685" s="39"/>
    </row>
    <row r="686" spans="6:6" ht="15.75" customHeight="1">
      <c r="F686" s="39"/>
    </row>
    <row r="687" spans="6:6" ht="15.75" customHeight="1">
      <c r="F687" s="39"/>
    </row>
    <row r="688" spans="6:6" ht="15.75" customHeight="1">
      <c r="F688" s="39"/>
    </row>
    <row r="689" spans="6:6" ht="15.75" customHeight="1">
      <c r="F689" s="39"/>
    </row>
    <row r="690" spans="6:6" ht="15.75" customHeight="1">
      <c r="F690" s="39"/>
    </row>
    <row r="691" spans="6:6" ht="15.75" customHeight="1">
      <c r="F691" s="39"/>
    </row>
    <row r="692" spans="6:6" ht="15.75" customHeight="1">
      <c r="F692" s="39"/>
    </row>
    <row r="693" spans="6:6" ht="15.75" customHeight="1">
      <c r="F693" s="39"/>
    </row>
    <row r="694" spans="6:6" ht="15.75" customHeight="1">
      <c r="F694" s="39"/>
    </row>
    <row r="695" spans="6:6" ht="15.75" customHeight="1">
      <c r="F695" s="39"/>
    </row>
    <row r="696" spans="6:6" ht="15.75" customHeight="1">
      <c r="F696" s="39"/>
    </row>
    <row r="697" spans="6:6" ht="15.75" customHeight="1">
      <c r="F697" s="39"/>
    </row>
    <row r="698" spans="6:6" ht="15.75" customHeight="1">
      <c r="F698" s="39"/>
    </row>
    <row r="699" spans="6:6" ht="15.75" customHeight="1">
      <c r="F699" s="39"/>
    </row>
    <row r="700" spans="6:6" ht="15.75" customHeight="1">
      <c r="F700" s="39"/>
    </row>
    <row r="701" spans="6:6" ht="15.75" customHeight="1">
      <c r="F701" s="39"/>
    </row>
    <row r="702" spans="6:6" ht="15.75" customHeight="1">
      <c r="F702" s="39"/>
    </row>
    <row r="703" spans="6:6" ht="15.75" customHeight="1">
      <c r="F703" s="39"/>
    </row>
    <row r="704" spans="6:6" ht="15.75" customHeight="1">
      <c r="F704" s="39"/>
    </row>
    <row r="705" spans="6:6" ht="15.75" customHeight="1">
      <c r="F705" s="39"/>
    </row>
    <row r="706" spans="6:6" ht="15.75" customHeight="1">
      <c r="F706" s="39"/>
    </row>
    <row r="707" spans="6:6" ht="15.75" customHeight="1">
      <c r="F707" s="39"/>
    </row>
    <row r="708" spans="6:6" ht="15.75" customHeight="1">
      <c r="F708" s="39"/>
    </row>
    <row r="709" spans="6:6" ht="15.75" customHeight="1">
      <c r="F709" s="39"/>
    </row>
    <row r="710" spans="6:6" ht="15.75" customHeight="1">
      <c r="F710" s="39"/>
    </row>
    <row r="711" spans="6:6" ht="15.75" customHeight="1">
      <c r="F711" s="39"/>
    </row>
    <row r="712" spans="6:6" ht="15.75" customHeight="1">
      <c r="F712" s="39"/>
    </row>
    <row r="713" spans="6:6" ht="15.75" customHeight="1">
      <c r="F713" s="39"/>
    </row>
    <row r="714" spans="6:6" ht="15.75" customHeight="1">
      <c r="F714" s="39"/>
    </row>
    <row r="715" spans="6:6" ht="15.75" customHeight="1">
      <c r="F715" s="39"/>
    </row>
    <row r="716" spans="6:6" ht="15.75" customHeight="1">
      <c r="F716" s="39"/>
    </row>
    <row r="717" spans="6:6" ht="15.75" customHeight="1">
      <c r="F717" s="39"/>
    </row>
    <row r="718" spans="6:6" ht="15.75" customHeight="1">
      <c r="F718" s="39"/>
    </row>
    <row r="719" spans="6:6" ht="15.75" customHeight="1">
      <c r="F719" s="39"/>
    </row>
    <row r="720" spans="6:6" ht="15.75" customHeight="1">
      <c r="F720" s="39"/>
    </row>
    <row r="721" spans="6:6" ht="15.75" customHeight="1">
      <c r="F721" s="39"/>
    </row>
    <row r="722" spans="6:6" ht="15.75" customHeight="1">
      <c r="F722" s="39"/>
    </row>
    <row r="723" spans="6:6" ht="15.75" customHeight="1">
      <c r="F723" s="39"/>
    </row>
    <row r="724" spans="6:6" ht="15.75" customHeight="1">
      <c r="F724" s="39"/>
    </row>
    <row r="725" spans="6:6" ht="15.75" customHeight="1">
      <c r="F725" s="39"/>
    </row>
    <row r="726" spans="6:6" ht="15.75" customHeight="1">
      <c r="F726" s="39"/>
    </row>
    <row r="727" spans="6:6" ht="15.75" customHeight="1">
      <c r="F727" s="39"/>
    </row>
    <row r="728" spans="6:6" ht="15.75" customHeight="1">
      <c r="F728" s="39"/>
    </row>
    <row r="729" spans="6:6" ht="15.75" customHeight="1">
      <c r="F729" s="39"/>
    </row>
    <row r="730" spans="6:6" ht="15.75" customHeight="1">
      <c r="F730" s="39"/>
    </row>
    <row r="731" spans="6:6" ht="15.75" customHeight="1">
      <c r="F731" s="39"/>
    </row>
    <row r="732" spans="6:6" ht="15.75" customHeight="1">
      <c r="F732" s="39"/>
    </row>
    <row r="733" spans="6:6" ht="15.75" customHeight="1">
      <c r="F733" s="39"/>
    </row>
    <row r="734" spans="6:6" ht="15.75" customHeight="1">
      <c r="F734" s="39"/>
    </row>
    <row r="735" spans="6:6" ht="15.75" customHeight="1">
      <c r="F735" s="39"/>
    </row>
    <row r="736" spans="6:6" ht="15.75" customHeight="1">
      <c r="F736" s="39"/>
    </row>
    <row r="737" spans="6:6" ht="15.75" customHeight="1">
      <c r="F737" s="39"/>
    </row>
    <row r="738" spans="6:6" ht="15.75" customHeight="1">
      <c r="F738" s="39"/>
    </row>
    <row r="739" spans="6:6" ht="15.75" customHeight="1">
      <c r="F739" s="39"/>
    </row>
    <row r="740" spans="6:6" ht="15.75" customHeight="1">
      <c r="F740" s="39"/>
    </row>
    <row r="741" spans="6:6" ht="15.75" customHeight="1">
      <c r="F741" s="39"/>
    </row>
    <row r="742" spans="6:6" ht="15.75" customHeight="1">
      <c r="F742" s="39"/>
    </row>
    <row r="743" spans="6:6" ht="15.75" customHeight="1">
      <c r="F743" s="39"/>
    </row>
    <row r="744" spans="6:6" ht="15.75" customHeight="1">
      <c r="F744" s="39"/>
    </row>
    <row r="745" spans="6:6" ht="15.75" customHeight="1">
      <c r="F745" s="39"/>
    </row>
    <row r="746" spans="6:6" ht="15.75" customHeight="1">
      <c r="F746" s="39"/>
    </row>
    <row r="747" spans="6:6" ht="15.75" customHeight="1">
      <c r="F747" s="39"/>
    </row>
    <row r="748" spans="6:6" ht="15.75" customHeight="1">
      <c r="F748" s="39"/>
    </row>
    <row r="749" spans="6:6" ht="15.75" customHeight="1">
      <c r="F749" s="39"/>
    </row>
    <row r="750" spans="6:6" ht="15.75" customHeight="1">
      <c r="F750" s="39"/>
    </row>
    <row r="751" spans="6:6" ht="15.75" customHeight="1">
      <c r="F751" s="39"/>
    </row>
    <row r="752" spans="6:6" ht="15.75" customHeight="1">
      <c r="F752" s="39"/>
    </row>
    <row r="753" spans="6:6" ht="15.75" customHeight="1">
      <c r="F753" s="39"/>
    </row>
    <row r="754" spans="6:6" ht="15.75" customHeight="1">
      <c r="F754" s="39"/>
    </row>
    <row r="755" spans="6:6" ht="15.75" customHeight="1">
      <c r="F755" s="39"/>
    </row>
    <row r="756" spans="6:6" ht="15.75" customHeight="1">
      <c r="F756" s="39"/>
    </row>
    <row r="757" spans="6:6" ht="15.75" customHeight="1">
      <c r="F757" s="39"/>
    </row>
    <row r="758" spans="6:6" ht="15.75" customHeight="1">
      <c r="F758" s="39"/>
    </row>
    <row r="759" spans="6:6" ht="15.75" customHeight="1">
      <c r="F759" s="39"/>
    </row>
    <row r="760" spans="6:6" ht="15.75" customHeight="1">
      <c r="F760" s="39"/>
    </row>
    <row r="761" spans="6:6" ht="15.75" customHeight="1">
      <c r="F761" s="39"/>
    </row>
    <row r="762" spans="6:6" ht="15.75" customHeight="1">
      <c r="F762" s="39"/>
    </row>
    <row r="763" spans="6:6" ht="15.75" customHeight="1">
      <c r="F763" s="39"/>
    </row>
    <row r="764" spans="6:6" ht="15.75" customHeight="1">
      <c r="F764" s="39"/>
    </row>
    <row r="765" spans="6:6" ht="15.75" customHeight="1">
      <c r="F765" s="39"/>
    </row>
    <row r="766" spans="6:6" ht="15.75" customHeight="1">
      <c r="F766" s="39"/>
    </row>
    <row r="767" spans="6:6" ht="15.75" customHeight="1">
      <c r="F767" s="39"/>
    </row>
    <row r="768" spans="6:6" ht="15.75" customHeight="1">
      <c r="F768" s="39"/>
    </row>
    <row r="769" spans="6:6" ht="15.75" customHeight="1">
      <c r="F769" s="39"/>
    </row>
    <row r="770" spans="6:6" ht="15.75" customHeight="1">
      <c r="F770" s="39"/>
    </row>
    <row r="771" spans="6:6" ht="15.75" customHeight="1">
      <c r="F771" s="39"/>
    </row>
    <row r="772" spans="6:6" ht="15.75" customHeight="1">
      <c r="F772" s="39"/>
    </row>
    <row r="773" spans="6:6" ht="15.75" customHeight="1">
      <c r="F773" s="39"/>
    </row>
    <row r="774" spans="6:6" ht="15.75" customHeight="1">
      <c r="F774" s="39"/>
    </row>
    <row r="775" spans="6:6" ht="15.75" customHeight="1">
      <c r="F775" s="39"/>
    </row>
    <row r="776" spans="6:6" ht="15.75" customHeight="1">
      <c r="F776" s="39"/>
    </row>
    <row r="777" spans="6:6" ht="15.75" customHeight="1">
      <c r="F777" s="39"/>
    </row>
    <row r="778" spans="6:6" ht="15.75" customHeight="1">
      <c r="F778" s="39"/>
    </row>
    <row r="779" spans="6:6" ht="15.75" customHeight="1">
      <c r="F779" s="39"/>
    </row>
    <row r="780" spans="6:6" ht="15.75" customHeight="1">
      <c r="F780" s="39"/>
    </row>
    <row r="781" spans="6:6" ht="15.75" customHeight="1">
      <c r="F781" s="39"/>
    </row>
    <row r="782" spans="6:6" ht="15.75" customHeight="1">
      <c r="F782" s="39"/>
    </row>
    <row r="783" spans="6:6" ht="15.75" customHeight="1">
      <c r="F783" s="39"/>
    </row>
    <row r="784" spans="6:6" ht="15.75" customHeight="1">
      <c r="F784" s="39"/>
    </row>
    <row r="785" spans="6:6" ht="15.75" customHeight="1">
      <c r="F785" s="39"/>
    </row>
    <row r="786" spans="6:6" ht="15.75" customHeight="1">
      <c r="F786" s="39"/>
    </row>
    <row r="787" spans="6:6" ht="15.75" customHeight="1">
      <c r="F787" s="39"/>
    </row>
    <row r="788" spans="6:6" ht="15.75" customHeight="1">
      <c r="F788" s="39"/>
    </row>
    <row r="789" spans="6:6" ht="15.75" customHeight="1">
      <c r="F789" s="39"/>
    </row>
    <row r="790" spans="6:6" ht="15.75" customHeight="1">
      <c r="F790" s="39"/>
    </row>
    <row r="791" spans="6:6" ht="15.75" customHeight="1">
      <c r="F791" s="39"/>
    </row>
    <row r="792" spans="6:6" ht="15.75" customHeight="1">
      <c r="F792" s="39"/>
    </row>
    <row r="793" spans="6:6" ht="15.75" customHeight="1">
      <c r="F793" s="39"/>
    </row>
    <row r="794" spans="6:6" ht="15.75" customHeight="1">
      <c r="F794" s="39"/>
    </row>
    <row r="795" spans="6:6" ht="15.75" customHeight="1">
      <c r="F795" s="39"/>
    </row>
    <row r="796" spans="6:6" ht="15.75" customHeight="1">
      <c r="F796" s="39"/>
    </row>
    <row r="797" spans="6:6" ht="15.75" customHeight="1">
      <c r="F797" s="39"/>
    </row>
    <row r="798" spans="6:6" ht="15.75" customHeight="1">
      <c r="F798" s="39"/>
    </row>
    <row r="799" spans="6:6" ht="15.75" customHeight="1">
      <c r="F799" s="39"/>
    </row>
    <row r="800" spans="6:6" ht="15.75" customHeight="1">
      <c r="F800" s="39"/>
    </row>
    <row r="801" spans="6:6" ht="15.75" customHeight="1">
      <c r="F801" s="39"/>
    </row>
    <row r="802" spans="6:6" ht="15.75" customHeight="1">
      <c r="F802" s="39"/>
    </row>
    <row r="803" spans="6:6" ht="15.75" customHeight="1">
      <c r="F803" s="39"/>
    </row>
    <row r="804" spans="6:6" ht="15.75" customHeight="1">
      <c r="F804" s="39"/>
    </row>
    <row r="805" spans="6:6" ht="15.75" customHeight="1">
      <c r="F805" s="39"/>
    </row>
    <row r="806" spans="6:6" ht="15.75" customHeight="1">
      <c r="F806" s="39"/>
    </row>
    <row r="807" spans="6:6" ht="15.75" customHeight="1">
      <c r="F807" s="39"/>
    </row>
    <row r="808" spans="6:6" ht="15.75" customHeight="1">
      <c r="F808" s="39"/>
    </row>
    <row r="809" spans="6:6" ht="15.75" customHeight="1">
      <c r="F809" s="39"/>
    </row>
    <row r="810" spans="6:6" ht="15.75" customHeight="1">
      <c r="F810" s="39"/>
    </row>
    <row r="811" spans="6:6" ht="15.75" customHeight="1">
      <c r="F811" s="39"/>
    </row>
    <row r="812" spans="6:6" ht="15.75" customHeight="1">
      <c r="F812" s="39"/>
    </row>
    <row r="813" spans="6:6" ht="15.75" customHeight="1">
      <c r="F813" s="39"/>
    </row>
    <row r="814" spans="6:6" ht="15.75" customHeight="1">
      <c r="F814" s="39"/>
    </row>
    <row r="815" spans="6:6" ht="15.75" customHeight="1">
      <c r="F815" s="39"/>
    </row>
    <row r="816" spans="6:6" ht="15.75" customHeight="1">
      <c r="F816" s="39"/>
    </row>
    <row r="817" spans="6:6" ht="15.75" customHeight="1">
      <c r="F817" s="39"/>
    </row>
    <row r="818" spans="6:6" ht="15.75" customHeight="1">
      <c r="F818" s="39"/>
    </row>
    <row r="819" spans="6:6" ht="15.75" customHeight="1">
      <c r="F819" s="39"/>
    </row>
    <row r="820" spans="6:6" ht="15.75" customHeight="1">
      <c r="F820" s="39"/>
    </row>
    <row r="821" spans="6:6" ht="15.75" customHeight="1">
      <c r="F821" s="39"/>
    </row>
    <row r="822" spans="6:6" ht="15.75" customHeight="1">
      <c r="F822" s="39"/>
    </row>
    <row r="823" spans="6:6" ht="15.75" customHeight="1">
      <c r="F823" s="39"/>
    </row>
    <row r="824" spans="6:6" ht="15.75" customHeight="1">
      <c r="F824" s="39"/>
    </row>
    <row r="825" spans="6:6" ht="15.75" customHeight="1">
      <c r="F825" s="39"/>
    </row>
    <row r="826" spans="6:6" ht="15.75" customHeight="1">
      <c r="F826" s="39"/>
    </row>
    <row r="827" spans="6:6" ht="15.75" customHeight="1">
      <c r="F827" s="39"/>
    </row>
    <row r="828" spans="6:6" ht="15.75" customHeight="1">
      <c r="F828" s="39"/>
    </row>
    <row r="829" spans="6:6" ht="15.75" customHeight="1">
      <c r="F829" s="39"/>
    </row>
    <row r="830" spans="6:6" ht="15.75" customHeight="1">
      <c r="F830" s="39"/>
    </row>
    <row r="831" spans="6:6" ht="15.75" customHeight="1">
      <c r="F831" s="39"/>
    </row>
    <row r="832" spans="6:6" ht="15.75" customHeight="1">
      <c r="F832" s="39"/>
    </row>
    <row r="833" spans="6:6" ht="15.75" customHeight="1">
      <c r="F833" s="39"/>
    </row>
    <row r="834" spans="6:6" ht="15.75" customHeight="1">
      <c r="F834" s="39"/>
    </row>
    <row r="835" spans="6:6" ht="15.75" customHeight="1">
      <c r="F835" s="39"/>
    </row>
    <row r="836" spans="6:6" ht="15.75" customHeight="1">
      <c r="F836" s="39"/>
    </row>
    <row r="837" spans="6:6" ht="15.75" customHeight="1">
      <c r="F837" s="39"/>
    </row>
    <row r="838" spans="6:6" ht="15.75" customHeight="1">
      <c r="F838" s="39"/>
    </row>
    <row r="839" spans="6:6" ht="15.75" customHeight="1">
      <c r="F839" s="39"/>
    </row>
    <row r="840" spans="6:6" ht="15.75" customHeight="1">
      <c r="F840" s="39"/>
    </row>
    <row r="841" spans="6:6" ht="15.75" customHeight="1">
      <c r="F841" s="39"/>
    </row>
    <row r="842" spans="6:6" ht="15.75" customHeight="1">
      <c r="F842" s="39"/>
    </row>
    <row r="843" spans="6:6" ht="15.75" customHeight="1">
      <c r="F843" s="39"/>
    </row>
    <row r="844" spans="6:6" ht="15.75" customHeight="1">
      <c r="F844" s="39"/>
    </row>
    <row r="845" spans="6:6" ht="15.75" customHeight="1">
      <c r="F845" s="39"/>
    </row>
    <row r="846" spans="6:6" ht="15.75" customHeight="1">
      <c r="F846" s="39"/>
    </row>
    <row r="847" spans="6:6" ht="15.75" customHeight="1">
      <c r="F847" s="39"/>
    </row>
    <row r="848" spans="6:6" ht="15.75" customHeight="1">
      <c r="F848" s="39"/>
    </row>
    <row r="849" spans="6:6" ht="15.75" customHeight="1">
      <c r="F849" s="39"/>
    </row>
    <row r="850" spans="6:6" ht="15.75" customHeight="1">
      <c r="F850" s="39"/>
    </row>
    <row r="851" spans="6:6" ht="15.75" customHeight="1">
      <c r="F851" s="39"/>
    </row>
    <row r="852" spans="6:6" ht="15.75" customHeight="1">
      <c r="F852" s="39"/>
    </row>
    <row r="853" spans="6:6" ht="15.75" customHeight="1">
      <c r="F853" s="39"/>
    </row>
    <row r="854" spans="6:6" ht="15.75" customHeight="1">
      <c r="F854" s="39"/>
    </row>
    <row r="855" spans="6:6" ht="15.75" customHeight="1">
      <c r="F855" s="39"/>
    </row>
    <row r="856" spans="6:6" ht="15.75" customHeight="1">
      <c r="F856" s="39"/>
    </row>
    <row r="857" spans="6:6" ht="15.75" customHeight="1">
      <c r="F857" s="39"/>
    </row>
    <row r="858" spans="6:6" ht="15.75" customHeight="1">
      <c r="F858" s="39"/>
    </row>
    <row r="859" spans="6:6" ht="15.75" customHeight="1">
      <c r="F859" s="39"/>
    </row>
    <row r="860" spans="6:6" ht="15.75" customHeight="1">
      <c r="F860" s="39"/>
    </row>
    <row r="861" spans="6:6" ht="15.75" customHeight="1">
      <c r="F861" s="39"/>
    </row>
    <row r="862" spans="6:6" ht="15.75" customHeight="1">
      <c r="F862" s="39"/>
    </row>
    <row r="863" spans="6:6" ht="15.75" customHeight="1">
      <c r="F863" s="39"/>
    </row>
    <row r="864" spans="6:6" ht="15.75" customHeight="1">
      <c r="F864" s="39"/>
    </row>
    <row r="865" spans="6:6" ht="15.75" customHeight="1">
      <c r="F865" s="39"/>
    </row>
    <row r="866" spans="6:6" ht="15.75" customHeight="1">
      <c r="F866" s="39"/>
    </row>
    <row r="867" spans="6:6" ht="15.75" customHeight="1">
      <c r="F867" s="39"/>
    </row>
    <row r="868" spans="6:6" ht="15.75" customHeight="1">
      <c r="F868" s="39"/>
    </row>
    <row r="869" spans="6:6" ht="15.75" customHeight="1">
      <c r="F869" s="39"/>
    </row>
    <row r="870" spans="6:6" ht="15.75" customHeight="1">
      <c r="F870" s="39"/>
    </row>
    <row r="871" spans="6:6" ht="15.75" customHeight="1">
      <c r="F871" s="39"/>
    </row>
    <row r="872" spans="6:6" ht="15.75" customHeight="1">
      <c r="F872" s="39"/>
    </row>
    <row r="873" spans="6:6" ht="15.75" customHeight="1">
      <c r="F873" s="39"/>
    </row>
    <row r="874" spans="6:6" ht="15.75" customHeight="1">
      <c r="F874" s="39"/>
    </row>
    <row r="875" spans="6:6" ht="15.75" customHeight="1">
      <c r="F875" s="39"/>
    </row>
    <row r="876" spans="6:6" ht="15.75" customHeight="1">
      <c r="F876" s="39"/>
    </row>
    <row r="877" spans="6:6" ht="15.75" customHeight="1">
      <c r="F877" s="39"/>
    </row>
    <row r="878" spans="6:6" ht="15.75" customHeight="1">
      <c r="F878" s="39"/>
    </row>
    <row r="879" spans="6:6" ht="15.75" customHeight="1">
      <c r="F879" s="39"/>
    </row>
    <row r="880" spans="6:6" ht="15.75" customHeight="1">
      <c r="F880" s="39"/>
    </row>
    <row r="881" spans="6:6" ht="15.75" customHeight="1">
      <c r="F881" s="39"/>
    </row>
    <row r="882" spans="6:6" ht="15.75" customHeight="1">
      <c r="F882" s="39"/>
    </row>
    <row r="883" spans="6:6" ht="15.75" customHeight="1">
      <c r="F883" s="39"/>
    </row>
    <row r="884" spans="6:6" ht="15.75" customHeight="1">
      <c r="F884" s="39"/>
    </row>
    <row r="885" spans="6:6" ht="15.75" customHeight="1">
      <c r="F885" s="39"/>
    </row>
    <row r="886" spans="6:6" ht="15.75" customHeight="1">
      <c r="F886" s="39"/>
    </row>
    <row r="887" spans="6:6" ht="15.75" customHeight="1">
      <c r="F887" s="39"/>
    </row>
    <row r="888" spans="6:6" ht="15.75" customHeight="1">
      <c r="F888" s="39"/>
    </row>
    <row r="889" spans="6:6" ht="15.75" customHeight="1">
      <c r="F889" s="39"/>
    </row>
    <row r="890" spans="6:6" ht="15.75" customHeight="1">
      <c r="F890" s="39"/>
    </row>
    <row r="891" spans="6:6" ht="15.75" customHeight="1">
      <c r="F891" s="39"/>
    </row>
    <row r="892" spans="6:6" ht="15.75" customHeight="1">
      <c r="F892" s="39"/>
    </row>
    <row r="893" spans="6:6" ht="15.75" customHeight="1">
      <c r="F893" s="39"/>
    </row>
    <row r="894" spans="6:6" ht="15.75" customHeight="1">
      <c r="F894" s="39"/>
    </row>
    <row r="895" spans="6:6" ht="15.75" customHeight="1">
      <c r="F895" s="39"/>
    </row>
    <row r="896" spans="6:6" ht="15.75" customHeight="1">
      <c r="F896" s="39"/>
    </row>
    <row r="897" spans="6:6" ht="15.75" customHeight="1">
      <c r="F897" s="39"/>
    </row>
    <row r="898" spans="6:6" ht="15.75" customHeight="1">
      <c r="F898" s="39"/>
    </row>
    <row r="899" spans="6:6" ht="15.75" customHeight="1">
      <c r="F899" s="39"/>
    </row>
    <row r="900" spans="6:6" ht="15.75" customHeight="1">
      <c r="F900" s="39"/>
    </row>
    <row r="901" spans="6:6" ht="15.75" customHeight="1">
      <c r="F901" s="39"/>
    </row>
    <row r="902" spans="6:6" ht="15.75" customHeight="1">
      <c r="F902" s="39"/>
    </row>
    <row r="903" spans="6:6" ht="15.75" customHeight="1">
      <c r="F903" s="39"/>
    </row>
    <row r="904" spans="6:6" ht="15.75" customHeight="1">
      <c r="F904" s="39"/>
    </row>
    <row r="905" spans="6:6" ht="15.75" customHeight="1">
      <c r="F905" s="39"/>
    </row>
    <row r="906" spans="6:6" ht="15.75" customHeight="1">
      <c r="F906" s="39"/>
    </row>
    <row r="907" spans="6:6" ht="15.75" customHeight="1">
      <c r="F907" s="39"/>
    </row>
    <row r="908" spans="6:6" ht="15.75" customHeight="1">
      <c r="F908" s="39"/>
    </row>
    <row r="909" spans="6:6" ht="15.75" customHeight="1">
      <c r="F909" s="39"/>
    </row>
    <row r="910" spans="6:6" ht="15.75" customHeight="1">
      <c r="F910" s="39"/>
    </row>
    <row r="911" spans="6:6" ht="15.75" customHeight="1">
      <c r="F911" s="39"/>
    </row>
    <row r="912" spans="6:6" ht="15.75" customHeight="1">
      <c r="F912" s="39"/>
    </row>
    <row r="913" spans="6:6" ht="15.75" customHeight="1">
      <c r="F913" s="39"/>
    </row>
    <row r="914" spans="6:6" ht="15.75" customHeight="1">
      <c r="F914" s="39"/>
    </row>
    <row r="915" spans="6:6" ht="15.75" customHeight="1">
      <c r="F915" s="39"/>
    </row>
    <row r="916" spans="6:6" ht="15.75" customHeight="1">
      <c r="F916" s="39"/>
    </row>
    <row r="917" spans="6:6" ht="15.75" customHeight="1">
      <c r="F917" s="39"/>
    </row>
    <row r="918" spans="6:6" ht="15.75" customHeight="1">
      <c r="F918" s="39"/>
    </row>
    <row r="919" spans="6:6" ht="15.75" customHeight="1">
      <c r="F919" s="39"/>
    </row>
    <row r="920" spans="6:6" ht="15.75" customHeight="1">
      <c r="F920" s="39"/>
    </row>
    <row r="921" spans="6:6" ht="15.75" customHeight="1">
      <c r="F921" s="39"/>
    </row>
    <row r="922" spans="6:6" ht="15.75" customHeight="1">
      <c r="F922" s="39"/>
    </row>
    <row r="923" spans="6:6" ht="15.75" customHeight="1">
      <c r="F923" s="39"/>
    </row>
    <row r="924" spans="6:6" ht="15.75" customHeight="1">
      <c r="F924" s="39"/>
    </row>
    <row r="925" spans="6:6" ht="15.75" customHeight="1">
      <c r="F925" s="39"/>
    </row>
    <row r="926" spans="6:6" ht="15.75" customHeight="1">
      <c r="F926" s="39"/>
    </row>
    <row r="927" spans="6:6" ht="15.75" customHeight="1">
      <c r="F927" s="39"/>
    </row>
    <row r="928" spans="6:6" ht="15.75" customHeight="1">
      <c r="F928" s="39"/>
    </row>
    <row r="929" spans="6:6" ht="15.75" customHeight="1">
      <c r="F929" s="39"/>
    </row>
    <row r="930" spans="6:6" ht="15.75" customHeight="1">
      <c r="F930" s="39"/>
    </row>
    <row r="931" spans="6:6" ht="15.75" customHeight="1">
      <c r="F931" s="39"/>
    </row>
    <row r="932" spans="6:6" ht="15.75" customHeight="1">
      <c r="F932" s="39"/>
    </row>
    <row r="933" spans="6:6" ht="15.75" customHeight="1">
      <c r="F933" s="39"/>
    </row>
    <row r="934" spans="6:6" ht="15.75" customHeight="1">
      <c r="F934" s="39"/>
    </row>
    <row r="935" spans="6:6" ht="15.75" customHeight="1">
      <c r="F935" s="39"/>
    </row>
    <row r="936" spans="6:6" ht="15.75" customHeight="1">
      <c r="F936" s="39"/>
    </row>
    <row r="937" spans="6:6" ht="15.75" customHeight="1">
      <c r="F937" s="39"/>
    </row>
    <row r="938" spans="6:6" ht="15.75" customHeight="1">
      <c r="F938" s="39"/>
    </row>
    <row r="939" spans="6:6" ht="15.75" customHeight="1">
      <c r="F939" s="39"/>
    </row>
    <row r="940" spans="6:6" ht="15.75" customHeight="1">
      <c r="F940" s="39"/>
    </row>
    <row r="941" spans="6:6" ht="15.75" customHeight="1">
      <c r="F941" s="39"/>
    </row>
    <row r="942" spans="6:6" ht="15.75" customHeight="1">
      <c r="F942" s="39"/>
    </row>
    <row r="943" spans="6:6" ht="15.75" customHeight="1">
      <c r="F943" s="39"/>
    </row>
    <row r="944" spans="6:6" ht="15.75" customHeight="1">
      <c r="F944" s="39"/>
    </row>
    <row r="945" spans="6:6" ht="15.75" customHeight="1">
      <c r="F945" s="39"/>
    </row>
    <row r="946" spans="6:6" ht="15.75" customHeight="1">
      <c r="F946" s="39"/>
    </row>
    <row r="947" spans="6:6" ht="15.75" customHeight="1">
      <c r="F947" s="39"/>
    </row>
    <row r="948" spans="6:6" ht="15.75" customHeight="1">
      <c r="F948" s="39"/>
    </row>
    <row r="949" spans="6:6" ht="15.75" customHeight="1">
      <c r="F949" s="39"/>
    </row>
    <row r="950" spans="6:6" ht="15.75" customHeight="1">
      <c r="F950" s="39"/>
    </row>
    <row r="951" spans="6:6" ht="15.75" customHeight="1">
      <c r="F951" s="39"/>
    </row>
    <row r="952" spans="6:6" ht="15.75" customHeight="1">
      <c r="F952" s="39"/>
    </row>
    <row r="953" spans="6:6" ht="15.75" customHeight="1">
      <c r="F953" s="39"/>
    </row>
    <row r="954" spans="6:6" ht="15.75" customHeight="1">
      <c r="F954" s="39"/>
    </row>
    <row r="955" spans="6:6" ht="15.75" customHeight="1">
      <c r="F955" s="39"/>
    </row>
    <row r="956" spans="6:6" ht="15.75" customHeight="1">
      <c r="F956" s="39"/>
    </row>
    <row r="957" spans="6:6" ht="15.75" customHeight="1">
      <c r="F957" s="39"/>
    </row>
    <row r="958" spans="6:6" ht="15.75" customHeight="1">
      <c r="F958" s="39"/>
    </row>
    <row r="959" spans="6:6" ht="15.75" customHeight="1">
      <c r="F959" s="39"/>
    </row>
    <row r="960" spans="6:6" ht="15.75" customHeight="1">
      <c r="F960" s="39"/>
    </row>
    <row r="961" spans="6:6" ht="15.75" customHeight="1">
      <c r="F961" s="39"/>
    </row>
    <row r="962" spans="6:6" ht="15.75" customHeight="1">
      <c r="F962" s="39"/>
    </row>
    <row r="963" spans="6:6" ht="15.75" customHeight="1">
      <c r="F963" s="39"/>
    </row>
    <row r="964" spans="6:6" ht="15.75" customHeight="1">
      <c r="F964" s="39"/>
    </row>
    <row r="965" spans="6:6" ht="15.75" customHeight="1">
      <c r="F965" s="39"/>
    </row>
    <row r="966" spans="6:6" ht="15.75" customHeight="1">
      <c r="F966" s="39"/>
    </row>
    <row r="967" spans="6:6" ht="15.75" customHeight="1">
      <c r="F967" s="39"/>
    </row>
    <row r="968" spans="6:6" ht="15.75" customHeight="1">
      <c r="F968" s="39"/>
    </row>
    <row r="969" spans="6:6" ht="15.75" customHeight="1">
      <c r="F969" s="39"/>
    </row>
    <row r="970" spans="6:6" ht="15.75" customHeight="1">
      <c r="F970" s="39"/>
    </row>
    <row r="971" spans="6:6" ht="15.75" customHeight="1">
      <c r="F971" s="39"/>
    </row>
    <row r="972" spans="6:6" ht="15.75" customHeight="1">
      <c r="F972" s="39"/>
    </row>
    <row r="973" spans="6:6" ht="15.75" customHeight="1">
      <c r="F973" s="39"/>
    </row>
    <row r="974" spans="6:6" ht="15.75" customHeight="1">
      <c r="F974" s="39"/>
    </row>
    <row r="975" spans="6:6" ht="15.75" customHeight="1">
      <c r="F975" s="39"/>
    </row>
    <row r="976" spans="6:6" ht="15.75" customHeight="1">
      <c r="F976" s="39"/>
    </row>
    <row r="977" spans="6:6" ht="15.75" customHeight="1">
      <c r="F977" s="39"/>
    </row>
    <row r="978" spans="6:6" ht="15.75" customHeight="1">
      <c r="F978" s="39"/>
    </row>
    <row r="979" spans="6:6" ht="15.75" customHeight="1">
      <c r="F979" s="39"/>
    </row>
    <row r="980" spans="6:6" ht="15.75" customHeight="1">
      <c r="F980" s="39"/>
    </row>
    <row r="981" spans="6:6" ht="15.75" customHeight="1">
      <c r="F981" s="39"/>
    </row>
    <row r="982" spans="6:6" ht="15.75" customHeight="1">
      <c r="F982" s="39"/>
    </row>
    <row r="983" spans="6:6" ht="15.75" customHeight="1">
      <c r="F983" s="39"/>
    </row>
    <row r="984" spans="6:6" ht="15.75" customHeight="1">
      <c r="F984" s="39"/>
    </row>
    <row r="985" spans="6:6" ht="15.75" customHeight="1">
      <c r="F985" s="39"/>
    </row>
    <row r="986" spans="6:6" ht="15.75" customHeight="1">
      <c r="F986" s="39"/>
    </row>
    <row r="987" spans="6:6" ht="15.75" customHeight="1">
      <c r="F987" s="39"/>
    </row>
    <row r="988" spans="6:6" ht="15.75" customHeight="1">
      <c r="F988" s="39"/>
    </row>
    <row r="989" spans="6:6" ht="15.75" customHeight="1">
      <c r="F989" s="39"/>
    </row>
    <row r="990" spans="6:6" ht="15.75" customHeight="1">
      <c r="F990" s="39"/>
    </row>
    <row r="991" spans="6:6" ht="15.75" customHeight="1">
      <c r="F991" s="39"/>
    </row>
    <row r="992" spans="6:6" ht="15.75" customHeight="1">
      <c r="F992" s="39"/>
    </row>
    <row r="993" spans="6:6" ht="15.75" customHeight="1">
      <c r="F993" s="39"/>
    </row>
    <row r="994" spans="6:6" ht="15.75" customHeight="1">
      <c r="F994" s="39"/>
    </row>
    <row r="995" spans="6:6" ht="15.75" customHeight="1">
      <c r="F995" s="39"/>
    </row>
    <row r="996" spans="6:6" ht="15.75" customHeight="1">
      <c r="F996" s="39"/>
    </row>
    <row r="997" spans="6:6" ht="15.75" customHeight="1">
      <c r="F997" s="39"/>
    </row>
    <row r="998" spans="6:6" ht="15.75" customHeight="1">
      <c r="F998" s="39"/>
    </row>
    <row r="999" spans="6:6" ht="15.75" customHeight="1">
      <c r="F999" s="39"/>
    </row>
    <row r="1000" spans="6:6" ht="15.75" customHeight="1">
      <c r="F1000" s="39"/>
    </row>
  </sheetData>
  <autoFilter ref="A2:H116" xr:uid="{00000000-0009-0000-0000-00001C000000}">
    <sortState xmlns:xlrd2="http://schemas.microsoft.com/office/spreadsheetml/2017/richdata2" ref="A2:H116">
      <sortCondition ref="C2:C116"/>
      <sortCondition ref="B2:B116"/>
      <sortCondition descending="1" ref="H2:H116"/>
      <sortCondition descending="1" ref="E2:E116"/>
      <sortCondition descending="1" ref="G2:G116"/>
      <sortCondition descending="1" ref="D2:D116"/>
    </sortState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1230</v>
      </c>
      <c r="B1" s="8"/>
      <c r="C1" s="8"/>
      <c r="D1" s="8"/>
      <c r="E1" s="8"/>
      <c r="F1" s="8"/>
      <c r="G1" s="27">
        <f t="shared" ref="G1:H1" si="0">SUM(G3:G127)</f>
        <v>1299.4083333333328</v>
      </c>
      <c r="H1" s="27">
        <f t="shared" si="0"/>
        <v>1377.0716666666658</v>
      </c>
      <c r="I1" s="31" t="s">
        <v>1864</v>
      </c>
      <c r="J1" s="31">
        <f>G1*0.4/0.5</f>
        <v>1039.5266666666664</v>
      </c>
      <c r="K1" s="31">
        <f>SUM(G1:H1)-J1</f>
        <v>1636.9533333333322</v>
      </c>
      <c r="L1" s="31">
        <f>SUM(J1:K1)</f>
        <v>2676.4799999999987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  <c r="I2" s="31" t="s">
        <v>1865</v>
      </c>
      <c r="J2" s="31">
        <f>J1+J7+J6</f>
        <v>1460.5266666666664</v>
      </c>
      <c r="K2" s="31">
        <f>K1+K6+K7</f>
        <v>2180.953333333332</v>
      </c>
      <c r="L2" s="31">
        <f>SUM(J2:K2)</f>
        <v>3641.4799999999987</v>
      </c>
    </row>
    <row r="3" spans="1:12" ht="15.75">
      <c r="A3" s="8"/>
      <c r="B3" s="35">
        <v>44104</v>
      </c>
      <c r="C3" s="34" t="s">
        <v>2144</v>
      </c>
      <c r="D3" s="34" t="s">
        <v>1979</v>
      </c>
      <c r="E3" s="6">
        <f t="shared" ref="E3:E93" si="1">MID(D3,3,LEN(D3)-2)+0</f>
        <v>0.92</v>
      </c>
      <c r="F3" s="38">
        <v>0</v>
      </c>
      <c r="G3" s="6" t="str">
        <f t="shared" ref="G3:G4" si="2">IFERROR(E3/F3,"")</f>
        <v/>
      </c>
      <c r="H3" s="6">
        <f t="shared" ref="H3:H4" si="3">IF(F3=0,E3,E3-G3)</f>
        <v>0.92</v>
      </c>
      <c r="I3" s="32" t="s">
        <v>1868</v>
      </c>
      <c r="J3" s="31">
        <f>J1-J7+J6</f>
        <v>1110.5266666666664</v>
      </c>
      <c r="K3" s="32"/>
      <c r="L3" s="32"/>
    </row>
    <row r="4" spans="1:12">
      <c r="A4" s="8"/>
      <c r="B4" s="33">
        <v>44104</v>
      </c>
      <c r="C4" s="34" t="s">
        <v>2145</v>
      </c>
      <c r="D4" s="36" t="s">
        <v>1258</v>
      </c>
      <c r="E4" s="6">
        <f t="shared" si="1"/>
        <v>2.1</v>
      </c>
      <c r="F4" s="38">
        <v>0</v>
      </c>
      <c r="G4" s="6" t="str">
        <f t="shared" si="2"/>
        <v/>
      </c>
      <c r="H4" s="6">
        <f t="shared" si="3"/>
        <v>2.1</v>
      </c>
    </row>
    <row r="5" spans="1:12" ht="15.75">
      <c r="A5" s="8"/>
      <c r="B5" s="35">
        <v>44106</v>
      </c>
      <c r="C5" s="34" t="s">
        <v>2146</v>
      </c>
      <c r="D5" s="34" t="s">
        <v>2147</v>
      </c>
      <c r="E5" s="6">
        <f t="shared" si="1"/>
        <v>215.4</v>
      </c>
      <c r="F5" s="38">
        <v>0</v>
      </c>
      <c r="G5" s="6">
        <f>E5/5</f>
        <v>43.08</v>
      </c>
      <c r="H5" s="6">
        <f>E5-G5</f>
        <v>172.32</v>
      </c>
      <c r="I5" s="32" t="s">
        <v>1805</v>
      </c>
      <c r="J5" s="32">
        <v>615</v>
      </c>
      <c r="K5" s="32"/>
    </row>
    <row r="6" spans="1:12" ht="15.75">
      <c r="A6" s="8"/>
      <c r="B6" s="35">
        <v>44106</v>
      </c>
      <c r="C6" s="34" t="s">
        <v>1842</v>
      </c>
      <c r="D6" s="34" t="s">
        <v>358</v>
      </c>
      <c r="E6" s="6">
        <f t="shared" si="1"/>
        <v>10</v>
      </c>
      <c r="F6" s="38">
        <v>0</v>
      </c>
      <c r="G6" s="6" t="str">
        <f>IFERROR(E6/F6,"")</f>
        <v/>
      </c>
      <c r="H6" s="6">
        <f>IF(F6=0,E6,E6-G6)</f>
        <v>10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/>
      <c r="B7" s="35">
        <v>44107</v>
      </c>
      <c r="C7" s="34" t="s">
        <v>514</v>
      </c>
      <c r="D7" s="34" t="s">
        <v>2148</v>
      </c>
      <c r="E7" s="6">
        <f t="shared" si="1"/>
        <v>203.6</v>
      </c>
      <c r="F7" s="38">
        <v>0</v>
      </c>
      <c r="G7" s="6">
        <f>E7/4</f>
        <v>50.9</v>
      </c>
      <c r="H7" s="6">
        <f>E7-G7</f>
        <v>152.69999999999999</v>
      </c>
      <c r="I7" s="1" t="s">
        <v>1809</v>
      </c>
      <c r="J7" s="1">
        <v>175</v>
      </c>
      <c r="K7" s="1">
        <v>175</v>
      </c>
    </row>
    <row r="8" spans="1:12" ht="15.75">
      <c r="A8" s="8"/>
      <c r="B8" s="33">
        <v>44107</v>
      </c>
      <c r="C8" s="34" t="s">
        <v>977</v>
      </c>
      <c r="D8" s="34" t="s">
        <v>2149</v>
      </c>
      <c r="E8" s="6">
        <f t="shared" si="1"/>
        <v>153.80000000000001</v>
      </c>
      <c r="F8" s="38">
        <v>1</v>
      </c>
      <c r="G8" s="6">
        <f t="shared" ref="G8:G16" si="4">IFERROR(E8/F8,"")</f>
        <v>153.80000000000001</v>
      </c>
      <c r="H8" s="6">
        <f t="shared" ref="H8:H16" si="5">IF(F8=0,E8,E8-G8)</f>
        <v>0</v>
      </c>
      <c r="I8" s="1" t="s">
        <v>1811</v>
      </c>
      <c r="J8" s="16">
        <v>5598</v>
      </c>
      <c r="K8" s="17">
        <v>0.6</v>
      </c>
    </row>
    <row r="9" spans="1:12" ht="15.75">
      <c r="A9" s="8"/>
      <c r="B9" s="35">
        <v>44107</v>
      </c>
      <c r="C9" s="34" t="s">
        <v>1322</v>
      </c>
      <c r="D9" s="34" t="s">
        <v>2150</v>
      </c>
      <c r="E9" s="6">
        <f t="shared" si="1"/>
        <v>16.41</v>
      </c>
      <c r="F9" s="38">
        <v>2</v>
      </c>
      <c r="G9" s="6">
        <f t="shared" si="4"/>
        <v>8.2050000000000001</v>
      </c>
      <c r="H9" s="6">
        <f t="shared" si="5"/>
        <v>8.2050000000000001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35">
        <v>44108</v>
      </c>
      <c r="C10" s="34" t="s">
        <v>2089</v>
      </c>
      <c r="D10" s="34" t="s">
        <v>249</v>
      </c>
      <c r="E10" s="6">
        <f t="shared" si="1"/>
        <v>8</v>
      </c>
      <c r="F10" s="38">
        <v>1</v>
      </c>
      <c r="G10" s="6">
        <f t="shared" si="4"/>
        <v>8</v>
      </c>
      <c r="H10" s="6">
        <f t="shared" si="5"/>
        <v>0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/>
      <c r="B11" s="35">
        <v>44108</v>
      </c>
      <c r="C11" s="34" t="s">
        <v>2126</v>
      </c>
      <c r="D11" s="34" t="s">
        <v>560</v>
      </c>
      <c r="E11" s="6">
        <f t="shared" si="1"/>
        <v>4.2</v>
      </c>
      <c r="F11" s="38">
        <v>2</v>
      </c>
      <c r="G11" s="6">
        <f t="shared" si="4"/>
        <v>2.1</v>
      </c>
      <c r="H11" s="6">
        <f t="shared" si="5"/>
        <v>2.1</v>
      </c>
    </row>
    <row r="12" spans="1:12" ht="15.75">
      <c r="A12" s="8"/>
      <c r="B12" s="33">
        <v>44109</v>
      </c>
      <c r="C12" s="34" t="s">
        <v>2151</v>
      </c>
      <c r="D12" s="34" t="s">
        <v>2152</v>
      </c>
      <c r="E12" s="6">
        <f t="shared" si="1"/>
        <v>14.3</v>
      </c>
      <c r="F12" s="38">
        <v>2</v>
      </c>
      <c r="G12" s="6">
        <f t="shared" si="4"/>
        <v>7.15</v>
      </c>
      <c r="H12" s="6">
        <f t="shared" si="5"/>
        <v>7.15</v>
      </c>
      <c r="I12" s="1" t="s">
        <v>1818</v>
      </c>
      <c r="J12" s="16">
        <f>J8-K2</f>
        <v>3417.046666666668</v>
      </c>
      <c r="K12" s="17">
        <f t="shared" ref="K12:K13" si="6">J12/J8</f>
        <v>0.61040490651423152</v>
      </c>
    </row>
    <row r="13" spans="1:12" ht="15.75">
      <c r="A13" s="8"/>
      <c r="B13" s="33">
        <v>44109</v>
      </c>
      <c r="C13" s="34" t="s">
        <v>2153</v>
      </c>
      <c r="D13" s="34" t="s">
        <v>353</v>
      </c>
      <c r="E13" s="6">
        <f t="shared" si="1"/>
        <v>9</v>
      </c>
      <c r="F13" s="38">
        <v>2</v>
      </c>
      <c r="G13" s="6">
        <f t="shared" si="4"/>
        <v>4.5</v>
      </c>
      <c r="H13" s="6">
        <f t="shared" si="5"/>
        <v>4.5</v>
      </c>
      <c r="I13" s="1" t="s">
        <v>1821</v>
      </c>
      <c r="J13" s="16">
        <f>J9-J2</f>
        <v>2494.7233333333334</v>
      </c>
      <c r="K13" s="17">
        <f t="shared" si="6"/>
        <v>0.63073720582348358</v>
      </c>
    </row>
    <row r="14" spans="1:12">
      <c r="A14" s="8"/>
      <c r="B14" s="35">
        <v>44109</v>
      </c>
      <c r="C14" s="34" t="s">
        <v>2154</v>
      </c>
      <c r="D14" s="34" t="s">
        <v>2070</v>
      </c>
      <c r="E14" s="6">
        <f t="shared" si="1"/>
        <v>13.11</v>
      </c>
      <c r="F14" s="38">
        <v>2</v>
      </c>
      <c r="G14" s="6">
        <f t="shared" si="4"/>
        <v>6.5549999999999997</v>
      </c>
      <c r="H14" s="6">
        <f t="shared" si="5"/>
        <v>6.5549999999999997</v>
      </c>
    </row>
    <row r="15" spans="1:12">
      <c r="A15" s="8"/>
      <c r="B15" s="35">
        <v>44109</v>
      </c>
      <c r="C15" s="34" t="s">
        <v>2155</v>
      </c>
      <c r="D15" s="34" t="s">
        <v>2156</v>
      </c>
      <c r="E15" s="6">
        <f t="shared" si="1"/>
        <v>58.14</v>
      </c>
      <c r="F15" s="38">
        <v>2</v>
      </c>
      <c r="G15" s="6">
        <f t="shared" si="4"/>
        <v>29.07</v>
      </c>
      <c r="H15" s="6">
        <f t="shared" si="5"/>
        <v>29.07</v>
      </c>
    </row>
    <row r="16" spans="1:12">
      <c r="A16" s="8"/>
      <c r="B16" s="33">
        <v>44110</v>
      </c>
      <c r="C16" s="34" t="s">
        <v>1036</v>
      </c>
      <c r="D16" s="34" t="s">
        <v>2157</v>
      </c>
      <c r="E16" s="6">
        <f t="shared" si="1"/>
        <v>31</v>
      </c>
      <c r="F16" s="38">
        <v>2</v>
      </c>
      <c r="G16" s="6">
        <f t="shared" si="4"/>
        <v>15.5</v>
      </c>
      <c r="H16" s="6">
        <f t="shared" si="5"/>
        <v>15.5</v>
      </c>
    </row>
    <row r="17" spans="1:10">
      <c r="A17" s="8"/>
      <c r="B17" s="35">
        <v>44110</v>
      </c>
      <c r="C17" s="34" t="s">
        <v>2158</v>
      </c>
      <c r="D17" s="34" t="s">
        <v>2159</v>
      </c>
      <c r="E17" s="6">
        <f t="shared" si="1"/>
        <v>98.04</v>
      </c>
      <c r="F17" s="38">
        <v>0</v>
      </c>
      <c r="G17" s="6">
        <f>E17/4</f>
        <v>24.51</v>
      </c>
      <c r="H17" s="6">
        <f>E17-G17</f>
        <v>73.53</v>
      </c>
    </row>
    <row r="18" spans="1:10">
      <c r="A18" s="8"/>
      <c r="B18" s="33">
        <v>44111</v>
      </c>
      <c r="C18" s="34" t="s">
        <v>2160</v>
      </c>
      <c r="D18" s="34" t="s">
        <v>1130</v>
      </c>
      <c r="E18" s="6">
        <f t="shared" si="1"/>
        <v>35.1</v>
      </c>
      <c r="F18" s="38">
        <v>2</v>
      </c>
      <c r="G18" s="6">
        <f t="shared" ref="G18:G19" si="7">IFERROR(E18/F18,"")</f>
        <v>17.55</v>
      </c>
      <c r="H18" s="6">
        <f t="shared" ref="H18:H19" si="8">IF(F18=0,E18,E18-G18)</f>
        <v>17.55</v>
      </c>
    </row>
    <row r="19" spans="1:10">
      <c r="A19" s="8"/>
      <c r="B19" s="33">
        <v>44111</v>
      </c>
      <c r="C19" s="34" t="s">
        <v>993</v>
      </c>
      <c r="D19" s="36" t="s">
        <v>1849</v>
      </c>
      <c r="E19" s="6">
        <f t="shared" si="1"/>
        <v>19.98</v>
      </c>
      <c r="F19" s="38">
        <v>2</v>
      </c>
      <c r="G19" s="6">
        <f t="shared" si="7"/>
        <v>9.99</v>
      </c>
      <c r="H19" s="6">
        <f t="shared" si="8"/>
        <v>9.99</v>
      </c>
    </row>
    <row r="20" spans="1:10">
      <c r="A20" s="8"/>
      <c r="B20" s="35">
        <v>44111</v>
      </c>
      <c r="C20" s="34" t="s">
        <v>1098</v>
      </c>
      <c r="D20" s="36" t="s">
        <v>2161</v>
      </c>
      <c r="E20" s="6">
        <f t="shared" si="1"/>
        <v>52.1</v>
      </c>
      <c r="F20" s="38">
        <v>0</v>
      </c>
      <c r="G20" s="6">
        <f>E20/3*2</f>
        <v>34.733333333333334</v>
      </c>
      <c r="H20" s="6">
        <f>E20-G20</f>
        <v>17.366666666666667</v>
      </c>
      <c r="I20" s="34" t="s">
        <v>2162</v>
      </c>
      <c r="J20" s="36">
        <f>SUM(E68,E69,E70,E71,E72,E73,E76,E77)</f>
        <v>938.65</v>
      </c>
    </row>
    <row r="21" spans="1:10" ht="15.75" customHeight="1">
      <c r="A21" s="8"/>
      <c r="B21" s="33">
        <v>44112</v>
      </c>
      <c r="C21" s="34" t="s">
        <v>5</v>
      </c>
      <c r="D21" s="34" t="s">
        <v>2163</v>
      </c>
      <c r="E21" s="6">
        <f t="shared" si="1"/>
        <v>12.6</v>
      </c>
      <c r="F21" s="38">
        <v>2</v>
      </c>
      <c r="G21" s="6">
        <f t="shared" ref="G21:G27" si="9">IFERROR(E21/F21,"")</f>
        <v>6.3</v>
      </c>
      <c r="H21" s="6">
        <f t="shared" ref="H21:H27" si="10">IF(F21=0,E21,E21-G21)</f>
        <v>6.3</v>
      </c>
    </row>
    <row r="22" spans="1:10" ht="15.75" customHeight="1">
      <c r="A22" s="8"/>
      <c r="B22" s="35">
        <v>44112</v>
      </c>
      <c r="C22" s="34" t="s">
        <v>9</v>
      </c>
      <c r="D22" s="34" t="s">
        <v>2164</v>
      </c>
      <c r="E22" s="6">
        <f t="shared" si="1"/>
        <v>45.8</v>
      </c>
      <c r="F22" s="38">
        <v>0</v>
      </c>
      <c r="G22" s="6" t="str">
        <f t="shared" si="9"/>
        <v/>
      </c>
      <c r="H22" s="6">
        <f t="shared" si="10"/>
        <v>45.8</v>
      </c>
      <c r="I22" s="34" t="s">
        <v>2165</v>
      </c>
      <c r="J22" s="36">
        <f>J20/2</f>
        <v>469.32499999999999</v>
      </c>
    </row>
    <row r="23" spans="1:10" ht="15.75" customHeight="1">
      <c r="A23" s="8"/>
      <c r="B23" s="35">
        <v>44112</v>
      </c>
      <c r="C23" s="34" t="s">
        <v>2166</v>
      </c>
      <c r="D23" s="34" t="s">
        <v>2167</v>
      </c>
      <c r="E23" s="6">
        <f t="shared" si="1"/>
        <v>151.94</v>
      </c>
      <c r="F23" s="38">
        <v>2</v>
      </c>
      <c r="G23" s="6">
        <f t="shared" si="9"/>
        <v>75.97</v>
      </c>
      <c r="H23" s="6">
        <f t="shared" si="10"/>
        <v>75.97</v>
      </c>
      <c r="I23" s="34" t="s">
        <v>2168</v>
      </c>
      <c r="J23" s="36">
        <f>J20-J22</f>
        <v>469.32499999999999</v>
      </c>
    </row>
    <row r="24" spans="1:10" ht="15.75" customHeight="1">
      <c r="A24" s="8"/>
      <c r="B24" s="33">
        <v>44113</v>
      </c>
      <c r="C24" s="34" t="s">
        <v>2169</v>
      </c>
      <c r="D24" s="34" t="s">
        <v>73</v>
      </c>
      <c r="E24" s="6">
        <f t="shared" si="1"/>
        <v>1.2</v>
      </c>
      <c r="F24" s="38">
        <v>0</v>
      </c>
      <c r="G24" s="6" t="str">
        <f t="shared" si="9"/>
        <v/>
      </c>
      <c r="H24" s="6">
        <f t="shared" si="10"/>
        <v>1.2</v>
      </c>
    </row>
    <row r="25" spans="1:10" ht="15.75" customHeight="1">
      <c r="A25" s="8"/>
      <c r="B25" s="33">
        <v>44113</v>
      </c>
      <c r="C25" s="34" t="s">
        <v>1126</v>
      </c>
      <c r="D25" s="34" t="s">
        <v>2170</v>
      </c>
      <c r="E25" s="6">
        <f t="shared" si="1"/>
        <v>42.3</v>
      </c>
      <c r="F25" s="38">
        <v>2</v>
      </c>
      <c r="G25" s="6">
        <f t="shared" si="9"/>
        <v>21.15</v>
      </c>
      <c r="H25" s="6">
        <f t="shared" si="10"/>
        <v>21.15</v>
      </c>
    </row>
    <row r="26" spans="1:10" ht="15.75" customHeight="1">
      <c r="A26" s="8"/>
      <c r="B26" s="35">
        <v>44113</v>
      </c>
      <c r="C26" s="34" t="s">
        <v>1126</v>
      </c>
      <c r="D26" s="34" t="s">
        <v>368</v>
      </c>
      <c r="E26" s="6">
        <f t="shared" si="1"/>
        <v>2.6</v>
      </c>
      <c r="F26" s="38">
        <v>2</v>
      </c>
      <c r="G26" s="6">
        <f t="shared" si="9"/>
        <v>1.3</v>
      </c>
      <c r="H26" s="6">
        <f t="shared" si="10"/>
        <v>1.3</v>
      </c>
    </row>
    <row r="27" spans="1:10" ht="15.75" customHeight="1">
      <c r="A27" s="8"/>
      <c r="B27" s="35">
        <v>44113</v>
      </c>
      <c r="C27" s="34" t="s">
        <v>2171</v>
      </c>
      <c r="D27" s="34" t="s">
        <v>471</v>
      </c>
      <c r="E27" s="6">
        <f t="shared" si="1"/>
        <v>20</v>
      </c>
      <c r="F27" s="38">
        <v>2</v>
      </c>
      <c r="G27" s="6">
        <f t="shared" si="9"/>
        <v>10</v>
      </c>
      <c r="H27" s="6">
        <f t="shared" si="10"/>
        <v>10</v>
      </c>
    </row>
    <row r="28" spans="1:10" ht="15.75" customHeight="1">
      <c r="A28" s="8"/>
      <c r="B28" s="35">
        <v>44113</v>
      </c>
      <c r="C28" s="36" t="s">
        <v>2172</v>
      </c>
      <c r="D28" s="36" t="s">
        <v>2173</v>
      </c>
      <c r="E28" s="6">
        <f t="shared" si="1"/>
        <v>92</v>
      </c>
      <c r="F28" s="38">
        <v>0</v>
      </c>
      <c r="G28" s="6"/>
      <c r="H28" s="6"/>
    </row>
    <row r="29" spans="1:10" ht="15.75" customHeight="1">
      <c r="A29" s="8"/>
      <c r="B29" s="33">
        <v>44113</v>
      </c>
      <c r="C29" s="34" t="s">
        <v>2174</v>
      </c>
      <c r="D29" s="34" t="s">
        <v>330</v>
      </c>
      <c r="E29" s="6">
        <f t="shared" si="1"/>
        <v>8.8000000000000007</v>
      </c>
      <c r="F29" s="38">
        <v>2</v>
      </c>
      <c r="G29" s="6">
        <f t="shared" ref="G29:G67" si="11">IFERROR(E29/F29,"")</f>
        <v>4.4000000000000004</v>
      </c>
      <c r="H29" s="6">
        <f t="shared" ref="H29:H67" si="12">IF(F29=0,E29,E29-G29)</f>
        <v>4.4000000000000004</v>
      </c>
    </row>
    <row r="30" spans="1:10" ht="15.75" customHeight="1">
      <c r="A30" s="8"/>
      <c r="B30" s="37">
        <v>44113</v>
      </c>
      <c r="C30" s="34" t="s">
        <v>2175</v>
      </c>
      <c r="D30" s="34" t="s">
        <v>1612</v>
      </c>
      <c r="E30" s="6">
        <f t="shared" si="1"/>
        <v>4.7</v>
      </c>
      <c r="F30" s="38">
        <v>0</v>
      </c>
      <c r="G30" s="6" t="str">
        <f t="shared" si="11"/>
        <v/>
      </c>
      <c r="H30" s="6">
        <f t="shared" si="12"/>
        <v>4.7</v>
      </c>
    </row>
    <row r="31" spans="1:10" ht="15.75" customHeight="1">
      <c r="A31" s="8"/>
      <c r="B31" s="33">
        <v>44113</v>
      </c>
      <c r="C31" s="34" t="s">
        <v>548</v>
      </c>
      <c r="D31" s="34" t="s">
        <v>2176</v>
      </c>
      <c r="E31" s="6">
        <f t="shared" si="1"/>
        <v>7.3</v>
      </c>
      <c r="F31" s="38">
        <v>2</v>
      </c>
      <c r="G31" s="6">
        <f t="shared" si="11"/>
        <v>3.65</v>
      </c>
      <c r="H31" s="6">
        <f t="shared" si="12"/>
        <v>3.65</v>
      </c>
    </row>
    <row r="32" spans="1:10" ht="15.75" customHeight="1">
      <c r="A32" s="8"/>
      <c r="B32" s="35">
        <v>44114</v>
      </c>
      <c r="C32" s="34" t="s">
        <v>2177</v>
      </c>
      <c r="D32" s="34" t="s">
        <v>2178</v>
      </c>
      <c r="E32" s="6">
        <f t="shared" si="1"/>
        <v>69.010000000000005</v>
      </c>
      <c r="F32" s="38">
        <v>2</v>
      </c>
      <c r="G32" s="6">
        <f t="shared" si="11"/>
        <v>34.505000000000003</v>
      </c>
      <c r="H32" s="6">
        <f t="shared" si="12"/>
        <v>34.505000000000003</v>
      </c>
    </row>
    <row r="33" spans="1:8" ht="15.75" customHeight="1">
      <c r="A33" s="8"/>
      <c r="B33" s="35">
        <v>44114</v>
      </c>
      <c r="C33" s="34" t="s">
        <v>2177</v>
      </c>
      <c r="D33" s="34" t="s">
        <v>987</v>
      </c>
      <c r="E33" s="6">
        <f t="shared" si="1"/>
        <v>1.51</v>
      </c>
      <c r="F33" s="38">
        <v>2</v>
      </c>
      <c r="G33" s="6">
        <f t="shared" si="11"/>
        <v>0.755</v>
      </c>
      <c r="H33" s="6">
        <f t="shared" si="12"/>
        <v>0.755</v>
      </c>
    </row>
    <row r="34" spans="1:8" ht="15.75" customHeight="1">
      <c r="A34" s="8"/>
      <c r="B34" s="37">
        <v>44115</v>
      </c>
      <c r="C34" s="34" t="s">
        <v>2179</v>
      </c>
      <c r="D34" s="34" t="s">
        <v>48</v>
      </c>
      <c r="E34" s="6">
        <f t="shared" si="1"/>
        <v>6.8</v>
      </c>
      <c r="F34" s="38">
        <v>1</v>
      </c>
      <c r="G34" s="6">
        <f t="shared" si="11"/>
        <v>6.8</v>
      </c>
      <c r="H34" s="6">
        <f t="shared" si="12"/>
        <v>0</v>
      </c>
    </row>
    <row r="35" spans="1:8" ht="15.75" customHeight="1">
      <c r="A35" s="8"/>
      <c r="B35" s="35">
        <v>44115</v>
      </c>
      <c r="C35" s="34" t="s">
        <v>1036</v>
      </c>
      <c r="D35" s="34" t="s">
        <v>2180</v>
      </c>
      <c r="E35" s="6">
        <f t="shared" si="1"/>
        <v>2.4500000000000002</v>
      </c>
      <c r="F35" s="38">
        <v>1</v>
      </c>
      <c r="G35" s="6">
        <f t="shared" si="11"/>
        <v>2.4500000000000002</v>
      </c>
      <c r="H35" s="6">
        <f t="shared" si="12"/>
        <v>0</v>
      </c>
    </row>
    <row r="36" spans="1:8" ht="15.75" customHeight="1">
      <c r="A36" s="8"/>
      <c r="B36" s="35">
        <v>44115</v>
      </c>
      <c r="C36" s="34" t="s">
        <v>2109</v>
      </c>
      <c r="D36" s="36" t="s">
        <v>2181</v>
      </c>
      <c r="E36" s="6">
        <f t="shared" si="1"/>
        <v>72.97</v>
      </c>
      <c r="F36" s="38">
        <v>2</v>
      </c>
      <c r="G36" s="6">
        <f t="shared" si="11"/>
        <v>36.484999999999999</v>
      </c>
      <c r="H36" s="6">
        <f t="shared" si="12"/>
        <v>36.484999999999999</v>
      </c>
    </row>
    <row r="37" spans="1:8" ht="15.75" customHeight="1">
      <c r="A37" s="8"/>
      <c r="B37" s="35">
        <v>44115</v>
      </c>
      <c r="C37" s="34" t="s">
        <v>2182</v>
      </c>
      <c r="D37" s="34" t="s">
        <v>636</v>
      </c>
      <c r="E37" s="6">
        <f t="shared" si="1"/>
        <v>0.86</v>
      </c>
      <c r="F37" s="38">
        <v>2</v>
      </c>
      <c r="G37" s="6">
        <f t="shared" si="11"/>
        <v>0.43</v>
      </c>
      <c r="H37" s="6">
        <f t="shared" si="12"/>
        <v>0.43</v>
      </c>
    </row>
    <row r="38" spans="1:8" ht="15.75" customHeight="1">
      <c r="A38" s="8"/>
      <c r="B38" s="33">
        <v>44115</v>
      </c>
      <c r="C38" s="34" t="s">
        <v>2183</v>
      </c>
      <c r="D38" s="34" t="s">
        <v>1767</v>
      </c>
      <c r="E38" s="6">
        <f t="shared" si="1"/>
        <v>23.54</v>
      </c>
      <c r="F38" s="38">
        <v>2</v>
      </c>
      <c r="G38" s="6">
        <f t="shared" si="11"/>
        <v>11.77</v>
      </c>
      <c r="H38" s="6">
        <f t="shared" si="12"/>
        <v>11.77</v>
      </c>
    </row>
    <row r="39" spans="1:8" ht="15.75" customHeight="1">
      <c r="A39" s="8"/>
      <c r="B39" s="35">
        <v>44115</v>
      </c>
      <c r="C39" s="34" t="s">
        <v>977</v>
      </c>
      <c r="D39" s="34" t="s">
        <v>709</v>
      </c>
      <c r="E39" s="6">
        <f t="shared" si="1"/>
        <v>30</v>
      </c>
      <c r="F39" s="38">
        <v>1</v>
      </c>
      <c r="G39" s="6">
        <f t="shared" si="11"/>
        <v>30</v>
      </c>
      <c r="H39" s="6">
        <f t="shared" si="12"/>
        <v>0</v>
      </c>
    </row>
    <row r="40" spans="1:8" ht="15.75" customHeight="1">
      <c r="A40" s="8"/>
      <c r="B40" s="35">
        <v>44116</v>
      </c>
      <c r="C40" s="34" t="s">
        <v>2184</v>
      </c>
      <c r="D40" s="34" t="s">
        <v>2185</v>
      </c>
      <c r="E40" s="6">
        <f t="shared" si="1"/>
        <v>35.549999999999997</v>
      </c>
      <c r="F40" s="38">
        <v>2</v>
      </c>
      <c r="G40" s="6">
        <f t="shared" si="11"/>
        <v>17.774999999999999</v>
      </c>
      <c r="H40" s="6">
        <f t="shared" si="12"/>
        <v>17.774999999999999</v>
      </c>
    </row>
    <row r="41" spans="1:8" ht="15.75" customHeight="1">
      <c r="A41" s="8"/>
      <c r="B41" s="35">
        <v>44116</v>
      </c>
      <c r="C41" s="34" t="s">
        <v>2126</v>
      </c>
      <c r="D41" s="36" t="s">
        <v>1612</v>
      </c>
      <c r="E41" s="6">
        <f t="shared" si="1"/>
        <v>4.7</v>
      </c>
      <c r="F41" s="38">
        <v>2</v>
      </c>
      <c r="G41" s="6">
        <f t="shared" si="11"/>
        <v>2.35</v>
      </c>
      <c r="H41" s="6">
        <f t="shared" si="12"/>
        <v>2.35</v>
      </c>
    </row>
    <row r="42" spans="1:8" ht="15.75" customHeight="1">
      <c r="A42" s="8"/>
      <c r="B42" s="35">
        <v>44117</v>
      </c>
      <c r="C42" s="34" t="s">
        <v>5</v>
      </c>
      <c r="D42" s="34" t="s">
        <v>652</v>
      </c>
      <c r="E42" s="6">
        <f t="shared" si="1"/>
        <v>13.8</v>
      </c>
      <c r="F42" s="38">
        <v>2</v>
      </c>
      <c r="G42" s="6">
        <f t="shared" si="11"/>
        <v>6.9</v>
      </c>
      <c r="H42" s="6">
        <f t="shared" si="12"/>
        <v>6.9</v>
      </c>
    </row>
    <row r="43" spans="1:8" ht="15.75" customHeight="1">
      <c r="A43" s="8"/>
      <c r="B43" s="33">
        <v>44117</v>
      </c>
      <c r="C43" s="34" t="s">
        <v>5</v>
      </c>
      <c r="D43" s="34" t="s">
        <v>2186</v>
      </c>
      <c r="E43" s="6">
        <f t="shared" si="1"/>
        <v>34.9</v>
      </c>
      <c r="F43" s="38">
        <v>2</v>
      </c>
      <c r="G43" s="6">
        <f t="shared" si="11"/>
        <v>17.45</v>
      </c>
      <c r="H43" s="6">
        <f t="shared" si="12"/>
        <v>17.45</v>
      </c>
    </row>
    <row r="44" spans="1:8" ht="15.75" customHeight="1">
      <c r="A44" s="8"/>
      <c r="B44" s="35">
        <v>44118</v>
      </c>
      <c r="C44" s="34" t="s">
        <v>2187</v>
      </c>
      <c r="D44" s="34" t="s">
        <v>692</v>
      </c>
      <c r="E44" s="6">
        <f t="shared" si="1"/>
        <v>25</v>
      </c>
      <c r="F44" s="38">
        <v>1</v>
      </c>
      <c r="G44" s="6">
        <f t="shared" si="11"/>
        <v>25</v>
      </c>
      <c r="H44" s="6">
        <f t="shared" si="12"/>
        <v>0</v>
      </c>
    </row>
    <row r="45" spans="1:8" ht="15.75" customHeight="1">
      <c r="A45" s="8"/>
      <c r="B45" s="37">
        <v>44120</v>
      </c>
      <c r="C45" s="34" t="s">
        <v>2188</v>
      </c>
      <c r="D45" s="34" t="s">
        <v>2189</v>
      </c>
      <c r="E45" s="6">
        <f t="shared" si="1"/>
        <v>36</v>
      </c>
      <c r="F45" s="38">
        <v>2</v>
      </c>
      <c r="G45" s="6">
        <f t="shared" si="11"/>
        <v>18</v>
      </c>
      <c r="H45" s="6">
        <f t="shared" si="12"/>
        <v>18</v>
      </c>
    </row>
    <row r="46" spans="1:8" ht="15.75" customHeight="1">
      <c r="A46" s="8"/>
      <c r="B46" s="33">
        <v>44120</v>
      </c>
      <c r="C46" s="34" t="s">
        <v>2188</v>
      </c>
      <c r="D46" s="34" t="s">
        <v>768</v>
      </c>
      <c r="E46" s="6">
        <f t="shared" si="1"/>
        <v>12</v>
      </c>
      <c r="F46" s="38">
        <v>2</v>
      </c>
      <c r="G46" s="6">
        <f t="shared" si="11"/>
        <v>6</v>
      </c>
      <c r="H46" s="6">
        <f t="shared" si="12"/>
        <v>6</v>
      </c>
    </row>
    <row r="47" spans="1:8" ht="15.75" customHeight="1">
      <c r="A47" s="8"/>
      <c r="B47" s="35">
        <v>44120</v>
      </c>
      <c r="C47" s="34" t="s">
        <v>2188</v>
      </c>
      <c r="D47" s="34" t="s">
        <v>1234</v>
      </c>
      <c r="E47" s="6">
        <f t="shared" si="1"/>
        <v>24.9</v>
      </c>
      <c r="F47" s="38">
        <v>2</v>
      </c>
      <c r="G47" s="6">
        <f t="shared" si="11"/>
        <v>12.45</v>
      </c>
      <c r="H47" s="6">
        <f t="shared" si="12"/>
        <v>12.45</v>
      </c>
    </row>
    <row r="48" spans="1:8" ht="15.75" customHeight="1">
      <c r="A48" s="8"/>
      <c r="B48" s="35">
        <v>44121</v>
      </c>
      <c r="C48" s="34" t="s">
        <v>548</v>
      </c>
      <c r="D48" s="34" t="s">
        <v>1917</v>
      </c>
      <c r="E48" s="6">
        <f t="shared" si="1"/>
        <v>6.1</v>
      </c>
      <c r="F48" s="38">
        <v>2</v>
      </c>
      <c r="G48" s="6">
        <f t="shared" si="11"/>
        <v>3.05</v>
      </c>
      <c r="H48" s="6">
        <f t="shared" si="12"/>
        <v>3.05</v>
      </c>
    </row>
    <row r="49" spans="1:8" ht="15.75" customHeight="1">
      <c r="A49" s="8"/>
      <c r="B49" s="35">
        <v>44121</v>
      </c>
      <c r="C49" s="34" t="s">
        <v>3</v>
      </c>
      <c r="D49" s="34" t="s">
        <v>2190</v>
      </c>
      <c r="E49" s="6">
        <f t="shared" si="1"/>
        <v>16.09</v>
      </c>
      <c r="F49" s="38">
        <v>2</v>
      </c>
      <c r="G49" s="6">
        <f t="shared" si="11"/>
        <v>8.0449999999999999</v>
      </c>
      <c r="H49" s="6">
        <f t="shared" si="12"/>
        <v>8.0449999999999999</v>
      </c>
    </row>
    <row r="50" spans="1:8" ht="15.75" customHeight="1">
      <c r="A50" s="8"/>
      <c r="B50" s="33">
        <v>44122</v>
      </c>
      <c r="C50" s="34" t="s">
        <v>2191</v>
      </c>
      <c r="D50" s="36" t="s">
        <v>2192</v>
      </c>
      <c r="E50" s="6">
        <f t="shared" si="1"/>
        <v>148.49</v>
      </c>
      <c r="F50" s="38">
        <v>2</v>
      </c>
      <c r="G50" s="6">
        <f t="shared" si="11"/>
        <v>74.245000000000005</v>
      </c>
      <c r="H50" s="6">
        <f t="shared" si="12"/>
        <v>74.245000000000005</v>
      </c>
    </row>
    <row r="51" spans="1:8" ht="15.75" customHeight="1">
      <c r="A51" s="8"/>
      <c r="B51" s="33">
        <v>44123</v>
      </c>
      <c r="C51" s="34" t="s">
        <v>2193</v>
      </c>
      <c r="D51" s="34" t="s">
        <v>71</v>
      </c>
      <c r="E51" s="6">
        <f t="shared" si="1"/>
        <v>1.3</v>
      </c>
      <c r="F51" s="38">
        <v>0</v>
      </c>
      <c r="G51" s="6" t="str">
        <f t="shared" si="11"/>
        <v/>
      </c>
      <c r="H51" s="6">
        <f t="shared" si="12"/>
        <v>1.3</v>
      </c>
    </row>
    <row r="52" spans="1:8" ht="15.75" customHeight="1">
      <c r="A52" s="8"/>
      <c r="B52" s="35">
        <v>44123</v>
      </c>
      <c r="C52" s="34" t="s">
        <v>1036</v>
      </c>
      <c r="D52" s="34" t="s">
        <v>2194</v>
      </c>
      <c r="E52" s="6">
        <f t="shared" si="1"/>
        <v>3.75</v>
      </c>
      <c r="F52" s="38">
        <v>2</v>
      </c>
      <c r="G52" s="6">
        <f t="shared" si="11"/>
        <v>1.875</v>
      </c>
      <c r="H52" s="6">
        <f t="shared" si="12"/>
        <v>1.875</v>
      </c>
    </row>
    <row r="53" spans="1:8" ht="15.75" customHeight="1">
      <c r="A53" s="8"/>
      <c r="B53" s="35">
        <v>44124</v>
      </c>
      <c r="C53" s="34" t="s">
        <v>2195</v>
      </c>
      <c r="D53" s="34" t="s">
        <v>471</v>
      </c>
      <c r="E53" s="6">
        <f t="shared" si="1"/>
        <v>20</v>
      </c>
      <c r="F53" s="38">
        <v>2</v>
      </c>
      <c r="G53" s="6">
        <f t="shared" si="11"/>
        <v>10</v>
      </c>
      <c r="H53" s="6">
        <f t="shared" si="12"/>
        <v>10</v>
      </c>
    </row>
    <row r="54" spans="1:8" ht="15.75" customHeight="1">
      <c r="A54" s="8"/>
      <c r="B54" s="35">
        <v>44124</v>
      </c>
      <c r="C54" s="34" t="s">
        <v>2196</v>
      </c>
      <c r="D54" s="34" t="s">
        <v>346</v>
      </c>
      <c r="E54" s="6">
        <f t="shared" si="1"/>
        <v>2.5</v>
      </c>
      <c r="F54" s="38">
        <v>2</v>
      </c>
      <c r="G54" s="6">
        <f t="shared" si="11"/>
        <v>1.25</v>
      </c>
      <c r="H54" s="6">
        <f t="shared" si="12"/>
        <v>1.25</v>
      </c>
    </row>
    <row r="55" spans="1:8" ht="15.75" customHeight="1">
      <c r="A55" s="8"/>
      <c r="B55" s="35">
        <v>44125</v>
      </c>
      <c r="C55" s="34" t="s">
        <v>2126</v>
      </c>
      <c r="D55" s="34" t="s">
        <v>942</v>
      </c>
      <c r="E55" s="6">
        <f t="shared" si="1"/>
        <v>8.9</v>
      </c>
      <c r="F55" s="38">
        <v>2</v>
      </c>
      <c r="G55" s="6">
        <f t="shared" si="11"/>
        <v>4.45</v>
      </c>
      <c r="H55" s="6">
        <f t="shared" si="12"/>
        <v>4.45</v>
      </c>
    </row>
    <row r="56" spans="1:8" ht="15.75" customHeight="1">
      <c r="A56" s="8"/>
      <c r="B56" s="35">
        <v>44125</v>
      </c>
      <c r="C56" s="34" t="s">
        <v>2197</v>
      </c>
      <c r="D56" s="34" t="s">
        <v>2198</v>
      </c>
      <c r="E56" s="6">
        <f t="shared" si="1"/>
        <v>3.58</v>
      </c>
      <c r="F56" s="38">
        <v>2</v>
      </c>
      <c r="G56" s="6">
        <f t="shared" si="11"/>
        <v>1.79</v>
      </c>
      <c r="H56" s="6">
        <f t="shared" si="12"/>
        <v>1.79</v>
      </c>
    </row>
    <row r="57" spans="1:8" ht="15.75" customHeight="1">
      <c r="A57" s="8"/>
      <c r="B57" s="35">
        <v>44127</v>
      </c>
      <c r="C57" s="34" t="s">
        <v>1969</v>
      </c>
      <c r="D57" s="34" t="s">
        <v>885</v>
      </c>
      <c r="E57" s="6">
        <f t="shared" si="1"/>
        <v>160.5</v>
      </c>
      <c r="F57" s="38">
        <v>0</v>
      </c>
      <c r="G57" s="6" t="str">
        <f t="shared" si="11"/>
        <v/>
      </c>
      <c r="H57" s="6">
        <f t="shared" si="12"/>
        <v>160.5</v>
      </c>
    </row>
    <row r="58" spans="1:8" ht="15.75" customHeight="1">
      <c r="A58" s="8"/>
      <c r="B58" s="37">
        <v>44127</v>
      </c>
      <c r="C58" s="34" t="s">
        <v>2199</v>
      </c>
      <c r="D58" s="34" t="s">
        <v>2200</v>
      </c>
      <c r="E58" s="6">
        <f t="shared" si="1"/>
        <v>0.66</v>
      </c>
      <c r="F58" s="38">
        <v>2</v>
      </c>
      <c r="G58" s="6">
        <f t="shared" si="11"/>
        <v>0.33</v>
      </c>
      <c r="H58" s="6">
        <f t="shared" si="12"/>
        <v>0.33</v>
      </c>
    </row>
    <row r="59" spans="1:8" ht="15.75" customHeight="1">
      <c r="A59" s="8"/>
      <c r="B59" s="33">
        <v>44127</v>
      </c>
      <c r="C59" s="34" t="s">
        <v>2126</v>
      </c>
      <c r="D59" s="36" t="s">
        <v>1612</v>
      </c>
      <c r="E59" s="6">
        <f t="shared" si="1"/>
        <v>4.7</v>
      </c>
      <c r="F59" s="38">
        <v>2</v>
      </c>
      <c r="G59" s="6">
        <f t="shared" si="11"/>
        <v>2.35</v>
      </c>
      <c r="H59" s="6">
        <f t="shared" si="12"/>
        <v>2.35</v>
      </c>
    </row>
    <row r="60" spans="1:8" ht="15.75" customHeight="1">
      <c r="A60" s="8"/>
      <c r="B60" s="35">
        <v>44127</v>
      </c>
      <c r="C60" s="36" t="s">
        <v>2201</v>
      </c>
      <c r="D60" s="36" t="s">
        <v>1217</v>
      </c>
      <c r="E60" s="6">
        <f t="shared" si="1"/>
        <v>19.8</v>
      </c>
      <c r="F60" s="38">
        <v>2</v>
      </c>
      <c r="G60" s="6">
        <f t="shared" si="11"/>
        <v>9.9</v>
      </c>
      <c r="H60" s="6">
        <f t="shared" si="12"/>
        <v>9.9</v>
      </c>
    </row>
    <row r="61" spans="1:8" ht="15.75" customHeight="1">
      <c r="A61" s="8"/>
      <c r="B61" s="35">
        <v>44128</v>
      </c>
      <c r="C61" s="34" t="s">
        <v>5</v>
      </c>
      <c r="D61" s="34" t="s">
        <v>657</v>
      </c>
      <c r="E61" s="6">
        <f t="shared" si="1"/>
        <v>4.5999999999999996</v>
      </c>
      <c r="F61" s="38">
        <v>2</v>
      </c>
      <c r="G61" s="6">
        <f t="shared" si="11"/>
        <v>2.2999999999999998</v>
      </c>
      <c r="H61" s="6">
        <f t="shared" si="12"/>
        <v>2.2999999999999998</v>
      </c>
    </row>
    <row r="62" spans="1:8" ht="15.75" customHeight="1">
      <c r="A62" s="8"/>
      <c r="B62" s="35">
        <v>44128</v>
      </c>
      <c r="C62" s="34" t="s">
        <v>37</v>
      </c>
      <c r="D62" s="34" t="s">
        <v>368</v>
      </c>
      <c r="E62" s="6">
        <f t="shared" si="1"/>
        <v>2.6</v>
      </c>
      <c r="F62" s="38">
        <v>2</v>
      </c>
      <c r="G62" s="6">
        <f t="shared" si="11"/>
        <v>1.3</v>
      </c>
      <c r="H62" s="6">
        <f t="shared" si="12"/>
        <v>1.3</v>
      </c>
    </row>
    <row r="63" spans="1:8" ht="15.75" customHeight="1">
      <c r="A63" s="8"/>
      <c r="B63" s="35">
        <v>44129</v>
      </c>
      <c r="C63" s="34" t="s">
        <v>2202</v>
      </c>
      <c r="D63" s="34" t="s">
        <v>2203</v>
      </c>
      <c r="E63" s="6">
        <f t="shared" si="1"/>
        <v>30.4</v>
      </c>
      <c r="F63" s="38">
        <v>2</v>
      </c>
      <c r="G63" s="6">
        <f t="shared" si="11"/>
        <v>15.2</v>
      </c>
      <c r="H63" s="6">
        <f t="shared" si="12"/>
        <v>15.2</v>
      </c>
    </row>
    <row r="64" spans="1:8" ht="15.75" customHeight="1">
      <c r="A64" s="8"/>
      <c r="B64" s="35">
        <v>44129</v>
      </c>
      <c r="C64" s="34" t="s">
        <v>1126</v>
      </c>
      <c r="D64" s="34" t="s">
        <v>471</v>
      </c>
      <c r="E64" s="6">
        <f t="shared" si="1"/>
        <v>20</v>
      </c>
      <c r="F64" s="38">
        <v>2</v>
      </c>
      <c r="G64" s="6">
        <f t="shared" si="11"/>
        <v>10</v>
      </c>
      <c r="H64" s="6">
        <f t="shared" si="12"/>
        <v>10</v>
      </c>
    </row>
    <row r="65" spans="1:8" ht="15.75" customHeight="1">
      <c r="A65" s="8"/>
      <c r="B65" s="35">
        <v>44130</v>
      </c>
      <c r="C65" s="34" t="s">
        <v>2204</v>
      </c>
      <c r="D65" s="34" t="s">
        <v>329</v>
      </c>
      <c r="E65" s="6">
        <f t="shared" si="1"/>
        <v>2.8</v>
      </c>
      <c r="F65" s="38">
        <v>2</v>
      </c>
      <c r="G65" s="6">
        <f t="shared" si="11"/>
        <v>1.4</v>
      </c>
      <c r="H65" s="6">
        <f t="shared" si="12"/>
        <v>1.4</v>
      </c>
    </row>
    <row r="66" spans="1:8" ht="15.75" customHeight="1">
      <c r="A66" s="8"/>
      <c r="B66" s="33">
        <v>44131</v>
      </c>
      <c r="C66" s="34" t="s">
        <v>2126</v>
      </c>
      <c r="D66" s="34" t="s">
        <v>560</v>
      </c>
      <c r="E66" s="6">
        <f t="shared" si="1"/>
        <v>4.2</v>
      </c>
      <c r="F66" s="38">
        <v>2</v>
      </c>
      <c r="G66" s="6">
        <f t="shared" si="11"/>
        <v>2.1</v>
      </c>
      <c r="H66" s="6">
        <f t="shared" si="12"/>
        <v>2.1</v>
      </c>
    </row>
    <row r="67" spans="1:8" ht="15.75" customHeight="1">
      <c r="A67" s="8"/>
      <c r="B67" s="33">
        <v>44131</v>
      </c>
      <c r="C67" s="34" t="s">
        <v>2205</v>
      </c>
      <c r="D67" s="34" t="s">
        <v>358</v>
      </c>
      <c r="E67" s="6">
        <f t="shared" si="1"/>
        <v>10</v>
      </c>
      <c r="F67" s="38">
        <v>2</v>
      </c>
      <c r="G67" s="6">
        <f t="shared" si="11"/>
        <v>5</v>
      </c>
      <c r="H67" s="6">
        <f t="shared" si="12"/>
        <v>5</v>
      </c>
    </row>
    <row r="68" spans="1:8" ht="15.75" customHeight="1">
      <c r="A68" s="8"/>
      <c r="B68" s="35">
        <v>44131</v>
      </c>
      <c r="C68" s="41" t="s">
        <v>2206</v>
      </c>
      <c r="D68" s="34" t="s">
        <v>2207</v>
      </c>
      <c r="E68" s="6">
        <f t="shared" si="1"/>
        <v>224.7</v>
      </c>
      <c r="F68" s="38">
        <v>2</v>
      </c>
      <c r="G68" s="6"/>
      <c r="H68" s="6"/>
    </row>
    <row r="69" spans="1:8" ht="15.75" customHeight="1">
      <c r="A69" s="8"/>
      <c r="B69" s="33">
        <v>44131</v>
      </c>
      <c r="C69" s="41" t="s">
        <v>2208</v>
      </c>
      <c r="D69" s="34" t="s">
        <v>2209</v>
      </c>
      <c r="E69" s="6">
        <f t="shared" si="1"/>
        <v>122</v>
      </c>
      <c r="F69" s="38">
        <v>2</v>
      </c>
      <c r="G69" s="6"/>
      <c r="H69" s="6"/>
    </row>
    <row r="70" spans="1:8" ht="15.75" customHeight="1">
      <c r="A70" s="8"/>
      <c r="B70" s="35">
        <v>44131</v>
      </c>
      <c r="C70" s="41" t="s">
        <v>2206</v>
      </c>
      <c r="D70" s="34" t="s">
        <v>2210</v>
      </c>
      <c r="E70" s="6">
        <f t="shared" si="1"/>
        <v>52.2</v>
      </c>
      <c r="F70" s="38">
        <v>2</v>
      </c>
      <c r="G70" s="6"/>
      <c r="H70" s="6"/>
    </row>
    <row r="71" spans="1:8" ht="15.75" customHeight="1">
      <c r="A71" s="8"/>
      <c r="B71" s="33">
        <v>44131</v>
      </c>
      <c r="C71" s="41" t="s">
        <v>2208</v>
      </c>
      <c r="D71" s="34" t="s">
        <v>2209</v>
      </c>
      <c r="E71" s="6">
        <f t="shared" si="1"/>
        <v>122</v>
      </c>
      <c r="F71" s="38">
        <v>2</v>
      </c>
      <c r="G71" s="6"/>
      <c r="H71" s="6"/>
    </row>
    <row r="72" spans="1:8" ht="15.75" customHeight="1">
      <c r="A72" s="8"/>
      <c r="B72" s="35">
        <v>44133</v>
      </c>
      <c r="C72" s="41" t="s">
        <v>2208</v>
      </c>
      <c r="D72" s="34" t="s">
        <v>2209</v>
      </c>
      <c r="E72" s="6">
        <f t="shared" si="1"/>
        <v>122</v>
      </c>
      <c r="F72" s="38">
        <v>2</v>
      </c>
      <c r="G72" s="6"/>
      <c r="H72" s="6"/>
    </row>
    <row r="73" spans="1:8" ht="15.75" customHeight="1">
      <c r="A73" s="8"/>
      <c r="B73" s="33">
        <v>44133</v>
      </c>
      <c r="C73" s="41" t="s">
        <v>2208</v>
      </c>
      <c r="D73" s="36" t="s">
        <v>1114</v>
      </c>
      <c r="E73" s="6">
        <f t="shared" si="1"/>
        <v>3.6</v>
      </c>
      <c r="F73" s="38">
        <v>2</v>
      </c>
      <c r="G73" s="6"/>
      <c r="H73" s="6"/>
    </row>
    <row r="74" spans="1:8" ht="15.75" customHeight="1">
      <c r="A74" s="8"/>
      <c r="B74" s="35">
        <v>44133</v>
      </c>
      <c r="C74" s="34" t="s">
        <v>548</v>
      </c>
      <c r="D74" s="36" t="s">
        <v>270</v>
      </c>
      <c r="E74" s="6">
        <f t="shared" si="1"/>
        <v>3</v>
      </c>
      <c r="F74" s="38">
        <v>2</v>
      </c>
      <c r="G74" s="6">
        <f t="shared" ref="G74:G75" si="13">IFERROR(E74/F74,"")</f>
        <v>1.5</v>
      </c>
      <c r="H74" s="6">
        <f t="shared" ref="H74:H75" si="14">IF(F74=0,E74,E74-G74)</f>
        <v>1.5</v>
      </c>
    </row>
    <row r="75" spans="1:8" ht="15.75" customHeight="1">
      <c r="A75" s="8"/>
      <c r="B75" s="35">
        <v>44133</v>
      </c>
      <c r="C75" s="36" t="s">
        <v>2187</v>
      </c>
      <c r="D75" s="36" t="s">
        <v>2211</v>
      </c>
      <c r="E75" s="6">
        <f t="shared" si="1"/>
        <v>185.5</v>
      </c>
      <c r="F75" s="38">
        <v>1</v>
      </c>
      <c r="G75" s="6">
        <f t="shared" si="13"/>
        <v>185.5</v>
      </c>
      <c r="H75" s="6">
        <f t="shared" si="14"/>
        <v>0</v>
      </c>
    </row>
    <row r="76" spans="1:8" ht="15.75" customHeight="1">
      <c r="A76" s="8"/>
      <c r="B76" s="37">
        <v>44133</v>
      </c>
      <c r="C76" s="41" t="s">
        <v>2208</v>
      </c>
      <c r="D76" s="34" t="s">
        <v>2212</v>
      </c>
      <c r="E76" s="6">
        <f t="shared" si="1"/>
        <v>262.75</v>
      </c>
      <c r="F76" s="38">
        <v>2</v>
      </c>
      <c r="G76" s="6"/>
      <c r="H76" s="6"/>
    </row>
    <row r="77" spans="1:8" ht="15.75" customHeight="1">
      <c r="A77" s="8"/>
      <c r="B77" s="35">
        <v>44133</v>
      </c>
      <c r="C77" s="41" t="s">
        <v>2206</v>
      </c>
      <c r="D77" s="34" t="s">
        <v>2213</v>
      </c>
      <c r="E77" s="6">
        <f t="shared" si="1"/>
        <v>29.4</v>
      </c>
      <c r="F77" s="38">
        <v>2</v>
      </c>
      <c r="G77" s="6"/>
      <c r="H77" s="6"/>
    </row>
    <row r="78" spans="1:8" ht="15.75" customHeight="1">
      <c r="A78" s="8"/>
      <c r="B78" s="35">
        <v>44134</v>
      </c>
      <c r="C78" s="34" t="s">
        <v>2214</v>
      </c>
      <c r="D78" s="34" t="s">
        <v>471</v>
      </c>
      <c r="E78" s="6">
        <f t="shared" si="1"/>
        <v>20</v>
      </c>
      <c r="F78" s="38">
        <v>2</v>
      </c>
      <c r="G78" s="6">
        <f t="shared" ref="G78:G93" si="15">IFERROR(E78/F78,"")</f>
        <v>10</v>
      </c>
      <c r="H78" s="6">
        <f t="shared" ref="H78:H93" si="16">IF(F78=0,E78,E78-G78)</f>
        <v>10</v>
      </c>
    </row>
    <row r="79" spans="1:8" ht="15.75" customHeight="1">
      <c r="A79" s="8"/>
      <c r="B79" s="35">
        <v>44134</v>
      </c>
      <c r="C79" s="34" t="s">
        <v>2215</v>
      </c>
      <c r="D79" s="36" t="s">
        <v>2216</v>
      </c>
      <c r="E79" s="6">
        <f t="shared" si="1"/>
        <v>16.350000000000001</v>
      </c>
      <c r="F79" s="38">
        <v>2</v>
      </c>
      <c r="G79" s="6">
        <f t="shared" si="15"/>
        <v>8.1750000000000007</v>
      </c>
      <c r="H79" s="6">
        <f t="shared" si="16"/>
        <v>8.1750000000000007</v>
      </c>
    </row>
    <row r="80" spans="1:8" ht="15.75" customHeight="1">
      <c r="A80" s="8"/>
      <c r="B80" s="33">
        <v>44135</v>
      </c>
      <c r="C80" s="34" t="s">
        <v>2193</v>
      </c>
      <c r="D80" s="34" t="s">
        <v>2217</v>
      </c>
      <c r="E80" s="6">
        <f t="shared" si="1"/>
        <v>7.45</v>
      </c>
      <c r="F80" s="38">
        <v>2</v>
      </c>
      <c r="G80" s="6">
        <f t="shared" si="15"/>
        <v>3.7250000000000001</v>
      </c>
      <c r="H80" s="6">
        <f t="shared" si="16"/>
        <v>3.7250000000000001</v>
      </c>
    </row>
    <row r="81" spans="1:8" ht="15.75" customHeight="1">
      <c r="A81" s="8"/>
      <c r="B81" s="35">
        <v>44135</v>
      </c>
      <c r="C81" s="34" t="s">
        <v>2193</v>
      </c>
      <c r="D81" s="36" t="s">
        <v>2218</v>
      </c>
      <c r="E81" s="6">
        <f t="shared" si="1"/>
        <v>16.55</v>
      </c>
      <c r="F81" s="38">
        <v>2</v>
      </c>
      <c r="G81" s="6">
        <f t="shared" si="15"/>
        <v>8.2750000000000004</v>
      </c>
      <c r="H81" s="6">
        <f t="shared" si="16"/>
        <v>8.2750000000000004</v>
      </c>
    </row>
    <row r="82" spans="1:8" ht="15.75" customHeight="1">
      <c r="A82" s="8"/>
      <c r="B82" s="35">
        <v>44135</v>
      </c>
      <c r="C82" s="36" t="s">
        <v>2219</v>
      </c>
      <c r="D82" s="36" t="s">
        <v>2220</v>
      </c>
      <c r="E82" s="6">
        <f t="shared" si="1"/>
        <v>58.6</v>
      </c>
      <c r="F82" s="38">
        <v>2</v>
      </c>
      <c r="G82" s="6">
        <f t="shared" si="15"/>
        <v>29.3</v>
      </c>
      <c r="H82" s="6">
        <f t="shared" si="16"/>
        <v>29.3</v>
      </c>
    </row>
    <row r="83" spans="1:8" ht="15.75" customHeight="1">
      <c r="A83" s="8"/>
      <c r="B83" s="33">
        <v>44136</v>
      </c>
      <c r="C83" s="34" t="s">
        <v>2221</v>
      </c>
      <c r="D83" s="34" t="s">
        <v>1712</v>
      </c>
      <c r="E83" s="6">
        <f t="shared" si="1"/>
        <v>5.6</v>
      </c>
      <c r="F83" s="38">
        <v>2</v>
      </c>
      <c r="G83" s="6">
        <f t="shared" si="15"/>
        <v>2.8</v>
      </c>
      <c r="H83" s="6">
        <f t="shared" si="16"/>
        <v>2.8</v>
      </c>
    </row>
    <row r="84" spans="1:8" ht="15.75" customHeight="1">
      <c r="A84" s="8"/>
      <c r="B84" s="33">
        <v>44136</v>
      </c>
      <c r="C84" s="34" t="s">
        <v>2221</v>
      </c>
      <c r="D84" s="34" t="s">
        <v>2222</v>
      </c>
      <c r="E84" s="6">
        <f t="shared" si="1"/>
        <v>23.6</v>
      </c>
      <c r="F84" s="38">
        <v>2</v>
      </c>
      <c r="G84" s="6">
        <f t="shared" si="15"/>
        <v>11.8</v>
      </c>
      <c r="H84" s="6">
        <f t="shared" si="16"/>
        <v>11.8</v>
      </c>
    </row>
    <row r="85" spans="1:8" ht="15.75" customHeight="1">
      <c r="A85" s="8"/>
      <c r="B85" s="33">
        <v>44137</v>
      </c>
      <c r="C85" s="34" t="s">
        <v>2223</v>
      </c>
      <c r="D85" s="34" t="s">
        <v>1612</v>
      </c>
      <c r="E85" s="6">
        <f t="shared" si="1"/>
        <v>4.7</v>
      </c>
      <c r="F85" s="38">
        <v>2</v>
      </c>
      <c r="G85" s="6">
        <f t="shared" si="15"/>
        <v>2.35</v>
      </c>
      <c r="H85" s="6">
        <f t="shared" si="16"/>
        <v>2.35</v>
      </c>
    </row>
    <row r="86" spans="1:8" ht="15.75" customHeight="1">
      <c r="A86" s="8"/>
      <c r="B86" s="35">
        <v>44137</v>
      </c>
      <c r="C86" s="34" t="s">
        <v>2062</v>
      </c>
      <c r="D86" s="34" t="s">
        <v>2224</v>
      </c>
      <c r="E86" s="6">
        <f t="shared" si="1"/>
        <v>41.22</v>
      </c>
      <c r="F86" s="38">
        <v>2</v>
      </c>
      <c r="G86" s="6">
        <f t="shared" si="15"/>
        <v>20.61</v>
      </c>
      <c r="H86" s="6">
        <f t="shared" si="16"/>
        <v>20.61</v>
      </c>
    </row>
    <row r="87" spans="1:8" ht="15.75" customHeight="1">
      <c r="A87" s="8"/>
      <c r="B87" s="35">
        <v>44137</v>
      </c>
      <c r="C87" s="34" t="s">
        <v>2225</v>
      </c>
      <c r="D87" s="34" t="s">
        <v>2226</v>
      </c>
      <c r="E87" s="6">
        <f t="shared" si="1"/>
        <v>1.62</v>
      </c>
      <c r="F87" s="38">
        <v>2</v>
      </c>
      <c r="G87" s="6">
        <f t="shared" si="15"/>
        <v>0.81</v>
      </c>
      <c r="H87" s="6">
        <f t="shared" si="16"/>
        <v>0.81</v>
      </c>
    </row>
    <row r="88" spans="1:8" ht="15.75" customHeight="1">
      <c r="A88" s="8"/>
      <c r="B88" s="35">
        <v>44116</v>
      </c>
      <c r="C88" s="34" t="s">
        <v>292</v>
      </c>
      <c r="D88" s="34" t="s">
        <v>2227</v>
      </c>
      <c r="E88" s="6">
        <f t="shared" si="1"/>
        <v>49.31</v>
      </c>
      <c r="F88" s="38">
        <v>2</v>
      </c>
      <c r="G88" s="6">
        <f t="shared" si="15"/>
        <v>24.655000000000001</v>
      </c>
      <c r="H88" s="6">
        <f t="shared" si="16"/>
        <v>24.655000000000001</v>
      </c>
    </row>
    <row r="89" spans="1:8" ht="15.75" customHeight="1">
      <c r="A89" s="8"/>
      <c r="B89" s="35">
        <v>44128</v>
      </c>
      <c r="C89" s="34" t="s">
        <v>898</v>
      </c>
      <c r="D89" s="34" t="s">
        <v>2228</v>
      </c>
      <c r="E89" s="6">
        <f t="shared" si="1"/>
        <v>68.38</v>
      </c>
      <c r="F89" s="38">
        <v>2</v>
      </c>
      <c r="G89" s="6">
        <f t="shared" si="15"/>
        <v>34.19</v>
      </c>
      <c r="H89" s="6">
        <f t="shared" si="16"/>
        <v>34.19</v>
      </c>
    </row>
    <row r="90" spans="1:8" ht="15.75" customHeight="1">
      <c r="A90" s="8"/>
      <c r="B90" s="35">
        <v>44132</v>
      </c>
      <c r="C90" s="34" t="s">
        <v>292</v>
      </c>
      <c r="D90" s="34" t="s">
        <v>2229</v>
      </c>
      <c r="E90" s="6">
        <f t="shared" si="1"/>
        <v>17</v>
      </c>
      <c r="F90" s="38">
        <v>2</v>
      </c>
      <c r="G90" s="6">
        <f t="shared" si="15"/>
        <v>8.5</v>
      </c>
      <c r="H90" s="6">
        <f t="shared" si="16"/>
        <v>8.5</v>
      </c>
    </row>
    <row r="91" spans="1:8" ht="15.75" customHeight="1">
      <c r="A91" s="8"/>
      <c r="B91" s="37">
        <v>44134</v>
      </c>
      <c r="C91" s="34" t="s">
        <v>292</v>
      </c>
      <c r="D91" s="34" t="s">
        <v>316</v>
      </c>
      <c r="E91" s="6">
        <f t="shared" si="1"/>
        <v>25.5</v>
      </c>
      <c r="F91" s="38">
        <v>2</v>
      </c>
      <c r="G91" s="6">
        <f t="shared" si="15"/>
        <v>12.75</v>
      </c>
      <c r="H91" s="6">
        <f t="shared" si="16"/>
        <v>12.75</v>
      </c>
    </row>
    <row r="92" spans="1:8" ht="15.75" customHeight="1">
      <c r="A92" s="8"/>
      <c r="B92" s="35">
        <v>44137</v>
      </c>
      <c r="C92" s="34" t="s">
        <v>2230</v>
      </c>
      <c r="D92" s="34" t="s">
        <v>2231</v>
      </c>
      <c r="E92" s="6">
        <f t="shared" si="1"/>
        <v>16.7</v>
      </c>
      <c r="F92" s="38">
        <v>2</v>
      </c>
      <c r="G92" s="6">
        <f t="shared" si="15"/>
        <v>8.35</v>
      </c>
      <c r="H92" s="6">
        <f t="shared" si="16"/>
        <v>8.35</v>
      </c>
    </row>
    <row r="93" spans="1:8" ht="15.75" customHeight="1">
      <c r="A93" s="8"/>
      <c r="B93" s="35">
        <v>44137</v>
      </c>
      <c r="C93" s="34" t="s">
        <v>2230</v>
      </c>
      <c r="D93" s="34" t="s">
        <v>249</v>
      </c>
      <c r="E93" s="6">
        <f t="shared" si="1"/>
        <v>8</v>
      </c>
      <c r="F93" s="38">
        <v>2</v>
      </c>
      <c r="G93" s="6">
        <f t="shared" si="15"/>
        <v>4</v>
      </c>
      <c r="H93" s="6">
        <f t="shared" si="16"/>
        <v>4</v>
      </c>
    </row>
    <row r="94" spans="1:8" ht="15.75" customHeight="1">
      <c r="A94" s="8"/>
      <c r="B94" s="19"/>
      <c r="E94" s="6"/>
      <c r="F94" s="38"/>
      <c r="G94" s="6"/>
      <c r="H94" s="8"/>
    </row>
    <row r="95" spans="1:8" ht="15.75" customHeight="1">
      <c r="A95" s="8"/>
      <c r="B95" s="19"/>
      <c r="E95" s="6"/>
      <c r="F95" s="38"/>
      <c r="G95" s="6"/>
      <c r="H95" s="8"/>
    </row>
    <row r="96" spans="1:8" ht="15.75" customHeight="1">
      <c r="A96" s="8"/>
      <c r="B96" s="19"/>
      <c r="E96" s="6"/>
      <c r="F96" s="38"/>
      <c r="G96" s="6"/>
      <c r="H96" s="8"/>
    </row>
    <row r="97" spans="1:8" ht="15.75" customHeight="1">
      <c r="A97" s="8"/>
      <c r="B97" s="19"/>
      <c r="E97" s="6"/>
      <c r="F97" s="38"/>
      <c r="G97" s="6"/>
      <c r="H97" s="8"/>
    </row>
    <row r="98" spans="1:8" ht="15.75" customHeight="1">
      <c r="A98" s="8"/>
      <c r="B98" s="18"/>
      <c r="E98" s="6"/>
      <c r="F98" s="38"/>
      <c r="G98" s="6"/>
      <c r="H98" s="8"/>
    </row>
    <row r="99" spans="1:8" ht="15.75" customHeight="1">
      <c r="A99" s="8"/>
      <c r="B99" s="18"/>
      <c r="E99" s="6"/>
      <c r="F99" s="38"/>
      <c r="G99" s="6"/>
      <c r="H99" s="8"/>
    </row>
    <row r="100" spans="1:8" ht="15.75" customHeight="1">
      <c r="A100" s="8"/>
      <c r="B100" s="19"/>
      <c r="E100" s="6"/>
      <c r="F100" s="38"/>
      <c r="G100" s="6"/>
      <c r="H100" s="8"/>
    </row>
    <row r="101" spans="1:8" ht="15.75" customHeight="1">
      <c r="A101" s="8"/>
      <c r="B101" s="19"/>
      <c r="E101" s="6"/>
      <c r="F101" s="38"/>
      <c r="G101" s="6"/>
      <c r="H101" s="8"/>
    </row>
    <row r="102" spans="1:8" ht="15.75" customHeight="1">
      <c r="A102" s="8"/>
      <c r="B102" s="19"/>
      <c r="E102" s="6"/>
      <c r="F102" s="38"/>
      <c r="G102" s="6"/>
      <c r="H102" s="8"/>
    </row>
    <row r="103" spans="1:8" ht="15.75" customHeight="1">
      <c r="A103" s="8"/>
      <c r="B103" s="19"/>
      <c r="E103" s="6"/>
      <c r="F103" s="38"/>
      <c r="G103" s="6"/>
      <c r="H103" s="8"/>
    </row>
    <row r="104" spans="1:8" ht="15.75" customHeight="1">
      <c r="A104" s="8"/>
      <c r="B104" s="18"/>
      <c r="E104" s="6"/>
      <c r="F104" s="38"/>
      <c r="G104" s="6"/>
      <c r="H104" s="8"/>
    </row>
    <row r="105" spans="1:8" ht="15.75" customHeight="1">
      <c r="A105" s="8"/>
      <c r="B105" s="19"/>
      <c r="E105" s="6"/>
      <c r="F105" s="38"/>
      <c r="G105" s="6"/>
      <c r="H105" s="8"/>
    </row>
    <row r="106" spans="1:8" ht="15.75" customHeight="1">
      <c r="A106" s="8"/>
      <c r="B106" s="18"/>
      <c r="E106" s="6"/>
      <c r="F106" s="38"/>
      <c r="G106" s="6"/>
      <c r="H106" s="8"/>
    </row>
    <row r="107" spans="1:8" ht="15.75" customHeight="1">
      <c r="A107" s="8"/>
      <c r="B107" s="19"/>
      <c r="E107" s="6"/>
      <c r="F107" s="3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38"/>
      <c r="G108" s="6"/>
      <c r="H108" s="8"/>
    </row>
    <row r="109" spans="1:8" ht="15.75" customHeight="1">
      <c r="A109" s="8"/>
      <c r="B109" s="20"/>
      <c r="C109" s="21"/>
      <c r="D109" s="22"/>
      <c r="E109" s="6"/>
      <c r="F109" s="38"/>
      <c r="G109" s="6"/>
      <c r="H109" s="8"/>
    </row>
    <row r="110" spans="1:8" ht="15.75" customHeight="1">
      <c r="A110" s="8"/>
      <c r="B110" s="23"/>
      <c r="C110" s="21"/>
      <c r="D110" s="22"/>
      <c r="E110" s="6"/>
      <c r="F110" s="38"/>
      <c r="G110" s="6"/>
      <c r="H110" s="8"/>
    </row>
    <row r="111" spans="1:8" ht="15.75" customHeight="1">
      <c r="A111" s="8"/>
      <c r="B111" s="23"/>
      <c r="C111" s="21"/>
      <c r="D111" s="22"/>
      <c r="E111" s="6"/>
      <c r="F111" s="38"/>
      <c r="G111" s="6"/>
      <c r="H111" s="8"/>
    </row>
    <row r="112" spans="1:8" ht="15.75" customHeight="1">
      <c r="A112" s="8"/>
      <c r="B112" s="23"/>
      <c r="C112" s="21"/>
      <c r="D112" s="22"/>
      <c r="E112" s="6"/>
      <c r="F112" s="38"/>
      <c r="G112" s="6"/>
      <c r="H112" s="8"/>
    </row>
    <row r="113" spans="1:8" ht="15.75" customHeight="1">
      <c r="A113" s="8"/>
      <c r="B113" s="20"/>
      <c r="C113" s="21"/>
      <c r="D113" s="22"/>
      <c r="E113" s="6"/>
      <c r="F113" s="38"/>
      <c r="G113" s="6"/>
      <c r="H113" s="8"/>
    </row>
    <row r="114" spans="1:8" ht="15.75" customHeight="1">
      <c r="B114" s="26"/>
      <c r="F114" s="39"/>
      <c r="G114" s="13"/>
    </row>
    <row r="115" spans="1:8" ht="15.75" customHeight="1">
      <c r="B115" s="26"/>
      <c r="F115" s="39"/>
      <c r="G115" s="13"/>
    </row>
    <row r="116" spans="1:8" ht="15.75" customHeight="1">
      <c r="B116" s="26"/>
      <c r="F116" s="39"/>
      <c r="G116" s="13"/>
    </row>
    <row r="117" spans="1:8" ht="15.75" customHeight="1">
      <c r="F117" s="39"/>
      <c r="G117" s="13"/>
    </row>
    <row r="118" spans="1:8" ht="15.75" customHeight="1">
      <c r="F118" s="39"/>
    </row>
    <row r="119" spans="1:8" ht="15.75" customHeight="1">
      <c r="F119" s="39"/>
    </row>
    <row r="120" spans="1:8" ht="15.75" customHeight="1">
      <c r="F120" s="39"/>
    </row>
    <row r="121" spans="1:8" ht="15.75" customHeight="1">
      <c r="F121" s="39"/>
      <c r="G121" s="13"/>
    </row>
    <row r="122" spans="1:8" ht="15.75" customHeight="1">
      <c r="F122" s="39"/>
      <c r="G122" s="13"/>
    </row>
    <row r="123" spans="1:8" ht="15.75" customHeight="1">
      <c r="F123" s="39"/>
      <c r="G123" s="13"/>
    </row>
    <row r="124" spans="1:8" ht="15.75" customHeight="1">
      <c r="F124" s="39"/>
      <c r="G124" s="13"/>
    </row>
    <row r="125" spans="1:8" ht="15.75" customHeight="1">
      <c r="F125" s="39"/>
      <c r="G125" s="13"/>
    </row>
    <row r="126" spans="1:8" ht="15.75" customHeight="1">
      <c r="F126" s="39"/>
      <c r="G126" s="6"/>
      <c r="H126" s="8"/>
    </row>
    <row r="127" spans="1:8" ht="15.75" customHeight="1">
      <c r="F127" s="39"/>
      <c r="G127" s="6"/>
      <c r="H127" s="8"/>
    </row>
    <row r="128" spans="1:8" ht="15.75" customHeight="1">
      <c r="F128" s="39"/>
      <c r="G128" s="6"/>
      <c r="H128" s="8"/>
    </row>
    <row r="129" spans="6:7" ht="15.75" customHeight="1">
      <c r="F129" s="39"/>
      <c r="G129" s="13"/>
    </row>
    <row r="130" spans="6:7" ht="15.75" customHeight="1">
      <c r="F130" s="39"/>
      <c r="G130" s="13"/>
    </row>
    <row r="131" spans="6:7" ht="15.75" customHeight="1">
      <c r="F131" s="39"/>
      <c r="G131" s="13"/>
    </row>
    <row r="132" spans="6:7" ht="15.75" customHeight="1">
      <c r="F132" s="39"/>
      <c r="G132" s="13"/>
    </row>
    <row r="133" spans="6:7" ht="15.75" customHeight="1">
      <c r="F133" s="39"/>
      <c r="G133" s="13"/>
    </row>
    <row r="134" spans="6:7" ht="15.75" customHeight="1">
      <c r="F134" s="39"/>
      <c r="G134" s="13"/>
    </row>
    <row r="135" spans="6:7" ht="15.75" customHeight="1">
      <c r="F135" s="39"/>
      <c r="G135" s="13"/>
    </row>
    <row r="136" spans="6:7" ht="15.75" customHeight="1">
      <c r="F136" s="39"/>
      <c r="G136" s="13"/>
    </row>
    <row r="137" spans="6:7" ht="15.75" customHeight="1">
      <c r="F137" s="39"/>
      <c r="G137" s="13"/>
    </row>
    <row r="138" spans="6:7" ht="15.75" customHeight="1">
      <c r="F138" s="39"/>
      <c r="G138" s="13"/>
    </row>
    <row r="139" spans="6:7" ht="15.75" customHeight="1">
      <c r="F139" s="39"/>
      <c r="G139" s="13"/>
    </row>
    <row r="140" spans="6:7" ht="15.75" customHeight="1">
      <c r="F140" s="39"/>
      <c r="G140" s="13"/>
    </row>
    <row r="141" spans="6:7" ht="15.75" customHeight="1">
      <c r="F141" s="39"/>
      <c r="G141" s="13"/>
    </row>
    <row r="142" spans="6:7" ht="15.75" customHeight="1">
      <c r="F142" s="39"/>
      <c r="G142" s="13"/>
    </row>
    <row r="143" spans="6:7" ht="15.75" customHeight="1">
      <c r="F143" s="39"/>
      <c r="G143" s="13"/>
    </row>
    <row r="144" spans="6:7" ht="15.75" customHeight="1">
      <c r="F144" s="39"/>
      <c r="G144" s="13"/>
    </row>
    <row r="145" spans="6:7" ht="15.75" customHeight="1">
      <c r="F145" s="39"/>
      <c r="G145" s="13"/>
    </row>
    <row r="146" spans="6:7" ht="15.75" customHeight="1">
      <c r="F146" s="39"/>
      <c r="G146" s="13"/>
    </row>
    <row r="147" spans="6:7" ht="15.75" customHeight="1">
      <c r="F147" s="39"/>
      <c r="G147" s="13"/>
    </row>
    <row r="148" spans="6:7" ht="15.75" customHeight="1">
      <c r="F148" s="39"/>
      <c r="G148" s="13"/>
    </row>
    <row r="149" spans="6:7" ht="15.75" customHeight="1">
      <c r="F149" s="39"/>
      <c r="G149" s="13"/>
    </row>
    <row r="150" spans="6:7" ht="15.75" customHeight="1">
      <c r="F150" s="39"/>
      <c r="G150" s="13"/>
    </row>
    <row r="151" spans="6:7" ht="15.75" customHeight="1">
      <c r="F151" s="39"/>
      <c r="G151" s="13"/>
    </row>
    <row r="152" spans="6:7" ht="15.75" customHeight="1">
      <c r="F152" s="39"/>
      <c r="G152" s="13"/>
    </row>
    <row r="153" spans="6:7" ht="15.75" customHeight="1">
      <c r="F153" s="39"/>
      <c r="G153" s="13"/>
    </row>
    <row r="154" spans="6:7" ht="15.75" customHeight="1">
      <c r="F154" s="39"/>
      <c r="G154" s="13"/>
    </row>
    <row r="155" spans="6:7" ht="15.75" customHeight="1">
      <c r="F155" s="39"/>
      <c r="G155" s="13"/>
    </row>
    <row r="156" spans="6:7" ht="15.75" customHeight="1">
      <c r="F156" s="39"/>
      <c r="G156" s="13"/>
    </row>
    <row r="157" spans="6:7" ht="15.75" customHeight="1">
      <c r="F157" s="39"/>
      <c r="G157" s="13"/>
    </row>
    <row r="158" spans="6:7" ht="15.75" customHeight="1">
      <c r="F158" s="39"/>
      <c r="G158" s="13"/>
    </row>
    <row r="159" spans="6:7" ht="15.75" customHeight="1">
      <c r="F159" s="39"/>
      <c r="G159" s="13"/>
    </row>
    <row r="160" spans="6:7" ht="15.75" customHeight="1">
      <c r="F160" s="39"/>
      <c r="G160" s="13"/>
    </row>
    <row r="161" spans="6:7" ht="15.75" customHeight="1">
      <c r="F161" s="39"/>
      <c r="G161" s="13"/>
    </row>
    <row r="162" spans="6:7" ht="15.75" customHeight="1">
      <c r="F162" s="39"/>
      <c r="G162" s="13"/>
    </row>
    <row r="163" spans="6:7" ht="15.75" customHeight="1">
      <c r="F163" s="39"/>
      <c r="G163" s="13"/>
    </row>
    <row r="164" spans="6:7" ht="15.75" customHeight="1">
      <c r="F164" s="39"/>
      <c r="G164" s="13"/>
    </row>
    <row r="165" spans="6:7" ht="15.75" customHeight="1">
      <c r="F165" s="39"/>
      <c r="G165" s="13"/>
    </row>
    <row r="166" spans="6:7" ht="15.75" customHeight="1">
      <c r="F166" s="39"/>
      <c r="G166" s="13"/>
    </row>
    <row r="167" spans="6:7" ht="15.75" customHeight="1">
      <c r="F167" s="39"/>
      <c r="G167" s="13"/>
    </row>
    <row r="168" spans="6:7" ht="15.75" customHeight="1">
      <c r="F168" s="39"/>
      <c r="G168" s="13"/>
    </row>
    <row r="169" spans="6:7" ht="15.75" customHeight="1">
      <c r="F169" s="39"/>
      <c r="G169" s="13"/>
    </row>
    <row r="170" spans="6:7" ht="15.75" customHeight="1">
      <c r="F170" s="39"/>
      <c r="G170" s="13"/>
    </row>
    <row r="171" spans="6:7" ht="15.75" customHeight="1">
      <c r="F171" s="39"/>
      <c r="G171" s="13"/>
    </row>
    <row r="172" spans="6:7" ht="15.75" customHeight="1">
      <c r="F172" s="39"/>
      <c r="G172" s="13"/>
    </row>
    <row r="173" spans="6:7" ht="15.75" customHeight="1">
      <c r="F173" s="39"/>
      <c r="G173" s="13"/>
    </row>
    <row r="174" spans="6:7" ht="15.75" customHeight="1">
      <c r="F174" s="39"/>
      <c r="G174" s="13"/>
    </row>
    <row r="175" spans="6:7" ht="15.75" customHeight="1">
      <c r="F175" s="39"/>
      <c r="G175" s="13"/>
    </row>
    <row r="176" spans="6:7" ht="15.75" customHeight="1">
      <c r="F176" s="39"/>
      <c r="G176" s="13"/>
    </row>
    <row r="177" spans="6:7" ht="15.75" customHeight="1">
      <c r="F177" s="39"/>
      <c r="G177" s="13"/>
    </row>
    <row r="178" spans="6:7" ht="15.75" customHeight="1">
      <c r="F178" s="39"/>
      <c r="G178" s="13"/>
    </row>
    <row r="179" spans="6:7" ht="15.75" customHeight="1">
      <c r="F179" s="39"/>
      <c r="G179" s="13"/>
    </row>
    <row r="180" spans="6:7" ht="15.75" customHeight="1">
      <c r="F180" s="39"/>
      <c r="G180" s="13"/>
    </row>
    <row r="181" spans="6:7" ht="15.75" customHeight="1">
      <c r="F181" s="39"/>
      <c r="G181" s="13"/>
    </row>
    <row r="182" spans="6:7" ht="15.75" customHeight="1">
      <c r="F182" s="39"/>
      <c r="G182" s="13"/>
    </row>
    <row r="183" spans="6:7" ht="15.75" customHeight="1">
      <c r="F183" s="39"/>
      <c r="G183" s="13"/>
    </row>
    <row r="184" spans="6:7" ht="15.75" customHeight="1">
      <c r="F184" s="39"/>
      <c r="G184" s="13"/>
    </row>
    <row r="185" spans="6:7" ht="15.75" customHeight="1">
      <c r="F185" s="39"/>
      <c r="G185" s="13"/>
    </row>
    <row r="186" spans="6:7" ht="15.75" customHeight="1">
      <c r="F186" s="39"/>
      <c r="G186" s="13"/>
    </row>
    <row r="187" spans="6:7" ht="15.75" customHeight="1">
      <c r="F187" s="39"/>
      <c r="G187" s="13"/>
    </row>
    <row r="188" spans="6:7" ht="15.75" customHeight="1">
      <c r="F188" s="39"/>
      <c r="G188" s="13"/>
    </row>
    <row r="189" spans="6:7" ht="15.75" customHeight="1">
      <c r="F189" s="39"/>
      <c r="G189" s="13"/>
    </row>
    <row r="190" spans="6:7" ht="15.75" customHeight="1">
      <c r="F190" s="39"/>
      <c r="G190" s="13"/>
    </row>
    <row r="191" spans="6:7" ht="15.75" customHeight="1">
      <c r="F191" s="39"/>
      <c r="G191" s="13"/>
    </row>
    <row r="192" spans="6:7" ht="15.75" customHeight="1">
      <c r="F192" s="39"/>
      <c r="G192" s="13"/>
    </row>
    <row r="193" spans="6:7" ht="15.75" customHeight="1">
      <c r="F193" s="39"/>
      <c r="G193" s="13"/>
    </row>
    <row r="194" spans="6:7" ht="15.75" customHeight="1">
      <c r="F194" s="39"/>
      <c r="G194" s="13"/>
    </row>
    <row r="195" spans="6:7" ht="15.75" customHeight="1">
      <c r="F195" s="39"/>
      <c r="G195" s="13"/>
    </row>
    <row r="196" spans="6:7" ht="15.75" customHeight="1">
      <c r="F196" s="39"/>
      <c r="G196" s="13"/>
    </row>
    <row r="197" spans="6:7" ht="15.75" customHeight="1">
      <c r="F197" s="39"/>
      <c r="G197" s="13"/>
    </row>
    <row r="198" spans="6:7" ht="15.75" customHeight="1">
      <c r="F198" s="39"/>
      <c r="G198" s="13"/>
    </row>
    <row r="199" spans="6:7" ht="15.75" customHeight="1">
      <c r="F199" s="39"/>
      <c r="G199" s="13"/>
    </row>
    <row r="200" spans="6:7" ht="15.75" customHeight="1">
      <c r="F200" s="39"/>
      <c r="G200" s="13"/>
    </row>
    <row r="201" spans="6:7" ht="15.75" customHeight="1">
      <c r="F201" s="39"/>
      <c r="G201" s="13"/>
    </row>
    <row r="202" spans="6:7" ht="15.75" customHeight="1">
      <c r="F202" s="39"/>
      <c r="G202" s="13"/>
    </row>
    <row r="203" spans="6:7" ht="15.75" customHeight="1">
      <c r="F203" s="39"/>
      <c r="G203" s="13"/>
    </row>
    <row r="204" spans="6:7" ht="15.75" customHeight="1">
      <c r="F204" s="39"/>
      <c r="G204" s="13"/>
    </row>
    <row r="205" spans="6:7" ht="15.75" customHeight="1">
      <c r="F205" s="39"/>
      <c r="G205" s="13"/>
    </row>
    <row r="206" spans="6:7" ht="15.75" customHeight="1">
      <c r="F206" s="39"/>
      <c r="G206" s="13"/>
    </row>
    <row r="207" spans="6:7" ht="15.75" customHeight="1">
      <c r="F207" s="39"/>
      <c r="G207" s="13"/>
    </row>
    <row r="208" spans="6:7" ht="15.75" customHeight="1">
      <c r="F208" s="39"/>
      <c r="G208" s="13"/>
    </row>
    <row r="209" spans="6:7" ht="15.75" customHeight="1">
      <c r="F209" s="39"/>
      <c r="G209" s="13"/>
    </row>
    <row r="210" spans="6:7" ht="15.75" customHeight="1">
      <c r="F210" s="39"/>
      <c r="G210" s="13"/>
    </row>
    <row r="211" spans="6:7" ht="15.75" customHeight="1">
      <c r="F211" s="39"/>
      <c r="G211" s="13"/>
    </row>
    <row r="212" spans="6:7" ht="15.75" customHeight="1">
      <c r="F212" s="39"/>
      <c r="G212" s="13"/>
    </row>
    <row r="213" spans="6:7" ht="15.75" customHeight="1">
      <c r="F213" s="39"/>
      <c r="G213" s="13"/>
    </row>
    <row r="214" spans="6:7" ht="15.75" customHeight="1">
      <c r="F214" s="39"/>
      <c r="G214" s="13"/>
    </row>
    <row r="215" spans="6:7" ht="15.75" customHeight="1">
      <c r="F215" s="39"/>
      <c r="G215" s="13"/>
    </row>
    <row r="216" spans="6:7" ht="15.75" customHeight="1">
      <c r="F216" s="39"/>
      <c r="G216" s="13"/>
    </row>
    <row r="217" spans="6:7" ht="15.75" customHeight="1">
      <c r="F217" s="39"/>
      <c r="G217" s="13"/>
    </row>
    <row r="218" spans="6:7" ht="15.75" customHeight="1">
      <c r="F218" s="39"/>
      <c r="G218" s="13"/>
    </row>
    <row r="219" spans="6:7" ht="15.75" customHeight="1">
      <c r="F219" s="39"/>
      <c r="G219" s="13"/>
    </row>
    <row r="220" spans="6:7" ht="15.75" customHeight="1">
      <c r="F220" s="39"/>
      <c r="G220" s="13"/>
    </row>
    <row r="221" spans="6:7" ht="15.75" customHeight="1">
      <c r="F221" s="39"/>
      <c r="G221" s="13"/>
    </row>
    <row r="222" spans="6:7" ht="15.75" customHeight="1">
      <c r="F222" s="39"/>
      <c r="G222" s="13"/>
    </row>
    <row r="223" spans="6:7" ht="15.75" customHeight="1">
      <c r="F223" s="39"/>
      <c r="G223" s="13"/>
    </row>
    <row r="224" spans="6:7" ht="15.75" customHeight="1">
      <c r="F224" s="39"/>
      <c r="G224" s="13"/>
    </row>
    <row r="225" spans="6:7" ht="15.75" customHeight="1">
      <c r="F225" s="39"/>
      <c r="G225" s="13"/>
    </row>
    <row r="226" spans="6:7" ht="15.75" customHeight="1">
      <c r="F226" s="39"/>
      <c r="G226" s="13"/>
    </row>
    <row r="227" spans="6:7" ht="15.75" customHeight="1">
      <c r="F227" s="39"/>
      <c r="G227" s="13"/>
    </row>
    <row r="228" spans="6:7" ht="15.75" customHeight="1">
      <c r="F228" s="39"/>
      <c r="G228" s="13"/>
    </row>
    <row r="229" spans="6:7" ht="15.75" customHeight="1">
      <c r="F229" s="39"/>
      <c r="G229" s="13"/>
    </row>
    <row r="230" spans="6:7" ht="15.75" customHeight="1">
      <c r="F230" s="39"/>
      <c r="G230" s="13"/>
    </row>
    <row r="231" spans="6:7" ht="15.75" customHeight="1">
      <c r="F231" s="39"/>
      <c r="G231" s="13"/>
    </row>
    <row r="232" spans="6:7" ht="15.75" customHeight="1">
      <c r="F232" s="39"/>
      <c r="G232" s="13"/>
    </row>
    <row r="233" spans="6:7" ht="15.75" customHeight="1">
      <c r="F233" s="39"/>
      <c r="G233" s="13"/>
    </row>
    <row r="234" spans="6:7" ht="15.75" customHeight="1">
      <c r="F234" s="39"/>
      <c r="G234" s="13"/>
    </row>
    <row r="235" spans="6:7" ht="15.75" customHeight="1">
      <c r="F235" s="39"/>
      <c r="G235" s="13"/>
    </row>
    <row r="236" spans="6:7" ht="15.75" customHeight="1">
      <c r="F236" s="39"/>
      <c r="G236" s="13"/>
    </row>
    <row r="237" spans="6:7" ht="15.75" customHeight="1">
      <c r="F237" s="39"/>
      <c r="G237" s="13"/>
    </row>
    <row r="238" spans="6:7" ht="15.75" customHeight="1">
      <c r="F238" s="39"/>
      <c r="G238" s="13"/>
    </row>
    <row r="239" spans="6:7" ht="15.75" customHeight="1">
      <c r="F239" s="39"/>
      <c r="G239" s="13"/>
    </row>
    <row r="240" spans="6:7" ht="15.75" customHeight="1">
      <c r="F240" s="39"/>
      <c r="G240" s="13"/>
    </row>
    <row r="241" spans="6:7" ht="15.75" customHeight="1">
      <c r="F241" s="39"/>
      <c r="G241" s="13"/>
    </row>
    <row r="242" spans="6:7" ht="15.75" customHeight="1">
      <c r="F242" s="39"/>
      <c r="G242" s="13"/>
    </row>
    <row r="243" spans="6:7" ht="15.75" customHeight="1">
      <c r="F243" s="39"/>
      <c r="G243" s="13"/>
    </row>
    <row r="244" spans="6:7" ht="15.75" customHeight="1">
      <c r="F244" s="39"/>
      <c r="G244" s="13"/>
    </row>
    <row r="245" spans="6:7" ht="15.75" customHeight="1">
      <c r="F245" s="39"/>
      <c r="G245" s="13"/>
    </row>
    <row r="246" spans="6:7" ht="15.75" customHeight="1">
      <c r="F246" s="39"/>
      <c r="G246" s="13"/>
    </row>
    <row r="247" spans="6:7" ht="15.75" customHeight="1">
      <c r="F247" s="39"/>
      <c r="G247" s="13"/>
    </row>
    <row r="248" spans="6:7" ht="15.75" customHeight="1">
      <c r="F248" s="39"/>
      <c r="G248" s="13"/>
    </row>
    <row r="249" spans="6:7" ht="15.75" customHeight="1">
      <c r="F249" s="39"/>
    </row>
    <row r="250" spans="6:7" ht="15.75" customHeight="1">
      <c r="F250" s="39"/>
    </row>
    <row r="251" spans="6:7" ht="15.75" customHeight="1">
      <c r="F251" s="39"/>
    </row>
    <row r="252" spans="6:7" ht="15.75" customHeight="1">
      <c r="F252" s="39"/>
    </row>
    <row r="253" spans="6:7" ht="15.75" customHeight="1">
      <c r="F253" s="39"/>
    </row>
    <row r="254" spans="6:7" ht="15.75" customHeight="1">
      <c r="F254" s="39"/>
    </row>
    <row r="255" spans="6:7" ht="15.75" customHeight="1">
      <c r="F255" s="39"/>
    </row>
    <row r="256" spans="6:7" ht="15.75" customHeight="1">
      <c r="F256" s="39"/>
    </row>
    <row r="257" spans="6:6" ht="15.75" customHeight="1">
      <c r="F257" s="39"/>
    </row>
    <row r="258" spans="6:6" ht="15.75" customHeight="1">
      <c r="F258" s="39"/>
    </row>
    <row r="259" spans="6:6" ht="15.75" customHeight="1">
      <c r="F259" s="39"/>
    </row>
    <row r="260" spans="6:6" ht="15.75" customHeight="1">
      <c r="F260" s="39"/>
    </row>
    <row r="261" spans="6:6" ht="15.75" customHeight="1">
      <c r="F261" s="39"/>
    </row>
    <row r="262" spans="6:6" ht="15.75" customHeight="1">
      <c r="F262" s="39"/>
    </row>
    <row r="263" spans="6:6" ht="15.75" customHeight="1">
      <c r="F263" s="39"/>
    </row>
    <row r="264" spans="6:6" ht="15.75" customHeight="1">
      <c r="F264" s="39"/>
    </row>
    <row r="265" spans="6:6" ht="15.75" customHeight="1">
      <c r="F265" s="39"/>
    </row>
    <row r="266" spans="6:6" ht="15.75" customHeight="1">
      <c r="F266" s="39"/>
    </row>
    <row r="267" spans="6:6" ht="15.75" customHeight="1">
      <c r="F267" s="39"/>
    </row>
    <row r="268" spans="6:6" ht="15.75" customHeight="1">
      <c r="F268" s="39"/>
    </row>
    <row r="269" spans="6:6" ht="15.75" customHeight="1">
      <c r="F269" s="39"/>
    </row>
    <row r="270" spans="6:6" ht="15.75" customHeight="1">
      <c r="F270" s="39"/>
    </row>
    <row r="271" spans="6:6" ht="15.75" customHeight="1">
      <c r="F271" s="39"/>
    </row>
    <row r="272" spans="6:6" ht="15.75" customHeight="1">
      <c r="F272" s="39"/>
    </row>
    <row r="273" spans="6:6" ht="15.75" customHeight="1">
      <c r="F273" s="39"/>
    </row>
    <row r="274" spans="6:6" ht="15.75" customHeight="1">
      <c r="F274" s="39"/>
    </row>
    <row r="275" spans="6:6" ht="15.75" customHeight="1">
      <c r="F275" s="39"/>
    </row>
    <row r="276" spans="6:6" ht="15.75" customHeight="1">
      <c r="F276" s="39"/>
    </row>
    <row r="277" spans="6:6" ht="15.75" customHeight="1">
      <c r="F277" s="39"/>
    </row>
    <row r="278" spans="6:6" ht="15.75" customHeight="1">
      <c r="F278" s="39"/>
    </row>
    <row r="279" spans="6:6" ht="15.75" customHeight="1">
      <c r="F279" s="39"/>
    </row>
    <row r="280" spans="6:6" ht="15.75" customHeight="1">
      <c r="F280" s="39"/>
    </row>
    <row r="281" spans="6:6" ht="15.75" customHeight="1">
      <c r="F281" s="39"/>
    </row>
    <row r="282" spans="6:6" ht="15.75" customHeight="1">
      <c r="F282" s="39"/>
    </row>
    <row r="283" spans="6:6" ht="15.75" customHeight="1">
      <c r="F283" s="39"/>
    </row>
    <row r="284" spans="6:6" ht="15.75" customHeight="1">
      <c r="F284" s="39"/>
    </row>
    <row r="285" spans="6:6" ht="15.75" customHeight="1">
      <c r="F285" s="39"/>
    </row>
    <row r="286" spans="6:6" ht="15.75" customHeight="1">
      <c r="F286" s="39"/>
    </row>
    <row r="287" spans="6:6" ht="15.75" customHeight="1">
      <c r="F287" s="39"/>
    </row>
    <row r="288" spans="6:6" ht="15.75" customHeight="1">
      <c r="F288" s="39"/>
    </row>
    <row r="289" spans="6:6" ht="15.75" customHeight="1">
      <c r="F289" s="39"/>
    </row>
    <row r="290" spans="6:6" ht="15.75" customHeight="1">
      <c r="F290" s="39"/>
    </row>
    <row r="291" spans="6:6" ht="15.75" customHeight="1">
      <c r="F291" s="39"/>
    </row>
    <row r="292" spans="6:6" ht="15.75" customHeight="1">
      <c r="F292" s="39"/>
    </row>
    <row r="293" spans="6:6" ht="15.75" customHeight="1">
      <c r="F293" s="39"/>
    </row>
    <row r="294" spans="6:6" ht="15.75" customHeight="1">
      <c r="F294" s="39"/>
    </row>
    <row r="295" spans="6:6" ht="15.75" customHeight="1">
      <c r="F295" s="39"/>
    </row>
    <row r="296" spans="6:6" ht="15.75" customHeight="1">
      <c r="F296" s="39"/>
    </row>
    <row r="297" spans="6:6" ht="15.75" customHeight="1">
      <c r="F297" s="39"/>
    </row>
    <row r="298" spans="6:6" ht="15.75" customHeight="1">
      <c r="F298" s="39"/>
    </row>
    <row r="299" spans="6:6" ht="15.75" customHeight="1">
      <c r="F299" s="39"/>
    </row>
    <row r="300" spans="6:6" ht="15.75" customHeight="1">
      <c r="F300" s="39"/>
    </row>
    <row r="301" spans="6:6" ht="15.75" customHeight="1">
      <c r="F301" s="39"/>
    </row>
    <row r="302" spans="6:6" ht="15.75" customHeight="1">
      <c r="F302" s="39"/>
    </row>
    <row r="303" spans="6:6" ht="15.75" customHeight="1">
      <c r="F303" s="39"/>
    </row>
    <row r="304" spans="6:6" ht="15.75" customHeight="1">
      <c r="F304" s="39"/>
    </row>
    <row r="305" spans="6:6" ht="15.75" customHeight="1">
      <c r="F305" s="39"/>
    </row>
    <row r="306" spans="6:6" ht="15.75" customHeight="1">
      <c r="F306" s="39"/>
    </row>
    <row r="307" spans="6:6" ht="15.75" customHeight="1">
      <c r="F307" s="39"/>
    </row>
    <row r="308" spans="6:6" ht="15.75" customHeight="1">
      <c r="F308" s="39"/>
    </row>
    <row r="309" spans="6:6" ht="15.75" customHeight="1">
      <c r="F309" s="39"/>
    </row>
    <row r="310" spans="6:6" ht="15.75" customHeight="1">
      <c r="F310" s="39"/>
    </row>
    <row r="311" spans="6:6" ht="15.75" customHeight="1">
      <c r="F311" s="39"/>
    </row>
    <row r="312" spans="6:6" ht="15.75" customHeight="1">
      <c r="F312" s="39"/>
    </row>
    <row r="313" spans="6:6" ht="15.75" customHeight="1">
      <c r="F313" s="39"/>
    </row>
    <row r="314" spans="6:6" ht="15.75" customHeight="1">
      <c r="F314" s="39"/>
    </row>
    <row r="315" spans="6:6" ht="15.75" customHeight="1">
      <c r="F315" s="39"/>
    </row>
    <row r="316" spans="6:6" ht="15.75" customHeight="1">
      <c r="F316" s="39"/>
    </row>
    <row r="317" spans="6:6" ht="15.75" customHeight="1">
      <c r="F317" s="39"/>
    </row>
    <row r="318" spans="6:6" ht="15.75" customHeight="1">
      <c r="F318" s="39"/>
    </row>
    <row r="319" spans="6:6" ht="15.75" customHeight="1">
      <c r="F319" s="39"/>
    </row>
    <row r="320" spans="6:6" ht="15.75" customHeight="1">
      <c r="F320" s="39"/>
    </row>
    <row r="321" spans="6:6" ht="15.75" customHeight="1">
      <c r="F321" s="39"/>
    </row>
    <row r="322" spans="6:6" ht="15.75" customHeight="1">
      <c r="F322" s="39"/>
    </row>
    <row r="323" spans="6:6" ht="15.75" customHeight="1">
      <c r="F323" s="39"/>
    </row>
    <row r="324" spans="6:6" ht="15.75" customHeight="1">
      <c r="F324" s="39"/>
    </row>
    <row r="325" spans="6:6" ht="15.75" customHeight="1">
      <c r="F325" s="39"/>
    </row>
    <row r="326" spans="6:6" ht="15.75" customHeight="1">
      <c r="F326" s="39"/>
    </row>
    <row r="327" spans="6:6" ht="15.75" customHeight="1">
      <c r="F327" s="39"/>
    </row>
    <row r="328" spans="6:6" ht="15.75" customHeight="1">
      <c r="F328" s="39"/>
    </row>
    <row r="329" spans="6:6" ht="15.75" customHeight="1">
      <c r="F329" s="39"/>
    </row>
    <row r="330" spans="6:6" ht="15.75" customHeight="1">
      <c r="F330" s="39"/>
    </row>
    <row r="331" spans="6:6" ht="15.75" customHeight="1">
      <c r="F331" s="39"/>
    </row>
    <row r="332" spans="6:6" ht="15.75" customHeight="1">
      <c r="F332" s="39"/>
    </row>
    <row r="333" spans="6:6" ht="15.75" customHeight="1">
      <c r="F333" s="39"/>
    </row>
    <row r="334" spans="6:6" ht="15.75" customHeight="1">
      <c r="F334" s="39"/>
    </row>
    <row r="335" spans="6:6" ht="15.75" customHeight="1">
      <c r="F335" s="39"/>
    </row>
    <row r="336" spans="6:6" ht="15.75" customHeight="1">
      <c r="F336" s="39"/>
    </row>
    <row r="337" spans="6:6" ht="15.75" customHeight="1">
      <c r="F337" s="39"/>
    </row>
    <row r="338" spans="6:6" ht="15.75" customHeight="1">
      <c r="F338" s="39"/>
    </row>
    <row r="339" spans="6:6" ht="15.75" customHeight="1">
      <c r="F339" s="39"/>
    </row>
    <row r="340" spans="6:6" ht="15.75" customHeight="1">
      <c r="F340" s="39"/>
    </row>
    <row r="341" spans="6:6" ht="15.75" customHeight="1">
      <c r="F341" s="39"/>
    </row>
    <row r="342" spans="6:6" ht="15.75" customHeight="1">
      <c r="F342" s="39"/>
    </row>
    <row r="343" spans="6:6" ht="15.75" customHeight="1">
      <c r="F343" s="39"/>
    </row>
    <row r="344" spans="6:6" ht="15.75" customHeight="1">
      <c r="F344" s="39"/>
    </row>
    <row r="345" spans="6:6" ht="15.75" customHeight="1">
      <c r="F345" s="39"/>
    </row>
    <row r="346" spans="6:6" ht="15.75" customHeight="1">
      <c r="F346" s="39"/>
    </row>
    <row r="347" spans="6:6" ht="15.75" customHeight="1">
      <c r="F347" s="39"/>
    </row>
    <row r="348" spans="6:6" ht="15.75" customHeight="1">
      <c r="F348" s="39"/>
    </row>
    <row r="349" spans="6:6" ht="15.75" customHeight="1">
      <c r="F349" s="39"/>
    </row>
    <row r="350" spans="6:6" ht="15.75" customHeight="1">
      <c r="F350" s="39"/>
    </row>
    <row r="351" spans="6:6" ht="15.75" customHeight="1">
      <c r="F351" s="39"/>
    </row>
    <row r="352" spans="6:6" ht="15.75" customHeight="1">
      <c r="F352" s="39"/>
    </row>
    <row r="353" spans="6:6" ht="15.75" customHeight="1">
      <c r="F353" s="39"/>
    </row>
    <row r="354" spans="6:6" ht="15.75" customHeight="1">
      <c r="F354" s="39"/>
    </row>
    <row r="355" spans="6:6" ht="15.75" customHeight="1">
      <c r="F355" s="39"/>
    </row>
    <row r="356" spans="6:6" ht="15.75" customHeight="1">
      <c r="F356" s="39"/>
    </row>
    <row r="357" spans="6:6" ht="15.75" customHeight="1">
      <c r="F357" s="39"/>
    </row>
    <row r="358" spans="6:6" ht="15.75" customHeight="1">
      <c r="F358" s="39"/>
    </row>
    <row r="359" spans="6:6" ht="15.75" customHeight="1">
      <c r="F359" s="39"/>
    </row>
    <row r="360" spans="6:6" ht="15.75" customHeight="1">
      <c r="F360" s="39"/>
    </row>
    <row r="361" spans="6:6" ht="15.75" customHeight="1">
      <c r="F361" s="39"/>
    </row>
    <row r="362" spans="6:6" ht="15.75" customHeight="1">
      <c r="F362" s="39"/>
    </row>
    <row r="363" spans="6:6" ht="15.75" customHeight="1">
      <c r="F363" s="39"/>
    </row>
    <row r="364" spans="6:6" ht="15.75" customHeight="1">
      <c r="F364" s="39"/>
    </row>
    <row r="365" spans="6:6" ht="15.75" customHeight="1">
      <c r="F365" s="39"/>
    </row>
    <row r="366" spans="6:6" ht="15.75" customHeight="1">
      <c r="F366" s="39"/>
    </row>
    <row r="367" spans="6:6" ht="15.75" customHeight="1">
      <c r="F367" s="39"/>
    </row>
    <row r="368" spans="6:6" ht="15.75" customHeight="1">
      <c r="F368" s="39"/>
    </row>
    <row r="369" spans="6:6" ht="15.75" customHeight="1">
      <c r="F369" s="39"/>
    </row>
    <row r="370" spans="6:6" ht="15.75" customHeight="1">
      <c r="F370" s="39"/>
    </row>
    <row r="371" spans="6:6" ht="15.75" customHeight="1">
      <c r="F371" s="39"/>
    </row>
    <row r="372" spans="6:6" ht="15.75" customHeight="1">
      <c r="F372" s="39"/>
    </row>
    <row r="373" spans="6:6" ht="15.75" customHeight="1">
      <c r="F373" s="39"/>
    </row>
    <row r="374" spans="6:6" ht="15.75" customHeight="1">
      <c r="F374" s="39"/>
    </row>
    <row r="375" spans="6:6" ht="15.75" customHeight="1">
      <c r="F375" s="39"/>
    </row>
    <row r="376" spans="6:6" ht="15.75" customHeight="1">
      <c r="F376" s="39"/>
    </row>
    <row r="377" spans="6:6" ht="15.75" customHeight="1">
      <c r="F377" s="39"/>
    </row>
    <row r="378" spans="6:6" ht="15.75" customHeight="1">
      <c r="F378" s="39"/>
    </row>
    <row r="379" spans="6:6" ht="15.75" customHeight="1">
      <c r="F379" s="39"/>
    </row>
    <row r="380" spans="6:6" ht="15.75" customHeight="1">
      <c r="F380" s="39"/>
    </row>
    <row r="381" spans="6:6" ht="15.75" customHeight="1">
      <c r="F381" s="39"/>
    </row>
    <row r="382" spans="6:6" ht="15.75" customHeight="1">
      <c r="F382" s="39"/>
    </row>
    <row r="383" spans="6:6" ht="15.75" customHeight="1">
      <c r="F383" s="39"/>
    </row>
    <row r="384" spans="6:6" ht="15.75" customHeight="1">
      <c r="F384" s="39"/>
    </row>
    <row r="385" spans="6:6" ht="15.75" customHeight="1">
      <c r="F385" s="39"/>
    </row>
    <row r="386" spans="6:6" ht="15.75" customHeight="1">
      <c r="F386" s="39"/>
    </row>
    <row r="387" spans="6:6" ht="15.75" customHeight="1">
      <c r="F387" s="39"/>
    </row>
    <row r="388" spans="6:6" ht="15.75" customHeight="1">
      <c r="F388" s="39"/>
    </row>
    <row r="389" spans="6:6" ht="15.75" customHeight="1">
      <c r="F389" s="39"/>
    </row>
    <row r="390" spans="6:6" ht="15.75" customHeight="1">
      <c r="F390" s="39"/>
    </row>
    <row r="391" spans="6:6" ht="15.75" customHeight="1">
      <c r="F391" s="39"/>
    </row>
    <row r="392" spans="6:6" ht="15.75" customHeight="1">
      <c r="F392" s="39"/>
    </row>
    <row r="393" spans="6:6" ht="15.75" customHeight="1">
      <c r="F393" s="39"/>
    </row>
    <row r="394" spans="6:6" ht="15.75" customHeight="1">
      <c r="F394" s="39"/>
    </row>
    <row r="395" spans="6:6" ht="15.75" customHeight="1">
      <c r="F395" s="39"/>
    </row>
    <row r="396" spans="6:6" ht="15.75" customHeight="1">
      <c r="F396" s="39"/>
    </row>
    <row r="397" spans="6:6" ht="15.75" customHeight="1">
      <c r="F397" s="39"/>
    </row>
    <row r="398" spans="6:6" ht="15.75" customHeight="1">
      <c r="F398" s="39"/>
    </row>
    <row r="399" spans="6:6" ht="15.75" customHeight="1">
      <c r="F399" s="39"/>
    </row>
    <row r="400" spans="6:6" ht="15.75" customHeight="1">
      <c r="F400" s="39"/>
    </row>
    <row r="401" spans="6:6" ht="15.75" customHeight="1">
      <c r="F401" s="39"/>
    </row>
    <row r="402" spans="6:6" ht="15.75" customHeight="1">
      <c r="F402" s="39"/>
    </row>
    <row r="403" spans="6:6" ht="15.75" customHeight="1">
      <c r="F403" s="39"/>
    </row>
    <row r="404" spans="6:6" ht="15.75" customHeight="1">
      <c r="F404" s="39"/>
    </row>
    <row r="405" spans="6:6" ht="15.75" customHeight="1">
      <c r="F405" s="39"/>
    </row>
    <row r="406" spans="6:6" ht="15.75" customHeight="1">
      <c r="F406" s="39"/>
    </row>
    <row r="407" spans="6:6" ht="15.75" customHeight="1">
      <c r="F407" s="39"/>
    </row>
    <row r="408" spans="6:6" ht="15.75" customHeight="1">
      <c r="F408" s="39"/>
    </row>
    <row r="409" spans="6:6" ht="15.75" customHeight="1">
      <c r="F409" s="39"/>
    </row>
    <row r="410" spans="6:6" ht="15.75" customHeight="1">
      <c r="F410" s="39"/>
    </row>
    <row r="411" spans="6:6" ht="15.75" customHeight="1">
      <c r="F411" s="39"/>
    </row>
    <row r="412" spans="6:6" ht="15.75" customHeight="1">
      <c r="F412" s="39"/>
    </row>
    <row r="413" spans="6:6" ht="15.75" customHeight="1">
      <c r="F413" s="39"/>
    </row>
    <row r="414" spans="6:6" ht="15.75" customHeight="1">
      <c r="F414" s="39"/>
    </row>
    <row r="415" spans="6:6" ht="15.75" customHeight="1">
      <c r="F415" s="39"/>
    </row>
    <row r="416" spans="6:6" ht="15.75" customHeight="1">
      <c r="F416" s="39"/>
    </row>
    <row r="417" spans="6:6" ht="15.75" customHeight="1">
      <c r="F417" s="39"/>
    </row>
    <row r="418" spans="6:6" ht="15.75" customHeight="1">
      <c r="F418" s="39"/>
    </row>
    <row r="419" spans="6:6" ht="15.75" customHeight="1">
      <c r="F419" s="39"/>
    </row>
    <row r="420" spans="6:6" ht="15.75" customHeight="1">
      <c r="F420" s="39"/>
    </row>
    <row r="421" spans="6:6" ht="15.75" customHeight="1">
      <c r="F421" s="39"/>
    </row>
    <row r="422" spans="6:6" ht="15.75" customHeight="1">
      <c r="F422" s="39"/>
    </row>
    <row r="423" spans="6:6" ht="15.75" customHeight="1">
      <c r="F423" s="39"/>
    </row>
    <row r="424" spans="6:6" ht="15.75" customHeight="1">
      <c r="F424" s="39"/>
    </row>
    <row r="425" spans="6:6" ht="15.75" customHeight="1">
      <c r="F425" s="39"/>
    </row>
    <row r="426" spans="6:6" ht="15.75" customHeight="1">
      <c r="F426" s="39"/>
    </row>
    <row r="427" spans="6:6" ht="15.75" customHeight="1">
      <c r="F427" s="39"/>
    </row>
    <row r="428" spans="6:6" ht="15.75" customHeight="1">
      <c r="F428" s="39"/>
    </row>
    <row r="429" spans="6:6" ht="15.75" customHeight="1">
      <c r="F429" s="39"/>
    </row>
    <row r="430" spans="6:6" ht="15.75" customHeight="1">
      <c r="F430" s="39"/>
    </row>
    <row r="431" spans="6:6" ht="15.75" customHeight="1">
      <c r="F431" s="39"/>
    </row>
    <row r="432" spans="6:6" ht="15.75" customHeight="1">
      <c r="F432" s="39"/>
    </row>
    <row r="433" spans="6:6" ht="15.75" customHeight="1">
      <c r="F433" s="39"/>
    </row>
    <row r="434" spans="6:6" ht="15.75" customHeight="1">
      <c r="F434" s="39"/>
    </row>
    <row r="435" spans="6:6" ht="15.75" customHeight="1">
      <c r="F435" s="39"/>
    </row>
    <row r="436" spans="6:6" ht="15.75" customHeight="1">
      <c r="F436" s="39"/>
    </row>
    <row r="437" spans="6:6" ht="15.75" customHeight="1">
      <c r="F437" s="39"/>
    </row>
    <row r="438" spans="6:6" ht="15.75" customHeight="1">
      <c r="F438" s="39"/>
    </row>
    <row r="439" spans="6:6" ht="15.75" customHeight="1">
      <c r="F439" s="39"/>
    </row>
    <row r="440" spans="6:6" ht="15.75" customHeight="1">
      <c r="F440" s="39"/>
    </row>
    <row r="441" spans="6:6" ht="15.75" customHeight="1">
      <c r="F441" s="39"/>
    </row>
    <row r="442" spans="6:6" ht="15.75" customHeight="1">
      <c r="F442" s="39"/>
    </row>
    <row r="443" spans="6:6" ht="15.75" customHeight="1">
      <c r="F443" s="39"/>
    </row>
    <row r="444" spans="6:6" ht="15.75" customHeight="1">
      <c r="F444" s="39"/>
    </row>
    <row r="445" spans="6:6" ht="15.75" customHeight="1">
      <c r="F445" s="39"/>
    </row>
    <row r="446" spans="6:6" ht="15.75" customHeight="1">
      <c r="F446" s="39"/>
    </row>
    <row r="447" spans="6:6" ht="15.75" customHeight="1">
      <c r="F447" s="39"/>
    </row>
    <row r="448" spans="6:6" ht="15.75" customHeight="1">
      <c r="F448" s="39"/>
    </row>
    <row r="449" spans="6:6" ht="15.75" customHeight="1">
      <c r="F449" s="39"/>
    </row>
    <row r="450" spans="6:6" ht="15.75" customHeight="1">
      <c r="F450" s="39"/>
    </row>
    <row r="451" spans="6:6" ht="15.75" customHeight="1">
      <c r="F451" s="39"/>
    </row>
    <row r="452" spans="6:6" ht="15.75" customHeight="1">
      <c r="F452" s="39"/>
    </row>
    <row r="453" spans="6:6" ht="15.75" customHeight="1">
      <c r="F453" s="39"/>
    </row>
    <row r="454" spans="6:6" ht="15.75" customHeight="1">
      <c r="F454" s="39"/>
    </row>
    <row r="455" spans="6:6" ht="15.75" customHeight="1">
      <c r="F455" s="39"/>
    </row>
    <row r="456" spans="6:6" ht="15.75" customHeight="1">
      <c r="F456" s="39"/>
    </row>
    <row r="457" spans="6:6" ht="15.75" customHeight="1">
      <c r="F457" s="39"/>
    </row>
    <row r="458" spans="6:6" ht="15.75" customHeight="1">
      <c r="F458" s="39"/>
    </row>
    <row r="459" spans="6:6" ht="15.75" customHeight="1">
      <c r="F459" s="39"/>
    </row>
    <row r="460" spans="6:6" ht="15.75" customHeight="1">
      <c r="F460" s="39"/>
    </row>
    <row r="461" spans="6:6" ht="15.75" customHeight="1">
      <c r="F461" s="39"/>
    </row>
    <row r="462" spans="6:6" ht="15.75" customHeight="1">
      <c r="F462" s="39"/>
    </row>
    <row r="463" spans="6:6" ht="15.75" customHeight="1">
      <c r="F463" s="39"/>
    </row>
    <row r="464" spans="6:6" ht="15.75" customHeight="1">
      <c r="F464" s="39"/>
    </row>
    <row r="465" spans="6:6" ht="15.75" customHeight="1">
      <c r="F465" s="39"/>
    </row>
    <row r="466" spans="6:6" ht="15.75" customHeight="1">
      <c r="F466" s="39"/>
    </row>
    <row r="467" spans="6:6" ht="15.75" customHeight="1">
      <c r="F467" s="39"/>
    </row>
    <row r="468" spans="6:6" ht="15.75" customHeight="1">
      <c r="F468" s="39"/>
    </row>
    <row r="469" spans="6:6" ht="15.75" customHeight="1">
      <c r="F469" s="39"/>
    </row>
    <row r="470" spans="6:6" ht="15.75" customHeight="1">
      <c r="F470" s="39"/>
    </row>
    <row r="471" spans="6:6" ht="15.75" customHeight="1">
      <c r="F471" s="39"/>
    </row>
    <row r="472" spans="6:6" ht="15.75" customHeight="1">
      <c r="F472" s="39"/>
    </row>
    <row r="473" spans="6:6" ht="15.75" customHeight="1">
      <c r="F473" s="39"/>
    </row>
    <row r="474" spans="6:6" ht="15.75" customHeight="1">
      <c r="F474" s="39"/>
    </row>
    <row r="475" spans="6:6" ht="15.75" customHeight="1">
      <c r="F475" s="39"/>
    </row>
    <row r="476" spans="6:6" ht="15.75" customHeight="1">
      <c r="F476" s="39"/>
    </row>
    <row r="477" spans="6:6" ht="15.75" customHeight="1">
      <c r="F477" s="39"/>
    </row>
    <row r="478" spans="6:6" ht="15.75" customHeight="1">
      <c r="F478" s="39"/>
    </row>
    <row r="479" spans="6:6" ht="15.75" customHeight="1">
      <c r="F479" s="39"/>
    </row>
    <row r="480" spans="6:6" ht="15.75" customHeight="1">
      <c r="F480" s="39"/>
    </row>
    <row r="481" spans="6:6" ht="15.75" customHeight="1">
      <c r="F481" s="39"/>
    </row>
    <row r="482" spans="6:6" ht="15.75" customHeight="1">
      <c r="F482" s="39"/>
    </row>
    <row r="483" spans="6:6" ht="15.75" customHeight="1">
      <c r="F483" s="39"/>
    </row>
    <row r="484" spans="6:6" ht="15.75" customHeight="1">
      <c r="F484" s="39"/>
    </row>
    <row r="485" spans="6:6" ht="15.75" customHeight="1">
      <c r="F485" s="39"/>
    </row>
    <row r="486" spans="6:6" ht="15.75" customHeight="1">
      <c r="F486" s="39"/>
    </row>
    <row r="487" spans="6:6" ht="15.75" customHeight="1">
      <c r="F487" s="39"/>
    </row>
    <row r="488" spans="6:6" ht="15.75" customHeight="1">
      <c r="F488" s="39"/>
    </row>
    <row r="489" spans="6:6" ht="15.75" customHeight="1">
      <c r="F489" s="39"/>
    </row>
    <row r="490" spans="6:6" ht="15.75" customHeight="1">
      <c r="F490" s="39"/>
    </row>
    <row r="491" spans="6:6" ht="15.75" customHeight="1">
      <c r="F491" s="39"/>
    </row>
    <row r="492" spans="6:6" ht="15.75" customHeight="1">
      <c r="F492" s="39"/>
    </row>
    <row r="493" spans="6:6" ht="15.75" customHeight="1">
      <c r="F493" s="39"/>
    </row>
    <row r="494" spans="6:6" ht="15.75" customHeight="1">
      <c r="F494" s="39"/>
    </row>
    <row r="495" spans="6:6" ht="15.75" customHeight="1">
      <c r="F495" s="39"/>
    </row>
    <row r="496" spans="6:6" ht="15.75" customHeight="1">
      <c r="F496" s="39"/>
    </row>
    <row r="497" spans="6:6" ht="15.75" customHeight="1">
      <c r="F497" s="39"/>
    </row>
    <row r="498" spans="6:6" ht="15.75" customHeight="1">
      <c r="F498" s="39"/>
    </row>
    <row r="499" spans="6:6" ht="15.75" customHeight="1">
      <c r="F499" s="39"/>
    </row>
    <row r="500" spans="6:6" ht="15.75" customHeight="1">
      <c r="F500" s="39"/>
    </row>
    <row r="501" spans="6:6" ht="15.75" customHeight="1">
      <c r="F501" s="39"/>
    </row>
    <row r="502" spans="6:6" ht="15.75" customHeight="1">
      <c r="F502" s="39"/>
    </row>
    <row r="503" spans="6:6" ht="15.75" customHeight="1">
      <c r="F503" s="39"/>
    </row>
    <row r="504" spans="6:6" ht="15.75" customHeight="1">
      <c r="F504" s="39"/>
    </row>
    <row r="505" spans="6:6" ht="15.75" customHeight="1">
      <c r="F505" s="39"/>
    </row>
    <row r="506" spans="6:6" ht="15.75" customHeight="1">
      <c r="F506" s="39"/>
    </row>
    <row r="507" spans="6:6" ht="15.75" customHeight="1">
      <c r="F507" s="39"/>
    </row>
    <row r="508" spans="6:6" ht="15.75" customHeight="1">
      <c r="F508" s="39"/>
    </row>
    <row r="509" spans="6:6" ht="15.75" customHeight="1">
      <c r="F509" s="39"/>
    </row>
    <row r="510" spans="6:6" ht="15.75" customHeight="1">
      <c r="F510" s="39"/>
    </row>
    <row r="511" spans="6:6" ht="15.75" customHeight="1">
      <c r="F511" s="39"/>
    </row>
    <row r="512" spans="6:6" ht="15.75" customHeight="1">
      <c r="F512" s="39"/>
    </row>
    <row r="513" spans="6:6" ht="15.75" customHeight="1">
      <c r="F513" s="39"/>
    </row>
    <row r="514" spans="6:6" ht="15.75" customHeight="1">
      <c r="F514" s="39"/>
    </row>
    <row r="515" spans="6:6" ht="15.75" customHeight="1">
      <c r="F515" s="39"/>
    </row>
    <row r="516" spans="6:6" ht="15.75" customHeight="1">
      <c r="F516" s="39"/>
    </row>
    <row r="517" spans="6:6" ht="15.75" customHeight="1">
      <c r="F517" s="39"/>
    </row>
    <row r="518" spans="6:6" ht="15.75" customHeight="1">
      <c r="F518" s="39"/>
    </row>
    <row r="519" spans="6:6" ht="15.75" customHeight="1">
      <c r="F519" s="39"/>
    </row>
    <row r="520" spans="6:6" ht="15.75" customHeight="1">
      <c r="F520" s="39"/>
    </row>
    <row r="521" spans="6:6" ht="15.75" customHeight="1">
      <c r="F521" s="39"/>
    </row>
    <row r="522" spans="6:6" ht="15.75" customHeight="1">
      <c r="F522" s="39"/>
    </row>
    <row r="523" spans="6:6" ht="15.75" customHeight="1">
      <c r="F523" s="39"/>
    </row>
    <row r="524" spans="6:6" ht="15.75" customHeight="1">
      <c r="F524" s="39"/>
    </row>
    <row r="525" spans="6:6" ht="15.75" customHeight="1">
      <c r="F525" s="39"/>
    </row>
    <row r="526" spans="6:6" ht="15.75" customHeight="1">
      <c r="F526" s="39"/>
    </row>
    <row r="527" spans="6:6" ht="15.75" customHeight="1">
      <c r="F527" s="39"/>
    </row>
    <row r="528" spans="6:6" ht="15.75" customHeight="1">
      <c r="F528" s="39"/>
    </row>
    <row r="529" spans="6:6" ht="15.75" customHeight="1">
      <c r="F529" s="39"/>
    </row>
    <row r="530" spans="6:6" ht="15.75" customHeight="1">
      <c r="F530" s="39"/>
    </row>
    <row r="531" spans="6:6" ht="15.75" customHeight="1">
      <c r="F531" s="39"/>
    </row>
    <row r="532" spans="6:6" ht="15.75" customHeight="1">
      <c r="F532" s="39"/>
    </row>
    <row r="533" spans="6:6" ht="15.75" customHeight="1">
      <c r="F533" s="39"/>
    </row>
    <row r="534" spans="6:6" ht="15.75" customHeight="1">
      <c r="F534" s="39"/>
    </row>
    <row r="535" spans="6:6" ht="15.75" customHeight="1">
      <c r="F535" s="39"/>
    </row>
    <row r="536" spans="6:6" ht="15.75" customHeight="1">
      <c r="F536" s="39"/>
    </row>
    <row r="537" spans="6:6" ht="15.75" customHeight="1">
      <c r="F537" s="39"/>
    </row>
    <row r="538" spans="6:6" ht="15.75" customHeight="1">
      <c r="F538" s="39"/>
    </row>
    <row r="539" spans="6:6" ht="15.75" customHeight="1">
      <c r="F539" s="39"/>
    </row>
    <row r="540" spans="6:6" ht="15.75" customHeight="1">
      <c r="F540" s="39"/>
    </row>
    <row r="541" spans="6:6" ht="15.75" customHeight="1">
      <c r="F541" s="39"/>
    </row>
    <row r="542" spans="6:6" ht="15.75" customHeight="1">
      <c r="F542" s="39"/>
    </row>
    <row r="543" spans="6:6" ht="15.75" customHeight="1">
      <c r="F543" s="39"/>
    </row>
    <row r="544" spans="6:6" ht="15.75" customHeight="1">
      <c r="F544" s="39"/>
    </row>
    <row r="545" spans="6:6" ht="15.75" customHeight="1">
      <c r="F545" s="39"/>
    </row>
    <row r="546" spans="6:6" ht="15.75" customHeight="1">
      <c r="F546" s="39"/>
    </row>
    <row r="547" spans="6:6" ht="15.75" customHeight="1">
      <c r="F547" s="39"/>
    </row>
    <row r="548" spans="6:6" ht="15.75" customHeight="1">
      <c r="F548" s="39"/>
    </row>
    <row r="549" spans="6:6" ht="15.75" customHeight="1">
      <c r="F549" s="39"/>
    </row>
    <row r="550" spans="6:6" ht="15.75" customHeight="1">
      <c r="F550" s="39"/>
    </row>
    <row r="551" spans="6:6" ht="15.75" customHeight="1">
      <c r="F551" s="39"/>
    </row>
    <row r="552" spans="6:6" ht="15.75" customHeight="1">
      <c r="F552" s="39"/>
    </row>
    <row r="553" spans="6:6" ht="15.75" customHeight="1">
      <c r="F553" s="39"/>
    </row>
    <row r="554" spans="6:6" ht="15.75" customHeight="1">
      <c r="F554" s="39"/>
    </row>
    <row r="555" spans="6:6" ht="15.75" customHeight="1">
      <c r="F555" s="39"/>
    </row>
    <row r="556" spans="6:6" ht="15.75" customHeight="1">
      <c r="F556" s="39"/>
    </row>
    <row r="557" spans="6:6" ht="15.75" customHeight="1">
      <c r="F557" s="39"/>
    </row>
    <row r="558" spans="6:6" ht="15.75" customHeight="1">
      <c r="F558" s="39"/>
    </row>
    <row r="559" spans="6:6" ht="15.75" customHeight="1">
      <c r="F559" s="39"/>
    </row>
    <row r="560" spans="6:6" ht="15.75" customHeight="1">
      <c r="F560" s="39"/>
    </row>
    <row r="561" spans="6:6" ht="15.75" customHeight="1">
      <c r="F561" s="39"/>
    </row>
    <row r="562" spans="6:6" ht="15.75" customHeight="1">
      <c r="F562" s="39"/>
    </row>
    <row r="563" spans="6:6" ht="15.75" customHeight="1">
      <c r="F563" s="39"/>
    </row>
    <row r="564" spans="6:6" ht="15.75" customHeight="1">
      <c r="F564" s="39"/>
    </row>
    <row r="565" spans="6:6" ht="15.75" customHeight="1">
      <c r="F565" s="39"/>
    </row>
    <row r="566" spans="6:6" ht="15.75" customHeight="1">
      <c r="F566" s="39"/>
    </row>
    <row r="567" spans="6:6" ht="15.75" customHeight="1">
      <c r="F567" s="39"/>
    </row>
    <row r="568" spans="6:6" ht="15.75" customHeight="1">
      <c r="F568" s="39"/>
    </row>
    <row r="569" spans="6:6" ht="15.75" customHeight="1">
      <c r="F569" s="39"/>
    </row>
    <row r="570" spans="6:6" ht="15.75" customHeight="1">
      <c r="F570" s="39"/>
    </row>
    <row r="571" spans="6:6" ht="15.75" customHeight="1">
      <c r="F571" s="39"/>
    </row>
    <row r="572" spans="6:6" ht="15.75" customHeight="1">
      <c r="F572" s="39"/>
    </row>
    <row r="573" spans="6:6" ht="15.75" customHeight="1">
      <c r="F573" s="39"/>
    </row>
    <row r="574" spans="6:6" ht="15.75" customHeight="1">
      <c r="F574" s="39"/>
    </row>
    <row r="575" spans="6:6" ht="15.75" customHeight="1">
      <c r="F575" s="39"/>
    </row>
    <row r="576" spans="6:6" ht="15.75" customHeight="1">
      <c r="F576" s="39"/>
    </row>
    <row r="577" spans="6:6" ht="15.75" customHeight="1">
      <c r="F577" s="39"/>
    </row>
    <row r="578" spans="6:6" ht="15.75" customHeight="1">
      <c r="F578" s="39"/>
    </row>
    <row r="579" spans="6:6" ht="15.75" customHeight="1">
      <c r="F579" s="39"/>
    </row>
    <row r="580" spans="6:6" ht="15.75" customHeight="1">
      <c r="F580" s="39"/>
    </row>
    <row r="581" spans="6:6" ht="15.75" customHeight="1">
      <c r="F581" s="39"/>
    </row>
    <row r="582" spans="6:6" ht="15.75" customHeight="1">
      <c r="F582" s="39"/>
    </row>
    <row r="583" spans="6:6" ht="15.75" customHeight="1">
      <c r="F583" s="39"/>
    </row>
    <row r="584" spans="6:6" ht="15.75" customHeight="1">
      <c r="F584" s="39"/>
    </row>
    <row r="585" spans="6:6" ht="15.75" customHeight="1">
      <c r="F585" s="39"/>
    </row>
    <row r="586" spans="6:6" ht="15.75" customHeight="1">
      <c r="F586" s="39"/>
    </row>
    <row r="587" spans="6:6" ht="15.75" customHeight="1">
      <c r="F587" s="39"/>
    </row>
    <row r="588" spans="6:6" ht="15.75" customHeight="1">
      <c r="F588" s="39"/>
    </row>
    <row r="589" spans="6:6" ht="15.75" customHeight="1">
      <c r="F589" s="39"/>
    </row>
    <row r="590" spans="6:6" ht="15.75" customHeight="1">
      <c r="F590" s="39"/>
    </row>
    <row r="591" spans="6:6" ht="15.75" customHeight="1">
      <c r="F591" s="39"/>
    </row>
    <row r="592" spans="6:6" ht="15.75" customHeight="1">
      <c r="F592" s="39"/>
    </row>
    <row r="593" spans="6:6" ht="15.75" customHeight="1">
      <c r="F593" s="39"/>
    </row>
    <row r="594" spans="6:6" ht="15.75" customHeight="1">
      <c r="F594" s="39"/>
    </row>
    <row r="595" spans="6:6" ht="15.75" customHeight="1">
      <c r="F595" s="39"/>
    </row>
    <row r="596" spans="6:6" ht="15.75" customHeight="1">
      <c r="F596" s="39"/>
    </row>
    <row r="597" spans="6:6" ht="15.75" customHeight="1">
      <c r="F597" s="39"/>
    </row>
    <row r="598" spans="6:6" ht="15.75" customHeight="1">
      <c r="F598" s="39"/>
    </row>
    <row r="599" spans="6:6" ht="15.75" customHeight="1">
      <c r="F599" s="39"/>
    </row>
    <row r="600" spans="6:6" ht="15.75" customHeight="1">
      <c r="F600" s="39"/>
    </row>
    <row r="601" spans="6:6" ht="15.75" customHeight="1">
      <c r="F601" s="39"/>
    </row>
    <row r="602" spans="6:6" ht="15.75" customHeight="1">
      <c r="F602" s="39"/>
    </row>
    <row r="603" spans="6:6" ht="15.75" customHeight="1">
      <c r="F603" s="39"/>
    </row>
    <row r="604" spans="6:6" ht="15.75" customHeight="1">
      <c r="F604" s="39"/>
    </row>
    <row r="605" spans="6:6" ht="15.75" customHeight="1">
      <c r="F605" s="39"/>
    </row>
    <row r="606" spans="6:6" ht="15.75" customHeight="1">
      <c r="F606" s="39"/>
    </row>
    <row r="607" spans="6:6" ht="15.75" customHeight="1">
      <c r="F607" s="39"/>
    </row>
    <row r="608" spans="6:6" ht="15.75" customHeight="1">
      <c r="F608" s="39"/>
    </row>
    <row r="609" spans="6:6" ht="15.75" customHeight="1">
      <c r="F609" s="39"/>
    </row>
    <row r="610" spans="6:6" ht="15.75" customHeight="1">
      <c r="F610" s="39"/>
    </row>
    <row r="611" spans="6:6" ht="15.75" customHeight="1">
      <c r="F611" s="39"/>
    </row>
    <row r="612" spans="6:6" ht="15.75" customHeight="1">
      <c r="F612" s="39"/>
    </row>
    <row r="613" spans="6:6" ht="15.75" customHeight="1">
      <c r="F613" s="39"/>
    </row>
    <row r="614" spans="6:6" ht="15.75" customHeight="1">
      <c r="F614" s="39"/>
    </row>
    <row r="615" spans="6:6" ht="15.75" customHeight="1">
      <c r="F615" s="39"/>
    </row>
    <row r="616" spans="6:6" ht="15.75" customHeight="1">
      <c r="F616" s="39"/>
    </row>
    <row r="617" spans="6:6" ht="15.75" customHeight="1">
      <c r="F617" s="39"/>
    </row>
    <row r="618" spans="6:6" ht="15.75" customHeight="1">
      <c r="F618" s="39"/>
    </row>
    <row r="619" spans="6:6" ht="15.75" customHeight="1">
      <c r="F619" s="39"/>
    </row>
    <row r="620" spans="6:6" ht="15.75" customHeight="1">
      <c r="F620" s="39"/>
    </row>
    <row r="621" spans="6:6" ht="15.75" customHeight="1">
      <c r="F621" s="39"/>
    </row>
    <row r="622" spans="6:6" ht="15.75" customHeight="1">
      <c r="F622" s="39"/>
    </row>
    <row r="623" spans="6:6" ht="15.75" customHeight="1">
      <c r="F623" s="39"/>
    </row>
    <row r="624" spans="6:6" ht="15.75" customHeight="1">
      <c r="F624" s="39"/>
    </row>
    <row r="625" spans="6:6" ht="15.75" customHeight="1">
      <c r="F625" s="39"/>
    </row>
    <row r="626" spans="6:6" ht="15.75" customHeight="1">
      <c r="F626" s="39"/>
    </row>
    <row r="627" spans="6:6" ht="15.75" customHeight="1">
      <c r="F627" s="39"/>
    </row>
    <row r="628" spans="6:6" ht="15.75" customHeight="1">
      <c r="F628" s="39"/>
    </row>
    <row r="629" spans="6:6" ht="15.75" customHeight="1">
      <c r="F629" s="39"/>
    </row>
    <row r="630" spans="6:6" ht="15.75" customHeight="1">
      <c r="F630" s="39"/>
    </row>
    <row r="631" spans="6:6" ht="15.75" customHeight="1">
      <c r="F631" s="39"/>
    </row>
    <row r="632" spans="6:6" ht="15.75" customHeight="1">
      <c r="F632" s="39"/>
    </row>
    <row r="633" spans="6:6" ht="15.75" customHeight="1">
      <c r="F633" s="39"/>
    </row>
    <row r="634" spans="6:6" ht="15.75" customHeight="1">
      <c r="F634" s="39"/>
    </row>
    <row r="635" spans="6:6" ht="15.75" customHeight="1">
      <c r="F635" s="39"/>
    </row>
    <row r="636" spans="6:6" ht="15.75" customHeight="1">
      <c r="F636" s="39"/>
    </row>
    <row r="637" spans="6:6" ht="15.75" customHeight="1">
      <c r="F637" s="39"/>
    </row>
    <row r="638" spans="6:6" ht="15.75" customHeight="1">
      <c r="F638" s="39"/>
    </row>
    <row r="639" spans="6:6" ht="15.75" customHeight="1">
      <c r="F639" s="39"/>
    </row>
    <row r="640" spans="6:6" ht="15.75" customHeight="1">
      <c r="F640" s="39"/>
    </row>
    <row r="641" spans="6:6" ht="15.75" customHeight="1">
      <c r="F641" s="39"/>
    </row>
    <row r="642" spans="6:6" ht="15.75" customHeight="1">
      <c r="F642" s="39"/>
    </row>
    <row r="643" spans="6:6" ht="15.75" customHeight="1">
      <c r="F643" s="39"/>
    </row>
    <row r="644" spans="6:6" ht="15.75" customHeight="1">
      <c r="F644" s="39"/>
    </row>
    <row r="645" spans="6:6" ht="15.75" customHeight="1">
      <c r="F645" s="39"/>
    </row>
    <row r="646" spans="6:6" ht="15.75" customHeight="1">
      <c r="F646" s="39"/>
    </row>
    <row r="647" spans="6:6" ht="15.75" customHeight="1">
      <c r="F647" s="39"/>
    </row>
    <row r="648" spans="6:6" ht="15.75" customHeight="1">
      <c r="F648" s="39"/>
    </row>
    <row r="649" spans="6:6" ht="15.75" customHeight="1">
      <c r="F649" s="39"/>
    </row>
    <row r="650" spans="6:6" ht="15.75" customHeight="1">
      <c r="F650" s="39"/>
    </row>
    <row r="651" spans="6:6" ht="15.75" customHeight="1">
      <c r="F651" s="39"/>
    </row>
    <row r="652" spans="6:6" ht="15.75" customHeight="1">
      <c r="F652" s="39"/>
    </row>
    <row r="653" spans="6:6" ht="15.75" customHeight="1">
      <c r="F653" s="39"/>
    </row>
    <row r="654" spans="6:6" ht="15.75" customHeight="1">
      <c r="F654" s="39"/>
    </row>
    <row r="655" spans="6:6" ht="15.75" customHeight="1">
      <c r="F655" s="39"/>
    </row>
    <row r="656" spans="6:6" ht="15.75" customHeight="1">
      <c r="F656" s="39"/>
    </row>
    <row r="657" spans="6:6" ht="15.75" customHeight="1">
      <c r="F657" s="39"/>
    </row>
    <row r="658" spans="6:6" ht="15.75" customHeight="1">
      <c r="F658" s="39"/>
    </row>
    <row r="659" spans="6:6" ht="15.75" customHeight="1">
      <c r="F659" s="39"/>
    </row>
    <row r="660" spans="6:6" ht="15.75" customHeight="1">
      <c r="F660" s="39"/>
    </row>
    <row r="661" spans="6:6" ht="15.75" customHeight="1">
      <c r="F661" s="39"/>
    </row>
    <row r="662" spans="6:6" ht="15.75" customHeight="1">
      <c r="F662" s="39"/>
    </row>
    <row r="663" spans="6:6" ht="15.75" customHeight="1">
      <c r="F663" s="39"/>
    </row>
    <row r="664" spans="6:6" ht="15.75" customHeight="1">
      <c r="F664" s="39"/>
    </row>
    <row r="665" spans="6:6" ht="15.75" customHeight="1">
      <c r="F665" s="39"/>
    </row>
    <row r="666" spans="6:6" ht="15.75" customHeight="1">
      <c r="F666" s="39"/>
    </row>
    <row r="667" spans="6:6" ht="15.75" customHeight="1">
      <c r="F667" s="39"/>
    </row>
    <row r="668" spans="6:6" ht="15.75" customHeight="1">
      <c r="F668" s="39"/>
    </row>
    <row r="669" spans="6:6" ht="15.75" customHeight="1">
      <c r="F669" s="39"/>
    </row>
    <row r="670" spans="6:6" ht="15.75" customHeight="1">
      <c r="F670" s="39"/>
    </row>
    <row r="671" spans="6:6" ht="15.75" customHeight="1">
      <c r="F671" s="39"/>
    </row>
    <row r="672" spans="6:6" ht="15.75" customHeight="1">
      <c r="F672" s="39"/>
    </row>
    <row r="673" spans="6:6" ht="15.75" customHeight="1">
      <c r="F673" s="39"/>
    </row>
    <row r="674" spans="6:6" ht="15.75" customHeight="1">
      <c r="F674" s="39"/>
    </row>
    <row r="675" spans="6:6" ht="15.75" customHeight="1">
      <c r="F675" s="39"/>
    </row>
    <row r="676" spans="6:6" ht="15.75" customHeight="1">
      <c r="F676" s="39"/>
    </row>
    <row r="677" spans="6:6" ht="15.75" customHeight="1">
      <c r="F677" s="39"/>
    </row>
    <row r="678" spans="6:6" ht="15.75" customHeight="1">
      <c r="F678" s="39"/>
    </row>
    <row r="679" spans="6:6" ht="15.75" customHeight="1">
      <c r="F679" s="39"/>
    </row>
    <row r="680" spans="6:6" ht="15.75" customHeight="1">
      <c r="F680" s="39"/>
    </row>
    <row r="681" spans="6:6" ht="15.75" customHeight="1">
      <c r="F681" s="39"/>
    </row>
    <row r="682" spans="6:6" ht="15.75" customHeight="1">
      <c r="F682" s="39"/>
    </row>
    <row r="683" spans="6:6" ht="15.75" customHeight="1">
      <c r="F683" s="39"/>
    </row>
    <row r="684" spans="6:6" ht="15.75" customHeight="1">
      <c r="F684" s="39"/>
    </row>
    <row r="685" spans="6:6" ht="15.75" customHeight="1">
      <c r="F685" s="39"/>
    </row>
    <row r="686" spans="6:6" ht="15.75" customHeight="1">
      <c r="F686" s="39"/>
    </row>
    <row r="687" spans="6:6" ht="15.75" customHeight="1">
      <c r="F687" s="39"/>
    </row>
    <row r="688" spans="6:6" ht="15.75" customHeight="1">
      <c r="F688" s="39"/>
    </row>
    <row r="689" spans="6:6" ht="15.75" customHeight="1">
      <c r="F689" s="39"/>
    </row>
    <row r="690" spans="6:6" ht="15.75" customHeight="1">
      <c r="F690" s="39"/>
    </row>
    <row r="691" spans="6:6" ht="15.75" customHeight="1">
      <c r="F691" s="39"/>
    </row>
    <row r="692" spans="6:6" ht="15.75" customHeight="1">
      <c r="F692" s="39"/>
    </row>
    <row r="693" spans="6:6" ht="15.75" customHeight="1">
      <c r="F693" s="39"/>
    </row>
    <row r="694" spans="6:6" ht="15.75" customHeight="1">
      <c r="F694" s="39"/>
    </row>
    <row r="695" spans="6:6" ht="15.75" customHeight="1">
      <c r="F695" s="39"/>
    </row>
    <row r="696" spans="6:6" ht="15.75" customHeight="1">
      <c r="F696" s="39"/>
    </row>
    <row r="697" spans="6:6" ht="15.75" customHeight="1">
      <c r="F697" s="39"/>
    </row>
    <row r="698" spans="6:6" ht="15.75" customHeight="1">
      <c r="F698" s="39"/>
    </row>
    <row r="699" spans="6:6" ht="15.75" customHeight="1">
      <c r="F699" s="39"/>
    </row>
    <row r="700" spans="6:6" ht="15.75" customHeight="1">
      <c r="F700" s="39"/>
    </row>
    <row r="701" spans="6:6" ht="15.75" customHeight="1">
      <c r="F701" s="39"/>
    </row>
    <row r="702" spans="6:6" ht="15.75" customHeight="1">
      <c r="F702" s="39"/>
    </row>
    <row r="703" spans="6:6" ht="15.75" customHeight="1">
      <c r="F703" s="39"/>
    </row>
    <row r="704" spans="6:6" ht="15.75" customHeight="1">
      <c r="F704" s="39"/>
    </row>
    <row r="705" spans="6:6" ht="15.75" customHeight="1">
      <c r="F705" s="39"/>
    </row>
    <row r="706" spans="6:6" ht="15.75" customHeight="1">
      <c r="F706" s="39"/>
    </row>
    <row r="707" spans="6:6" ht="15.75" customHeight="1">
      <c r="F707" s="39"/>
    </row>
    <row r="708" spans="6:6" ht="15.75" customHeight="1">
      <c r="F708" s="39"/>
    </row>
    <row r="709" spans="6:6" ht="15.75" customHeight="1">
      <c r="F709" s="39"/>
    </row>
    <row r="710" spans="6:6" ht="15.75" customHeight="1">
      <c r="F710" s="39"/>
    </row>
    <row r="711" spans="6:6" ht="15.75" customHeight="1">
      <c r="F711" s="39"/>
    </row>
    <row r="712" spans="6:6" ht="15.75" customHeight="1">
      <c r="F712" s="39"/>
    </row>
    <row r="713" spans="6:6" ht="15.75" customHeight="1">
      <c r="F713" s="39"/>
    </row>
    <row r="714" spans="6:6" ht="15.75" customHeight="1">
      <c r="F714" s="39"/>
    </row>
    <row r="715" spans="6:6" ht="15.75" customHeight="1">
      <c r="F715" s="39"/>
    </row>
    <row r="716" spans="6:6" ht="15.75" customHeight="1">
      <c r="F716" s="39"/>
    </row>
    <row r="717" spans="6:6" ht="15.75" customHeight="1">
      <c r="F717" s="39"/>
    </row>
    <row r="718" spans="6:6" ht="15.75" customHeight="1">
      <c r="F718" s="39"/>
    </row>
    <row r="719" spans="6:6" ht="15.75" customHeight="1">
      <c r="F719" s="39"/>
    </row>
    <row r="720" spans="6:6" ht="15.75" customHeight="1">
      <c r="F720" s="39"/>
    </row>
    <row r="721" spans="6:6" ht="15.75" customHeight="1">
      <c r="F721" s="39"/>
    </row>
    <row r="722" spans="6:6" ht="15.75" customHeight="1">
      <c r="F722" s="39"/>
    </row>
    <row r="723" spans="6:6" ht="15.75" customHeight="1">
      <c r="F723" s="39"/>
    </row>
    <row r="724" spans="6:6" ht="15.75" customHeight="1">
      <c r="F724" s="39"/>
    </row>
    <row r="725" spans="6:6" ht="15.75" customHeight="1">
      <c r="F725" s="39"/>
    </row>
    <row r="726" spans="6:6" ht="15.75" customHeight="1">
      <c r="F726" s="39"/>
    </row>
    <row r="727" spans="6:6" ht="15.75" customHeight="1">
      <c r="F727" s="39"/>
    </row>
    <row r="728" spans="6:6" ht="15.75" customHeight="1">
      <c r="F728" s="39"/>
    </row>
    <row r="729" spans="6:6" ht="15.75" customHeight="1">
      <c r="F729" s="39"/>
    </row>
    <row r="730" spans="6:6" ht="15.75" customHeight="1">
      <c r="F730" s="39"/>
    </row>
    <row r="731" spans="6:6" ht="15.75" customHeight="1">
      <c r="F731" s="39"/>
    </row>
    <row r="732" spans="6:6" ht="15.75" customHeight="1">
      <c r="F732" s="39"/>
    </row>
    <row r="733" spans="6:6" ht="15.75" customHeight="1">
      <c r="F733" s="39"/>
    </row>
    <row r="734" spans="6:6" ht="15.75" customHeight="1">
      <c r="F734" s="39"/>
    </row>
    <row r="735" spans="6:6" ht="15.75" customHeight="1">
      <c r="F735" s="39"/>
    </row>
    <row r="736" spans="6:6" ht="15.75" customHeight="1">
      <c r="F736" s="39"/>
    </row>
    <row r="737" spans="6:6" ht="15.75" customHeight="1">
      <c r="F737" s="39"/>
    </row>
    <row r="738" spans="6:6" ht="15.75" customHeight="1">
      <c r="F738" s="39"/>
    </row>
    <row r="739" spans="6:6" ht="15.75" customHeight="1">
      <c r="F739" s="39"/>
    </row>
    <row r="740" spans="6:6" ht="15.75" customHeight="1">
      <c r="F740" s="39"/>
    </row>
    <row r="741" spans="6:6" ht="15.75" customHeight="1">
      <c r="F741" s="39"/>
    </row>
    <row r="742" spans="6:6" ht="15.75" customHeight="1">
      <c r="F742" s="39"/>
    </row>
    <row r="743" spans="6:6" ht="15.75" customHeight="1">
      <c r="F743" s="39"/>
    </row>
    <row r="744" spans="6:6" ht="15.75" customHeight="1">
      <c r="F744" s="39"/>
    </row>
    <row r="745" spans="6:6" ht="15.75" customHeight="1">
      <c r="F745" s="39"/>
    </row>
    <row r="746" spans="6:6" ht="15.75" customHeight="1">
      <c r="F746" s="39"/>
    </row>
    <row r="747" spans="6:6" ht="15.75" customHeight="1">
      <c r="F747" s="39"/>
    </row>
    <row r="748" spans="6:6" ht="15.75" customHeight="1">
      <c r="F748" s="39"/>
    </row>
    <row r="749" spans="6:6" ht="15.75" customHeight="1">
      <c r="F749" s="39"/>
    </row>
    <row r="750" spans="6:6" ht="15.75" customHeight="1">
      <c r="F750" s="39"/>
    </row>
    <row r="751" spans="6:6" ht="15.75" customHeight="1">
      <c r="F751" s="39"/>
    </row>
    <row r="752" spans="6:6" ht="15.75" customHeight="1">
      <c r="F752" s="39"/>
    </row>
    <row r="753" spans="6:6" ht="15.75" customHeight="1">
      <c r="F753" s="39"/>
    </row>
    <row r="754" spans="6:6" ht="15.75" customHeight="1">
      <c r="F754" s="39"/>
    </row>
    <row r="755" spans="6:6" ht="15.75" customHeight="1">
      <c r="F755" s="39"/>
    </row>
    <row r="756" spans="6:6" ht="15.75" customHeight="1">
      <c r="F756" s="39"/>
    </row>
    <row r="757" spans="6:6" ht="15.75" customHeight="1">
      <c r="F757" s="39"/>
    </row>
    <row r="758" spans="6:6" ht="15.75" customHeight="1">
      <c r="F758" s="39"/>
    </row>
    <row r="759" spans="6:6" ht="15.75" customHeight="1">
      <c r="F759" s="39"/>
    </row>
    <row r="760" spans="6:6" ht="15.75" customHeight="1">
      <c r="F760" s="39"/>
    </row>
    <row r="761" spans="6:6" ht="15.75" customHeight="1">
      <c r="F761" s="39"/>
    </row>
    <row r="762" spans="6:6" ht="15.75" customHeight="1">
      <c r="F762" s="39"/>
    </row>
    <row r="763" spans="6:6" ht="15.75" customHeight="1">
      <c r="F763" s="39"/>
    </row>
    <row r="764" spans="6:6" ht="15.75" customHeight="1">
      <c r="F764" s="39"/>
    </row>
    <row r="765" spans="6:6" ht="15.75" customHeight="1">
      <c r="F765" s="39"/>
    </row>
    <row r="766" spans="6:6" ht="15.75" customHeight="1">
      <c r="F766" s="39"/>
    </row>
    <row r="767" spans="6:6" ht="15.75" customHeight="1">
      <c r="F767" s="39"/>
    </row>
    <row r="768" spans="6:6" ht="15.75" customHeight="1">
      <c r="F768" s="39"/>
    </row>
    <row r="769" spans="6:6" ht="15.75" customHeight="1">
      <c r="F769" s="39"/>
    </row>
    <row r="770" spans="6:6" ht="15.75" customHeight="1">
      <c r="F770" s="39"/>
    </row>
    <row r="771" spans="6:6" ht="15.75" customHeight="1">
      <c r="F771" s="39"/>
    </row>
    <row r="772" spans="6:6" ht="15.75" customHeight="1">
      <c r="F772" s="39"/>
    </row>
    <row r="773" spans="6:6" ht="15.75" customHeight="1">
      <c r="F773" s="39"/>
    </row>
    <row r="774" spans="6:6" ht="15.75" customHeight="1">
      <c r="F774" s="39"/>
    </row>
    <row r="775" spans="6:6" ht="15.75" customHeight="1">
      <c r="F775" s="39"/>
    </row>
    <row r="776" spans="6:6" ht="15.75" customHeight="1">
      <c r="F776" s="39"/>
    </row>
    <row r="777" spans="6:6" ht="15.75" customHeight="1">
      <c r="F777" s="39"/>
    </row>
    <row r="778" spans="6:6" ht="15.75" customHeight="1">
      <c r="F778" s="39"/>
    </row>
    <row r="779" spans="6:6" ht="15.75" customHeight="1">
      <c r="F779" s="39"/>
    </row>
    <row r="780" spans="6:6" ht="15.75" customHeight="1">
      <c r="F780" s="39"/>
    </row>
    <row r="781" spans="6:6" ht="15.75" customHeight="1">
      <c r="F781" s="39"/>
    </row>
    <row r="782" spans="6:6" ht="15.75" customHeight="1">
      <c r="F782" s="39"/>
    </row>
    <row r="783" spans="6:6" ht="15.75" customHeight="1">
      <c r="F783" s="39"/>
    </row>
    <row r="784" spans="6:6" ht="15.75" customHeight="1">
      <c r="F784" s="39"/>
    </row>
    <row r="785" spans="6:6" ht="15.75" customHeight="1">
      <c r="F785" s="39"/>
    </row>
    <row r="786" spans="6:6" ht="15.75" customHeight="1">
      <c r="F786" s="39"/>
    </row>
    <row r="787" spans="6:6" ht="15.75" customHeight="1">
      <c r="F787" s="39"/>
    </row>
    <row r="788" spans="6:6" ht="15.75" customHeight="1">
      <c r="F788" s="39"/>
    </row>
    <row r="789" spans="6:6" ht="15.75" customHeight="1">
      <c r="F789" s="39"/>
    </row>
    <row r="790" spans="6:6" ht="15.75" customHeight="1">
      <c r="F790" s="39"/>
    </row>
    <row r="791" spans="6:6" ht="15.75" customHeight="1">
      <c r="F791" s="39"/>
    </row>
    <row r="792" spans="6:6" ht="15.75" customHeight="1">
      <c r="F792" s="39"/>
    </row>
    <row r="793" spans="6:6" ht="15.75" customHeight="1">
      <c r="F793" s="39"/>
    </row>
    <row r="794" spans="6:6" ht="15.75" customHeight="1">
      <c r="F794" s="39"/>
    </row>
    <row r="795" spans="6:6" ht="15.75" customHeight="1">
      <c r="F795" s="39"/>
    </row>
    <row r="796" spans="6:6" ht="15.75" customHeight="1">
      <c r="F796" s="39"/>
    </row>
    <row r="797" spans="6:6" ht="15.75" customHeight="1">
      <c r="F797" s="39"/>
    </row>
    <row r="798" spans="6:6" ht="15.75" customHeight="1">
      <c r="F798" s="39"/>
    </row>
    <row r="799" spans="6:6" ht="15.75" customHeight="1">
      <c r="F799" s="39"/>
    </row>
    <row r="800" spans="6:6" ht="15.75" customHeight="1">
      <c r="F800" s="39"/>
    </row>
    <row r="801" spans="6:6" ht="15.75" customHeight="1">
      <c r="F801" s="39"/>
    </row>
    <row r="802" spans="6:6" ht="15.75" customHeight="1">
      <c r="F802" s="39"/>
    </row>
    <row r="803" spans="6:6" ht="15.75" customHeight="1">
      <c r="F803" s="39"/>
    </row>
    <row r="804" spans="6:6" ht="15.75" customHeight="1">
      <c r="F804" s="39"/>
    </row>
    <row r="805" spans="6:6" ht="15.75" customHeight="1">
      <c r="F805" s="39"/>
    </row>
    <row r="806" spans="6:6" ht="15.75" customHeight="1">
      <c r="F806" s="39"/>
    </row>
    <row r="807" spans="6:6" ht="15.75" customHeight="1">
      <c r="F807" s="39"/>
    </row>
    <row r="808" spans="6:6" ht="15.75" customHeight="1">
      <c r="F808" s="39"/>
    </row>
    <row r="809" spans="6:6" ht="15.75" customHeight="1">
      <c r="F809" s="39"/>
    </row>
    <row r="810" spans="6:6" ht="15.75" customHeight="1">
      <c r="F810" s="39"/>
    </row>
    <row r="811" spans="6:6" ht="15.75" customHeight="1">
      <c r="F811" s="39"/>
    </row>
    <row r="812" spans="6:6" ht="15.75" customHeight="1">
      <c r="F812" s="39"/>
    </row>
    <row r="813" spans="6:6" ht="15.75" customHeight="1">
      <c r="F813" s="39"/>
    </row>
    <row r="814" spans="6:6" ht="15.75" customHeight="1">
      <c r="F814" s="39"/>
    </row>
    <row r="815" spans="6:6" ht="15.75" customHeight="1">
      <c r="F815" s="39"/>
    </row>
    <row r="816" spans="6:6" ht="15.75" customHeight="1">
      <c r="F816" s="39"/>
    </row>
    <row r="817" spans="6:6" ht="15.75" customHeight="1">
      <c r="F817" s="39"/>
    </row>
    <row r="818" spans="6:6" ht="15.75" customHeight="1">
      <c r="F818" s="39"/>
    </row>
    <row r="819" spans="6:6" ht="15.75" customHeight="1">
      <c r="F819" s="39"/>
    </row>
    <row r="820" spans="6:6" ht="15.75" customHeight="1">
      <c r="F820" s="39"/>
    </row>
    <row r="821" spans="6:6" ht="15.75" customHeight="1">
      <c r="F821" s="39"/>
    </row>
    <row r="822" spans="6:6" ht="15.75" customHeight="1">
      <c r="F822" s="39"/>
    </row>
    <row r="823" spans="6:6" ht="15.75" customHeight="1">
      <c r="F823" s="39"/>
    </row>
    <row r="824" spans="6:6" ht="15.75" customHeight="1">
      <c r="F824" s="39"/>
    </row>
    <row r="825" spans="6:6" ht="15.75" customHeight="1">
      <c r="F825" s="39"/>
    </row>
    <row r="826" spans="6:6" ht="15.75" customHeight="1">
      <c r="F826" s="39"/>
    </row>
    <row r="827" spans="6:6" ht="15.75" customHeight="1">
      <c r="F827" s="39"/>
    </row>
    <row r="828" spans="6:6" ht="15.75" customHeight="1">
      <c r="F828" s="39"/>
    </row>
    <row r="829" spans="6:6" ht="15.75" customHeight="1">
      <c r="F829" s="39"/>
    </row>
    <row r="830" spans="6:6" ht="15.75" customHeight="1">
      <c r="F830" s="39"/>
    </row>
    <row r="831" spans="6:6" ht="15.75" customHeight="1">
      <c r="F831" s="39"/>
    </row>
    <row r="832" spans="6:6" ht="15.75" customHeight="1">
      <c r="F832" s="39"/>
    </row>
    <row r="833" spans="6:6" ht="15.75" customHeight="1">
      <c r="F833" s="39"/>
    </row>
    <row r="834" spans="6:6" ht="15.75" customHeight="1">
      <c r="F834" s="39"/>
    </row>
    <row r="835" spans="6:6" ht="15.75" customHeight="1">
      <c r="F835" s="39"/>
    </row>
    <row r="836" spans="6:6" ht="15.75" customHeight="1">
      <c r="F836" s="39"/>
    </row>
    <row r="837" spans="6:6" ht="15.75" customHeight="1">
      <c r="F837" s="39"/>
    </row>
    <row r="838" spans="6:6" ht="15.75" customHeight="1">
      <c r="F838" s="39"/>
    </row>
    <row r="839" spans="6:6" ht="15.75" customHeight="1">
      <c r="F839" s="39"/>
    </row>
    <row r="840" spans="6:6" ht="15.75" customHeight="1">
      <c r="F840" s="39"/>
    </row>
    <row r="841" spans="6:6" ht="15.75" customHeight="1">
      <c r="F841" s="39"/>
    </row>
    <row r="842" spans="6:6" ht="15.75" customHeight="1">
      <c r="F842" s="39"/>
    </row>
    <row r="843" spans="6:6" ht="15.75" customHeight="1">
      <c r="F843" s="39"/>
    </row>
    <row r="844" spans="6:6" ht="15.75" customHeight="1">
      <c r="F844" s="39"/>
    </row>
    <row r="845" spans="6:6" ht="15.75" customHeight="1">
      <c r="F845" s="39"/>
    </row>
    <row r="846" spans="6:6" ht="15.75" customHeight="1">
      <c r="F846" s="39"/>
    </row>
    <row r="847" spans="6:6" ht="15.75" customHeight="1">
      <c r="F847" s="39"/>
    </row>
    <row r="848" spans="6:6" ht="15.75" customHeight="1">
      <c r="F848" s="39"/>
    </row>
    <row r="849" spans="6:6" ht="15.75" customHeight="1">
      <c r="F849" s="39"/>
    </row>
    <row r="850" spans="6:6" ht="15.75" customHeight="1">
      <c r="F850" s="39"/>
    </row>
    <row r="851" spans="6:6" ht="15.75" customHeight="1">
      <c r="F851" s="39"/>
    </row>
    <row r="852" spans="6:6" ht="15.75" customHeight="1">
      <c r="F852" s="39"/>
    </row>
    <row r="853" spans="6:6" ht="15.75" customHeight="1">
      <c r="F853" s="39"/>
    </row>
    <row r="854" spans="6:6" ht="15.75" customHeight="1">
      <c r="F854" s="39"/>
    </row>
    <row r="855" spans="6:6" ht="15.75" customHeight="1">
      <c r="F855" s="39"/>
    </row>
    <row r="856" spans="6:6" ht="15.75" customHeight="1">
      <c r="F856" s="39"/>
    </row>
    <row r="857" spans="6:6" ht="15.75" customHeight="1">
      <c r="F857" s="39"/>
    </row>
    <row r="858" spans="6:6" ht="15.75" customHeight="1">
      <c r="F858" s="39"/>
    </row>
    <row r="859" spans="6:6" ht="15.75" customHeight="1">
      <c r="F859" s="39"/>
    </row>
    <row r="860" spans="6:6" ht="15.75" customHeight="1">
      <c r="F860" s="39"/>
    </row>
    <row r="861" spans="6:6" ht="15.75" customHeight="1">
      <c r="F861" s="39"/>
    </row>
    <row r="862" spans="6:6" ht="15.75" customHeight="1">
      <c r="F862" s="39"/>
    </row>
    <row r="863" spans="6:6" ht="15.75" customHeight="1">
      <c r="F863" s="39"/>
    </row>
    <row r="864" spans="6:6" ht="15.75" customHeight="1">
      <c r="F864" s="39"/>
    </row>
    <row r="865" spans="6:6" ht="15.75" customHeight="1">
      <c r="F865" s="39"/>
    </row>
    <row r="866" spans="6:6" ht="15.75" customHeight="1">
      <c r="F866" s="39"/>
    </row>
    <row r="867" spans="6:6" ht="15.75" customHeight="1">
      <c r="F867" s="39"/>
    </row>
    <row r="868" spans="6:6" ht="15.75" customHeight="1">
      <c r="F868" s="39"/>
    </row>
    <row r="869" spans="6:6" ht="15.75" customHeight="1">
      <c r="F869" s="39"/>
    </row>
    <row r="870" spans="6:6" ht="15.75" customHeight="1">
      <c r="F870" s="39"/>
    </row>
    <row r="871" spans="6:6" ht="15.75" customHeight="1">
      <c r="F871" s="39"/>
    </row>
    <row r="872" spans="6:6" ht="15.75" customHeight="1">
      <c r="F872" s="39"/>
    </row>
    <row r="873" spans="6:6" ht="15.75" customHeight="1">
      <c r="F873" s="39"/>
    </row>
    <row r="874" spans="6:6" ht="15.75" customHeight="1">
      <c r="F874" s="39"/>
    </row>
    <row r="875" spans="6:6" ht="15.75" customHeight="1">
      <c r="F875" s="39"/>
    </row>
    <row r="876" spans="6:6" ht="15.75" customHeight="1">
      <c r="F876" s="39"/>
    </row>
    <row r="877" spans="6:6" ht="15.75" customHeight="1">
      <c r="F877" s="39"/>
    </row>
    <row r="878" spans="6:6" ht="15.75" customHeight="1">
      <c r="F878" s="39"/>
    </row>
    <row r="879" spans="6:6" ht="15.75" customHeight="1">
      <c r="F879" s="39"/>
    </row>
    <row r="880" spans="6:6" ht="15.75" customHeight="1">
      <c r="F880" s="39"/>
    </row>
    <row r="881" spans="6:6" ht="15.75" customHeight="1">
      <c r="F881" s="39"/>
    </row>
    <row r="882" spans="6:6" ht="15.75" customHeight="1">
      <c r="F882" s="39"/>
    </row>
    <row r="883" spans="6:6" ht="15.75" customHeight="1">
      <c r="F883" s="39"/>
    </row>
    <row r="884" spans="6:6" ht="15.75" customHeight="1">
      <c r="F884" s="39"/>
    </row>
    <row r="885" spans="6:6" ht="15.75" customHeight="1">
      <c r="F885" s="39"/>
    </row>
    <row r="886" spans="6:6" ht="15.75" customHeight="1">
      <c r="F886" s="39"/>
    </row>
    <row r="887" spans="6:6" ht="15.75" customHeight="1">
      <c r="F887" s="39"/>
    </row>
    <row r="888" spans="6:6" ht="15.75" customHeight="1">
      <c r="F888" s="39"/>
    </row>
    <row r="889" spans="6:6" ht="15.75" customHeight="1">
      <c r="F889" s="39"/>
    </row>
    <row r="890" spans="6:6" ht="15.75" customHeight="1">
      <c r="F890" s="39"/>
    </row>
    <row r="891" spans="6:6" ht="15.75" customHeight="1">
      <c r="F891" s="39"/>
    </row>
    <row r="892" spans="6:6" ht="15.75" customHeight="1">
      <c r="F892" s="39"/>
    </row>
    <row r="893" spans="6:6" ht="15.75" customHeight="1">
      <c r="F893" s="39"/>
    </row>
    <row r="894" spans="6:6" ht="15.75" customHeight="1">
      <c r="F894" s="39"/>
    </row>
    <row r="895" spans="6:6" ht="15.75" customHeight="1">
      <c r="F895" s="39"/>
    </row>
    <row r="896" spans="6:6" ht="15.75" customHeight="1">
      <c r="F896" s="39"/>
    </row>
    <row r="897" spans="6:6" ht="15.75" customHeight="1">
      <c r="F897" s="39"/>
    </row>
    <row r="898" spans="6:6" ht="15.75" customHeight="1">
      <c r="F898" s="39"/>
    </row>
    <row r="899" spans="6:6" ht="15.75" customHeight="1">
      <c r="F899" s="39"/>
    </row>
    <row r="900" spans="6:6" ht="15.75" customHeight="1">
      <c r="F900" s="39"/>
    </row>
    <row r="901" spans="6:6" ht="15.75" customHeight="1">
      <c r="F901" s="39"/>
    </row>
    <row r="902" spans="6:6" ht="15.75" customHeight="1">
      <c r="F902" s="39"/>
    </row>
    <row r="903" spans="6:6" ht="15.75" customHeight="1">
      <c r="F903" s="39"/>
    </row>
    <row r="904" spans="6:6" ht="15.75" customHeight="1">
      <c r="F904" s="39"/>
    </row>
    <row r="905" spans="6:6" ht="15.75" customHeight="1">
      <c r="F905" s="39"/>
    </row>
    <row r="906" spans="6:6" ht="15.75" customHeight="1">
      <c r="F906" s="39"/>
    </row>
    <row r="907" spans="6:6" ht="15.75" customHeight="1">
      <c r="F907" s="39"/>
    </row>
    <row r="908" spans="6:6" ht="15.75" customHeight="1">
      <c r="F908" s="39"/>
    </row>
    <row r="909" spans="6:6" ht="15.75" customHeight="1">
      <c r="F909" s="39"/>
    </row>
    <row r="910" spans="6:6" ht="15.75" customHeight="1">
      <c r="F910" s="39"/>
    </row>
    <row r="911" spans="6:6" ht="15.75" customHeight="1">
      <c r="F911" s="39"/>
    </row>
    <row r="912" spans="6:6" ht="15.75" customHeight="1">
      <c r="F912" s="39"/>
    </row>
    <row r="913" spans="6:6" ht="15.75" customHeight="1">
      <c r="F913" s="39"/>
    </row>
    <row r="914" spans="6:6" ht="15.75" customHeight="1">
      <c r="F914" s="39"/>
    </row>
    <row r="915" spans="6:6" ht="15.75" customHeight="1">
      <c r="F915" s="39"/>
    </row>
    <row r="916" spans="6:6" ht="15.75" customHeight="1">
      <c r="F916" s="39"/>
    </row>
    <row r="917" spans="6:6" ht="15.75" customHeight="1">
      <c r="F917" s="39"/>
    </row>
    <row r="918" spans="6:6" ht="15.75" customHeight="1">
      <c r="F918" s="39"/>
    </row>
    <row r="919" spans="6:6" ht="15.75" customHeight="1">
      <c r="F919" s="39"/>
    </row>
    <row r="920" spans="6:6" ht="15.75" customHeight="1">
      <c r="F920" s="39"/>
    </row>
    <row r="921" spans="6:6" ht="15.75" customHeight="1">
      <c r="F921" s="39"/>
    </row>
    <row r="922" spans="6:6" ht="15.75" customHeight="1">
      <c r="F922" s="39"/>
    </row>
    <row r="923" spans="6:6" ht="15.75" customHeight="1">
      <c r="F923" s="39"/>
    </row>
    <row r="924" spans="6:6" ht="15.75" customHeight="1">
      <c r="F924" s="39"/>
    </row>
    <row r="925" spans="6:6" ht="15.75" customHeight="1">
      <c r="F925" s="39"/>
    </row>
    <row r="926" spans="6:6" ht="15.75" customHeight="1">
      <c r="F926" s="39"/>
    </row>
    <row r="927" spans="6:6" ht="15.75" customHeight="1">
      <c r="F927" s="39"/>
    </row>
    <row r="928" spans="6:6" ht="15.75" customHeight="1">
      <c r="F928" s="39"/>
    </row>
    <row r="929" spans="6:6" ht="15.75" customHeight="1">
      <c r="F929" s="39"/>
    </row>
    <row r="930" spans="6:6" ht="15.75" customHeight="1">
      <c r="F930" s="39"/>
    </row>
    <row r="931" spans="6:6" ht="15.75" customHeight="1">
      <c r="F931" s="39"/>
    </row>
    <row r="932" spans="6:6" ht="15.75" customHeight="1">
      <c r="F932" s="39"/>
    </row>
    <row r="933" spans="6:6" ht="15.75" customHeight="1">
      <c r="F933" s="39"/>
    </row>
    <row r="934" spans="6:6" ht="15.75" customHeight="1">
      <c r="F934" s="39"/>
    </row>
    <row r="935" spans="6:6" ht="15.75" customHeight="1">
      <c r="F935" s="39"/>
    </row>
    <row r="936" spans="6:6" ht="15.75" customHeight="1">
      <c r="F936" s="39"/>
    </row>
    <row r="937" spans="6:6" ht="15.75" customHeight="1">
      <c r="F937" s="39"/>
    </row>
    <row r="938" spans="6:6" ht="15.75" customHeight="1">
      <c r="F938" s="39"/>
    </row>
    <row r="939" spans="6:6" ht="15.75" customHeight="1">
      <c r="F939" s="39"/>
    </row>
    <row r="940" spans="6:6" ht="15.75" customHeight="1">
      <c r="F940" s="39"/>
    </row>
    <row r="941" spans="6:6" ht="15.75" customHeight="1">
      <c r="F941" s="39"/>
    </row>
    <row r="942" spans="6:6" ht="15.75" customHeight="1">
      <c r="F942" s="39"/>
    </row>
    <row r="943" spans="6:6" ht="15.75" customHeight="1">
      <c r="F943" s="39"/>
    </row>
    <row r="944" spans="6:6" ht="15.75" customHeight="1">
      <c r="F944" s="39"/>
    </row>
    <row r="945" spans="6:6" ht="15.75" customHeight="1">
      <c r="F945" s="39"/>
    </row>
    <row r="946" spans="6:6" ht="15.75" customHeight="1">
      <c r="F946" s="39"/>
    </row>
    <row r="947" spans="6:6" ht="15.75" customHeight="1">
      <c r="F947" s="39"/>
    </row>
    <row r="948" spans="6:6" ht="15.75" customHeight="1">
      <c r="F948" s="39"/>
    </row>
    <row r="949" spans="6:6" ht="15.75" customHeight="1">
      <c r="F949" s="39"/>
    </row>
    <row r="950" spans="6:6" ht="15.75" customHeight="1">
      <c r="F950" s="39"/>
    </row>
    <row r="951" spans="6:6" ht="15.75" customHeight="1">
      <c r="F951" s="39"/>
    </row>
    <row r="952" spans="6:6" ht="15.75" customHeight="1">
      <c r="F952" s="39"/>
    </row>
    <row r="953" spans="6:6" ht="15.75" customHeight="1">
      <c r="F953" s="39"/>
    </row>
    <row r="954" spans="6:6" ht="15.75" customHeight="1">
      <c r="F954" s="39"/>
    </row>
    <row r="955" spans="6:6" ht="15.75" customHeight="1">
      <c r="F955" s="39"/>
    </row>
    <row r="956" spans="6:6" ht="15.75" customHeight="1">
      <c r="F956" s="39"/>
    </row>
    <row r="957" spans="6:6" ht="15.75" customHeight="1">
      <c r="F957" s="39"/>
    </row>
    <row r="958" spans="6:6" ht="15.75" customHeight="1">
      <c r="F958" s="39"/>
    </row>
    <row r="959" spans="6:6" ht="15.75" customHeight="1">
      <c r="F959" s="39"/>
    </row>
    <row r="960" spans="6:6" ht="15.75" customHeight="1">
      <c r="F960" s="39"/>
    </row>
    <row r="961" spans="6:6" ht="15.75" customHeight="1">
      <c r="F961" s="39"/>
    </row>
    <row r="962" spans="6:6" ht="15.75" customHeight="1">
      <c r="F962" s="39"/>
    </row>
    <row r="963" spans="6:6" ht="15.75" customHeight="1">
      <c r="F963" s="39"/>
    </row>
    <row r="964" spans="6:6" ht="15.75" customHeight="1">
      <c r="F964" s="39"/>
    </row>
    <row r="965" spans="6:6" ht="15.75" customHeight="1">
      <c r="F965" s="39"/>
    </row>
    <row r="966" spans="6:6" ht="15.75" customHeight="1">
      <c r="F966" s="39"/>
    </row>
    <row r="967" spans="6:6" ht="15.75" customHeight="1">
      <c r="F967" s="39"/>
    </row>
    <row r="968" spans="6:6" ht="15.75" customHeight="1">
      <c r="F968" s="39"/>
    </row>
    <row r="969" spans="6:6" ht="15.75" customHeight="1">
      <c r="F969" s="39"/>
    </row>
    <row r="970" spans="6:6" ht="15.75" customHeight="1">
      <c r="F970" s="39"/>
    </row>
    <row r="971" spans="6:6" ht="15.75" customHeight="1">
      <c r="F971" s="39"/>
    </row>
    <row r="972" spans="6:6" ht="15.75" customHeight="1">
      <c r="F972" s="39"/>
    </row>
    <row r="973" spans="6:6" ht="15.75" customHeight="1">
      <c r="F973" s="39"/>
    </row>
    <row r="974" spans="6:6" ht="15.75" customHeight="1">
      <c r="F974" s="39"/>
    </row>
    <row r="975" spans="6:6" ht="15.75" customHeight="1">
      <c r="F975" s="39"/>
    </row>
    <row r="976" spans="6:6" ht="15.75" customHeight="1">
      <c r="F976" s="39"/>
    </row>
    <row r="977" spans="6:6" ht="15.75" customHeight="1">
      <c r="F977" s="39"/>
    </row>
    <row r="978" spans="6:6" ht="15.75" customHeight="1">
      <c r="F978" s="39"/>
    </row>
    <row r="979" spans="6:6" ht="15.75" customHeight="1">
      <c r="F979" s="39"/>
    </row>
    <row r="980" spans="6:6" ht="15.75" customHeight="1">
      <c r="F980" s="39"/>
    </row>
    <row r="981" spans="6:6" ht="15.75" customHeight="1">
      <c r="F981" s="39"/>
    </row>
    <row r="982" spans="6:6" ht="15.75" customHeight="1">
      <c r="F982" s="39"/>
    </row>
    <row r="983" spans="6:6" ht="15.75" customHeight="1">
      <c r="F983" s="39"/>
    </row>
    <row r="984" spans="6:6" ht="15.75" customHeight="1">
      <c r="F984" s="39"/>
    </row>
    <row r="985" spans="6:6" ht="15.75" customHeight="1">
      <c r="F985" s="39"/>
    </row>
    <row r="986" spans="6:6" ht="15.75" customHeight="1">
      <c r="F986" s="39"/>
    </row>
    <row r="987" spans="6:6" ht="15.75" customHeight="1">
      <c r="F987" s="39"/>
    </row>
    <row r="988" spans="6:6" ht="15.75" customHeight="1">
      <c r="F988" s="39"/>
    </row>
    <row r="989" spans="6:6" ht="15.75" customHeight="1">
      <c r="F989" s="39"/>
    </row>
    <row r="990" spans="6:6" ht="15.75" customHeight="1">
      <c r="F990" s="39"/>
    </row>
    <row r="991" spans="6:6" ht="15.75" customHeight="1">
      <c r="F991" s="39"/>
    </row>
    <row r="992" spans="6:6" ht="15.75" customHeight="1">
      <c r="F992" s="39"/>
    </row>
    <row r="993" spans="6:6" ht="15.75" customHeight="1">
      <c r="F993" s="39"/>
    </row>
    <row r="994" spans="6:6" ht="15.75" customHeight="1">
      <c r="F994" s="39"/>
    </row>
    <row r="995" spans="6:6" ht="15.75" customHeight="1">
      <c r="F995" s="39"/>
    </row>
    <row r="996" spans="6:6" ht="15.75" customHeight="1">
      <c r="F996" s="39"/>
    </row>
    <row r="997" spans="6:6" ht="15.75" customHeight="1">
      <c r="F997" s="39"/>
    </row>
    <row r="998" spans="6:6" ht="15.75" customHeight="1">
      <c r="F998" s="39"/>
    </row>
    <row r="999" spans="6:6" ht="15.75" customHeight="1">
      <c r="F999" s="39"/>
    </row>
    <row r="1000" spans="6:6" ht="15.75" customHeight="1">
      <c r="F1000" s="39"/>
    </row>
  </sheetData>
  <autoFilter ref="A2:H116" xr:uid="{00000000-0009-0000-0000-00001D000000}">
    <sortState xmlns:xlrd2="http://schemas.microsoft.com/office/spreadsheetml/2017/richdata2" ref="A2:H116">
      <sortCondition ref="C2:C116"/>
      <sortCondition ref="B2:B116"/>
      <sortCondition descending="1" ref="H2:H116"/>
      <sortCondition descending="1" ref="E2:E116"/>
      <sortCondition descending="1" ref="G2:G116"/>
      <sortCondition descending="1" ref="D2:D116"/>
    </sortState>
  </autoFilter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M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1345</v>
      </c>
      <c r="B1" s="8"/>
      <c r="C1" s="8"/>
      <c r="D1" s="8"/>
      <c r="E1" s="8"/>
      <c r="F1" s="8"/>
      <c r="G1" s="27">
        <f t="shared" ref="G1:H1" si="0">SUM(G3:G127)</f>
        <v>871.59750000000008</v>
      </c>
      <c r="H1" s="27">
        <f t="shared" si="0"/>
        <v>1519.8824999999997</v>
      </c>
      <c r="I1" s="31" t="s">
        <v>1864</v>
      </c>
      <c r="J1" s="31">
        <f>G1*1</f>
        <v>871.59750000000008</v>
      </c>
      <c r="K1" s="31">
        <f>SUM(G1:H1)-J1</f>
        <v>1519.8824999999995</v>
      </c>
      <c r="L1" s="31">
        <f>SUM(J1:K1)</f>
        <v>2391.4799999999996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  <c r="I2" s="31" t="s">
        <v>1865</v>
      </c>
      <c r="J2" s="31">
        <f>J1+J7+J6</f>
        <v>1117.5975000000001</v>
      </c>
      <c r="K2" s="31">
        <f>K1+K6+K7</f>
        <v>1888.8824999999995</v>
      </c>
      <c r="L2" s="31">
        <f>SUM(J2:K2)</f>
        <v>3006.4799999999996</v>
      </c>
    </row>
    <row r="3" spans="1:12" ht="15.75">
      <c r="A3" s="8"/>
      <c r="B3" s="35">
        <v>44137</v>
      </c>
      <c r="C3" s="34" t="s">
        <v>2232</v>
      </c>
      <c r="D3" s="34" t="s">
        <v>2233</v>
      </c>
      <c r="E3" s="6">
        <f t="shared" ref="E3:E103" si="1">MID(D3,3,LEN(D3)-2)+0</f>
        <v>7.4</v>
      </c>
      <c r="F3" s="38">
        <v>0</v>
      </c>
      <c r="G3" s="6" t="str">
        <f t="shared" ref="G3:G4" si="2">IFERROR(E3/F3,"")</f>
        <v/>
      </c>
      <c r="H3" s="6">
        <f t="shared" ref="H3:H4" si="3">IF(F3=0,E3,E3-G3)</f>
        <v>7.4</v>
      </c>
      <c r="I3" s="32" t="s">
        <v>1868</v>
      </c>
      <c r="J3" s="31">
        <f>J1-J7+J6</f>
        <v>1117.5975000000001</v>
      </c>
      <c r="K3" s="32"/>
      <c r="L3" s="32"/>
    </row>
    <row r="4" spans="1:12">
      <c r="A4" s="8"/>
      <c r="B4" s="33">
        <v>44137</v>
      </c>
      <c r="C4" s="34" t="s">
        <v>2234</v>
      </c>
      <c r="D4" s="36" t="s">
        <v>2235</v>
      </c>
      <c r="E4" s="6">
        <f t="shared" si="1"/>
        <v>62.28</v>
      </c>
      <c r="F4" s="38">
        <v>2</v>
      </c>
      <c r="G4" s="6">
        <f t="shared" si="2"/>
        <v>31.14</v>
      </c>
      <c r="H4" s="6">
        <f t="shared" si="3"/>
        <v>31.14</v>
      </c>
    </row>
    <row r="5" spans="1:12" ht="15.75">
      <c r="A5" s="8"/>
      <c r="B5" s="35">
        <v>44138</v>
      </c>
      <c r="C5" s="42" t="s">
        <v>2236</v>
      </c>
      <c r="D5" s="34" t="s">
        <v>2237</v>
      </c>
      <c r="E5" s="6">
        <f t="shared" si="1"/>
        <v>643.24</v>
      </c>
      <c r="F5" s="38"/>
      <c r="G5" s="6"/>
      <c r="H5" s="6"/>
      <c r="I5" s="32" t="s">
        <v>1805</v>
      </c>
      <c r="J5" s="32">
        <v>615</v>
      </c>
      <c r="K5" s="32"/>
    </row>
    <row r="6" spans="1:12" ht="15.75">
      <c r="A6" s="8"/>
      <c r="B6" s="35">
        <v>44138</v>
      </c>
      <c r="C6" s="34" t="s">
        <v>2003</v>
      </c>
      <c r="D6" s="34" t="s">
        <v>2238</v>
      </c>
      <c r="E6" s="6">
        <f t="shared" si="1"/>
        <v>19.2</v>
      </c>
      <c r="F6" s="38">
        <v>2</v>
      </c>
      <c r="G6" s="6">
        <f>IFERROR(E6/F6,"")</f>
        <v>9.6</v>
      </c>
      <c r="H6" s="6">
        <f>IF(F6=0,E6,E6-G6)</f>
        <v>9.6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/>
      <c r="B7" s="35">
        <v>44138</v>
      </c>
      <c r="C7" s="42" t="s">
        <v>2206</v>
      </c>
      <c r="D7" s="34" t="s">
        <v>2239</v>
      </c>
      <c r="E7" s="6">
        <f t="shared" si="1"/>
        <v>38.5</v>
      </c>
      <c r="F7" s="38"/>
      <c r="G7" s="6"/>
      <c r="H7" s="6"/>
      <c r="I7" s="1" t="s">
        <v>1809</v>
      </c>
      <c r="J7" s="1">
        <v>0</v>
      </c>
      <c r="K7" s="1">
        <v>0</v>
      </c>
    </row>
    <row r="8" spans="1:12" ht="15.75">
      <c r="A8" s="8"/>
      <c r="B8" s="33">
        <v>44138</v>
      </c>
      <c r="C8" s="34" t="s">
        <v>1858</v>
      </c>
      <c r="D8" s="34" t="s">
        <v>2240</v>
      </c>
      <c r="E8" s="6">
        <f t="shared" si="1"/>
        <v>100.2</v>
      </c>
      <c r="F8" s="38">
        <v>0</v>
      </c>
      <c r="G8" s="6" t="str">
        <f t="shared" ref="G8:G12" si="4">IFERROR(E8/F8,"")</f>
        <v/>
      </c>
      <c r="H8" s="6">
        <f t="shared" ref="H8:H12" si="5">IF(F8=0,E8,E8-G8)</f>
        <v>100.2</v>
      </c>
      <c r="I8" s="1" t="s">
        <v>1811</v>
      </c>
      <c r="J8" s="16">
        <v>5598</v>
      </c>
      <c r="K8" s="17">
        <v>0.6</v>
      </c>
    </row>
    <row r="9" spans="1:12" ht="15.75">
      <c r="A9" s="8"/>
      <c r="B9" s="35">
        <v>44138</v>
      </c>
      <c r="C9" s="34" t="s">
        <v>2138</v>
      </c>
      <c r="D9" s="34" t="s">
        <v>557</v>
      </c>
      <c r="E9" s="6">
        <f t="shared" si="1"/>
        <v>18</v>
      </c>
      <c r="F9" s="38">
        <v>0</v>
      </c>
      <c r="G9" s="6" t="str">
        <f t="shared" si="4"/>
        <v/>
      </c>
      <c r="H9" s="6">
        <f t="shared" si="5"/>
        <v>18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35">
        <v>44138</v>
      </c>
      <c r="C10" s="34" t="s">
        <v>2241</v>
      </c>
      <c r="D10" s="34" t="s">
        <v>1529</v>
      </c>
      <c r="E10" s="6">
        <f t="shared" si="1"/>
        <v>7</v>
      </c>
      <c r="F10" s="38">
        <v>2</v>
      </c>
      <c r="G10" s="6">
        <f t="shared" si="4"/>
        <v>3.5</v>
      </c>
      <c r="H10" s="6">
        <f t="shared" si="5"/>
        <v>3.5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/>
      <c r="B11" s="35">
        <v>44138</v>
      </c>
      <c r="C11" s="34" t="s">
        <v>2089</v>
      </c>
      <c r="D11" s="34" t="s">
        <v>249</v>
      </c>
      <c r="E11" s="6">
        <f t="shared" si="1"/>
        <v>8</v>
      </c>
      <c r="F11" s="38">
        <v>0</v>
      </c>
      <c r="G11" s="6" t="str">
        <f t="shared" si="4"/>
        <v/>
      </c>
      <c r="H11" s="6">
        <f t="shared" si="5"/>
        <v>8</v>
      </c>
    </row>
    <row r="12" spans="1:12" ht="15.75">
      <c r="A12" s="8"/>
      <c r="B12" s="33">
        <v>44138</v>
      </c>
      <c r="C12" s="34" t="s">
        <v>2126</v>
      </c>
      <c r="D12" s="34" t="s">
        <v>2137</v>
      </c>
      <c r="E12" s="6">
        <f t="shared" si="1"/>
        <v>9.4</v>
      </c>
      <c r="F12" s="38">
        <v>2</v>
      </c>
      <c r="G12" s="6">
        <f t="shared" si="4"/>
        <v>4.7</v>
      </c>
      <c r="H12" s="6">
        <f t="shared" si="5"/>
        <v>4.7</v>
      </c>
      <c r="I12" s="1" t="s">
        <v>1818</v>
      </c>
      <c r="J12" s="16">
        <f>J8-K2</f>
        <v>3709.1175000000003</v>
      </c>
      <c r="K12" s="17">
        <f t="shared" ref="K12:K13" si="6">J12/J8</f>
        <v>0.66257904608788853</v>
      </c>
    </row>
    <row r="13" spans="1:12" ht="15.75">
      <c r="A13" s="8"/>
      <c r="B13" s="33">
        <v>44138</v>
      </c>
      <c r="C13" s="42" t="s">
        <v>2206</v>
      </c>
      <c r="D13" s="34" t="s">
        <v>2242</v>
      </c>
      <c r="E13" s="6">
        <f t="shared" si="1"/>
        <v>61.25</v>
      </c>
      <c r="F13" s="38"/>
      <c r="G13" s="6"/>
      <c r="H13" s="6"/>
      <c r="I13" s="1" t="s">
        <v>1821</v>
      </c>
      <c r="J13" s="16">
        <f>J9-J2</f>
        <v>2837.6525000000001</v>
      </c>
      <c r="K13" s="17">
        <f t="shared" si="6"/>
        <v>0.71743947917325079</v>
      </c>
    </row>
    <row r="14" spans="1:12">
      <c r="A14" s="8"/>
      <c r="B14" s="35">
        <v>44139</v>
      </c>
      <c r="C14" s="34" t="s">
        <v>2193</v>
      </c>
      <c r="D14" s="34" t="s">
        <v>71</v>
      </c>
      <c r="E14" s="6">
        <f t="shared" si="1"/>
        <v>1.3</v>
      </c>
      <c r="F14" s="38">
        <v>0</v>
      </c>
      <c r="G14" s="6" t="str">
        <f t="shared" ref="G14:G21" si="7">IFERROR(E14/F14,"")</f>
        <v/>
      </c>
      <c r="H14" s="6">
        <f t="shared" ref="H14:H24" si="8">IF(F14=0,E14,E14-G14)</f>
        <v>1.3</v>
      </c>
    </row>
    <row r="15" spans="1:12">
      <c r="A15" s="8"/>
      <c r="B15" s="35">
        <v>44140</v>
      </c>
      <c r="C15" s="34" t="s">
        <v>2243</v>
      </c>
      <c r="D15" s="34" t="s">
        <v>2070</v>
      </c>
      <c r="E15" s="6">
        <f t="shared" si="1"/>
        <v>13.11</v>
      </c>
      <c r="F15" s="38">
        <v>2</v>
      </c>
      <c r="G15" s="6">
        <f t="shared" si="7"/>
        <v>6.5549999999999997</v>
      </c>
      <c r="H15" s="6">
        <f t="shared" si="8"/>
        <v>6.5549999999999997</v>
      </c>
    </row>
    <row r="16" spans="1:12">
      <c r="A16" s="8"/>
      <c r="B16" s="33">
        <v>44140</v>
      </c>
      <c r="C16" s="34" t="s">
        <v>2244</v>
      </c>
      <c r="D16" s="34" t="s">
        <v>2245</v>
      </c>
      <c r="E16" s="6">
        <f t="shared" si="1"/>
        <v>38.25</v>
      </c>
      <c r="F16" s="38">
        <v>2</v>
      </c>
      <c r="G16" s="6">
        <f t="shared" si="7"/>
        <v>19.125</v>
      </c>
      <c r="H16" s="6">
        <f t="shared" si="8"/>
        <v>19.125</v>
      </c>
    </row>
    <row r="17" spans="1:13">
      <c r="A17" s="8"/>
      <c r="B17" s="35">
        <v>44140</v>
      </c>
      <c r="C17" s="34" t="s">
        <v>2246</v>
      </c>
      <c r="D17" s="34" t="s">
        <v>521</v>
      </c>
      <c r="E17" s="6">
        <f t="shared" si="1"/>
        <v>2.4</v>
      </c>
      <c r="F17" s="38">
        <v>2</v>
      </c>
      <c r="G17" s="6">
        <f t="shared" si="7"/>
        <v>1.2</v>
      </c>
      <c r="H17" s="6">
        <f t="shared" si="8"/>
        <v>1.2</v>
      </c>
    </row>
    <row r="18" spans="1:13">
      <c r="A18" s="8"/>
      <c r="B18" s="33">
        <v>44140</v>
      </c>
      <c r="C18" s="34" t="s">
        <v>2187</v>
      </c>
      <c r="D18" s="34" t="s">
        <v>692</v>
      </c>
      <c r="E18" s="6">
        <f t="shared" si="1"/>
        <v>25</v>
      </c>
      <c r="F18" s="38">
        <v>1</v>
      </c>
      <c r="G18" s="6">
        <f t="shared" si="7"/>
        <v>25</v>
      </c>
      <c r="H18" s="6">
        <f t="shared" si="8"/>
        <v>0</v>
      </c>
    </row>
    <row r="19" spans="1:13">
      <c r="A19" s="8"/>
      <c r="B19" s="33">
        <v>44140</v>
      </c>
      <c r="C19" s="34" t="s">
        <v>336</v>
      </c>
      <c r="D19" s="36" t="s">
        <v>2247</v>
      </c>
      <c r="E19" s="6">
        <f t="shared" si="1"/>
        <v>6.22</v>
      </c>
      <c r="F19" s="38">
        <v>2</v>
      </c>
      <c r="G19" s="6">
        <f t="shared" si="7"/>
        <v>3.11</v>
      </c>
      <c r="H19" s="6">
        <f t="shared" si="8"/>
        <v>3.11</v>
      </c>
    </row>
    <row r="20" spans="1:13">
      <c r="A20" s="8"/>
      <c r="B20" s="35">
        <v>44141</v>
      </c>
      <c r="C20" s="34" t="s">
        <v>2126</v>
      </c>
      <c r="D20" s="36" t="s">
        <v>2248</v>
      </c>
      <c r="E20" s="6">
        <f t="shared" si="1"/>
        <v>8.4</v>
      </c>
      <c r="F20" s="38">
        <v>2</v>
      </c>
      <c r="G20" s="6">
        <f t="shared" si="7"/>
        <v>4.2</v>
      </c>
      <c r="H20" s="6">
        <f t="shared" si="8"/>
        <v>4.2</v>
      </c>
      <c r="I20" s="34" t="s">
        <v>2162</v>
      </c>
      <c r="J20" s="36">
        <f>SUM(E7,E13,E25,E63,E70,E73,E79,E91)</f>
        <v>1930.8400000000001</v>
      </c>
      <c r="K20" s="36">
        <f>J20+E46</f>
        <v>3803.34</v>
      </c>
    </row>
    <row r="21" spans="1:13" ht="15.75" customHeight="1">
      <c r="A21" s="8"/>
      <c r="B21" s="33">
        <v>44141</v>
      </c>
      <c r="C21" s="34" t="s">
        <v>2249</v>
      </c>
      <c r="D21" s="34" t="s">
        <v>2250</v>
      </c>
      <c r="E21" s="6">
        <f t="shared" si="1"/>
        <v>11.35</v>
      </c>
      <c r="F21" s="38">
        <v>2</v>
      </c>
      <c r="G21" s="6">
        <f t="shared" si="7"/>
        <v>5.6749999999999998</v>
      </c>
      <c r="H21" s="6">
        <f t="shared" si="8"/>
        <v>5.6749999999999998</v>
      </c>
    </row>
    <row r="22" spans="1:13" ht="15.75" customHeight="1">
      <c r="A22" s="8"/>
      <c r="B22" s="35">
        <v>44141</v>
      </c>
      <c r="C22" s="34" t="s">
        <v>2251</v>
      </c>
      <c r="D22" s="34" t="s">
        <v>2252</v>
      </c>
      <c r="E22" s="6">
        <f t="shared" si="1"/>
        <v>87.35</v>
      </c>
      <c r="F22" s="38">
        <v>1</v>
      </c>
      <c r="G22" s="6">
        <f>E22/4*3</f>
        <v>65.512499999999989</v>
      </c>
      <c r="H22" s="6">
        <f t="shared" si="8"/>
        <v>21.837500000000006</v>
      </c>
      <c r="I22" s="34" t="s">
        <v>2165</v>
      </c>
      <c r="J22" s="34">
        <f>J20/2</f>
        <v>965.42000000000007</v>
      </c>
      <c r="K22" s="36">
        <f>J22+E46</f>
        <v>2837.92</v>
      </c>
      <c r="M22" s="36">
        <f>J27+K22+'Nov 20'!J22</f>
        <v>3773.165</v>
      </c>
    </row>
    <row r="23" spans="1:13" ht="15.75" customHeight="1">
      <c r="A23" s="8"/>
      <c r="B23" s="35">
        <v>44141</v>
      </c>
      <c r="C23" s="34" t="s">
        <v>2253</v>
      </c>
      <c r="D23" s="34" t="s">
        <v>2254</v>
      </c>
      <c r="E23" s="6">
        <f t="shared" si="1"/>
        <v>169.9</v>
      </c>
      <c r="F23" s="38">
        <v>2</v>
      </c>
      <c r="G23" s="6">
        <f t="shared" ref="G23:G31" si="9">IFERROR(E23/F23,"")</f>
        <v>84.95</v>
      </c>
      <c r="H23" s="6">
        <f t="shared" si="8"/>
        <v>84.95</v>
      </c>
      <c r="I23" s="34" t="s">
        <v>2168</v>
      </c>
      <c r="J23" s="36">
        <f>J20-J22</f>
        <v>965.42000000000007</v>
      </c>
    </row>
    <row r="24" spans="1:13" ht="15.75" customHeight="1">
      <c r="A24" s="8"/>
      <c r="B24" s="33">
        <v>44141</v>
      </c>
      <c r="C24" s="34" t="s">
        <v>2249</v>
      </c>
      <c r="D24" s="34" t="s">
        <v>1896</v>
      </c>
      <c r="E24" s="6">
        <f t="shared" si="1"/>
        <v>21.3</v>
      </c>
      <c r="F24" s="38">
        <v>2</v>
      </c>
      <c r="G24" s="6">
        <f t="shared" si="9"/>
        <v>10.65</v>
      </c>
      <c r="H24" s="6">
        <f t="shared" si="8"/>
        <v>10.65</v>
      </c>
    </row>
    <row r="25" spans="1:13" ht="15.75" customHeight="1">
      <c r="A25" s="8"/>
      <c r="B25" s="33">
        <v>44142</v>
      </c>
      <c r="C25" s="42" t="s">
        <v>2255</v>
      </c>
      <c r="D25" s="34" t="s">
        <v>2256</v>
      </c>
      <c r="E25" s="6">
        <f t="shared" si="1"/>
        <v>642</v>
      </c>
      <c r="F25" s="38"/>
      <c r="G25" s="6" t="str">
        <f t="shared" si="9"/>
        <v/>
      </c>
      <c r="H25" s="6"/>
      <c r="I25" s="34" t="s">
        <v>2257</v>
      </c>
      <c r="J25" s="36">
        <f>SUM(E5,E32,E48)</f>
        <v>931.84</v>
      </c>
    </row>
    <row r="26" spans="1:13" ht="15.75" customHeight="1">
      <c r="A26" s="8"/>
      <c r="B26" s="35">
        <v>44142</v>
      </c>
      <c r="C26" s="34" t="s">
        <v>1175</v>
      </c>
      <c r="D26" s="34" t="s">
        <v>2258</v>
      </c>
      <c r="E26" s="6">
        <f t="shared" si="1"/>
        <v>24.2</v>
      </c>
      <c r="F26" s="38">
        <v>2</v>
      </c>
      <c r="G26" s="6">
        <f t="shared" si="9"/>
        <v>12.1</v>
      </c>
      <c r="H26" s="6">
        <f t="shared" ref="H26:H31" si="10">IF(F26=0,E26,E26-G26)</f>
        <v>12.1</v>
      </c>
    </row>
    <row r="27" spans="1:13" ht="15.75" customHeight="1">
      <c r="A27" s="8"/>
      <c r="B27" s="35">
        <v>44142</v>
      </c>
      <c r="C27" s="34" t="s">
        <v>993</v>
      </c>
      <c r="D27" s="34" t="s">
        <v>1849</v>
      </c>
      <c r="E27" s="6">
        <f t="shared" si="1"/>
        <v>19.98</v>
      </c>
      <c r="F27" s="38">
        <v>2</v>
      </c>
      <c r="G27" s="6">
        <f t="shared" si="9"/>
        <v>9.99</v>
      </c>
      <c r="H27" s="6">
        <f t="shared" si="10"/>
        <v>9.99</v>
      </c>
      <c r="I27" s="34" t="s">
        <v>2165</v>
      </c>
      <c r="J27" s="34">
        <f>J25/2</f>
        <v>465.92</v>
      </c>
    </row>
    <row r="28" spans="1:13" ht="15.75" customHeight="1">
      <c r="A28" s="8"/>
      <c r="B28" s="35">
        <v>44142</v>
      </c>
      <c r="C28" s="36" t="s">
        <v>1175</v>
      </c>
      <c r="D28" s="36" t="s">
        <v>338</v>
      </c>
      <c r="E28" s="6">
        <f t="shared" si="1"/>
        <v>1.8</v>
      </c>
      <c r="F28" s="38">
        <v>2</v>
      </c>
      <c r="G28" s="6">
        <f t="shared" si="9"/>
        <v>0.9</v>
      </c>
      <c r="H28" s="6">
        <f t="shared" si="10"/>
        <v>0.9</v>
      </c>
      <c r="I28" s="34" t="s">
        <v>2168</v>
      </c>
      <c r="J28" s="36">
        <f>J25-J27</f>
        <v>465.92</v>
      </c>
      <c r="M28" s="36">
        <f>J28+'Nov 20'!J23</f>
        <v>935.245</v>
      </c>
    </row>
    <row r="29" spans="1:13" ht="15.75" customHeight="1">
      <c r="A29" s="8"/>
      <c r="B29" s="33">
        <v>44143</v>
      </c>
      <c r="C29" s="34" t="s">
        <v>2259</v>
      </c>
      <c r="D29" s="34" t="s">
        <v>976</v>
      </c>
      <c r="E29" s="6">
        <f t="shared" si="1"/>
        <v>0.22</v>
      </c>
      <c r="F29" s="38">
        <v>2</v>
      </c>
      <c r="G29" s="6">
        <f t="shared" si="9"/>
        <v>0.11</v>
      </c>
      <c r="H29" s="6">
        <f t="shared" si="10"/>
        <v>0.11</v>
      </c>
    </row>
    <row r="30" spans="1:13" ht="15.75" customHeight="1">
      <c r="A30" s="8"/>
      <c r="B30" s="37">
        <v>44143</v>
      </c>
      <c r="C30" s="34" t="s">
        <v>548</v>
      </c>
      <c r="D30" s="34" t="s">
        <v>501</v>
      </c>
      <c r="E30" s="6">
        <f t="shared" si="1"/>
        <v>5</v>
      </c>
      <c r="F30" s="38">
        <v>2</v>
      </c>
      <c r="G30" s="6">
        <f t="shared" si="9"/>
        <v>2.5</v>
      </c>
      <c r="H30" s="6">
        <f t="shared" si="10"/>
        <v>2.5</v>
      </c>
    </row>
    <row r="31" spans="1:13" ht="15.75" customHeight="1">
      <c r="A31" s="8"/>
      <c r="B31" s="33">
        <v>44143</v>
      </c>
      <c r="C31" s="34" t="s">
        <v>2260</v>
      </c>
      <c r="D31" s="34" t="s">
        <v>73</v>
      </c>
      <c r="E31" s="6">
        <f t="shared" si="1"/>
        <v>1.2</v>
      </c>
      <c r="F31" s="38">
        <v>2</v>
      </c>
      <c r="G31" s="6">
        <f t="shared" si="9"/>
        <v>0.6</v>
      </c>
      <c r="H31" s="6">
        <f t="shared" si="10"/>
        <v>0.6</v>
      </c>
    </row>
    <row r="32" spans="1:13" ht="15.75" customHeight="1">
      <c r="A32" s="8"/>
      <c r="B32" s="35">
        <v>44143</v>
      </c>
      <c r="C32" s="42" t="s">
        <v>2236</v>
      </c>
      <c r="D32" s="34" t="s">
        <v>2261</v>
      </c>
      <c r="E32" s="6">
        <f t="shared" si="1"/>
        <v>58.76</v>
      </c>
      <c r="F32" s="38"/>
      <c r="G32" s="6"/>
      <c r="H32" s="6"/>
    </row>
    <row r="33" spans="1:8" ht="15.75" customHeight="1">
      <c r="A33" s="8"/>
      <c r="B33" s="35">
        <v>44145</v>
      </c>
      <c r="C33" s="34" t="s">
        <v>2262</v>
      </c>
      <c r="D33" s="34" t="s">
        <v>1077</v>
      </c>
      <c r="E33" s="6">
        <f t="shared" si="1"/>
        <v>1.9</v>
      </c>
      <c r="F33" s="38">
        <v>1</v>
      </c>
      <c r="G33" s="6">
        <f t="shared" ref="G33:G45" si="11">IFERROR(E33/F33,"")</f>
        <v>1.9</v>
      </c>
      <c r="H33" s="6">
        <f t="shared" ref="H33:H45" si="12">IF(F33=0,E33,E33-G33)</f>
        <v>0</v>
      </c>
    </row>
    <row r="34" spans="1:8" ht="15.75" customHeight="1">
      <c r="A34" s="8"/>
      <c r="B34" s="37">
        <v>44145</v>
      </c>
      <c r="C34" s="34" t="s">
        <v>2263</v>
      </c>
      <c r="D34" s="34" t="s">
        <v>1377</v>
      </c>
      <c r="E34" s="6">
        <f t="shared" si="1"/>
        <v>108</v>
      </c>
      <c r="F34" s="38">
        <v>0</v>
      </c>
      <c r="G34" s="6" t="str">
        <f t="shared" si="11"/>
        <v/>
      </c>
      <c r="H34" s="6">
        <f t="shared" si="12"/>
        <v>108</v>
      </c>
    </row>
    <row r="35" spans="1:8" ht="15.75" customHeight="1">
      <c r="A35" s="8"/>
      <c r="B35" s="35">
        <v>44145</v>
      </c>
      <c r="C35" s="34" t="s">
        <v>2264</v>
      </c>
      <c r="D35" s="34" t="s">
        <v>1252</v>
      </c>
      <c r="E35" s="6">
        <f t="shared" si="1"/>
        <v>1.6</v>
      </c>
      <c r="F35" s="38">
        <v>0</v>
      </c>
      <c r="G35" s="6" t="str">
        <f t="shared" si="11"/>
        <v/>
      </c>
      <c r="H35" s="6">
        <f t="shared" si="12"/>
        <v>1.6</v>
      </c>
    </row>
    <row r="36" spans="1:8" ht="15.75" customHeight="1">
      <c r="A36" s="8"/>
      <c r="B36" s="35">
        <v>44145</v>
      </c>
      <c r="C36" s="34" t="s">
        <v>1842</v>
      </c>
      <c r="D36" s="36" t="s">
        <v>256</v>
      </c>
      <c r="E36" s="6">
        <f t="shared" si="1"/>
        <v>11</v>
      </c>
      <c r="F36" s="38">
        <v>2</v>
      </c>
      <c r="G36" s="6">
        <f t="shared" si="11"/>
        <v>5.5</v>
      </c>
      <c r="H36" s="6">
        <f t="shared" si="12"/>
        <v>5.5</v>
      </c>
    </row>
    <row r="37" spans="1:8" ht="15.75" customHeight="1">
      <c r="A37" s="8"/>
      <c r="B37" s="35">
        <v>44145</v>
      </c>
      <c r="C37" s="34" t="s">
        <v>2265</v>
      </c>
      <c r="D37" s="34" t="s">
        <v>1956</v>
      </c>
      <c r="E37" s="6">
        <f t="shared" si="1"/>
        <v>55</v>
      </c>
      <c r="F37" s="38">
        <v>2</v>
      </c>
      <c r="G37" s="6">
        <f t="shared" si="11"/>
        <v>27.5</v>
      </c>
      <c r="H37" s="6">
        <f t="shared" si="12"/>
        <v>27.5</v>
      </c>
    </row>
    <row r="38" spans="1:8" ht="15.75" customHeight="1">
      <c r="A38" s="8"/>
      <c r="B38" s="33">
        <v>44145</v>
      </c>
      <c r="C38" s="34" t="s">
        <v>2266</v>
      </c>
      <c r="D38" s="34" t="s">
        <v>373</v>
      </c>
      <c r="E38" s="6">
        <f t="shared" si="1"/>
        <v>5.7</v>
      </c>
      <c r="F38" s="38">
        <v>2</v>
      </c>
      <c r="G38" s="6">
        <f t="shared" si="11"/>
        <v>2.85</v>
      </c>
      <c r="H38" s="6">
        <f t="shared" si="12"/>
        <v>2.85</v>
      </c>
    </row>
    <row r="39" spans="1:8" ht="15.75" customHeight="1">
      <c r="A39" s="8"/>
      <c r="B39" s="35">
        <v>44145</v>
      </c>
      <c r="C39" s="34" t="s">
        <v>1916</v>
      </c>
      <c r="D39" s="34" t="s">
        <v>2267</v>
      </c>
      <c r="E39" s="6">
        <f t="shared" si="1"/>
        <v>36.1</v>
      </c>
      <c r="F39" s="38">
        <v>2</v>
      </c>
      <c r="G39" s="6">
        <f t="shared" si="11"/>
        <v>18.05</v>
      </c>
      <c r="H39" s="6">
        <f t="shared" si="12"/>
        <v>18.05</v>
      </c>
    </row>
    <row r="40" spans="1:8" ht="15.75" customHeight="1">
      <c r="A40" s="8"/>
      <c r="B40" s="35">
        <v>44146</v>
      </c>
      <c r="C40" s="34" t="s">
        <v>213</v>
      </c>
      <c r="D40" s="34" t="s">
        <v>2268</v>
      </c>
      <c r="E40" s="6">
        <f t="shared" si="1"/>
        <v>52.67</v>
      </c>
      <c r="F40" s="38">
        <v>0</v>
      </c>
      <c r="G40" s="6" t="str">
        <f t="shared" si="11"/>
        <v/>
      </c>
      <c r="H40" s="6">
        <f t="shared" si="12"/>
        <v>52.67</v>
      </c>
    </row>
    <row r="41" spans="1:8" ht="15.75" customHeight="1">
      <c r="A41" s="8"/>
      <c r="B41" s="35">
        <v>44146</v>
      </c>
      <c r="C41" s="34" t="s">
        <v>2193</v>
      </c>
      <c r="D41" s="36" t="s">
        <v>2269</v>
      </c>
      <c r="E41" s="6">
        <f t="shared" si="1"/>
        <v>2.15</v>
      </c>
      <c r="F41" s="38">
        <v>0</v>
      </c>
      <c r="G41" s="6" t="str">
        <f t="shared" si="11"/>
        <v/>
      </c>
      <c r="H41" s="6">
        <f t="shared" si="12"/>
        <v>2.15</v>
      </c>
    </row>
    <row r="42" spans="1:8" ht="15.75" customHeight="1">
      <c r="A42" s="8"/>
      <c r="B42" s="35">
        <v>44146</v>
      </c>
      <c r="C42" s="34" t="s">
        <v>1113</v>
      </c>
      <c r="D42" s="34" t="s">
        <v>50</v>
      </c>
      <c r="E42" s="6">
        <f t="shared" si="1"/>
        <v>6.5</v>
      </c>
      <c r="F42" s="38">
        <v>2</v>
      </c>
      <c r="G42" s="6">
        <f t="shared" si="11"/>
        <v>3.25</v>
      </c>
      <c r="H42" s="6">
        <f t="shared" si="12"/>
        <v>3.25</v>
      </c>
    </row>
    <row r="43" spans="1:8" ht="15.75" customHeight="1">
      <c r="A43" s="8"/>
      <c r="B43" s="33">
        <v>44146</v>
      </c>
      <c r="C43" s="34" t="s">
        <v>2270</v>
      </c>
      <c r="D43" s="34" t="s">
        <v>2176</v>
      </c>
      <c r="E43" s="6">
        <f t="shared" si="1"/>
        <v>7.3</v>
      </c>
      <c r="F43" s="38">
        <v>2</v>
      </c>
      <c r="G43" s="6">
        <f t="shared" si="11"/>
        <v>3.65</v>
      </c>
      <c r="H43" s="6">
        <f t="shared" si="12"/>
        <v>3.65</v>
      </c>
    </row>
    <row r="44" spans="1:8" ht="15.75" customHeight="1">
      <c r="A44" s="8"/>
      <c r="B44" s="35">
        <v>44146</v>
      </c>
      <c r="C44" s="34" t="s">
        <v>213</v>
      </c>
      <c r="D44" s="34" t="s">
        <v>2271</v>
      </c>
      <c r="E44" s="6">
        <f t="shared" si="1"/>
        <v>70.540000000000006</v>
      </c>
      <c r="F44" s="38">
        <v>0</v>
      </c>
      <c r="G44" s="6" t="str">
        <f t="shared" si="11"/>
        <v/>
      </c>
      <c r="H44" s="6">
        <f t="shared" si="12"/>
        <v>70.540000000000006</v>
      </c>
    </row>
    <row r="45" spans="1:8" ht="15.75" customHeight="1">
      <c r="A45" s="8"/>
      <c r="B45" s="37">
        <v>44146</v>
      </c>
      <c r="C45" s="34" t="s">
        <v>2272</v>
      </c>
      <c r="D45" s="34" t="s">
        <v>2273</v>
      </c>
      <c r="E45" s="6">
        <f t="shared" si="1"/>
        <v>2.81</v>
      </c>
      <c r="F45" s="38">
        <v>0</v>
      </c>
      <c r="G45" s="6" t="str">
        <f t="shared" si="11"/>
        <v/>
      </c>
      <c r="H45" s="6">
        <f t="shared" si="12"/>
        <v>2.81</v>
      </c>
    </row>
    <row r="46" spans="1:8" ht="15.75" customHeight="1">
      <c r="A46" s="8"/>
      <c r="B46" s="33">
        <v>44146</v>
      </c>
      <c r="C46" s="42" t="s">
        <v>2274</v>
      </c>
      <c r="D46" s="34" t="s">
        <v>2275</v>
      </c>
      <c r="E46" s="6">
        <f t="shared" si="1"/>
        <v>1872.5</v>
      </c>
      <c r="F46" s="38"/>
      <c r="G46" s="6"/>
      <c r="H46" s="6"/>
    </row>
    <row r="47" spans="1:8" ht="15.75" customHeight="1">
      <c r="A47" s="8"/>
      <c r="B47" s="35">
        <v>44147</v>
      </c>
      <c r="C47" s="34" t="s">
        <v>336</v>
      </c>
      <c r="D47" s="34" t="s">
        <v>2276</v>
      </c>
      <c r="E47" s="6">
        <f t="shared" si="1"/>
        <v>67.37</v>
      </c>
      <c r="F47" s="38">
        <v>2</v>
      </c>
      <c r="G47" s="6">
        <f>IFERROR(E47/F47,"")</f>
        <v>33.685000000000002</v>
      </c>
      <c r="H47" s="6">
        <f>IF(F47=0,E47,E47-G47)</f>
        <v>33.685000000000002</v>
      </c>
    </row>
    <row r="48" spans="1:8" ht="15.75" customHeight="1">
      <c r="A48" s="8"/>
      <c r="B48" s="35">
        <v>44147</v>
      </c>
      <c r="C48" s="42" t="s">
        <v>2236</v>
      </c>
      <c r="D48" s="34" t="s">
        <v>2277</v>
      </c>
      <c r="E48" s="6">
        <f t="shared" si="1"/>
        <v>229.84</v>
      </c>
      <c r="F48" s="38"/>
      <c r="G48" s="6"/>
      <c r="H48" s="6"/>
    </row>
    <row r="49" spans="1:8" ht="15.75" customHeight="1">
      <c r="A49" s="8"/>
      <c r="B49" s="35">
        <v>44147</v>
      </c>
      <c r="C49" s="34" t="s">
        <v>548</v>
      </c>
      <c r="D49" s="34" t="s">
        <v>806</v>
      </c>
      <c r="E49" s="6">
        <f t="shared" si="1"/>
        <v>3.5</v>
      </c>
      <c r="F49" s="38">
        <v>2</v>
      </c>
      <c r="G49" s="6">
        <f t="shared" ref="G49:G62" si="13">IFERROR(E49/F49,"")</f>
        <v>1.75</v>
      </c>
      <c r="H49" s="6">
        <f t="shared" ref="H49:H62" si="14">IF(F49=0,E49,E49-G49)</f>
        <v>1.75</v>
      </c>
    </row>
    <row r="50" spans="1:8" ht="15.75" customHeight="1">
      <c r="A50" s="8"/>
      <c r="B50" s="33">
        <v>44149</v>
      </c>
      <c r="C50" s="34" t="s">
        <v>22</v>
      </c>
      <c r="D50" s="36" t="s">
        <v>1116</v>
      </c>
      <c r="E50" s="6">
        <f t="shared" si="1"/>
        <v>6.55</v>
      </c>
      <c r="F50" s="38">
        <v>2</v>
      </c>
      <c r="G50" s="6">
        <f t="shared" si="13"/>
        <v>3.2749999999999999</v>
      </c>
      <c r="H50" s="6">
        <f t="shared" si="14"/>
        <v>3.2749999999999999</v>
      </c>
    </row>
    <row r="51" spans="1:8" ht="15.75" customHeight="1">
      <c r="A51" s="8"/>
      <c r="B51" s="33">
        <v>44149</v>
      </c>
      <c r="C51" s="34" t="s">
        <v>2278</v>
      </c>
      <c r="D51" s="34" t="s">
        <v>2279</v>
      </c>
      <c r="E51" s="6">
        <f t="shared" si="1"/>
        <v>23.2</v>
      </c>
      <c r="F51" s="38">
        <v>2</v>
      </c>
      <c r="G51" s="6">
        <f t="shared" si="13"/>
        <v>11.6</v>
      </c>
      <c r="H51" s="6">
        <f t="shared" si="14"/>
        <v>11.6</v>
      </c>
    </row>
    <row r="52" spans="1:8" ht="15.75" customHeight="1">
      <c r="A52" s="8"/>
      <c r="B52" s="35">
        <v>44150</v>
      </c>
      <c r="C52" s="34" t="s">
        <v>2280</v>
      </c>
      <c r="D52" s="34" t="s">
        <v>2281</v>
      </c>
      <c r="E52" s="6">
        <f t="shared" si="1"/>
        <v>51.54</v>
      </c>
      <c r="F52" s="38">
        <v>2</v>
      </c>
      <c r="G52" s="6">
        <f t="shared" si="13"/>
        <v>25.77</v>
      </c>
      <c r="H52" s="6">
        <f t="shared" si="14"/>
        <v>25.77</v>
      </c>
    </row>
    <row r="53" spans="1:8" ht="15.75" customHeight="1">
      <c r="A53" s="8"/>
      <c r="B53" s="35">
        <v>44150</v>
      </c>
      <c r="C53" s="34" t="s">
        <v>2126</v>
      </c>
      <c r="D53" s="34" t="s">
        <v>560</v>
      </c>
      <c r="E53" s="6">
        <f t="shared" si="1"/>
        <v>4.2</v>
      </c>
      <c r="F53" s="38">
        <v>2</v>
      </c>
      <c r="G53" s="6">
        <f t="shared" si="13"/>
        <v>2.1</v>
      </c>
      <c r="H53" s="6">
        <f t="shared" si="14"/>
        <v>2.1</v>
      </c>
    </row>
    <row r="54" spans="1:8" ht="15.75" customHeight="1">
      <c r="A54" s="8"/>
      <c r="B54" s="35">
        <v>44150</v>
      </c>
      <c r="C54" s="34" t="s">
        <v>2282</v>
      </c>
      <c r="D54" s="34" t="s">
        <v>378</v>
      </c>
      <c r="E54" s="6">
        <f t="shared" si="1"/>
        <v>0.6</v>
      </c>
      <c r="F54" s="38">
        <v>2</v>
      </c>
      <c r="G54" s="6">
        <f t="shared" si="13"/>
        <v>0.3</v>
      </c>
      <c r="H54" s="6">
        <f t="shared" si="14"/>
        <v>0.3</v>
      </c>
    </row>
    <row r="55" spans="1:8" ht="15.75" customHeight="1">
      <c r="A55" s="8"/>
      <c r="B55" s="35">
        <v>44151</v>
      </c>
      <c r="C55" s="34" t="s">
        <v>2283</v>
      </c>
      <c r="D55" s="34" t="s">
        <v>73</v>
      </c>
      <c r="E55" s="6">
        <f t="shared" si="1"/>
        <v>1.2</v>
      </c>
      <c r="F55" s="38">
        <v>2</v>
      </c>
      <c r="G55" s="6">
        <f t="shared" si="13"/>
        <v>0.6</v>
      </c>
      <c r="H55" s="6">
        <f t="shared" si="14"/>
        <v>0.6</v>
      </c>
    </row>
    <row r="56" spans="1:8" ht="15.75" customHeight="1">
      <c r="A56" s="8"/>
      <c r="B56" s="35">
        <v>44151</v>
      </c>
      <c r="C56" s="34" t="s">
        <v>2284</v>
      </c>
      <c r="D56" s="34" t="s">
        <v>2176</v>
      </c>
      <c r="E56" s="6">
        <f t="shared" si="1"/>
        <v>7.3</v>
      </c>
      <c r="F56" s="38">
        <v>0</v>
      </c>
      <c r="G56" s="6" t="str">
        <f t="shared" si="13"/>
        <v/>
      </c>
      <c r="H56" s="6">
        <f t="shared" si="14"/>
        <v>7.3</v>
      </c>
    </row>
    <row r="57" spans="1:8" ht="15.75" customHeight="1">
      <c r="A57" s="8"/>
      <c r="B57" s="35">
        <v>44151</v>
      </c>
      <c r="C57" s="34" t="s">
        <v>2285</v>
      </c>
      <c r="D57" s="34" t="s">
        <v>942</v>
      </c>
      <c r="E57" s="6">
        <f t="shared" si="1"/>
        <v>8.9</v>
      </c>
      <c r="F57" s="38">
        <v>1</v>
      </c>
      <c r="G57" s="6">
        <f t="shared" si="13"/>
        <v>8.9</v>
      </c>
      <c r="H57" s="6">
        <f t="shared" si="14"/>
        <v>0</v>
      </c>
    </row>
    <row r="58" spans="1:8" ht="15.75" customHeight="1">
      <c r="A58" s="8"/>
      <c r="B58" s="37">
        <v>44151</v>
      </c>
      <c r="C58" s="34" t="s">
        <v>548</v>
      </c>
      <c r="D58" s="34" t="s">
        <v>806</v>
      </c>
      <c r="E58" s="6">
        <f t="shared" si="1"/>
        <v>3.5</v>
      </c>
      <c r="F58" s="38">
        <v>2</v>
      </c>
      <c r="G58" s="6">
        <f t="shared" si="13"/>
        <v>1.75</v>
      </c>
      <c r="H58" s="6">
        <f t="shared" si="14"/>
        <v>1.75</v>
      </c>
    </row>
    <row r="59" spans="1:8" ht="15.75" customHeight="1">
      <c r="A59" s="8"/>
      <c r="B59" s="33">
        <v>44152</v>
      </c>
      <c r="C59" s="34" t="s">
        <v>9</v>
      </c>
      <c r="D59" s="36" t="s">
        <v>2286</v>
      </c>
      <c r="E59" s="6">
        <f t="shared" si="1"/>
        <v>54.3</v>
      </c>
      <c r="F59" s="38">
        <v>0</v>
      </c>
      <c r="G59" s="6" t="str">
        <f t="shared" si="13"/>
        <v/>
      </c>
      <c r="H59" s="6">
        <f t="shared" si="14"/>
        <v>54.3</v>
      </c>
    </row>
    <row r="60" spans="1:8" ht="15.75" customHeight="1">
      <c r="A60" s="8"/>
      <c r="B60" s="35">
        <v>44152</v>
      </c>
      <c r="C60" s="36" t="s">
        <v>1010</v>
      </c>
      <c r="D60" s="36" t="s">
        <v>2287</v>
      </c>
      <c r="E60" s="6">
        <f t="shared" si="1"/>
        <v>10.050000000000001</v>
      </c>
      <c r="F60" s="38">
        <v>2</v>
      </c>
      <c r="G60" s="6">
        <f t="shared" si="13"/>
        <v>5.0250000000000004</v>
      </c>
      <c r="H60" s="6">
        <f t="shared" si="14"/>
        <v>5.0250000000000004</v>
      </c>
    </row>
    <row r="61" spans="1:8" ht="15.75" customHeight="1">
      <c r="A61" s="8"/>
      <c r="B61" s="35">
        <v>44152</v>
      </c>
      <c r="C61" s="34" t="s">
        <v>2288</v>
      </c>
      <c r="D61" s="34" t="s">
        <v>31</v>
      </c>
      <c r="E61" s="6">
        <f t="shared" si="1"/>
        <v>9.9</v>
      </c>
      <c r="F61" s="38">
        <v>2</v>
      </c>
      <c r="G61" s="6">
        <f t="shared" si="13"/>
        <v>4.95</v>
      </c>
      <c r="H61" s="6">
        <f t="shared" si="14"/>
        <v>4.95</v>
      </c>
    </row>
    <row r="62" spans="1:8" ht="15.75" customHeight="1">
      <c r="A62" s="8"/>
      <c r="B62" s="35">
        <v>44153</v>
      </c>
      <c r="C62" s="34" t="s">
        <v>1322</v>
      </c>
      <c r="D62" s="34" t="s">
        <v>2289</v>
      </c>
      <c r="E62" s="6">
        <f t="shared" si="1"/>
        <v>16.11</v>
      </c>
      <c r="F62" s="38">
        <v>2</v>
      </c>
      <c r="G62" s="6">
        <f t="shared" si="13"/>
        <v>8.0549999999999997</v>
      </c>
      <c r="H62" s="6">
        <f t="shared" si="14"/>
        <v>8.0549999999999997</v>
      </c>
    </row>
    <row r="63" spans="1:8" ht="15.75" customHeight="1">
      <c r="A63" s="8"/>
      <c r="B63" s="35">
        <v>44153</v>
      </c>
      <c r="C63" s="42" t="s">
        <v>2290</v>
      </c>
      <c r="D63" s="34" t="s">
        <v>2291</v>
      </c>
      <c r="E63" s="6">
        <f t="shared" si="1"/>
        <v>144.44999999999999</v>
      </c>
      <c r="F63" s="38"/>
      <c r="G63" s="6"/>
      <c r="H63" s="6"/>
    </row>
    <row r="64" spans="1:8" ht="15.75" customHeight="1">
      <c r="A64" s="8"/>
      <c r="B64" s="35">
        <v>44153</v>
      </c>
      <c r="C64" s="34" t="s">
        <v>213</v>
      </c>
      <c r="D64" s="34" t="s">
        <v>2292</v>
      </c>
      <c r="E64" s="6">
        <f t="shared" si="1"/>
        <v>13.02</v>
      </c>
      <c r="F64" s="38">
        <v>2</v>
      </c>
      <c r="G64" s="6">
        <f t="shared" ref="G64:G69" si="15">IFERROR(E64/F64,"")</f>
        <v>6.51</v>
      </c>
      <c r="H64" s="6">
        <f t="shared" ref="H64:H69" si="16">IF(F64=0,E64,E64-G64)</f>
        <v>6.51</v>
      </c>
    </row>
    <row r="65" spans="1:8" ht="15.75" customHeight="1">
      <c r="A65" s="8"/>
      <c r="B65" s="35">
        <v>44153</v>
      </c>
      <c r="C65" s="34" t="s">
        <v>548</v>
      </c>
      <c r="D65" s="34" t="s">
        <v>806</v>
      </c>
      <c r="E65" s="6">
        <f t="shared" si="1"/>
        <v>3.5</v>
      </c>
      <c r="F65" s="38">
        <v>2</v>
      </c>
      <c r="G65" s="6">
        <f t="shared" si="15"/>
        <v>1.75</v>
      </c>
      <c r="H65" s="6">
        <f t="shared" si="16"/>
        <v>1.75</v>
      </c>
    </row>
    <row r="66" spans="1:8" ht="15.75" customHeight="1">
      <c r="A66" s="8"/>
      <c r="B66" s="33">
        <v>44154</v>
      </c>
      <c r="C66" s="34" t="s">
        <v>2293</v>
      </c>
      <c r="D66" s="34" t="s">
        <v>2294</v>
      </c>
      <c r="E66" s="6">
        <f t="shared" si="1"/>
        <v>42.65</v>
      </c>
      <c r="F66" s="38">
        <v>2</v>
      </c>
      <c r="G66" s="6">
        <f t="shared" si="15"/>
        <v>21.324999999999999</v>
      </c>
      <c r="H66" s="6">
        <f t="shared" si="16"/>
        <v>21.324999999999999</v>
      </c>
    </row>
    <row r="67" spans="1:8" ht="15.75" customHeight="1">
      <c r="A67" s="8"/>
      <c r="B67" s="33">
        <v>44155</v>
      </c>
      <c r="C67" s="34" t="s">
        <v>2295</v>
      </c>
      <c r="D67" s="34" t="s">
        <v>2296</v>
      </c>
      <c r="E67" s="6">
        <f t="shared" si="1"/>
        <v>1.24</v>
      </c>
      <c r="F67" s="38">
        <v>2</v>
      </c>
      <c r="G67" s="6">
        <f t="shared" si="15"/>
        <v>0.62</v>
      </c>
      <c r="H67" s="6">
        <f t="shared" si="16"/>
        <v>0.62</v>
      </c>
    </row>
    <row r="68" spans="1:8" ht="15.75" customHeight="1">
      <c r="A68" s="8"/>
      <c r="B68" s="35">
        <v>44155</v>
      </c>
      <c r="C68" s="34" t="s">
        <v>5</v>
      </c>
      <c r="D68" s="34" t="s">
        <v>2297</v>
      </c>
      <c r="E68" s="6">
        <f t="shared" si="1"/>
        <v>76.45</v>
      </c>
      <c r="F68" s="38">
        <v>2</v>
      </c>
      <c r="G68" s="6">
        <f t="shared" si="15"/>
        <v>38.225000000000001</v>
      </c>
      <c r="H68" s="6">
        <f t="shared" si="16"/>
        <v>38.225000000000001</v>
      </c>
    </row>
    <row r="69" spans="1:8" ht="15.75" customHeight="1">
      <c r="A69" s="8"/>
      <c r="B69" s="33">
        <v>44155</v>
      </c>
      <c r="C69" s="34" t="s">
        <v>37</v>
      </c>
      <c r="D69" s="34" t="s">
        <v>806</v>
      </c>
      <c r="E69" s="6">
        <f t="shared" si="1"/>
        <v>3.5</v>
      </c>
      <c r="F69" s="38">
        <v>2</v>
      </c>
      <c r="G69" s="6">
        <f t="shared" si="15"/>
        <v>1.75</v>
      </c>
      <c r="H69" s="6">
        <f t="shared" si="16"/>
        <v>1.75</v>
      </c>
    </row>
    <row r="70" spans="1:8" ht="15.75" customHeight="1">
      <c r="A70" s="8"/>
      <c r="B70" s="35">
        <v>44156</v>
      </c>
      <c r="C70" s="42" t="s">
        <v>2255</v>
      </c>
      <c r="D70" s="34" t="s">
        <v>2298</v>
      </c>
      <c r="E70" s="6">
        <f t="shared" si="1"/>
        <v>267.5</v>
      </c>
      <c r="F70" s="38"/>
      <c r="G70" s="6"/>
      <c r="H70" s="6"/>
    </row>
    <row r="71" spans="1:8" ht="15.75" customHeight="1">
      <c r="A71" s="8"/>
      <c r="B71" s="33">
        <v>44156</v>
      </c>
      <c r="C71" s="34" t="s">
        <v>2299</v>
      </c>
      <c r="D71" s="34" t="s">
        <v>2248</v>
      </c>
      <c r="E71" s="6">
        <f t="shared" si="1"/>
        <v>8.4</v>
      </c>
      <c r="F71" s="38">
        <v>2</v>
      </c>
      <c r="G71" s="6">
        <f t="shared" ref="G71:G78" si="17">IFERROR(E71/F71,"")</f>
        <v>4.2</v>
      </c>
      <c r="H71" s="6">
        <f t="shared" ref="H71:H72" si="18">IF(F71=0,E71,E71-G71)</f>
        <v>4.2</v>
      </c>
    </row>
    <row r="72" spans="1:8" ht="15.75" customHeight="1">
      <c r="A72" s="8"/>
      <c r="B72" s="35">
        <v>44156</v>
      </c>
      <c r="C72" s="34" t="s">
        <v>2300</v>
      </c>
      <c r="D72" s="34" t="s">
        <v>2301</v>
      </c>
      <c r="E72" s="6">
        <f t="shared" si="1"/>
        <v>7.55</v>
      </c>
      <c r="F72" s="38">
        <v>2</v>
      </c>
      <c r="G72" s="6">
        <f t="shared" si="17"/>
        <v>3.7749999999999999</v>
      </c>
      <c r="H72" s="6">
        <f t="shared" si="18"/>
        <v>3.7749999999999999</v>
      </c>
    </row>
    <row r="73" spans="1:8" ht="15.75" customHeight="1">
      <c r="A73" s="8"/>
      <c r="B73" s="33">
        <v>44156</v>
      </c>
      <c r="C73" s="42" t="s">
        <v>2255</v>
      </c>
      <c r="D73" s="36" t="s">
        <v>2302</v>
      </c>
      <c r="E73" s="6">
        <f t="shared" si="1"/>
        <v>392.69</v>
      </c>
      <c r="F73" s="38"/>
      <c r="G73" s="6" t="str">
        <f t="shared" si="17"/>
        <v/>
      </c>
      <c r="H73" s="6"/>
    </row>
    <row r="74" spans="1:8" ht="15.75" customHeight="1">
      <c r="A74" s="8"/>
      <c r="B74" s="35">
        <v>44157</v>
      </c>
      <c r="C74" s="34" t="s">
        <v>2303</v>
      </c>
      <c r="D74" s="36" t="s">
        <v>1092</v>
      </c>
      <c r="E74" s="6">
        <f t="shared" si="1"/>
        <v>13.9</v>
      </c>
      <c r="F74" s="38">
        <v>2</v>
      </c>
      <c r="G74" s="6">
        <f t="shared" si="17"/>
        <v>6.95</v>
      </c>
      <c r="H74" s="6">
        <f t="shared" ref="H74:H78" si="19">IF(F74=0,E74,E74-G74)</f>
        <v>6.95</v>
      </c>
    </row>
    <row r="75" spans="1:8" ht="15.75" customHeight="1">
      <c r="A75" s="8"/>
      <c r="B75" s="35">
        <v>44158</v>
      </c>
      <c r="C75" s="36" t="s">
        <v>2304</v>
      </c>
      <c r="D75" s="36" t="s">
        <v>560</v>
      </c>
      <c r="E75" s="6">
        <f t="shared" si="1"/>
        <v>4.2</v>
      </c>
      <c r="F75" s="38">
        <v>2</v>
      </c>
      <c r="G75" s="6">
        <f t="shared" si="17"/>
        <v>2.1</v>
      </c>
      <c r="H75" s="6">
        <f t="shared" si="19"/>
        <v>2.1</v>
      </c>
    </row>
    <row r="76" spans="1:8" ht="15.75" customHeight="1">
      <c r="A76" s="8"/>
      <c r="B76" s="37">
        <v>44158</v>
      </c>
      <c r="C76" s="34" t="s">
        <v>2177</v>
      </c>
      <c r="D76" s="34" t="s">
        <v>2305</v>
      </c>
      <c r="E76" s="6">
        <f t="shared" si="1"/>
        <v>11.99</v>
      </c>
      <c r="F76" s="38">
        <v>2</v>
      </c>
      <c r="G76" s="6">
        <f t="shared" si="17"/>
        <v>5.9950000000000001</v>
      </c>
      <c r="H76" s="6">
        <f t="shared" si="19"/>
        <v>5.9950000000000001</v>
      </c>
    </row>
    <row r="77" spans="1:8" ht="15.75" customHeight="1">
      <c r="A77" s="8"/>
      <c r="B77" s="35">
        <v>44158</v>
      </c>
      <c r="C77" s="34" t="s">
        <v>1969</v>
      </c>
      <c r="D77" s="34" t="s">
        <v>885</v>
      </c>
      <c r="E77" s="6">
        <f t="shared" si="1"/>
        <v>160.5</v>
      </c>
      <c r="F77" s="38">
        <v>0</v>
      </c>
      <c r="G77" s="6" t="str">
        <f t="shared" si="17"/>
        <v/>
      </c>
      <c r="H77" s="6">
        <f t="shared" si="19"/>
        <v>160.5</v>
      </c>
    </row>
    <row r="78" spans="1:8" ht="15.75" customHeight="1">
      <c r="A78" s="8"/>
      <c r="B78" s="35">
        <v>44159</v>
      </c>
      <c r="C78" s="34" t="s">
        <v>5</v>
      </c>
      <c r="D78" s="34" t="s">
        <v>2033</v>
      </c>
      <c r="E78" s="6">
        <f t="shared" si="1"/>
        <v>18.7</v>
      </c>
      <c r="F78" s="38">
        <v>2</v>
      </c>
      <c r="G78" s="6">
        <f t="shared" si="17"/>
        <v>9.35</v>
      </c>
      <c r="H78" s="6">
        <f t="shared" si="19"/>
        <v>9.35</v>
      </c>
    </row>
    <row r="79" spans="1:8" ht="15.75" customHeight="1">
      <c r="A79" s="8"/>
      <c r="B79" s="35">
        <v>44159</v>
      </c>
      <c r="C79" s="42" t="s">
        <v>2290</v>
      </c>
      <c r="D79" s="36" t="s">
        <v>2291</v>
      </c>
      <c r="E79" s="6">
        <f t="shared" si="1"/>
        <v>144.44999999999999</v>
      </c>
      <c r="F79" s="38"/>
      <c r="G79" s="6"/>
      <c r="H79" s="6"/>
    </row>
    <row r="80" spans="1:8" ht="15.75" customHeight="1">
      <c r="A80" s="8"/>
      <c r="B80" s="33">
        <v>44160</v>
      </c>
      <c r="C80" s="34" t="s">
        <v>1713</v>
      </c>
      <c r="D80" s="34" t="s">
        <v>1429</v>
      </c>
      <c r="E80" s="6">
        <f t="shared" si="1"/>
        <v>35.799999999999997</v>
      </c>
      <c r="F80" s="38">
        <v>2</v>
      </c>
      <c r="G80" s="6">
        <f t="shared" ref="G80:G103" si="20">IFERROR(E80/F80,"")</f>
        <v>17.899999999999999</v>
      </c>
      <c r="H80" s="6">
        <f t="shared" ref="H80:H90" si="21">IF(F80=0,E80,E80-G80)</f>
        <v>17.899999999999999</v>
      </c>
    </row>
    <row r="81" spans="1:8" ht="15.75" customHeight="1">
      <c r="A81" s="8"/>
      <c r="B81" s="35">
        <v>44161</v>
      </c>
      <c r="C81" s="34" t="s">
        <v>2270</v>
      </c>
      <c r="D81" s="36" t="s">
        <v>2306</v>
      </c>
      <c r="E81" s="6">
        <f t="shared" si="1"/>
        <v>6.3</v>
      </c>
      <c r="F81" s="38">
        <v>2</v>
      </c>
      <c r="G81" s="6">
        <f t="shared" si="20"/>
        <v>3.15</v>
      </c>
      <c r="H81" s="6">
        <f t="shared" si="21"/>
        <v>3.15</v>
      </c>
    </row>
    <row r="82" spans="1:8" ht="15.75" customHeight="1">
      <c r="A82" s="8"/>
      <c r="B82" s="35">
        <v>44163</v>
      </c>
      <c r="C82" s="36" t="s">
        <v>2249</v>
      </c>
      <c r="D82" s="36" t="s">
        <v>516</v>
      </c>
      <c r="E82" s="6">
        <f t="shared" si="1"/>
        <v>28.3</v>
      </c>
      <c r="F82" s="38">
        <v>2</v>
      </c>
      <c r="G82" s="6">
        <f t="shared" si="20"/>
        <v>14.15</v>
      </c>
      <c r="H82" s="6">
        <f t="shared" si="21"/>
        <v>14.15</v>
      </c>
    </row>
    <row r="83" spans="1:8" ht="15.75" customHeight="1">
      <c r="A83" s="8"/>
      <c r="B83" s="33">
        <v>44163</v>
      </c>
      <c r="C83" s="34" t="s">
        <v>1842</v>
      </c>
      <c r="D83" s="34" t="s">
        <v>358</v>
      </c>
      <c r="E83" s="6">
        <f t="shared" si="1"/>
        <v>10</v>
      </c>
      <c r="F83" s="38">
        <v>2</v>
      </c>
      <c r="G83" s="6">
        <f t="shared" si="20"/>
        <v>5</v>
      </c>
      <c r="H83" s="6">
        <f t="shared" si="21"/>
        <v>5</v>
      </c>
    </row>
    <row r="84" spans="1:8" ht="15.75" customHeight="1">
      <c r="A84" s="8"/>
      <c r="B84" s="33">
        <v>44163</v>
      </c>
      <c r="C84" s="34" t="s">
        <v>2307</v>
      </c>
      <c r="D84" s="34" t="s">
        <v>61</v>
      </c>
      <c r="E84" s="6">
        <f t="shared" si="1"/>
        <v>2.7</v>
      </c>
      <c r="F84" s="38">
        <v>0</v>
      </c>
      <c r="G84" s="6" t="str">
        <f t="shared" si="20"/>
        <v/>
      </c>
      <c r="H84" s="6">
        <f t="shared" si="21"/>
        <v>2.7</v>
      </c>
    </row>
    <row r="85" spans="1:8" ht="15.75" customHeight="1">
      <c r="A85" s="8"/>
      <c r="B85" s="33">
        <v>44164</v>
      </c>
      <c r="C85" s="34" t="s">
        <v>45</v>
      </c>
      <c r="D85" s="34" t="s">
        <v>2229</v>
      </c>
      <c r="E85" s="6">
        <f t="shared" si="1"/>
        <v>17</v>
      </c>
      <c r="F85" s="38">
        <v>2</v>
      </c>
      <c r="G85" s="6">
        <f t="shared" si="20"/>
        <v>8.5</v>
      </c>
      <c r="H85" s="6">
        <f t="shared" si="21"/>
        <v>8.5</v>
      </c>
    </row>
    <row r="86" spans="1:8" ht="15.75" customHeight="1">
      <c r="A86" s="8"/>
      <c r="B86" s="35">
        <v>44164</v>
      </c>
      <c r="C86" s="34" t="s">
        <v>2308</v>
      </c>
      <c r="D86" s="34" t="s">
        <v>358</v>
      </c>
      <c r="E86" s="6">
        <f t="shared" si="1"/>
        <v>10</v>
      </c>
      <c r="F86" s="38">
        <v>0</v>
      </c>
      <c r="G86" s="6" t="str">
        <f t="shared" si="20"/>
        <v/>
      </c>
      <c r="H86" s="6">
        <f t="shared" si="21"/>
        <v>10</v>
      </c>
    </row>
    <row r="87" spans="1:8" ht="15.75" customHeight="1">
      <c r="A87" s="8"/>
      <c r="B87" s="35">
        <v>44164</v>
      </c>
      <c r="C87" s="34" t="s">
        <v>94</v>
      </c>
      <c r="D87" s="34" t="s">
        <v>2309</v>
      </c>
      <c r="E87" s="6">
        <f t="shared" si="1"/>
        <v>79.989999999999995</v>
      </c>
      <c r="F87" s="38">
        <v>0</v>
      </c>
      <c r="G87" s="6" t="str">
        <f t="shared" si="20"/>
        <v/>
      </c>
      <c r="H87" s="6">
        <f t="shared" si="21"/>
        <v>79.989999999999995</v>
      </c>
    </row>
    <row r="88" spans="1:8" ht="15.75" customHeight="1">
      <c r="A88" s="8"/>
      <c r="B88" s="35">
        <v>44164</v>
      </c>
      <c r="C88" s="34" t="s">
        <v>2310</v>
      </c>
      <c r="D88" s="34" t="s">
        <v>471</v>
      </c>
      <c r="E88" s="6">
        <f t="shared" si="1"/>
        <v>20</v>
      </c>
      <c r="F88" s="38">
        <v>0</v>
      </c>
      <c r="G88" s="6" t="str">
        <f t="shared" si="20"/>
        <v/>
      </c>
      <c r="H88" s="6">
        <f t="shared" si="21"/>
        <v>20</v>
      </c>
    </row>
    <row r="89" spans="1:8" ht="15.75" customHeight="1">
      <c r="A89" s="8"/>
      <c r="B89" s="35">
        <v>44164</v>
      </c>
      <c r="C89" s="34" t="s">
        <v>2311</v>
      </c>
      <c r="D89" s="34" t="s">
        <v>2312</v>
      </c>
      <c r="E89" s="6">
        <f t="shared" si="1"/>
        <v>0.68</v>
      </c>
      <c r="F89" s="38">
        <v>2</v>
      </c>
      <c r="G89" s="6">
        <f t="shared" si="20"/>
        <v>0.34</v>
      </c>
      <c r="H89" s="6">
        <f t="shared" si="21"/>
        <v>0.34</v>
      </c>
    </row>
    <row r="90" spans="1:8" ht="15.75" customHeight="1">
      <c r="A90" s="8"/>
      <c r="B90" s="35">
        <v>44165</v>
      </c>
      <c r="C90" s="34" t="s">
        <v>548</v>
      </c>
      <c r="D90" s="34" t="s">
        <v>806</v>
      </c>
      <c r="E90" s="6">
        <f t="shared" si="1"/>
        <v>3.5</v>
      </c>
      <c r="F90" s="38">
        <v>2</v>
      </c>
      <c r="G90" s="6">
        <f t="shared" si="20"/>
        <v>1.75</v>
      </c>
      <c r="H90" s="6">
        <f t="shared" si="21"/>
        <v>1.75</v>
      </c>
    </row>
    <row r="91" spans="1:8" ht="15.75" customHeight="1">
      <c r="A91" s="8"/>
      <c r="B91" s="37">
        <v>44166</v>
      </c>
      <c r="C91" s="42" t="s">
        <v>2313</v>
      </c>
      <c r="D91" s="34" t="s">
        <v>2314</v>
      </c>
      <c r="E91" s="6">
        <f t="shared" si="1"/>
        <v>240</v>
      </c>
      <c r="F91" s="38"/>
      <c r="G91" s="6" t="str">
        <f t="shared" si="20"/>
        <v/>
      </c>
      <c r="H91" s="6"/>
    </row>
    <row r="92" spans="1:8" ht="15.75" customHeight="1">
      <c r="A92" s="8"/>
      <c r="B92" s="35">
        <v>44166</v>
      </c>
      <c r="C92" s="34" t="s">
        <v>2315</v>
      </c>
      <c r="D92" s="34" t="s">
        <v>2316</v>
      </c>
      <c r="E92" s="6">
        <f t="shared" si="1"/>
        <v>50.14</v>
      </c>
      <c r="F92" s="38">
        <v>2</v>
      </c>
      <c r="G92" s="6">
        <f t="shared" si="20"/>
        <v>25.07</v>
      </c>
      <c r="H92" s="6">
        <f t="shared" ref="H92:H103" si="22">IF(F92=0,E92,E92-G92)</f>
        <v>25.07</v>
      </c>
    </row>
    <row r="93" spans="1:8" ht="15.75" customHeight="1">
      <c r="A93" s="8"/>
      <c r="B93" s="35">
        <v>44167</v>
      </c>
      <c r="C93" s="34" t="s">
        <v>2138</v>
      </c>
      <c r="D93" s="34" t="s">
        <v>557</v>
      </c>
      <c r="E93" s="6">
        <f t="shared" si="1"/>
        <v>18</v>
      </c>
      <c r="F93" s="38">
        <v>0</v>
      </c>
      <c r="G93" s="6" t="str">
        <f t="shared" si="20"/>
        <v/>
      </c>
      <c r="H93" s="6">
        <f t="shared" si="22"/>
        <v>18</v>
      </c>
    </row>
    <row r="94" spans="1:8" ht="15.75" customHeight="1">
      <c r="A94" s="8"/>
      <c r="B94" s="35">
        <v>44167</v>
      </c>
      <c r="C94" s="34" t="s">
        <v>1713</v>
      </c>
      <c r="D94" s="34" t="s">
        <v>2317</v>
      </c>
      <c r="E94" s="6">
        <f t="shared" si="1"/>
        <v>10.1</v>
      </c>
      <c r="F94" s="38">
        <v>2</v>
      </c>
      <c r="G94" s="6">
        <f t="shared" si="20"/>
        <v>5.05</v>
      </c>
      <c r="H94" s="6">
        <f t="shared" si="22"/>
        <v>5.05</v>
      </c>
    </row>
    <row r="95" spans="1:8" ht="15.75" customHeight="1">
      <c r="A95" s="8"/>
      <c r="B95" s="35">
        <v>44167</v>
      </c>
      <c r="C95" s="34" t="s">
        <v>548</v>
      </c>
      <c r="D95" s="34" t="s">
        <v>2318</v>
      </c>
      <c r="E95" s="6">
        <f t="shared" si="1"/>
        <v>12.2</v>
      </c>
      <c r="F95" s="38">
        <v>2</v>
      </c>
      <c r="G95" s="6">
        <f t="shared" si="20"/>
        <v>6.1</v>
      </c>
      <c r="H95" s="6">
        <f t="shared" si="22"/>
        <v>6.1</v>
      </c>
    </row>
    <row r="96" spans="1:8" ht="15.75" customHeight="1">
      <c r="A96" s="8"/>
      <c r="B96" s="35">
        <v>44167</v>
      </c>
      <c r="C96" s="34" t="s">
        <v>548</v>
      </c>
      <c r="D96" s="34" t="s">
        <v>806</v>
      </c>
      <c r="E96" s="6">
        <f t="shared" si="1"/>
        <v>3.5</v>
      </c>
      <c r="F96" s="38">
        <v>2</v>
      </c>
      <c r="G96" s="6">
        <f t="shared" si="20"/>
        <v>1.75</v>
      </c>
      <c r="H96" s="6">
        <f t="shared" si="22"/>
        <v>1.75</v>
      </c>
    </row>
    <row r="97" spans="1:8" ht="15.75" customHeight="1">
      <c r="A97" s="8"/>
      <c r="B97" s="35">
        <v>44167</v>
      </c>
      <c r="C97" s="34" t="s">
        <v>2193</v>
      </c>
      <c r="D97" s="34" t="s">
        <v>62</v>
      </c>
      <c r="E97" s="6">
        <f t="shared" si="1"/>
        <v>2.2999999999999998</v>
      </c>
      <c r="F97" s="38">
        <v>0</v>
      </c>
      <c r="G97" s="6" t="str">
        <f t="shared" si="20"/>
        <v/>
      </c>
      <c r="H97" s="6">
        <f t="shared" si="22"/>
        <v>2.2999999999999998</v>
      </c>
    </row>
    <row r="98" spans="1:8" ht="15.75" customHeight="1">
      <c r="A98" s="8"/>
      <c r="B98" s="33">
        <v>44167</v>
      </c>
      <c r="C98" s="34" t="s">
        <v>3</v>
      </c>
      <c r="D98" s="34" t="s">
        <v>2024</v>
      </c>
      <c r="E98" s="6">
        <f t="shared" si="1"/>
        <v>15.05</v>
      </c>
      <c r="F98" s="38">
        <v>2</v>
      </c>
      <c r="G98" s="6">
        <f t="shared" si="20"/>
        <v>7.5250000000000004</v>
      </c>
      <c r="H98" s="6">
        <f t="shared" si="22"/>
        <v>7.5250000000000004</v>
      </c>
    </row>
    <row r="99" spans="1:8" ht="15.75" customHeight="1">
      <c r="A99" s="8"/>
      <c r="B99" s="33">
        <v>44168</v>
      </c>
      <c r="C99" s="34" t="s">
        <v>2319</v>
      </c>
      <c r="D99" s="34" t="s">
        <v>2320</v>
      </c>
      <c r="E99" s="6">
        <f t="shared" si="1"/>
        <v>260.60000000000002</v>
      </c>
      <c r="F99" s="38">
        <v>2</v>
      </c>
      <c r="G99" s="6">
        <f t="shared" si="20"/>
        <v>130.30000000000001</v>
      </c>
      <c r="H99" s="6">
        <f t="shared" si="22"/>
        <v>130.30000000000001</v>
      </c>
    </row>
    <row r="100" spans="1:8" ht="15.75" customHeight="1">
      <c r="A100" s="8"/>
      <c r="B100" s="35">
        <v>44147</v>
      </c>
      <c r="C100" s="34" t="s">
        <v>292</v>
      </c>
      <c r="D100" s="34" t="s">
        <v>2321</v>
      </c>
      <c r="E100" s="6">
        <f t="shared" si="1"/>
        <v>54.57</v>
      </c>
      <c r="F100" s="38">
        <v>2</v>
      </c>
      <c r="G100" s="6">
        <f t="shared" si="20"/>
        <v>27.285</v>
      </c>
      <c r="H100" s="6">
        <f t="shared" si="22"/>
        <v>27.285</v>
      </c>
    </row>
    <row r="101" spans="1:8" ht="15.75" customHeight="1">
      <c r="A101" s="8"/>
      <c r="B101" s="35">
        <v>44151</v>
      </c>
      <c r="C101" s="34" t="s">
        <v>292</v>
      </c>
      <c r="D101" s="34" t="s">
        <v>1901</v>
      </c>
      <c r="E101" s="6">
        <f t="shared" si="1"/>
        <v>18.350000000000001</v>
      </c>
      <c r="F101" s="38">
        <v>2</v>
      </c>
      <c r="G101" s="6">
        <f t="shared" si="20"/>
        <v>9.1750000000000007</v>
      </c>
      <c r="H101" s="6">
        <f t="shared" si="22"/>
        <v>9.1750000000000007</v>
      </c>
    </row>
    <row r="102" spans="1:8" ht="15.75" customHeight="1">
      <c r="A102" s="8"/>
      <c r="B102" s="35">
        <v>44153</v>
      </c>
      <c r="C102" s="34" t="s">
        <v>292</v>
      </c>
      <c r="D102" s="34" t="s">
        <v>2238</v>
      </c>
      <c r="E102" s="6">
        <f t="shared" si="1"/>
        <v>19.2</v>
      </c>
      <c r="F102" s="38">
        <v>2</v>
      </c>
      <c r="G102" s="6">
        <f t="shared" si="20"/>
        <v>9.6</v>
      </c>
      <c r="H102" s="6">
        <f t="shared" si="22"/>
        <v>9.6</v>
      </c>
    </row>
    <row r="103" spans="1:8" ht="15.75" customHeight="1">
      <c r="A103" s="8"/>
      <c r="B103" s="35">
        <v>44163</v>
      </c>
      <c r="C103" s="34" t="s">
        <v>292</v>
      </c>
      <c r="D103" s="34" t="s">
        <v>2322</v>
      </c>
      <c r="E103" s="6">
        <f t="shared" si="1"/>
        <v>49.65</v>
      </c>
      <c r="F103" s="38">
        <v>2</v>
      </c>
      <c r="G103" s="6">
        <f t="shared" si="20"/>
        <v>24.824999999999999</v>
      </c>
      <c r="H103" s="6">
        <f t="shared" si="22"/>
        <v>24.824999999999999</v>
      </c>
    </row>
    <row r="104" spans="1:8" ht="15.75" customHeight="1">
      <c r="A104" s="8"/>
      <c r="B104" s="18"/>
      <c r="E104" s="6"/>
      <c r="F104" s="38"/>
      <c r="G104" s="6"/>
      <c r="H104" s="8"/>
    </row>
    <row r="105" spans="1:8" ht="15.75" customHeight="1">
      <c r="A105" s="8"/>
      <c r="B105" s="19"/>
      <c r="E105" s="6"/>
      <c r="F105" s="38"/>
      <c r="G105" s="6"/>
      <c r="H105" s="8"/>
    </row>
    <row r="106" spans="1:8" ht="15.75" customHeight="1">
      <c r="A106" s="8"/>
      <c r="B106" s="18"/>
      <c r="E106" s="6"/>
      <c r="F106" s="38"/>
      <c r="G106" s="6"/>
      <c r="H106" s="8"/>
    </row>
    <row r="107" spans="1:8" ht="15.75" customHeight="1">
      <c r="A107" s="8"/>
      <c r="B107" s="19"/>
      <c r="E107" s="6"/>
      <c r="F107" s="3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38"/>
      <c r="G108" s="6"/>
      <c r="H108" s="8"/>
    </row>
    <row r="109" spans="1:8" ht="15.75" customHeight="1">
      <c r="A109" s="8"/>
      <c r="B109" s="20"/>
      <c r="C109" s="21"/>
      <c r="D109" s="22"/>
      <c r="E109" s="6"/>
      <c r="F109" s="38"/>
      <c r="G109" s="6"/>
      <c r="H109" s="8"/>
    </row>
    <row r="110" spans="1:8" ht="15.75" customHeight="1">
      <c r="A110" s="8"/>
      <c r="B110" s="23"/>
      <c r="C110" s="21"/>
      <c r="D110" s="22"/>
      <c r="E110" s="6"/>
      <c r="F110" s="38"/>
      <c r="G110" s="6"/>
      <c r="H110" s="8"/>
    </row>
    <row r="111" spans="1:8" ht="15.75" customHeight="1">
      <c r="A111" s="8"/>
      <c r="B111" s="23"/>
      <c r="C111" s="21"/>
      <c r="D111" s="22"/>
      <c r="E111" s="6"/>
      <c r="F111" s="38"/>
      <c r="G111" s="6"/>
      <c r="H111" s="8"/>
    </row>
    <row r="112" spans="1:8" ht="15.75" customHeight="1">
      <c r="A112" s="8"/>
      <c r="B112" s="23"/>
      <c r="C112" s="21"/>
      <c r="D112" s="22"/>
      <c r="E112" s="6"/>
      <c r="F112" s="38"/>
      <c r="G112" s="6"/>
      <c r="H112" s="8"/>
    </row>
    <row r="113" spans="1:8" ht="15.75" customHeight="1">
      <c r="A113" s="8"/>
      <c r="B113" s="20"/>
      <c r="C113" s="21"/>
      <c r="D113" s="22"/>
      <c r="E113" s="6"/>
      <c r="F113" s="38"/>
      <c r="G113" s="6"/>
      <c r="H113" s="8"/>
    </row>
    <row r="114" spans="1:8" ht="15.75" customHeight="1">
      <c r="B114" s="26"/>
      <c r="F114" s="39"/>
      <c r="G114" s="13"/>
    </row>
    <row r="115" spans="1:8" ht="15.75" customHeight="1">
      <c r="B115" s="26"/>
      <c r="F115" s="39"/>
      <c r="G115" s="13"/>
    </row>
    <row r="116" spans="1:8" ht="15.75" customHeight="1">
      <c r="B116" s="26"/>
      <c r="F116" s="39"/>
      <c r="G116" s="13"/>
    </row>
    <row r="117" spans="1:8" ht="15.75" customHeight="1">
      <c r="F117" s="39"/>
      <c r="G117" s="13"/>
    </row>
    <row r="118" spans="1:8" ht="15.75" customHeight="1">
      <c r="F118" s="39"/>
    </row>
    <row r="119" spans="1:8" ht="15.75" customHeight="1">
      <c r="F119" s="39"/>
    </row>
    <row r="120" spans="1:8" ht="15.75" customHeight="1">
      <c r="F120" s="39"/>
    </row>
    <row r="121" spans="1:8" ht="15.75" customHeight="1">
      <c r="F121" s="39"/>
      <c r="G121" s="13"/>
    </row>
    <row r="122" spans="1:8" ht="15.75" customHeight="1">
      <c r="F122" s="39"/>
      <c r="G122" s="13"/>
    </row>
    <row r="123" spans="1:8" ht="15.75" customHeight="1">
      <c r="F123" s="39"/>
      <c r="G123" s="13"/>
    </row>
    <row r="124" spans="1:8" ht="15.75" customHeight="1">
      <c r="F124" s="39"/>
      <c r="G124" s="13"/>
    </row>
    <row r="125" spans="1:8" ht="15.75" customHeight="1">
      <c r="F125" s="39"/>
      <c r="G125" s="13"/>
    </row>
    <row r="126" spans="1:8" ht="15.75" customHeight="1">
      <c r="F126" s="39"/>
      <c r="G126" s="6"/>
      <c r="H126" s="8"/>
    </row>
    <row r="127" spans="1:8" ht="15.75" customHeight="1">
      <c r="F127" s="39"/>
      <c r="G127" s="6"/>
      <c r="H127" s="8"/>
    </row>
    <row r="128" spans="1:8" ht="15.75" customHeight="1">
      <c r="F128" s="39"/>
      <c r="G128" s="6"/>
      <c r="H128" s="8"/>
    </row>
    <row r="129" spans="6:7" ht="15.75" customHeight="1">
      <c r="F129" s="39"/>
      <c r="G129" s="13"/>
    </row>
    <row r="130" spans="6:7" ht="15.75" customHeight="1">
      <c r="F130" s="39"/>
      <c r="G130" s="13"/>
    </row>
    <row r="131" spans="6:7" ht="15.75" customHeight="1">
      <c r="F131" s="39"/>
      <c r="G131" s="13"/>
    </row>
    <row r="132" spans="6:7" ht="15.75" customHeight="1">
      <c r="F132" s="39"/>
      <c r="G132" s="13"/>
    </row>
    <row r="133" spans="6:7" ht="15.75" customHeight="1">
      <c r="F133" s="39"/>
      <c r="G133" s="13"/>
    </row>
    <row r="134" spans="6:7" ht="15.75" customHeight="1">
      <c r="F134" s="39"/>
      <c r="G134" s="13"/>
    </row>
    <row r="135" spans="6:7" ht="15.75" customHeight="1">
      <c r="F135" s="39"/>
      <c r="G135" s="13"/>
    </row>
    <row r="136" spans="6:7" ht="15.75" customHeight="1">
      <c r="F136" s="39"/>
      <c r="G136" s="13"/>
    </row>
    <row r="137" spans="6:7" ht="15.75" customHeight="1">
      <c r="F137" s="39"/>
      <c r="G137" s="13"/>
    </row>
    <row r="138" spans="6:7" ht="15.75" customHeight="1">
      <c r="F138" s="39"/>
      <c r="G138" s="13"/>
    </row>
    <row r="139" spans="6:7" ht="15.75" customHeight="1">
      <c r="F139" s="39"/>
      <c r="G139" s="13"/>
    </row>
    <row r="140" spans="6:7" ht="15.75" customHeight="1">
      <c r="F140" s="39"/>
      <c r="G140" s="13"/>
    </row>
    <row r="141" spans="6:7" ht="15.75" customHeight="1">
      <c r="F141" s="39"/>
      <c r="G141" s="13"/>
    </row>
    <row r="142" spans="6:7" ht="15.75" customHeight="1">
      <c r="F142" s="39"/>
      <c r="G142" s="13"/>
    </row>
    <row r="143" spans="6:7" ht="15.75" customHeight="1">
      <c r="F143" s="39"/>
      <c r="G143" s="13"/>
    </row>
    <row r="144" spans="6:7" ht="15.75" customHeight="1">
      <c r="F144" s="39"/>
      <c r="G144" s="13"/>
    </row>
    <row r="145" spans="6:7" ht="15.75" customHeight="1">
      <c r="F145" s="39"/>
      <c r="G145" s="13"/>
    </row>
    <row r="146" spans="6:7" ht="15.75" customHeight="1">
      <c r="F146" s="39"/>
      <c r="G146" s="13"/>
    </row>
    <row r="147" spans="6:7" ht="15.75" customHeight="1">
      <c r="F147" s="39"/>
      <c r="G147" s="13"/>
    </row>
    <row r="148" spans="6:7" ht="15.75" customHeight="1">
      <c r="F148" s="39"/>
      <c r="G148" s="13"/>
    </row>
    <row r="149" spans="6:7" ht="15.75" customHeight="1">
      <c r="F149" s="39"/>
      <c r="G149" s="13"/>
    </row>
    <row r="150" spans="6:7" ht="15.75" customHeight="1">
      <c r="F150" s="39"/>
      <c r="G150" s="13"/>
    </row>
    <row r="151" spans="6:7" ht="15.75" customHeight="1">
      <c r="F151" s="39"/>
      <c r="G151" s="13"/>
    </row>
    <row r="152" spans="6:7" ht="15.75" customHeight="1">
      <c r="F152" s="39"/>
      <c r="G152" s="13"/>
    </row>
    <row r="153" spans="6:7" ht="15.75" customHeight="1">
      <c r="F153" s="39"/>
      <c r="G153" s="13"/>
    </row>
    <row r="154" spans="6:7" ht="15.75" customHeight="1">
      <c r="F154" s="39"/>
      <c r="G154" s="13"/>
    </row>
    <row r="155" spans="6:7" ht="15.75" customHeight="1">
      <c r="F155" s="39"/>
      <c r="G155" s="13"/>
    </row>
    <row r="156" spans="6:7" ht="15.75" customHeight="1">
      <c r="F156" s="39"/>
      <c r="G156" s="13"/>
    </row>
    <row r="157" spans="6:7" ht="15.75" customHeight="1">
      <c r="F157" s="39"/>
      <c r="G157" s="13"/>
    </row>
    <row r="158" spans="6:7" ht="15.75" customHeight="1">
      <c r="F158" s="39"/>
      <c r="G158" s="13"/>
    </row>
    <row r="159" spans="6:7" ht="15.75" customHeight="1">
      <c r="F159" s="39"/>
      <c r="G159" s="13"/>
    </row>
    <row r="160" spans="6:7" ht="15.75" customHeight="1">
      <c r="F160" s="39"/>
      <c r="G160" s="13"/>
    </row>
    <row r="161" spans="6:7" ht="15.75" customHeight="1">
      <c r="F161" s="39"/>
      <c r="G161" s="13"/>
    </row>
    <row r="162" spans="6:7" ht="15.75" customHeight="1">
      <c r="F162" s="39"/>
      <c r="G162" s="13"/>
    </row>
    <row r="163" spans="6:7" ht="15.75" customHeight="1">
      <c r="F163" s="39"/>
      <c r="G163" s="13"/>
    </row>
    <row r="164" spans="6:7" ht="15.75" customHeight="1">
      <c r="F164" s="39"/>
      <c r="G164" s="13"/>
    </row>
    <row r="165" spans="6:7" ht="15.75" customHeight="1">
      <c r="F165" s="39"/>
      <c r="G165" s="13"/>
    </row>
    <row r="166" spans="6:7" ht="15.75" customHeight="1">
      <c r="F166" s="39"/>
      <c r="G166" s="13"/>
    </row>
    <row r="167" spans="6:7" ht="15.75" customHeight="1">
      <c r="F167" s="39"/>
      <c r="G167" s="13"/>
    </row>
    <row r="168" spans="6:7" ht="15.75" customHeight="1">
      <c r="F168" s="39"/>
      <c r="G168" s="13"/>
    </row>
    <row r="169" spans="6:7" ht="15.75" customHeight="1">
      <c r="F169" s="39"/>
      <c r="G169" s="13"/>
    </row>
    <row r="170" spans="6:7" ht="15.75" customHeight="1">
      <c r="F170" s="39"/>
      <c r="G170" s="13"/>
    </row>
    <row r="171" spans="6:7" ht="15.75" customHeight="1">
      <c r="F171" s="39"/>
      <c r="G171" s="13"/>
    </row>
    <row r="172" spans="6:7" ht="15.75" customHeight="1">
      <c r="F172" s="39"/>
      <c r="G172" s="13"/>
    </row>
    <row r="173" spans="6:7" ht="15.75" customHeight="1">
      <c r="F173" s="39"/>
      <c r="G173" s="13"/>
    </row>
    <row r="174" spans="6:7" ht="15.75" customHeight="1">
      <c r="F174" s="39"/>
      <c r="G174" s="13"/>
    </row>
    <row r="175" spans="6:7" ht="15.75" customHeight="1">
      <c r="F175" s="39"/>
      <c r="G175" s="13"/>
    </row>
    <row r="176" spans="6:7" ht="15.75" customHeight="1">
      <c r="F176" s="39"/>
      <c r="G176" s="13"/>
    </row>
    <row r="177" spans="6:7" ht="15.75" customHeight="1">
      <c r="F177" s="39"/>
      <c r="G177" s="13"/>
    </row>
    <row r="178" spans="6:7" ht="15.75" customHeight="1">
      <c r="F178" s="39"/>
      <c r="G178" s="13"/>
    </row>
    <row r="179" spans="6:7" ht="15.75" customHeight="1">
      <c r="F179" s="39"/>
      <c r="G179" s="13"/>
    </row>
    <row r="180" spans="6:7" ht="15.75" customHeight="1">
      <c r="F180" s="39"/>
      <c r="G180" s="13"/>
    </row>
    <row r="181" spans="6:7" ht="15.75" customHeight="1">
      <c r="F181" s="39"/>
      <c r="G181" s="13"/>
    </row>
    <row r="182" spans="6:7" ht="15.75" customHeight="1">
      <c r="F182" s="39"/>
      <c r="G182" s="13"/>
    </row>
    <row r="183" spans="6:7" ht="15.75" customHeight="1">
      <c r="F183" s="39"/>
      <c r="G183" s="13"/>
    </row>
    <row r="184" spans="6:7" ht="15.75" customHeight="1">
      <c r="F184" s="39"/>
      <c r="G184" s="13"/>
    </row>
    <row r="185" spans="6:7" ht="15.75" customHeight="1">
      <c r="F185" s="39"/>
      <c r="G185" s="13"/>
    </row>
    <row r="186" spans="6:7" ht="15.75" customHeight="1">
      <c r="F186" s="39"/>
      <c r="G186" s="13"/>
    </row>
    <row r="187" spans="6:7" ht="15.75" customHeight="1">
      <c r="F187" s="39"/>
      <c r="G187" s="13"/>
    </row>
    <row r="188" spans="6:7" ht="15.75" customHeight="1">
      <c r="F188" s="39"/>
      <c r="G188" s="13"/>
    </row>
    <row r="189" spans="6:7" ht="15.75" customHeight="1">
      <c r="F189" s="39"/>
      <c r="G189" s="13"/>
    </row>
    <row r="190" spans="6:7" ht="15.75" customHeight="1">
      <c r="F190" s="39"/>
      <c r="G190" s="13"/>
    </row>
    <row r="191" spans="6:7" ht="15.75" customHeight="1">
      <c r="F191" s="39"/>
      <c r="G191" s="13"/>
    </row>
    <row r="192" spans="6:7" ht="15.75" customHeight="1">
      <c r="F192" s="39"/>
      <c r="G192" s="13"/>
    </row>
    <row r="193" spans="6:7" ht="15.75" customHeight="1">
      <c r="F193" s="39"/>
      <c r="G193" s="13"/>
    </row>
    <row r="194" spans="6:7" ht="15.75" customHeight="1">
      <c r="F194" s="39"/>
      <c r="G194" s="13"/>
    </row>
    <row r="195" spans="6:7" ht="15.75" customHeight="1">
      <c r="F195" s="39"/>
      <c r="G195" s="13"/>
    </row>
    <row r="196" spans="6:7" ht="15.75" customHeight="1">
      <c r="F196" s="39"/>
      <c r="G196" s="13"/>
    </row>
    <row r="197" spans="6:7" ht="15.75" customHeight="1">
      <c r="F197" s="39"/>
      <c r="G197" s="13"/>
    </row>
    <row r="198" spans="6:7" ht="15.75" customHeight="1">
      <c r="F198" s="39"/>
      <c r="G198" s="13"/>
    </row>
    <row r="199" spans="6:7" ht="15.75" customHeight="1">
      <c r="F199" s="39"/>
      <c r="G199" s="13"/>
    </row>
    <row r="200" spans="6:7" ht="15.75" customHeight="1">
      <c r="F200" s="39"/>
      <c r="G200" s="13"/>
    </row>
    <row r="201" spans="6:7" ht="15.75" customHeight="1">
      <c r="F201" s="39"/>
      <c r="G201" s="13"/>
    </row>
    <row r="202" spans="6:7" ht="15.75" customHeight="1">
      <c r="F202" s="39"/>
      <c r="G202" s="13"/>
    </row>
    <row r="203" spans="6:7" ht="15.75" customHeight="1">
      <c r="F203" s="39"/>
      <c r="G203" s="13"/>
    </row>
    <row r="204" spans="6:7" ht="15.75" customHeight="1">
      <c r="F204" s="39"/>
      <c r="G204" s="13"/>
    </row>
    <row r="205" spans="6:7" ht="15.75" customHeight="1">
      <c r="F205" s="39"/>
      <c r="G205" s="13"/>
    </row>
    <row r="206" spans="6:7" ht="15.75" customHeight="1">
      <c r="F206" s="39"/>
      <c r="G206" s="13"/>
    </row>
    <row r="207" spans="6:7" ht="15.75" customHeight="1">
      <c r="F207" s="39"/>
      <c r="G207" s="13"/>
    </row>
    <row r="208" spans="6:7" ht="15.75" customHeight="1">
      <c r="F208" s="39"/>
      <c r="G208" s="13"/>
    </row>
    <row r="209" spans="6:7" ht="15.75" customHeight="1">
      <c r="F209" s="39"/>
      <c r="G209" s="13"/>
    </row>
    <row r="210" spans="6:7" ht="15.75" customHeight="1">
      <c r="F210" s="39"/>
      <c r="G210" s="13"/>
    </row>
    <row r="211" spans="6:7" ht="15.75" customHeight="1">
      <c r="F211" s="39"/>
      <c r="G211" s="13"/>
    </row>
    <row r="212" spans="6:7" ht="15.75" customHeight="1">
      <c r="F212" s="39"/>
      <c r="G212" s="13"/>
    </row>
    <row r="213" spans="6:7" ht="15.75" customHeight="1">
      <c r="F213" s="39"/>
      <c r="G213" s="13"/>
    </row>
    <row r="214" spans="6:7" ht="15.75" customHeight="1">
      <c r="F214" s="39"/>
      <c r="G214" s="13"/>
    </row>
    <row r="215" spans="6:7" ht="15.75" customHeight="1">
      <c r="F215" s="39"/>
      <c r="G215" s="13"/>
    </row>
    <row r="216" spans="6:7" ht="15.75" customHeight="1">
      <c r="F216" s="39"/>
      <c r="G216" s="13"/>
    </row>
    <row r="217" spans="6:7" ht="15.75" customHeight="1">
      <c r="F217" s="39"/>
      <c r="G217" s="13"/>
    </row>
    <row r="218" spans="6:7" ht="15.75" customHeight="1">
      <c r="F218" s="39"/>
      <c r="G218" s="13"/>
    </row>
    <row r="219" spans="6:7" ht="15.75" customHeight="1">
      <c r="F219" s="39"/>
      <c r="G219" s="13"/>
    </row>
    <row r="220" spans="6:7" ht="15.75" customHeight="1">
      <c r="F220" s="39"/>
      <c r="G220" s="13"/>
    </row>
    <row r="221" spans="6:7" ht="15.75" customHeight="1">
      <c r="F221" s="39"/>
      <c r="G221" s="13"/>
    </row>
    <row r="222" spans="6:7" ht="15.75" customHeight="1">
      <c r="F222" s="39"/>
      <c r="G222" s="13"/>
    </row>
    <row r="223" spans="6:7" ht="15.75" customHeight="1">
      <c r="F223" s="39"/>
      <c r="G223" s="13"/>
    </row>
    <row r="224" spans="6:7" ht="15.75" customHeight="1">
      <c r="F224" s="39"/>
      <c r="G224" s="13"/>
    </row>
    <row r="225" spans="6:7" ht="15.75" customHeight="1">
      <c r="F225" s="39"/>
      <c r="G225" s="13"/>
    </row>
    <row r="226" spans="6:7" ht="15.75" customHeight="1">
      <c r="F226" s="39"/>
      <c r="G226" s="13"/>
    </row>
    <row r="227" spans="6:7" ht="15.75" customHeight="1">
      <c r="F227" s="39"/>
      <c r="G227" s="13"/>
    </row>
    <row r="228" spans="6:7" ht="15.75" customHeight="1">
      <c r="F228" s="39"/>
      <c r="G228" s="13"/>
    </row>
    <row r="229" spans="6:7" ht="15.75" customHeight="1">
      <c r="F229" s="39"/>
      <c r="G229" s="13"/>
    </row>
    <row r="230" spans="6:7" ht="15.75" customHeight="1">
      <c r="F230" s="39"/>
      <c r="G230" s="13"/>
    </row>
    <row r="231" spans="6:7" ht="15.75" customHeight="1">
      <c r="F231" s="39"/>
      <c r="G231" s="13"/>
    </row>
    <row r="232" spans="6:7" ht="15.75" customHeight="1">
      <c r="F232" s="39"/>
      <c r="G232" s="13"/>
    </row>
    <row r="233" spans="6:7" ht="15.75" customHeight="1">
      <c r="F233" s="39"/>
      <c r="G233" s="13"/>
    </row>
    <row r="234" spans="6:7" ht="15.75" customHeight="1">
      <c r="F234" s="39"/>
      <c r="G234" s="13"/>
    </row>
    <row r="235" spans="6:7" ht="15.75" customHeight="1">
      <c r="F235" s="39"/>
      <c r="G235" s="13"/>
    </row>
    <row r="236" spans="6:7" ht="15.75" customHeight="1">
      <c r="F236" s="39"/>
      <c r="G236" s="13"/>
    </row>
    <row r="237" spans="6:7" ht="15.75" customHeight="1">
      <c r="F237" s="39"/>
      <c r="G237" s="13"/>
    </row>
    <row r="238" spans="6:7" ht="15.75" customHeight="1">
      <c r="F238" s="39"/>
      <c r="G238" s="13"/>
    </row>
    <row r="239" spans="6:7" ht="15.75" customHeight="1">
      <c r="F239" s="39"/>
      <c r="G239" s="13"/>
    </row>
    <row r="240" spans="6:7" ht="15.75" customHeight="1">
      <c r="F240" s="39"/>
      <c r="G240" s="13"/>
    </row>
    <row r="241" spans="6:7" ht="15.75" customHeight="1">
      <c r="F241" s="39"/>
      <c r="G241" s="13"/>
    </row>
    <row r="242" spans="6:7" ht="15.75" customHeight="1">
      <c r="F242" s="39"/>
      <c r="G242" s="13"/>
    </row>
    <row r="243" spans="6:7" ht="15.75" customHeight="1">
      <c r="F243" s="39"/>
      <c r="G243" s="13"/>
    </row>
    <row r="244" spans="6:7" ht="15.75" customHeight="1">
      <c r="F244" s="39"/>
      <c r="G244" s="13"/>
    </row>
    <row r="245" spans="6:7" ht="15.75" customHeight="1">
      <c r="F245" s="39"/>
      <c r="G245" s="13"/>
    </row>
    <row r="246" spans="6:7" ht="15.75" customHeight="1">
      <c r="F246" s="39"/>
      <c r="G246" s="13"/>
    </row>
    <row r="247" spans="6:7" ht="15.75" customHeight="1">
      <c r="F247" s="39"/>
      <c r="G247" s="13"/>
    </row>
    <row r="248" spans="6:7" ht="15.75" customHeight="1">
      <c r="F248" s="39"/>
      <c r="G248" s="13"/>
    </row>
    <row r="249" spans="6:7" ht="15.75" customHeight="1">
      <c r="F249" s="39"/>
    </row>
    <row r="250" spans="6:7" ht="15.75" customHeight="1">
      <c r="F250" s="39"/>
    </row>
    <row r="251" spans="6:7" ht="15.75" customHeight="1">
      <c r="F251" s="39"/>
    </row>
    <row r="252" spans="6:7" ht="15.75" customHeight="1">
      <c r="F252" s="39"/>
    </row>
    <row r="253" spans="6:7" ht="15.75" customHeight="1">
      <c r="F253" s="39"/>
    </row>
    <row r="254" spans="6:7" ht="15.75" customHeight="1">
      <c r="F254" s="39"/>
    </row>
    <row r="255" spans="6:7" ht="15.75" customHeight="1">
      <c r="F255" s="39"/>
    </row>
    <row r="256" spans="6:7" ht="15.75" customHeight="1">
      <c r="F256" s="39"/>
    </row>
    <row r="257" spans="6:6" ht="15.75" customHeight="1">
      <c r="F257" s="39"/>
    </row>
    <row r="258" spans="6:6" ht="15.75" customHeight="1">
      <c r="F258" s="39"/>
    </row>
    <row r="259" spans="6:6" ht="15.75" customHeight="1">
      <c r="F259" s="39"/>
    </row>
    <row r="260" spans="6:6" ht="15.75" customHeight="1">
      <c r="F260" s="39"/>
    </row>
    <row r="261" spans="6:6" ht="15.75" customHeight="1">
      <c r="F261" s="39"/>
    </row>
    <row r="262" spans="6:6" ht="15.75" customHeight="1">
      <c r="F262" s="39"/>
    </row>
    <row r="263" spans="6:6" ht="15.75" customHeight="1">
      <c r="F263" s="39"/>
    </row>
    <row r="264" spans="6:6" ht="15.75" customHeight="1">
      <c r="F264" s="39"/>
    </row>
    <row r="265" spans="6:6" ht="15.75" customHeight="1">
      <c r="F265" s="39"/>
    </row>
    <row r="266" spans="6:6" ht="15.75" customHeight="1">
      <c r="F266" s="39"/>
    </row>
    <row r="267" spans="6:6" ht="15.75" customHeight="1">
      <c r="F267" s="39"/>
    </row>
    <row r="268" spans="6:6" ht="15.75" customHeight="1">
      <c r="F268" s="39"/>
    </row>
    <row r="269" spans="6:6" ht="15.75" customHeight="1">
      <c r="F269" s="39"/>
    </row>
    <row r="270" spans="6:6" ht="15.75" customHeight="1">
      <c r="F270" s="39"/>
    </row>
    <row r="271" spans="6:6" ht="15.75" customHeight="1">
      <c r="F271" s="39"/>
    </row>
    <row r="272" spans="6:6" ht="15.75" customHeight="1">
      <c r="F272" s="39"/>
    </row>
    <row r="273" spans="6:6" ht="15.75" customHeight="1">
      <c r="F273" s="39"/>
    </row>
    <row r="274" spans="6:6" ht="15.75" customHeight="1">
      <c r="F274" s="39"/>
    </row>
    <row r="275" spans="6:6" ht="15.75" customHeight="1">
      <c r="F275" s="39"/>
    </row>
    <row r="276" spans="6:6" ht="15.75" customHeight="1">
      <c r="F276" s="39"/>
    </row>
    <row r="277" spans="6:6" ht="15.75" customHeight="1">
      <c r="F277" s="39"/>
    </row>
    <row r="278" spans="6:6" ht="15.75" customHeight="1">
      <c r="F278" s="39"/>
    </row>
    <row r="279" spans="6:6" ht="15.75" customHeight="1">
      <c r="F279" s="39"/>
    </row>
    <row r="280" spans="6:6" ht="15.75" customHeight="1">
      <c r="F280" s="39"/>
    </row>
    <row r="281" spans="6:6" ht="15.75" customHeight="1">
      <c r="F281" s="39"/>
    </row>
    <row r="282" spans="6:6" ht="15.75" customHeight="1">
      <c r="F282" s="39"/>
    </row>
    <row r="283" spans="6:6" ht="15.75" customHeight="1">
      <c r="F283" s="39"/>
    </row>
    <row r="284" spans="6:6" ht="15.75" customHeight="1">
      <c r="F284" s="39"/>
    </row>
    <row r="285" spans="6:6" ht="15.75" customHeight="1">
      <c r="F285" s="39"/>
    </row>
    <row r="286" spans="6:6" ht="15.75" customHeight="1">
      <c r="F286" s="39"/>
    </row>
    <row r="287" spans="6:6" ht="15.75" customHeight="1">
      <c r="F287" s="39"/>
    </row>
    <row r="288" spans="6:6" ht="15.75" customHeight="1">
      <c r="F288" s="39"/>
    </row>
    <row r="289" spans="6:6" ht="15.75" customHeight="1">
      <c r="F289" s="39"/>
    </row>
    <row r="290" spans="6:6" ht="15.75" customHeight="1">
      <c r="F290" s="39"/>
    </row>
    <row r="291" spans="6:6" ht="15.75" customHeight="1">
      <c r="F291" s="39"/>
    </row>
    <row r="292" spans="6:6" ht="15.75" customHeight="1">
      <c r="F292" s="39"/>
    </row>
    <row r="293" spans="6:6" ht="15.75" customHeight="1">
      <c r="F293" s="39"/>
    </row>
    <row r="294" spans="6:6" ht="15.75" customHeight="1">
      <c r="F294" s="39"/>
    </row>
    <row r="295" spans="6:6" ht="15.75" customHeight="1">
      <c r="F295" s="39"/>
    </row>
    <row r="296" spans="6:6" ht="15.75" customHeight="1">
      <c r="F296" s="39"/>
    </row>
    <row r="297" spans="6:6" ht="15.75" customHeight="1">
      <c r="F297" s="39"/>
    </row>
    <row r="298" spans="6:6" ht="15.75" customHeight="1">
      <c r="F298" s="39"/>
    </row>
    <row r="299" spans="6:6" ht="15.75" customHeight="1">
      <c r="F299" s="39"/>
    </row>
    <row r="300" spans="6:6" ht="15.75" customHeight="1">
      <c r="F300" s="39"/>
    </row>
    <row r="301" spans="6:6" ht="15.75" customHeight="1">
      <c r="F301" s="39"/>
    </row>
    <row r="302" spans="6:6" ht="15.75" customHeight="1">
      <c r="F302" s="39"/>
    </row>
    <row r="303" spans="6:6" ht="15.75" customHeight="1">
      <c r="F303" s="39"/>
    </row>
    <row r="304" spans="6:6" ht="15.75" customHeight="1">
      <c r="F304" s="39"/>
    </row>
    <row r="305" spans="6:6" ht="15.75" customHeight="1">
      <c r="F305" s="39"/>
    </row>
    <row r="306" spans="6:6" ht="15.75" customHeight="1">
      <c r="F306" s="39"/>
    </row>
    <row r="307" spans="6:6" ht="15.75" customHeight="1">
      <c r="F307" s="39"/>
    </row>
    <row r="308" spans="6:6" ht="15.75" customHeight="1">
      <c r="F308" s="39"/>
    </row>
    <row r="309" spans="6:6" ht="15.75" customHeight="1">
      <c r="F309" s="39"/>
    </row>
    <row r="310" spans="6:6" ht="15.75" customHeight="1">
      <c r="F310" s="39"/>
    </row>
    <row r="311" spans="6:6" ht="15.75" customHeight="1">
      <c r="F311" s="39"/>
    </row>
    <row r="312" spans="6:6" ht="15.75" customHeight="1">
      <c r="F312" s="39"/>
    </row>
    <row r="313" spans="6:6" ht="15.75" customHeight="1">
      <c r="F313" s="39"/>
    </row>
    <row r="314" spans="6:6" ht="15.75" customHeight="1">
      <c r="F314" s="39"/>
    </row>
    <row r="315" spans="6:6" ht="15.75" customHeight="1">
      <c r="F315" s="39"/>
    </row>
    <row r="316" spans="6:6" ht="15.75" customHeight="1">
      <c r="F316" s="39"/>
    </row>
    <row r="317" spans="6:6" ht="15.75" customHeight="1">
      <c r="F317" s="39"/>
    </row>
    <row r="318" spans="6:6" ht="15.75" customHeight="1">
      <c r="F318" s="39"/>
    </row>
    <row r="319" spans="6:6" ht="15.75" customHeight="1">
      <c r="F319" s="39"/>
    </row>
    <row r="320" spans="6:6" ht="15.75" customHeight="1">
      <c r="F320" s="39"/>
    </row>
    <row r="321" spans="6:6" ht="15.75" customHeight="1">
      <c r="F321" s="39"/>
    </row>
    <row r="322" spans="6:6" ht="15.75" customHeight="1">
      <c r="F322" s="39"/>
    </row>
    <row r="323" spans="6:6" ht="15.75" customHeight="1">
      <c r="F323" s="39"/>
    </row>
    <row r="324" spans="6:6" ht="15.75" customHeight="1">
      <c r="F324" s="39"/>
    </row>
    <row r="325" spans="6:6" ht="15.75" customHeight="1">
      <c r="F325" s="39"/>
    </row>
    <row r="326" spans="6:6" ht="15.75" customHeight="1">
      <c r="F326" s="39"/>
    </row>
    <row r="327" spans="6:6" ht="15.75" customHeight="1">
      <c r="F327" s="39"/>
    </row>
    <row r="328" spans="6:6" ht="15.75" customHeight="1">
      <c r="F328" s="39"/>
    </row>
    <row r="329" spans="6:6" ht="15.75" customHeight="1">
      <c r="F329" s="39"/>
    </row>
    <row r="330" spans="6:6" ht="15.75" customHeight="1">
      <c r="F330" s="39"/>
    </row>
    <row r="331" spans="6:6" ht="15.75" customHeight="1">
      <c r="F331" s="39"/>
    </row>
    <row r="332" spans="6:6" ht="15.75" customHeight="1">
      <c r="F332" s="39"/>
    </row>
    <row r="333" spans="6:6" ht="15.75" customHeight="1">
      <c r="F333" s="39"/>
    </row>
    <row r="334" spans="6:6" ht="15.75" customHeight="1">
      <c r="F334" s="39"/>
    </row>
    <row r="335" spans="6:6" ht="15.75" customHeight="1">
      <c r="F335" s="39"/>
    </row>
    <row r="336" spans="6:6" ht="15.75" customHeight="1">
      <c r="F336" s="39"/>
    </row>
    <row r="337" spans="6:6" ht="15.75" customHeight="1">
      <c r="F337" s="39"/>
    </row>
    <row r="338" spans="6:6" ht="15.75" customHeight="1">
      <c r="F338" s="39"/>
    </row>
    <row r="339" spans="6:6" ht="15.75" customHeight="1">
      <c r="F339" s="39"/>
    </row>
    <row r="340" spans="6:6" ht="15.75" customHeight="1">
      <c r="F340" s="39"/>
    </row>
    <row r="341" spans="6:6" ht="15.75" customHeight="1">
      <c r="F341" s="39"/>
    </row>
    <row r="342" spans="6:6" ht="15.75" customHeight="1">
      <c r="F342" s="39"/>
    </row>
    <row r="343" spans="6:6" ht="15.75" customHeight="1">
      <c r="F343" s="39"/>
    </row>
    <row r="344" spans="6:6" ht="15.75" customHeight="1">
      <c r="F344" s="39"/>
    </row>
    <row r="345" spans="6:6" ht="15.75" customHeight="1">
      <c r="F345" s="39"/>
    </row>
    <row r="346" spans="6:6" ht="15.75" customHeight="1">
      <c r="F346" s="39"/>
    </row>
    <row r="347" spans="6:6" ht="15.75" customHeight="1">
      <c r="F347" s="39"/>
    </row>
    <row r="348" spans="6:6" ht="15.75" customHeight="1">
      <c r="F348" s="39"/>
    </row>
    <row r="349" spans="6:6" ht="15.75" customHeight="1">
      <c r="F349" s="39"/>
    </row>
    <row r="350" spans="6:6" ht="15.75" customHeight="1">
      <c r="F350" s="39"/>
    </row>
    <row r="351" spans="6:6" ht="15.75" customHeight="1">
      <c r="F351" s="39"/>
    </row>
    <row r="352" spans="6:6" ht="15.75" customHeight="1">
      <c r="F352" s="39"/>
    </row>
    <row r="353" spans="6:6" ht="15.75" customHeight="1">
      <c r="F353" s="39"/>
    </row>
    <row r="354" spans="6:6" ht="15.75" customHeight="1">
      <c r="F354" s="39"/>
    </row>
    <row r="355" spans="6:6" ht="15.75" customHeight="1">
      <c r="F355" s="39"/>
    </row>
    <row r="356" spans="6:6" ht="15.75" customHeight="1">
      <c r="F356" s="39"/>
    </row>
    <row r="357" spans="6:6" ht="15.75" customHeight="1">
      <c r="F357" s="39"/>
    </row>
    <row r="358" spans="6:6" ht="15.75" customHeight="1">
      <c r="F358" s="39"/>
    </row>
    <row r="359" spans="6:6" ht="15.75" customHeight="1">
      <c r="F359" s="39"/>
    </row>
    <row r="360" spans="6:6" ht="15.75" customHeight="1">
      <c r="F360" s="39"/>
    </row>
    <row r="361" spans="6:6" ht="15.75" customHeight="1">
      <c r="F361" s="39"/>
    </row>
    <row r="362" spans="6:6" ht="15.75" customHeight="1">
      <c r="F362" s="39"/>
    </row>
    <row r="363" spans="6:6" ht="15.75" customHeight="1">
      <c r="F363" s="39"/>
    </row>
    <row r="364" spans="6:6" ht="15.75" customHeight="1">
      <c r="F364" s="39"/>
    </row>
    <row r="365" spans="6:6" ht="15.75" customHeight="1">
      <c r="F365" s="39"/>
    </row>
    <row r="366" spans="6:6" ht="15.75" customHeight="1">
      <c r="F366" s="39"/>
    </row>
    <row r="367" spans="6:6" ht="15.75" customHeight="1">
      <c r="F367" s="39"/>
    </row>
    <row r="368" spans="6:6" ht="15.75" customHeight="1">
      <c r="F368" s="39"/>
    </row>
    <row r="369" spans="6:6" ht="15.75" customHeight="1">
      <c r="F369" s="39"/>
    </row>
    <row r="370" spans="6:6" ht="15.75" customHeight="1">
      <c r="F370" s="39"/>
    </row>
    <row r="371" spans="6:6" ht="15.75" customHeight="1">
      <c r="F371" s="39"/>
    </row>
    <row r="372" spans="6:6" ht="15.75" customHeight="1">
      <c r="F372" s="39"/>
    </row>
    <row r="373" spans="6:6" ht="15.75" customHeight="1">
      <c r="F373" s="39"/>
    </row>
    <row r="374" spans="6:6" ht="15.75" customHeight="1">
      <c r="F374" s="39"/>
    </row>
    <row r="375" spans="6:6" ht="15.75" customHeight="1">
      <c r="F375" s="39"/>
    </row>
    <row r="376" spans="6:6" ht="15.75" customHeight="1">
      <c r="F376" s="39"/>
    </row>
    <row r="377" spans="6:6" ht="15.75" customHeight="1">
      <c r="F377" s="39"/>
    </row>
    <row r="378" spans="6:6" ht="15.75" customHeight="1">
      <c r="F378" s="39"/>
    </row>
    <row r="379" spans="6:6" ht="15.75" customHeight="1">
      <c r="F379" s="39"/>
    </row>
    <row r="380" spans="6:6" ht="15.75" customHeight="1">
      <c r="F380" s="39"/>
    </row>
    <row r="381" spans="6:6" ht="15.75" customHeight="1">
      <c r="F381" s="39"/>
    </row>
    <row r="382" spans="6:6" ht="15.75" customHeight="1">
      <c r="F382" s="39"/>
    </row>
    <row r="383" spans="6:6" ht="15.75" customHeight="1">
      <c r="F383" s="39"/>
    </row>
    <row r="384" spans="6:6" ht="15.75" customHeight="1">
      <c r="F384" s="39"/>
    </row>
    <row r="385" spans="6:6" ht="15.75" customHeight="1">
      <c r="F385" s="39"/>
    </row>
    <row r="386" spans="6:6" ht="15.75" customHeight="1">
      <c r="F386" s="39"/>
    </row>
    <row r="387" spans="6:6" ht="15.75" customHeight="1">
      <c r="F387" s="39"/>
    </row>
    <row r="388" spans="6:6" ht="15.75" customHeight="1">
      <c r="F388" s="39"/>
    </row>
    <row r="389" spans="6:6" ht="15.75" customHeight="1">
      <c r="F389" s="39"/>
    </row>
    <row r="390" spans="6:6" ht="15.75" customHeight="1">
      <c r="F390" s="39"/>
    </row>
    <row r="391" spans="6:6" ht="15.75" customHeight="1">
      <c r="F391" s="39"/>
    </row>
    <row r="392" spans="6:6" ht="15.75" customHeight="1">
      <c r="F392" s="39"/>
    </row>
    <row r="393" spans="6:6" ht="15.75" customHeight="1">
      <c r="F393" s="39"/>
    </row>
    <row r="394" spans="6:6" ht="15.75" customHeight="1">
      <c r="F394" s="39"/>
    </row>
    <row r="395" spans="6:6" ht="15.75" customHeight="1">
      <c r="F395" s="39"/>
    </row>
    <row r="396" spans="6:6" ht="15.75" customHeight="1">
      <c r="F396" s="39"/>
    </row>
    <row r="397" spans="6:6" ht="15.75" customHeight="1">
      <c r="F397" s="39"/>
    </row>
    <row r="398" spans="6:6" ht="15.75" customHeight="1">
      <c r="F398" s="39"/>
    </row>
    <row r="399" spans="6:6" ht="15.75" customHeight="1">
      <c r="F399" s="39"/>
    </row>
    <row r="400" spans="6:6" ht="15.75" customHeight="1">
      <c r="F400" s="39"/>
    </row>
    <row r="401" spans="6:6" ht="15.75" customHeight="1">
      <c r="F401" s="39"/>
    </row>
    <row r="402" spans="6:6" ht="15.75" customHeight="1">
      <c r="F402" s="39"/>
    </row>
    <row r="403" spans="6:6" ht="15.75" customHeight="1">
      <c r="F403" s="39"/>
    </row>
    <row r="404" spans="6:6" ht="15.75" customHeight="1">
      <c r="F404" s="39"/>
    </row>
    <row r="405" spans="6:6" ht="15.75" customHeight="1">
      <c r="F405" s="39"/>
    </row>
    <row r="406" spans="6:6" ht="15.75" customHeight="1">
      <c r="F406" s="39"/>
    </row>
    <row r="407" spans="6:6" ht="15.75" customHeight="1">
      <c r="F407" s="39"/>
    </row>
    <row r="408" spans="6:6" ht="15.75" customHeight="1">
      <c r="F408" s="39"/>
    </row>
    <row r="409" spans="6:6" ht="15.75" customHeight="1">
      <c r="F409" s="39"/>
    </row>
    <row r="410" spans="6:6" ht="15.75" customHeight="1">
      <c r="F410" s="39"/>
    </row>
    <row r="411" spans="6:6" ht="15.75" customHeight="1">
      <c r="F411" s="39"/>
    </row>
    <row r="412" spans="6:6" ht="15.75" customHeight="1">
      <c r="F412" s="39"/>
    </row>
    <row r="413" spans="6:6" ht="15.75" customHeight="1">
      <c r="F413" s="39"/>
    </row>
    <row r="414" spans="6:6" ht="15.75" customHeight="1">
      <c r="F414" s="39"/>
    </row>
    <row r="415" spans="6:6" ht="15.75" customHeight="1">
      <c r="F415" s="39"/>
    </row>
    <row r="416" spans="6:6" ht="15.75" customHeight="1">
      <c r="F416" s="39"/>
    </row>
    <row r="417" spans="6:6" ht="15.75" customHeight="1">
      <c r="F417" s="39"/>
    </row>
    <row r="418" spans="6:6" ht="15.75" customHeight="1">
      <c r="F418" s="39"/>
    </row>
    <row r="419" spans="6:6" ht="15.75" customHeight="1">
      <c r="F419" s="39"/>
    </row>
    <row r="420" spans="6:6" ht="15.75" customHeight="1">
      <c r="F420" s="39"/>
    </row>
    <row r="421" spans="6:6" ht="15.75" customHeight="1">
      <c r="F421" s="39"/>
    </row>
    <row r="422" spans="6:6" ht="15.75" customHeight="1">
      <c r="F422" s="39"/>
    </row>
    <row r="423" spans="6:6" ht="15.75" customHeight="1">
      <c r="F423" s="39"/>
    </row>
    <row r="424" spans="6:6" ht="15.75" customHeight="1">
      <c r="F424" s="39"/>
    </row>
    <row r="425" spans="6:6" ht="15.75" customHeight="1">
      <c r="F425" s="39"/>
    </row>
    <row r="426" spans="6:6" ht="15.75" customHeight="1">
      <c r="F426" s="39"/>
    </row>
    <row r="427" spans="6:6" ht="15.75" customHeight="1">
      <c r="F427" s="39"/>
    </row>
    <row r="428" spans="6:6" ht="15.75" customHeight="1">
      <c r="F428" s="39"/>
    </row>
    <row r="429" spans="6:6" ht="15.75" customHeight="1">
      <c r="F429" s="39"/>
    </row>
    <row r="430" spans="6:6" ht="15.75" customHeight="1">
      <c r="F430" s="39"/>
    </row>
    <row r="431" spans="6:6" ht="15.75" customHeight="1">
      <c r="F431" s="39"/>
    </row>
    <row r="432" spans="6:6" ht="15.75" customHeight="1">
      <c r="F432" s="39"/>
    </row>
    <row r="433" spans="6:6" ht="15.75" customHeight="1">
      <c r="F433" s="39"/>
    </row>
    <row r="434" spans="6:6" ht="15.75" customHeight="1">
      <c r="F434" s="39"/>
    </row>
    <row r="435" spans="6:6" ht="15.75" customHeight="1">
      <c r="F435" s="39"/>
    </row>
    <row r="436" spans="6:6" ht="15.75" customHeight="1">
      <c r="F436" s="39"/>
    </row>
    <row r="437" spans="6:6" ht="15.75" customHeight="1">
      <c r="F437" s="39"/>
    </row>
    <row r="438" spans="6:6" ht="15.75" customHeight="1">
      <c r="F438" s="39"/>
    </row>
    <row r="439" spans="6:6" ht="15.75" customHeight="1">
      <c r="F439" s="39"/>
    </row>
    <row r="440" spans="6:6" ht="15.75" customHeight="1">
      <c r="F440" s="39"/>
    </row>
    <row r="441" spans="6:6" ht="15.75" customHeight="1">
      <c r="F441" s="39"/>
    </row>
    <row r="442" spans="6:6" ht="15.75" customHeight="1">
      <c r="F442" s="39"/>
    </row>
    <row r="443" spans="6:6" ht="15.75" customHeight="1">
      <c r="F443" s="39"/>
    </row>
    <row r="444" spans="6:6" ht="15.75" customHeight="1">
      <c r="F444" s="39"/>
    </row>
    <row r="445" spans="6:6" ht="15.75" customHeight="1">
      <c r="F445" s="39"/>
    </row>
    <row r="446" spans="6:6" ht="15.75" customHeight="1">
      <c r="F446" s="39"/>
    </row>
    <row r="447" spans="6:6" ht="15.75" customHeight="1">
      <c r="F447" s="39"/>
    </row>
    <row r="448" spans="6:6" ht="15.75" customHeight="1">
      <c r="F448" s="39"/>
    </row>
    <row r="449" spans="6:6" ht="15.75" customHeight="1">
      <c r="F449" s="39"/>
    </row>
    <row r="450" spans="6:6" ht="15.75" customHeight="1">
      <c r="F450" s="39"/>
    </row>
    <row r="451" spans="6:6" ht="15.75" customHeight="1">
      <c r="F451" s="39"/>
    </row>
    <row r="452" spans="6:6" ht="15.75" customHeight="1">
      <c r="F452" s="39"/>
    </row>
    <row r="453" spans="6:6" ht="15.75" customHeight="1">
      <c r="F453" s="39"/>
    </row>
    <row r="454" spans="6:6" ht="15.75" customHeight="1">
      <c r="F454" s="39"/>
    </row>
    <row r="455" spans="6:6" ht="15.75" customHeight="1">
      <c r="F455" s="39"/>
    </row>
    <row r="456" spans="6:6" ht="15.75" customHeight="1">
      <c r="F456" s="39"/>
    </row>
    <row r="457" spans="6:6" ht="15.75" customHeight="1">
      <c r="F457" s="39"/>
    </row>
    <row r="458" spans="6:6" ht="15.75" customHeight="1">
      <c r="F458" s="39"/>
    </row>
    <row r="459" spans="6:6" ht="15.75" customHeight="1">
      <c r="F459" s="39"/>
    </row>
    <row r="460" spans="6:6" ht="15.75" customHeight="1">
      <c r="F460" s="39"/>
    </row>
    <row r="461" spans="6:6" ht="15.75" customHeight="1">
      <c r="F461" s="39"/>
    </row>
    <row r="462" spans="6:6" ht="15.75" customHeight="1">
      <c r="F462" s="39"/>
    </row>
    <row r="463" spans="6:6" ht="15.75" customHeight="1">
      <c r="F463" s="39"/>
    </row>
    <row r="464" spans="6:6" ht="15.75" customHeight="1">
      <c r="F464" s="39"/>
    </row>
    <row r="465" spans="6:6" ht="15.75" customHeight="1">
      <c r="F465" s="39"/>
    </row>
    <row r="466" spans="6:6" ht="15.75" customHeight="1">
      <c r="F466" s="39"/>
    </row>
    <row r="467" spans="6:6" ht="15.75" customHeight="1">
      <c r="F467" s="39"/>
    </row>
    <row r="468" spans="6:6" ht="15.75" customHeight="1">
      <c r="F468" s="39"/>
    </row>
    <row r="469" spans="6:6" ht="15.75" customHeight="1">
      <c r="F469" s="39"/>
    </row>
    <row r="470" spans="6:6" ht="15.75" customHeight="1">
      <c r="F470" s="39"/>
    </row>
    <row r="471" spans="6:6" ht="15.75" customHeight="1">
      <c r="F471" s="39"/>
    </row>
    <row r="472" spans="6:6" ht="15.75" customHeight="1">
      <c r="F472" s="39"/>
    </row>
    <row r="473" spans="6:6" ht="15.75" customHeight="1">
      <c r="F473" s="39"/>
    </row>
    <row r="474" spans="6:6" ht="15.75" customHeight="1">
      <c r="F474" s="39"/>
    </row>
    <row r="475" spans="6:6" ht="15.75" customHeight="1">
      <c r="F475" s="39"/>
    </row>
    <row r="476" spans="6:6" ht="15.75" customHeight="1">
      <c r="F476" s="39"/>
    </row>
    <row r="477" spans="6:6" ht="15.75" customHeight="1">
      <c r="F477" s="39"/>
    </row>
    <row r="478" spans="6:6" ht="15.75" customHeight="1">
      <c r="F478" s="39"/>
    </row>
    <row r="479" spans="6:6" ht="15.75" customHeight="1">
      <c r="F479" s="39"/>
    </row>
    <row r="480" spans="6:6" ht="15.75" customHeight="1">
      <c r="F480" s="39"/>
    </row>
    <row r="481" spans="6:6" ht="15.75" customHeight="1">
      <c r="F481" s="39"/>
    </row>
    <row r="482" spans="6:6" ht="15.75" customHeight="1">
      <c r="F482" s="39"/>
    </row>
    <row r="483" spans="6:6" ht="15.75" customHeight="1">
      <c r="F483" s="39"/>
    </row>
    <row r="484" spans="6:6" ht="15.75" customHeight="1">
      <c r="F484" s="39"/>
    </row>
    <row r="485" spans="6:6" ht="15.75" customHeight="1">
      <c r="F485" s="39"/>
    </row>
    <row r="486" spans="6:6" ht="15.75" customHeight="1">
      <c r="F486" s="39"/>
    </row>
    <row r="487" spans="6:6" ht="15.75" customHeight="1">
      <c r="F487" s="39"/>
    </row>
    <row r="488" spans="6:6" ht="15.75" customHeight="1">
      <c r="F488" s="39"/>
    </row>
    <row r="489" spans="6:6" ht="15.75" customHeight="1">
      <c r="F489" s="39"/>
    </row>
    <row r="490" spans="6:6" ht="15.75" customHeight="1">
      <c r="F490" s="39"/>
    </row>
    <row r="491" spans="6:6" ht="15.75" customHeight="1">
      <c r="F491" s="39"/>
    </row>
    <row r="492" spans="6:6" ht="15.75" customHeight="1">
      <c r="F492" s="39"/>
    </row>
    <row r="493" spans="6:6" ht="15.75" customHeight="1">
      <c r="F493" s="39"/>
    </row>
    <row r="494" spans="6:6" ht="15.75" customHeight="1">
      <c r="F494" s="39"/>
    </row>
    <row r="495" spans="6:6" ht="15.75" customHeight="1">
      <c r="F495" s="39"/>
    </row>
    <row r="496" spans="6:6" ht="15.75" customHeight="1">
      <c r="F496" s="39"/>
    </row>
    <row r="497" spans="6:6" ht="15.75" customHeight="1">
      <c r="F497" s="39"/>
    </row>
    <row r="498" spans="6:6" ht="15.75" customHeight="1">
      <c r="F498" s="39"/>
    </row>
    <row r="499" spans="6:6" ht="15.75" customHeight="1">
      <c r="F499" s="39"/>
    </row>
    <row r="500" spans="6:6" ht="15.75" customHeight="1">
      <c r="F500" s="39"/>
    </row>
    <row r="501" spans="6:6" ht="15.75" customHeight="1">
      <c r="F501" s="39"/>
    </row>
    <row r="502" spans="6:6" ht="15.75" customHeight="1">
      <c r="F502" s="39"/>
    </row>
    <row r="503" spans="6:6" ht="15.75" customHeight="1">
      <c r="F503" s="39"/>
    </row>
    <row r="504" spans="6:6" ht="15.75" customHeight="1">
      <c r="F504" s="39"/>
    </row>
    <row r="505" spans="6:6" ht="15.75" customHeight="1">
      <c r="F505" s="39"/>
    </row>
    <row r="506" spans="6:6" ht="15.75" customHeight="1">
      <c r="F506" s="39"/>
    </row>
    <row r="507" spans="6:6" ht="15.75" customHeight="1">
      <c r="F507" s="39"/>
    </row>
    <row r="508" spans="6:6" ht="15.75" customHeight="1">
      <c r="F508" s="39"/>
    </row>
    <row r="509" spans="6:6" ht="15.75" customHeight="1">
      <c r="F509" s="39"/>
    </row>
    <row r="510" spans="6:6" ht="15.75" customHeight="1">
      <c r="F510" s="39"/>
    </row>
    <row r="511" spans="6:6" ht="15.75" customHeight="1">
      <c r="F511" s="39"/>
    </row>
    <row r="512" spans="6:6" ht="15.75" customHeight="1">
      <c r="F512" s="39"/>
    </row>
    <row r="513" spans="6:6" ht="15.75" customHeight="1">
      <c r="F513" s="39"/>
    </row>
    <row r="514" spans="6:6" ht="15.75" customHeight="1">
      <c r="F514" s="39"/>
    </row>
    <row r="515" spans="6:6" ht="15.75" customHeight="1">
      <c r="F515" s="39"/>
    </row>
    <row r="516" spans="6:6" ht="15.75" customHeight="1">
      <c r="F516" s="39"/>
    </row>
    <row r="517" spans="6:6" ht="15.75" customHeight="1">
      <c r="F517" s="39"/>
    </row>
    <row r="518" spans="6:6" ht="15.75" customHeight="1">
      <c r="F518" s="39"/>
    </row>
    <row r="519" spans="6:6" ht="15.75" customHeight="1">
      <c r="F519" s="39"/>
    </row>
    <row r="520" spans="6:6" ht="15.75" customHeight="1">
      <c r="F520" s="39"/>
    </row>
    <row r="521" spans="6:6" ht="15.75" customHeight="1">
      <c r="F521" s="39"/>
    </row>
    <row r="522" spans="6:6" ht="15.75" customHeight="1">
      <c r="F522" s="39"/>
    </row>
    <row r="523" spans="6:6" ht="15.75" customHeight="1">
      <c r="F523" s="39"/>
    </row>
    <row r="524" spans="6:6" ht="15.75" customHeight="1">
      <c r="F524" s="39"/>
    </row>
    <row r="525" spans="6:6" ht="15.75" customHeight="1">
      <c r="F525" s="39"/>
    </row>
    <row r="526" spans="6:6" ht="15.75" customHeight="1">
      <c r="F526" s="39"/>
    </row>
    <row r="527" spans="6:6" ht="15.75" customHeight="1">
      <c r="F527" s="39"/>
    </row>
    <row r="528" spans="6:6" ht="15.75" customHeight="1">
      <c r="F528" s="39"/>
    </row>
    <row r="529" spans="6:6" ht="15.75" customHeight="1">
      <c r="F529" s="39"/>
    </row>
    <row r="530" spans="6:6" ht="15.75" customHeight="1">
      <c r="F530" s="39"/>
    </row>
    <row r="531" spans="6:6" ht="15.75" customHeight="1">
      <c r="F531" s="39"/>
    </row>
    <row r="532" spans="6:6" ht="15.75" customHeight="1">
      <c r="F532" s="39"/>
    </row>
    <row r="533" spans="6:6" ht="15.75" customHeight="1">
      <c r="F533" s="39"/>
    </row>
    <row r="534" spans="6:6" ht="15.75" customHeight="1">
      <c r="F534" s="39"/>
    </row>
    <row r="535" spans="6:6" ht="15.75" customHeight="1">
      <c r="F535" s="39"/>
    </row>
    <row r="536" spans="6:6" ht="15.75" customHeight="1">
      <c r="F536" s="39"/>
    </row>
    <row r="537" spans="6:6" ht="15.75" customHeight="1">
      <c r="F537" s="39"/>
    </row>
    <row r="538" spans="6:6" ht="15.75" customHeight="1">
      <c r="F538" s="39"/>
    </row>
    <row r="539" spans="6:6" ht="15.75" customHeight="1">
      <c r="F539" s="39"/>
    </row>
    <row r="540" spans="6:6" ht="15.75" customHeight="1">
      <c r="F540" s="39"/>
    </row>
    <row r="541" spans="6:6" ht="15.75" customHeight="1">
      <c r="F541" s="39"/>
    </row>
    <row r="542" spans="6:6" ht="15.75" customHeight="1">
      <c r="F542" s="39"/>
    </row>
    <row r="543" spans="6:6" ht="15.75" customHeight="1">
      <c r="F543" s="39"/>
    </row>
    <row r="544" spans="6:6" ht="15.75" customHeight="1">
      <c r="F544" s="39"/>
    </row>
    <row r="545" spans="6:6" ht="15.75" customHeight="1">
      <c r="F545" s="39"/>
    </row>
    <row r="546" spans="6:6" ht="15.75" customHeight="1">
      <c r="F546" s="39"/>
    </row>
    <row r="547" spans="6:6" ht="15.75" customHeight="1">
      <c r="F547" s="39"/>
    </row>
    <row r="548" spans="6:6" ht="15.75" customHeight="1">
      <c r="F548" s="39"/>
    </row>
    <row r="549" spans="6:6" ht="15.75" customHeight="1">
      <c r="F549" s="39"/>
    </row>
    <row r="550" spans="6:6" ht="15.75" customHeight="1">
      <c r="F550" s="39"/>
    </row>
    <row r="551" spans="6:6" ht="15.75" customHeight="1">
      <c r="F551" s="39"/>
    </row>
    <row r="552" spans="6:6" ht="15.75" customHeight="1">
      <c r="F552" s="39"/>
    </row>
    <row r="553" spans="6:6" ht="15.75" customHeight="1">
      <c r="F553" s="39"/>
    </row>
    <row r="554" spans="6:6" ht="15.75" customHeight="1">
      <c r="F554" s="39"/>
    </row>
    <row r="555" spans="6:6" ht="15.75" customHeight="1">
      <c r="F555" s="39"/>
    </row>
    <row r="556" spans="6:6" ht="15.75" customHeight="1">
      <c r="F556" s="39"/>
    </row>
    <row r="557" spans="6:6" ht="15.75" customHeight="1">
      <c r="F557" s="39"/>
    </row>
    <row r="558" spans="6:6" ht="15.75" customHeight="1">
      <c r="F558" s="39"/>
    </row>
    <row r="559" spans="6:6" ht="15.75" customHeight="1">
      <c r="F559" s="39"/>
    </row>
    <row r="560" spans="6:6" ht="15.75" customHeight="1">
      <c r="F560" s="39"/>
    </row>
    <row r="561" spans="6:6" ht="15.75" customHeight="1">
      <c r="F561" s="39"/>
    </row>
    <row r="562" spans="6:6" ht="15.75" customHeight="1">
      <c r="F562" s="39"/>
    </row>
    <row r="563" spans="6:6" ht="15.75" customHeight="1">
      <c r="F563" s="39"/>
    </row>
    <row r="564" spans="6:6" ht="15.75" customHeight="1">
      <c r="F564" s="39"/>
    </row>
    <row r="565" spans="6:6" ht="15.75" customHeight="1">
      <c r="F565" s="39"/>
    </row>
    <row r="566" spans="6:6" ht="15.75" customHeight="1">
      <c r="F566" s="39"/>
    </row>
    <row r="567" spans="6:6" ht="15.75" customHeight="1">
      <c r="F567" s="39"/>
    </row>
    <row r="568" spans="6:6" ht="15.75" customHeight="1">
      <c r="F568" s="39"/>
    </row>
    <row r="569" spans="6:6" ht="15.75" customHeight="1">
      <c r="F569" s="39"/>
    </row>
    <row r="570" spans="6:6" ht="15.75" customHeight="1">
      <c r="F570" s="39"/>
    </row>
    <row r="571" spans="6:6" ht="15.75" customHeight="1">
      <c r="F571" s="39"/>
    </row>
    <row r="572" spans="6:6" ht="15.75" customHeight="1">
      <c r="F572" s="39"/>
    </row>
    <row r="573" spans="6:6" ht="15.75" customHeight="1">
      <c r="F573" s="39"/>
    </row>
    <row r="574" spans="6:6" ht="15.75" customHeight="1">
      <c r="F574" s="39"/>
    </row>
    <row r="575" spans="6:6" ht="15.75" customHeight="1">
      <c r="F575" s="39"/>
    </row>
    <row r="576" spans="6:6" ht="15.75" customHeight="1">
      <c r="F576" s="39"/>
    </row>
    <row r="577" spans="6:6" ht="15.75" customHeight="1">
      <c r="F577" s="39"/>
    </row>
    <row r="578" spans="6:6" ht="15.75" customHeight="1">
      <c r="F578" s="39"/>
    </row>
    <row r="579" spans="6:6" ht="15.75" customHeight="1">
      <c r="F579" s="39"/>
    </row>
    <row r="580" spans="6:6" ht="15.75" customHeight="1">
      <c r="F580" s="39"/>
    </row>
    <row r="581" spans="6:6" ht="15.75" customHeight="1">
      <c r="F581" s="39"/>
    </row>
    <row r="582" spans="6:6" ht="15.75" customHeight="1">
      <c r="F582" s="39"/>
    </row>
    <row r="583" spans="6:6" ht="15.75" customHeight="1">
      <c r="F583" s="39"/>
    </row>
    <row r="584" spans="6:6" ht="15.75" customHeight="1">
      <c r="F584" s="39"/>
    </row>
    <row r="585" spans="6:6" ht="15.75" customHeight="1">
      <c r="F585" s="39"/>
    </row>
    <row r="586" spans="6:6" ht="15.75" customHeight="1">
      <c r="F586" s="39"/>
    </row>
    <row r="587" spans="6:6" ht="15.75" customHeight="1">
      <c r="F587" s="39"/>
    </row>
    <row r="588" spans="6:6" ht="15.75" customHeight="1">
      <c r="F588" s="39"/>
    </row>
    <row r="589" spans="6:6" ht="15.75" customHeight="1">
      <c r="F589" s="39"/>
    </row>
    <row r="590" spans="6:6" ht="15.75" customHeight="1">
      <c r="F590" s="39"/>
    </row>
    <row r="591" spans="6:6" ht="15.75" customHeight="1">
      <c r="F591" s="39"/>
    </row>
    <row r="592" spans="6:6" ht="15.75" customHeight="1">
      <c r="F592" s="39"/>
    </row>
    <row r="593" spans="6:6" ht="15.75" customHeight="1">
      <c r="F593" s="39"/>
    </row>
    <row r="594" spans="6:6" ht="15.75" customHeight="1">
      <c r="F594" s="39"/>
    </row>
    <row r="595" spans="6:6" ht="15.75" customHeight="1">
      <c r="F595" s="39"/>
    </row>
    <row r="596" spans="6:6" ht="15.75" customHeight="1">
      <c r="F596" s="39"/>
    </row>
    <row r="597" spans="6:6" ht="15.75" customHeight="1">
      <c r="F597" s="39"/>
    </row>
    <row r="598" spans="6:6" ht="15.75" customHeight="1">
      <c r="F598" s="39"/>
    </row>
    <row r="599" spans="6:6" ht="15.75" customHeight="1">
      <c r="F599" s="39"/>
    </row>
    <row r="600" spans="6:6" ht="15.75" customHeight="1">
      <c r="F600" s="39"/>
    </row>
    <row r="601" spans="6:6" ht="15.75" customHeight="1">
      <c r="F601" s="39"/>
    </row>
    <row r="602" spans="6:6" ht="15.75" customHeight="1">
      <c r="F602" s="39"/>
    </row>
    <row r="603" spans="6:6" ht="15.75" customHeight="1">
      <c r="F603" s="39"/>
    </row>
    <row r="604" spans="6:6" ht="15.75" customHeight="1">
      <c r="F604" s="39"/>
    </row>
    <row r="605" spans="6:6" ht="15.75" customHeight="1">
      <c r="F605" s="39"/>
    </row>
    <row r="606" spans="6:6" ht="15.75" customHeight="1">
      <c r="F606" s="39"/>
    </row>
    <row r="607" spans="6:6" ht="15.75" customHeight="1">
      <c r="F607" s="39"/>
    </row>
    <row r="608" spans="6:6" ht="15.75" customHeight="1">
      <c r="F608" s="39"/>
    </row>
    <row r="609" spans="6:6" ht="15.75" customHeight="1">
      <c r="F609" s="39"/>
    </row>
    <row r="610" spans="6:6" ht="15.75" customHeight="1">
      <c r="F610" s="39"/>
    </row>
    <row r="611" spans="6:6" ht="15.75" customHeight="1">
      <c r="F611" s="39"/>
    </row>
    <row r="612" spans="6:6" ht="15.75" customHeight="1">
      <c r="F612" s="39"/>
    </row>
    <row r="613" spans="6:6" ht="15.75" customHeight="1">
      <c r="F613" s="39"/>
    </row>
    <row r="614" spans="6:6" ht="15.75" customHeight="1">
      <c r="F614" s="39"/>
    </row>
    <row r="615" spans="6:6" ht="15.75" customHeight="1">
      <c r="F615" s="39"/>
    </row>
    <row r="616" spans="6:6" ht="15.75" customHeight="1">
      <c r="F616" s="39"/>
    </row>
    <row r="617" spans="6:6" ht="15.75" customHeight="1">
      <c r="F617" s="39"/>
    </row>
    <row r="618" spans="6:6" ht="15.75" customHeight="1">
      <c r="F618" s="39"/>
    </row>
    <row r="619" spans="6:6" ht="15.75" customHeight="1">
      <c r="F619" s="39"/>
    </row>
    <row r="620" spans="6:6" ht="15.75" customHeight="1">
      <c r="F620" s="39"/>
    </row>
    <row r="621" spans="6:6" ht="15.75" customHeight="1">
      <c r="F621" s="39"/>
    </row>
    <row r="622" spans="6:6" ht="15.75" customHeight="1">
      <c r="F622" s="39"/>
    </row>
    <row r="623" spans="6:6" ht="15.75" customHeight="1">
      <c r="F623" s="39"/>
    </row>
    <row r="624" spans="6:6" ht="15.75" customHeight="1">
      <c r="F624" s="39"/>
    </row>
    <row r="625" spans="6:6" ht="15.75" customHeight="1">
      <c r="F625" s="39"/>
    </row>
    <row r="626" spans="6:6" ht="15.75" customHeight="1">
      <c r="F626" s="39"/>
    </row>
    <row r="627" spans="6:6" ht="15.75" customHeight="1">
      <c r="F627" s="39"/>
    </row>
    <row r="628" spans="6:6" ht="15.75" customHeight="1">
      <c r="F628" s="39"/>
    </row>
    <row r="629" spans="6:6" ht="15.75" customHeight="1">
      <c r="F629" s="39"/>
    </row>
    <row r="630" spans="6:6" ht="15.75" customHeight="1">
      <c r="F630" s="39"/>
    </row>
    <row r="631" spans="6:6" ht="15.75" customHeight="1">
      <c r="F631" s="39"/>
    </row>
    <row r="632" spans="6:6" ht="15.75" customHeight="1">
      <c r="F632" s="39"/>
    </row>
    <row r="633" spans="6:6" ht="15.75" customHeight="1">
      <c r="F633" s="39"/>
    </row>
    <row r="634" spans="6:6" ht="15.75" customHeight="1">
      <c r="F634" s="39"/>
    </row>
    <row r="635" spans="6:6" ht="15.75" customHeight="1">
      <c r="F635" s="39"/>
    </row>
    <row r="636" spans="6:6" ht="15.75" customHeight="1">
      <c r="F636" s="39"/>
    </row>
    <row r="637" spans="6:6" ht="15.75" customHeight="1">
      <c r="F637" s="39"/>
    </row>
    <row r="638" spans="6:6" ht="15.75" customHeight="1">
      <c r="F638" s="39"/>
    </row>
    <row r="639" spans="6:6" ht="15.75" customHeight="1">
      <c r="F639" s="39"/>
    </row>
    <row r="640" spans="6:6" ht="15.75" customHeight="1">
      <c r="F640" s="39"/>
    </row>
    <row r="641" spans="6:6" ht="15.75" customHeight="1">
      <c r="F641" s="39"/>
    </row>
    <row r="642" spans="6:6" ht="15.75" customHeight="1">
      <c r="F642" s="39"/>
    </row>
    <row r="643" spans="6:6" ht="15.75" customHeight="1">
      <c r="F643" s="39"/>
    </row>
    <row r="644" spans="6:6" ht="15.75" customHeight="1">
      <c r="F644" s="39"/>
    </row>
    <row r="645" spans="6:6" ht="15.75" customHeight="1">
      <c r="F645" s="39"/>
    </row>
    <row r="646" spans="6:6" ht="15.75" customHeight="1">
      <c r="F646" s="39"/>
    </row>
    <row r="647" spans="6:6" ht="15.75" customHeight="1">
      <c r="F647" s="39"/>
    </row>
    <row r="648" spans="6:6" ht="15.75" customHeight="1">
      <c r="F648" s="39"/>
    </row>
    <row r="649" spans="6:6" ht="15.75" customHeight="1">
      <c r="F649" s="39"/>
    </row>
    <row r="650" spans="6:6" ht="15.75" customHeight="1">
      <c r="F650" s="39"/>
    </row>
    <row r="651" spans="6:6" ht="15.75" customHeight="1">
      <c r="F651" s="39"/>
    </row>
    <row r="652" spans="6:6" ht="15.75" customHeight="1">
      <c r="F652" s="39"/>
    </row>
    <row r="653" spans="6:6" ht="15.75" customHeight="1">
      <c r="F653" s="39"/>
    </row>
    <row r="654" spans="6:6" ht="15.75" customHeight="1">
      <c r="F654" s="39"/>
    </row>
    <row r="655" spans="6:6" ht="15.75" customHeight="1">
      <c r="F655" s="39"/>
    </row>
    <row r="656" spans="6:6" ht="15.75" customHeight="1">
      <c r="F656" s="39"/>
    </row>
    <row r="657" spans="6:6" ht="15.75" customHeight="1">
      <c r="F657" s="39"/>
    </row>
    <row r="658" spans="6:6" ht="15.75" customHeight="1">
      <c r="F658" s="39"/>
    </row>
    <row r="659" spans="6:6" ht="15.75" customHeight="1">
      <c r="F659" s="39"/>
    </row>
    <row r="660" spans="6:6" ht="15.75" customHeight="1">
      <c r="F660" s="39"/>
    </row>
    <row r="661" spans="6:6" ht="15.75" customHeight="1">
      <c r="F661" s="39"/>
    </row>
    <row r="662" spans="6:6" ht="15.75" customHeight="1">
      <c r="F662" s="39"/>
    </row>
    <row r="663" spans="6:6" ht="15.75" customHeight="1">
      <c r="F663" s="39"/>
    </row>
    <row r="664" spans="6:6" ht="15.75" customHeight="1">
      <c r="F664" s="39"/>
    </row>
    <row r="665" spans="6:6" ht="15.75" customHeight="1">
      <c r="F665" s="39"/>
    </row>
    <row r="666" spans="6:6" ht="15.75" customHeight="1">
      <c r="F666" s="39"/>
    </row>
    <row r="667" spans="6:6" ht="15.75" customHeight="1">
      <c r="F667" s="39"/>
    </row>
    <row r="668" spans="6:6" ht="15.75" customHeight="1">
      <c r="F668" s="39"/>
    </row>
    <row r="669" spans="6:6" ht="15.75" customHeight="1">
      <c r="F669" s="39"/>
    </row>
    <row r="670" spans="6:6" ht="15.75" customHeight="1">
      <c r="F670" s="39"/>
    </row>
    <row r="671" spans="6:6" ht="15.75" customHeight="1">
      <c r="F671" s="39"/>
    </row>
    <row r="672" spans="6:6" ht="15.75" customHeight="1">
      <c r="F672" s="39"/>
    </row>
    <row r="673" spans="6:6" ht="15.75" customHeight="1">
      <c r="F673" s="39"/>
    </row>
    <row r="674" spans="6:6" ht="15.75" customHeight="1">
      <c r="F674" s="39"/>
    </row>
    <row r="675" spans="6:6" ht="15.75" customHeight="1">
      <c r="F675" s="39"/>
    </row>
    <row r="676" spans="6:6" ht="15.75" customHeight="1">
      <c r="F676" s="39"/>
    </row>
    <row r="677" spans="6:6" ht="15.75" customHeight="1">
      <c r="F677" s="39"/>
    </row>
    <row r="678" spans="6:6" ht="15.75" customHeight="1">
      <c r="F678" s="39"/>
    </row>
    <row r="679" spans="6:6" ht="15.75" customHeight="1">
      <c r="F679" s="39"/>
    </row>
    <row r="680" spans="6:6" ht="15.75" customHeight="1">
      <c r="F680" s="39"/>
    </row>
    <row r="681" spans="6:6" ht="15.75" customHeight="1">
      <c r="F681" s="39"/>
    </row>
    <row r="682" spans="6:6" ht="15.75" customHeight="1">
      <c r="F682" s="39"/>
    </row>
    <row r="683" spans="6:6" ht="15.75" customHeight="1">
      <c r="F683" s="39"/>
    </row>
    <row r="684" spans="6:6" ht="15.75" customHeight="1">
      <c r="F684" s="39"/>
    </row>
    <row r="685" spans="6:6" ht="15.75" customHeight="1">
      <c r="F685" s="39"/>
    </row>
    <row r="686" spans="6:6" ht="15.75" customHeight="1">
      <c r="F686" s="39"/>
    </row>
    <row r="687" spans="6:6" ht="15.75" customHeight="1">
      <c r="F687" s="39"/>
    </row>
    <row r="688" spans="6:6" ht="15.75" customHeight="1">
      <c r="F688" s="39"/>
    </row>
    <row r="689" spans="6:6" ht="15.75" customHeight="1">
      <c r="F689" s="39"/>
    </row>
    <row r="690" spans="6:6" ht="15.75" customHeight="1">
      <c r="F690" s="39"/>
    </row>
    <row r="691" spans="6:6" ht="15.75" customHeight="1">
      <c r="F691" s="39"/>
    </row>
    <row r="692" spans="6:6" ht="15.75" customHeight="1">
      <c r="F692" s="39"/>
    </row>
    <row r="693" spans="6:6" ht="15.75" customHeight="1">
      <c r="F693" s="39"/>
    </row>
    <row r="694" spans="6:6" ht="15.75" customHeight="1">
      <c r="F694" s="39"/>
    </row>
    <row r="695" spans="6:6" ht="15.75" customHeight="1">
      <c r="F695" s="39"/>
    </row>
    <row r="696" spans="6:6" ht="15.75" customHeight="1">
      <c r="F696" s="39"/>
    </row>
    <row r="697" spans="6:6" ht="15.75" customHeight="1">
      <c r="F697" s="39"/>
    </row>
    <row r="698" spans="6:6" ht="15.75" customHeight="1">
      <c r="F698" s="39"/>
    </row>
    <row r="699" spans="6:6" ht="15.75" customHeight="1">
      <c r="F699" s="39"/>
    </row>
    <row r="700" spans="6:6" ht="15.75" customHeight="1">
      <c r="F700" s="39"/>
    </row>
    <row r="701" spans="6:6" ht="15.75" customHeight="1">
      <c r="F701" s="39"/>
    </row>
    <row r="702" spans="6:6" ht="15.75" customHeight="1">
      <c r="F702" s="39"/>
    </row>
    <row r="703" spans="6:6" ht="15.75" customHeight="1">
      <c r="F703" s="39"/>
    </row>
    <row r="704" spans="6:6" ht="15.75" customHeight="1">
      <c r="F704" s="39"/>
    </row>
    <row r="705" spans="6:6" ht="15.75" customHeight="1">
      <c r="F705" s="39"/>
    </row>
    <row r="706" spans="6:6" ht="15.75" customHeight="1">
      <c r="F706" s="39"/>
    </row>
    <row r="707" spans="6:6" ht="15.75" customHeight="1">
      <c r="F707" s="39"/>
    </row>
    <row r="708" spans="6:6" ht="15.75" customHeight="1">
      <c r="F708" s="39"/>
    </row>
    <row r="709" spans="6:6" ht="15.75" customHeight="1">
      <c r="F709" s="39"/>
    </row>
    <row r="710" spans="6:6" ht="15.75" customHeight="1">
      <c r="F710" s="39"/>
    </row>
    <row r="711" spans="6:6" ht="15.75" customHeight="1">
      <c r="F711" s="39"/>
    </row>
    <row r="712" spans="6:6" ht="15.75" customHeight="1">
      <c r="F712" s="39"/>
    </row>
    <row r="713" spans="6:6" ht="15.75" customHeight="1">
      <c r="F713" s="39"/>
    </row>
    <row r="714" spans="6:6" ht="15.75" customHeight="1">
      <c r="F714" s="39"/>
    </row>
    <row r="715" spans="6:6" ht="15.75" customHeight="1">
      <c r="F715" s="39"/>
    </row>
    <row r="716" spans="6:6" ht="15.75" customHeight="1">
      <c r="F716" s="39"/>
    </row>
    <row r="717" spans="6:6" ht="15.75" customHeight="1">
      <c r="F717" s="39"/>
    </row>
    <row r="718" spans="6:6" ht="15.75" customHeight="1">
      <c r="F718" s="39"/>
    </row>
    <row r="719" spans="6:6" ht="15.75" customHeight="1">
      <c r="F719" s="39"/>
    </row>
    <row r="720" spans="6:6" ht="15.75" customHeight="1">
      <c r="F720" s="39"/>
    </row>
    <row r="721" spans="6:6" ht="15.75" customHeight="1">
      <c r="F721" s="39"/>
    </row>
    <row r="722" spans="6:6" ht="15.75" customHeight="1">
      <c r="F722" s="39"/>
    </row>
    <row r="723" spans="6:6" ht="15.75" customHeight="1">
      <c r="F723" s="39"/>
    </row>
    <row r="724" spans="6:6" ht="15.75" customHeight="1">
      <c r="F724" s="39"/>
    </row>
    <row r="725" spans="6:6" ht="15.75" customHeight="1">
      <c r="F725" s="39"/>
    </row>
    <row r="726" spans="6:6" ht="15.75" customHeight="1">
      <c r="F726" s="39"/>
    </row>
    <row r="727" spans="6:6" ht="15.75" customHeight="1">
      <c r="F727" s="39"/>
    </row>
    <row r="728" spans="6:6" ht="15.75" customHeight="1">
      <c r="F728" s="39"/>
    </row>
    <row r="729" spans="6:6" ht="15.75" customHeight="1">
      <c r="F729" s="39"/>
    </row>
    <row r="730" spans="6:6" ht="15.75" customHeight="1">
      <c r="F730" s="39"/>
    </row>
    <row r="731" spans="6:6" ht="15.75" customHeight="1">
      <c r="F731" s="39"/>
    </row>
    <row r="732" spans="6:6" ht="15.75" customHeight="1">
      <c r="F732" s="39"/>
    </row>
    <row r="733" spans="6:6" ht="15.75" customHeight="1">
      <c r="F733" s="39"/>
    </row>
    <row r="734" spans="6:6" ht="15.75" customHeight="1">
      <c r="F734" s="39"/>
    </row>
    <row r="735" spans="6:6" ht="15.75" customHeight="1">
      <c r="F735" s="39"/>
    </row>
    <row r="736" spans="6:6" ht="15.75" customHeight="1">
      <c r="F736" s="39"/>
    </row>
    <row r="737" spans="6:6" ht="15.75" customHeight="1">
      <c r="F737" s="39"/>
    </row>
    <row r="738" spans="6:6" ht="15.75" customHeight="1">
      <c r="F738" s="39"/>
    </row>
    <row r="739" spans="6:6" ht="15.75" customHeight="1">
      <c r="F739" s="39"/>
    </row>
    <row r="740" spans="6:6" ht="15.75" customHeight="1">
      <c r="F740" s="39"/>
    </row>
    <row r="741" spans="6:6" ht="15.75" customHeight="1">
      <c r="F741" s="39"/>
    </row>
    <row r="742" spans="6:6" ht="15.75" customHeight="1">
      <c r="F742" s="39"/>
    </row>
    <row r="743" spans="6:6" ht="15.75" customHeight="1">
      <c r="F743" s="39"/>
    </row>
    <row r="744" spans="6:6" ht="15.75" customHeight="1">
      <c r="F744" s="39"/>
    </row>
    <row r="745" spans="6:6" ht="15.75" customHeight="1">
      <c r="F745" s="39"/>
    </row>
    <row r="746" spans="6:6" ht="15.75" customHeight="1">
      <c r="F746" s="39"/>
    </row>
    <row r="747" spans="6:6" ht="15.75" customHeight="1">
      <c r="F747" s="39"/>
    </row>
    <row r="748" spans="6:6" ht="15.75" customHeight="1">
      <c r="F748" s="39"/>
    </row>
    <row r="749" spans="6:6" ht="15.75" customHeight="1">
      <c r="F749" s="39"/>
    </row>
    <row r="750" spans="6:6" ht="15.75" customHeight="1">
      <c r="F750" s="39"/>
    </row>
    <row r="751" spans="6:6" ht="15.75" customHeight="1">
      <c r="F751" s="39"/>
    </row>
    <row r="752" spans="6:6" ht="15.75" customHeight="1">
      <c r="F752" s="39"/>
    </row>
    <row r="753" spans="6:6" ht="15.75" customHeight="1">
      <c r="F753" s="39"/>
    </row>
    <row r="754" spans="6:6" ht="15.75" customHeight="1">
      <c r="F754" s="39"/>
    </row>
    <row r="755" spans="6:6" ht="15.75" customHeight="1">
      <c r="F755" s="39"/>
    </row>
    <row r="756" spans="6:6" ht="15.75" customHeight="1">
      <c r="F756" s="39"/>
    </row>
    <row r="757" spans="6:6" ht="15.75" customHeight="1">
      <c r="F757" s="39"/>
    </row>
    <row r="758" spans="6:6" ht="15.75" customHeight="1">
      <c r="F758" s="39"/>
    </row>
    <row r="759" spans="6:6" ht="15.75" customHeight="1">
      <c r="F759" s="39"/>
    </row>
    <row r="760" spans="6:6" ht="15.75" customHeight="1">
      <c r="F760" s="39"/>
    </row>
    <row r="761" spans="6:6" ht="15.75" customHeight="1">
      <c r="F761" s="39"/>
    </row>
    <row r="762" spans="6:6" ht="15.75" customHeight="1">
      <c r="F762" s="39"/>
    </row>
    <row r="763" spans="6:6" ht="15.75" customHeight="1">
      <c r="F763" s="39"/>
    </row>
    <row r="764" spans="6:6" ht="15.75" customHeight="1">
      <c r="F764" s="39"/>
    </row>
    <row r="765" spans="6:6" ht="15.75" customHeight="1">
      <c r="F765" s="39"/>
    </row>
    <row r="766" spans="6:6" ht="15.75" customHeight="1">
      <c r="F766" s="39"/>
    </row>
    <row r="767" spans="6:6" ht="15.75" customHeight="1">
      <c r="F767" s="39"/>
    </row>
    <row r="768" spans="6:6" ht="15.75" customHeight="1">
      <c r="F768" s="39"/>
    </row>
    <row r="769" spans="6:6" ht="15.75" customHeight="1">
      <c r="F769" s="39"/>
    </row>
    <row r="770" spans="6:6" ht="15.75" customHeight="1">
      <c r="F770" s="39"/>
    </row>
    <row r="771" spans="6:6" ht="15.75" customHeight="1">
      <c r="F771" s="39"/>
    </row>
    <row r="772" spans="6:6" ht="15.75" customHeight="1">
      <c r="F772" s="39"/>
    </row>
    <row r="773" spans="6:6" ht="15.75" customHeight="1">
      <c r="F773" s="39"/>
    </row>
    <row r="774" spans="6:6" ht="15.75" customHeight="1">
      <c r="F774" s="39"/>
    </row>
    <row r="775" spans="6:6" ht="15.75" customHeight="1">
      <c r="F775" s="39"/>
    </row>
    <row r="776" spans="6:6" ht="15.75" customHeight="1">
      <c r="F776" s="39"/>
    </row>
    <row r="777" spans="6:6" ht="15.75" customHeight="1">
      <c r="F777" s="39"/>
    </row>
    <row r="778" spans="6:6" ht="15.75" customHeight="1">
      <c r="F778" s="39"/>
    </row>
    <row r="779" spans="6:6" ht="15.75" customHeight="1">
      <c r="F779" s="39"/>
    </row>
    <row r="780" spans="6:6" ht="15.75" customHeight="1">
      <c r="F780" s="39"/>
    </row>
    <row r="781" spans="6:6" ht="15.75" customHeight="1">
      <c r="F781" s="39"/>
    </row>
    <row r="782" spans="6:6" ht="15.75" customHeight="1">
      <c r="F782" s="39"/>
    </row>
    <row r="783" spans="6:6" ht="15.75" customHeight="1">
      <c r="F783" s="39"/>
    </row>
    <row r="784" spans="6:6" ht="15.75" customHeight="1">
      <c r="F784" s="39"/>
    </row>
    <row r="785" spans="6:6" ht="15.75" customHeight="1">
      <c r="F785" s="39"/>
    </row>
    <row r="786" spans="6:6" ht="15.75" customHeight="1">
      <c r="F786" s="39"/>
    </row>
    <row r="787" spans="6:6" ht="15.75" customHeight="1">
      <c r="F787" s="39"/>
    </row>
    <row r="788" spans="6:6" ht="15.75" customHeight="1">
      <c r="F788" s="39"/>
    </row>
    <row r="789" spans="6:6" ht="15.75" customHeight="1">
      <c r="F789" s="39"/>
    </row>
    <row r="790" spans="6:6" ht="15.75" customHeight="1">
      <c r="F790" s="39"/>
    </row>
    <row r="791" spans="6:6" ht="15.75" customHeight="1">
      <c r="F791" s="39"/>
    </row>
    <row r="792" spans="6:6" ht="15.75" customHeight="1">
      <c r="F792" s="39"/>
    </row>
    <row r="793" spans="6:6" ht="15.75" customHeight="1">
      <c r="F793" s="39"/>
    </row>
    <row r="794" spans="6:6" ht="15.75" customHeight="1">
      <c r="F794" s="39"/>
    </row>
    <row r="795" spans="6:6" ht="15.75" customHeight="1">
      <c r="F795" s="39"/>
    </row>
    <row r="796" spans="6:6" ht="15.75" customHeight="1">
      <c r="F796" s="39"/>
    </row>
    <row r="797" spans="6:6" ht="15.75" customHeight="1">
      <c r="F797" s="39"/>
    </row>
    <row r="798" spans="6:6" ht="15.75" customHeight="1">
      <c r="F798" s="39"/>
    </row>
    <row r="799" spans="6:6" ht="15.75" customHeight="1">
      <c r="F799" s="39"/>
    </row>
    <row r="800" spans="6:6" ht="15.75" customHeight="1">
      <c r="F800" s="39"/>
    </row>
    <row r="801" spans="6:6" ht="15.75" customHeight="1">
      <c r="F801" s="39"/>
    </row>
    <row r="802" spans="6:6" ht="15.75" customHeight="1">
      <c r="F802" s="39"/>
    </row>
    <row r="803" spans="6:6" ht="15.75" customHeight="1">
      <c r="F803" s="39"/>
    </row>
    <row r="804" spans="6:6" ht="15.75" customHeight="1">
      <c r="F804" s="39"/>
    </row>
    <row r="805" spans="6:6" ht="15.75" customHeight="1">
      <c r="F805" s="39"/>
    </row>
    <row r="806" spans="6:6" ht="15.75" customHeight="1">
      <c r="F806" s="39"/>
    </row>
    <row r="807" spans="6:6" ht="15.75" customHeight="1">
      <c r="F807" s="39"/>
    </row>
    <row r="808" spans="6:6" ht="15.75" customHeight="1">
      <c r="F808" s="39"/>
    </row>
    <row r="809" spans="6:6" ht="15.75" customHeight="1">
      <c r="F809" s="39"/>
    </row>
    <row r="810" spans="6:6" ht="15.75" customHeight="1">
      <c r="F810" s="39"/>
    </row>
    <row r="811" spans="6:6" ht="15.75" customHeight="1">
      <c r="F811" s="39"/>
    </row>
    <row r="812" spans="6:6" ht="15.75" customHeight="1">
      <c r="F812" s="39"/>
    </row>
    <row r="813" spans="6:6" ht="15.75" customHeight="1">
      <c r="F813" s="39"/>
    </row>
    <row r="814" spans="6:6" ht="15.75" customHeight="1">
      <c r="F814" s="39"/>
    </row>
    <row r="815" spans="6:6" ht="15.75" customHeight="1">
      <c r="F815" s="39"/>
    </row>
    <row r="816" spans="6:6" ht="15.75" customHeight="1">
      <c r="F816" s="39"/>
    </row>
    <row r="817" spans="6:6" ht="15.75" customHeight="1">
      <c r="F817" s="39"/>
    </row>
    <row r="818" spans="6:6" ht="15.75" customHeight="1">
      <c r="F818" s="39"/>
    </row>
    <row r="819" spans="6:6" ht="15.75" customHeight="1">
      <c r="F819" s="39"/>
    </row>
    <row r="820" spans="6:6" ht="15.75" customHeight="1">
      <c r="F820" s="39"/>
    </row>
    <row r="821" spans="6:6" ht="15.75" customHeight="1">
      <c r="F821" s="39"/>
    </row>
    <row r="822" spans="6:6" ht="15.75" customHeight="1">
      <c r="F822" s="39"/>
    </row>
    <row r="823" spans="6:6" ht="15.75" customHeight="1">
      <c r="F823" s="39"/>
    </row>
    <row r="824" spans="6:6" ht="15.75" customHeight="1">
      <c r="F824" s="39"/>
    </row>
    <row r="825" spans="6:6" ht="15.75" customHeight="1">
      <c r="F825" s="39"/>
    </row>
    <row r="826" spans="6:6" ht="15.75" customHeight="1">
      <c r="F826" s="39"/>
    </row>
    <row r="827" spans="6:6" ht="15.75" customHeight="1">
      <c r="F827" s="39"/>
    </row>
    <row r="828" spans="6:6" ht="15.75" customHeight="1">
      <c r="F828" s="39"/>
    </row>
    <row r="829" spans="6:6" ht="15.75" customHeight="1">
      <c r="F829" s="39"/>
    </row>
    <row r="830" spans="6:6" ht="15.75" customHeight="1">
      <c r="F830" s="39"/>
    </row>
    <row r="831" spans="6:6" ht="15.75" customHeight="1">
      <c r="F831" s="39"/>
    </row>
    <row r="832" spans="6:6" ht="15.75" customHeight="1">
      <c r="F832" s="39"/>
    </row>
    <row r="833" spans="6:6" ht="15.75" customHeight="1">
      <c r="F833" s="39"/>
    </row>
    <row r="834" spans="6:6" ht="15.75" customHeight="1">
      <c r="F834" s="39"/>
    </row>
    <row r="835" spans="6:6" ht="15.75" customHeight="1">
      <c r="F835" s="39"/>
    </row>
    <row r="836" spans="6:6" ht="15.75" customHeight="1">
      <c r="F836" s="39"/>
    </row>
    <row r="837" spans="6:6" ht="15.75" customHeight="1">
      <c r="F837" s="39"/>
    </row>
    <row r="838" spans="6:6" ht="15.75" customHeight="1">
      <c r="F838" s="39"/>
    </row>
    <row r="839" spans="6:6" ht="15.75" customHeight="1">
      <c r="F839" s="39"/>
    </row>
    <row r="840" spans="6:6" ht="15.75" customHeight="1">
      <c r="F840" s="39"/>
    </row>
    <row r="841" spans="6:6" ht="15.75" customHeight="1">
      <c r="F841" s="39"/>
    </row>
    <row r="842" spans="6:6" ht="15.75" customHeight="1">
      <c r="F842" s="39"/>
    </row>
    <row r="843" spans="6:6" ht="15.75" customHeight="1">
      <c r="F843" s="39"/>
    </row>
    <row r="844" spans="6:6" ht="15.75" customHeight="1">
      <c r="F844" s="39"/>
    </row>
    <row r="845" spans="6:6" ht="15.75" customHeight="1">
      <c r="F845" s="39"/>
    </row>
    <row r="846" spans="6:6" ht="15.75" customHeight="1">
      <c r="F846" s="39"/>
    </row>
    <row r="847" spans="6:6" ht="15.75" customHeight="1">
      <c r="F847" s="39"/>
    </row>
    <row r="848" spans="6:6" ht="15.75" customHeight="1">
      <c r="F848" s="39"/>
    </row>
    <row r="849" spans="6:6" ht="15.75" customHeight="1">
      <c r="F849" s="39"/>
    </row>
    <row r="850" spans="6:6" ht="15.75" customHeight="1">
      <c r="F850" s="39"/>
    </row>
    <row r="851" spans="6:6" ht="15.75" customHeight="1">
      <c r="F851" s="39"/>
    </row>
    <row r="852" spans="6:6" ht="15.75" customHeight="1">
      <c r="F852" s="39"/>
    </row>
    <row r="853" spans="6:6" ht="15.75" customHeight="1">
      <c r="F853" s="39"/>
    </row>
    <row r="854" spans="6:6" ht="15.75" customHeight="1">
      <c r="F854" s="39"/>
    </row>
    <row r="855" spans="6:6" ht="15.75" customHeight="1">
      <c r="F855" s="39"/>
    </row>
    <row r="856" spans="6:6" ht="15.75" customHeight="1">
      <c r="F856" s="39"/>
    </row>
    <row r="857" spans="6:6" ht="15.75" customHeight="1">
      <c r="F857" s="39"/>
    </row>
    <row r="858" spans="6:6" ht="15.75" customHeight="1">
      <c r="F858" s="39"/>
    </row>
    <row r="859" spans="6:6" ht="15.75" customHeight="1">
      <c r="F859" s="39"/>
    </row>
    <row r="860" spans="6:6" ht="15.75" customHeight="1">
      <c r="F860" s="39"/>
    </row>
    <row r="861" spans="6:6" ht="15.75" customHeight="1">
      <c r="F861" s="39"/>
    </row>
    <row r="862" spans="6:6" ht="15.75" customHeight="1">
      <c r="F862" s="39"/>
    </row>
    <row r="863" spans="6:6" ht="15.75" customHeight="1">
      <c r="F863" s="39"/>
    </row>
    <row r="864" spans="6:6" ht="15.75" customHeight="1">
      <c r="F864" s="39"/>
    </row>
    <row r="865" spans="6:6" ht="15.75" customHeight="1">
      <c r="F865" s="39"/>
    </row>
    <row r="866" spans="6:6" ht="15.75" customHeight="1">
      <c r="F866" s="39"/>
    </row>
    <row r="867" spans="6:6" ht="15.75" customHeight="1">
      <c r="F867" s="39"/>
    </row>
    <row r="868" spans="6:6" ht="15.75" customHeight="1">
      <c r="F868" s="39"/>
    </row>
    <row r="869" spans="6:6" ht="15.75" customHeight="1">
      <c r="F869" s="39"/>
    </row>
    <row r="870" spans="6:6" ht="15.75" customHeight="1">
      <c r="F870" s="39"/>
    </row>
    <row r="871" spans="6:6" ht="15.75" customHeight="1">
      <c r="F871" s="39"/>
    </row>
    <row r="872" spans="6:6" ht="15.75" customHeight="1">
      <c r="F872" s="39"/>
    </row>
    <row r="873" spans="6:6" ht="15.75" customHeight="1">
      <c r="F873" s="39"/>
    </row>
    <row r="874" spans="6:6" ht="15.75" customHeight="1">
      <c r="F874" s="39"/>
    </row>
    <row r="875" spans="6:6" ht="15.75" customHeight="1">
      <c r="F875" s="39"/>
    </row>
    <row r="876" spans="6:6" ht="15.75" customHeight="1">
      <c r="F876" s="39"/>
    </row>
    <row r="877" spans="6:6" ht="15.75" customHeight="1">
      <c r="F877" s="39"/>
    </row>
    <row r="878" spans="6:6" ht="15.75" customHeight="1">
      <c r="F878" s="39"/>
    </row>
    <row r="879" spans="6:6" ht="15.75" customHeight="1">
      <c r="F879" s="39"/>
    </row>
    <row r="880" spans="6:6" ht="15.75" customHeight="1">
      <c r="F880" s="39"/>
    </row>
    <row r="881" spans="6:6" ht="15.75" customHeight="1">
      <c r="F881" s="39"/>
    </row>
    <row r="882" spans="6:6" ht="15.75" customHeight="1">
      <c r="F882" s="39"/>
    </row>
    <row r="883" spans="6:6" ht="15.75" customHeight="1">
      <c r="F883" s="39"/>
    </row>
    <row r="884" spans="6:6" ht="15.75" customHeight="1">
      <c r="F884" s="39"/>
    </row>
    <row r="885" spans="6:6" ht="15.75" customHeight="1">
      <c r="F885" s="39"/>
    </row>
    <row r="886" spans="6:6" ht="15.75" customHeight="1">
      <c r="F886" s="39"/>
    </row>
    <row r="887" spans="6:6" ht="15.75" customHeight="1">
      <c r="F887" s="39"/>
    </row>
    <row r="888" spans="6:6" ht="15.75" customHeight="1">
      <c r="F888" s="39"/>
    </row>
    <row r="889" spans="6:6" ht="15.75" customHeight="1">
      <c r="F889" s="39"/>
    </row>
    <row r="890" spans="6:6" ht="15.75" customHeight="1">
      <c r="F890" s="39"/>
    </row>
    <row r="891" spans="6:6" ht="15.75" customHeight="1">
      <c r="F891" s="39"/>
    </row>
    <row r="892" spans="6:6" ht="15.75" customHeight="1">
      <c r="F892" s="39"/>
    </row>
    <row r="893" spans="6:6" ht="15.75" customHeight="1">
      <c r="F893" s="39"/>
    </row>
    <row r="894" spans="6:6" ht="15.75" customHeight="1">
      <c r="F894" s="39"/>
    </row>
    <row r="895" spans="6:6" ht="15.75" customHeight="1">
      <c r="F895" s="39"/>
    </row>
    <row r="896" spans="6:6" ht="15.75" customHeight="1">
      <c r="F896" s="39"/>
    </row>
    <row r="897" spans="6:6" ht="15.75" customHeight="1">
      <c r="F897" s="39"/>
    </row>
    <row r="898" spans="6:6" ht="15.75" customHeight="1">
      <c r="F898" s="39"/>
    </row>
    <row r="899" spans="6:6" ht="15.75" customHeight="1">
      <c r="F899" s="39"/>
    </row>
    <row r="900" spans="6:6" ht="15.75" customHeight="1">
      <c r="F900" s="39"/>
    </row>
    <row r="901" spans="6:6" ht="15.75" customHeight="1">
      <c r="F901" s="39"/>
    </row>
    <row r="902" spans="6:6" ht="15.75" customHeight="1">
      <c r="F902" s="39"/>
    </row>
    <row r="903" spans="6:6" ht="15.75" customHeight="1">
      <c r="F903" s="39"/>
    </row>
    <row r="904" spans="6:6" ht="15.75" customHeight="1">
      <c r="F904" s="39"/>
    </row>
    <row r="905" spans="6:6" ht="15.75" customHeight="1">
      <c r="F905" s="39"/>
    </row>
    <row r="906" spans="6:6" ht="15.75" customHeight="1">
      <c r="F906" s="39"/>
    </row>
    <row r="907" spans="6:6" ht="15.75" customHeight="1">
      <c r="F907" s="39"/>
    </row>
    <row r="908" spans="6:6" ht="15.75" customHeight="1">
      <c r="F908" s="39"/>
    </row>
    <row r="909" spans="6:6" ht="15.75" customHeight="1">
      <c r="F909" s="39"/>
    </row>
    <row r="910" spans="6:6" ht="15.75" customHeight="1">
      <c r="F910" s="39"/>
    </row>
    <row r="911" spans="6:6" ht="15.75" customHeight="1">
      <c r="F911" s="39"/>
    </row>
    <row r="912" spans="6:6" ht="15.75" customHeight="1">
      <c r="F912" s="39"/>
    </row>
    <row r="913" spans="6:6" ht="15.75" customHeight="1">
      <c r="F913" s="39"/>
    </row>
    <row r="914" spans="6:6" ht="15.75" customHeight="1">
      <c r="F914" s="39"/>
    </row>
    <row r="915" spans="6:6" ht="15.75" customHeight="1">
      <c r="F915" s="39"/>
    </row>
    <row r="916" spans="6:6" ht="15.75" customHeight="1">
      <c r="F916" s="39"/>
    </row>
    <row r="917" spans="6:6" ht="15.75" customHeight="1">
      <c r="F917" s="39"/>
    </row>
    <row r="918" spans="6:6" ht="15.75" customHeight="1">
      <c r="F918" s="39"/>
    </row>
    <row r="919" spans="6:6" ht="15.75" customHeight="1">
      <c r="F919" s="39"/>
    </row>
    <row r="920" spans="6:6" ht="15.75" customHeight="1">
      <c r="F920" s="39"/>
    </row>
    <row r="921" spans="6:6" ht="15.75" customHeight="1">
      <c r="F921" s="39"/>
    </row>
    <row r="922" spans="6:6" ht="15.75" customHeight="1">
      <c r="F922" s="39"/>
    </row>
    <row r="923" spans="6:6" ht="15.75" customHeight="1">
      <c r="F923" s="39"/>
    </row>
    <row r="924" spans="6:6" ht="15.75" customHeight="1">
      <c r="F924" s="39"/>
    </row>
    <row r="925" spans="6:6" ht="15.75" customHeight="1">
      <c r="F925" s="39"/>
    </row>
    <row r="926" spans="6:6" ht="15.75" customHeight="1">
      <c r="F926" s="39"/>
    </row>
    <row r="927" spans="6:6" ht="15.75" customHeight="1">
      <c r="F927" s="39"/>
    </row>
    <row r="928" spans="6:6" ht="15.75" customHeight="1">
      <c r="F928" s="39"/>
    </row>
    <row r="929" spans="6:6" ht="15.75" customHeight="1">
      <c r="F929" s="39"/>
    </row>
    <row r="930" spans="6:6" ht="15.75" customHeight="1">
      <c r="F930" s="39"/>
    </row>
    <row r="931" spans="6:6" ht="15.75" customHeight="1">
      <c r="F931" s="39"/>
    </row>
    <row r="932" spans="6:6" ht="15.75" customHeight="1">
      <c r="F932" s="39"/>
    </row>
    <row r="933" spans="6:6" ht="15.75" customHeight="1">
      <c r="F933" s="39"/>
    </row>
    <row r="934" spans="6:6" ht="15.75" customHeight="1">
      <c r="F934" s="39"/>
    </row>
    <row r="935" spans="6:6" ht="15.75" customHeight="1">
      <c r="F935" s="39"/>
    </row>
    <row r="936" spans="6:6" ht="15.75" customHeight="1">
      <c r="F936" s="39"/>
    </row>
    <row r="937" spans="6:6" ht="15.75" customHeight="1">
      <c r="F937" s="39"/>
    </row>
    <row r="938" spans="6:6" ht="15.75" customHeight="1">
      <c r="F938" s="39"/>
    </row>
    <row r="939" spans="6:6" ht="15.75" customHeight="1">
      <c r="F939" s="39"/>
    </row>
    <row r="940" spans="6:6" ht="15.75" customHeight="1">
      <c r="F940" s="39"/>
    </row>
    <row r="941" spans="6:6" ht="15.75" customHeight="1">
      <c r="F941" s="39"/>
    </row>
    <row r="942" spans="6:6" ht="15.75" customHeight="1">
      <c r="F942" s="39"/>
    </row>
    <row r="943" spans="6:6" ht="15.75" customHeight="1">
      <c r="F943" s="39"/>
    </row>
    <row r="944" spans="6:6" ht="15.75" customHeight="1">
      <c r="F944" s="39"/>
    </row>
    <row r="945" spans="6:6" ht="15.75" customHeight="1">
      <c r="F945" s="39"/>
    </row>
    <row r="946" spans="6:6" ht="15.75" customHeight="1">
      <c r="F946" s="39"/>
    </row>
    <row r="947" spans="6:6" ht="15.75" customHeight="1">
      <c r="F947" s="39"/>
    </row>
    <row r="948" spans="6:6" ht="15.75" customHeight="1">
      <c r="F948" s="39"/>
    </row>
    <row r="949" spans="6:6" ht="15.75" customHeight="1">
      <c r="F949" s="39"/>
    </row>
    <row r="950" spans="6:6" ht="15.75" customHeight="1">
      <c r="F950" s="39"/>
    </row>
    <row r="951" spans="6:6" ht="15.75" customHeight="1">
      <c r="F951" s="39"/>
    </row>
    <row r="952" spans="6:6" ht="15.75" customHeight="1">
      <c r="F952" s="39"/>
    </row>
    <row r="953" spans="6:6" ht="15.75" customHeight="1">
      <c r="F953" s="39"/>
    </row>
    <row r="954" spans="6:6" ht="15.75" customHeight="1">
      <c r="F954" s="39"/>
    </row>
    <row r="955" spans="6:6" ht="15.75" customHeight="1">
      <c r="F955" s="39"/>
    </row>
    <row r="956" spans="6:6" ht="15.75" customHeight="1">
      <c r="F956" s="39"/>
    </row>
    <row r="957" spans="6:6" ht="15.75" customHeight="1">
      <c r="F957" s="39"/>
    </row>
    <row r="958" spans="6:6" ht="15.75" customHeight="1">
      <c r="F958" s="39"/>
    </row>
    <row r="959" spans="6:6" ht="15.75" customHeight="1">
      <c r="F959" s="39"/>
    </row>
    <row r="960" spans="6:6" ht="15.75" customHeight="1">
      <c r="F960" s="39"/>
    </row>
    <row r="961" spans="6:6" ht="15.75" customHeight="1">
      <c r="F961" s="39"/>
    </row>
    <row r="962" spans="6:6" ht="15.75" customHeight="1">
      <c r="F962" s="39"/>
    </row>
    <row r="963" spans="6:6" ht="15.75" customHeight="1">
      <c r="F963" s="39"/>
    </row>
    <row r="964" spans="6:6" ht="15.75" customHeight="1">
      <c r="F964" s="39"/>
    </row>
    <row r="965" spans="6:6" ht="15.75" customHeight="1">
      <c r="F965" s="39"/>
    </row>
    <row r="966" spans="6:6" ht="15.75" customHeight="1">
      <c r="F966" s="39"/>
    </row>
    <row r="967" spans="6:6" ht="15.75" customHeight="1">
      <c r="F967" s="39"/>
    </row>
    <row r="968" spans="6:6" ht="15.75" customHeight="1">
      <c r="F968" s="39"/>
    </row>
    <row r="969" spans="6:6" ht="15.75" customHeight="1">
      <c r="F969" s="39"/>
    </row>
    <row r="970" spans="6:6" ht="15.75" customHeight="1">
      <c r="F970" s="39"/>
    </row>
    <row r="971" spans="6:6" ht="15.75" customHeight="1">
      <c r="F971" s="39"/>
    </row>
    <row r="972" spans="6:6" ht="15.75" customHeight="1">
      <c r="F972" s="39"/>
    </row>
    <row r="973" spans="6:6" ht="15.75" customHeight="1">
      <c r="F973" s="39"/>
    </row>
    <row r="974" spans="6:6" ht="15.75" customHeight="1">
      <c r="F974" s="39"/>
    </row>
    <row r="975" spans="6:6" ht="15.75" customHeight="1">
      <c r="F975" s="39"/>
    </row>
    <row r="976" spans="6:6" ht="15.75" customHeight="1">
      <c r="F976" s="39"/>
    </row>
    <row r="977" spans="6:6" ht="15.75" customHeight="1">
      <c r="F977" s="39"/>
    </row>
    <row r="978" spans="6:6" ht="15.75" customHeight="1">
      <c r="F978" s="39"/>
    </row>
    <row r="979" spans="6:6" ht="15.75" customHeight="1">
      <c r="F979" s="39"/>
    </row>
    <row r="980" spans="6:6" ht="15.75" customHeight="1">
      <c r="F980" s="39"/>
    </row>
    <row r="981" spans="6:6" ht="15.75" customHeight="1">
      <c r="F981" s="39"/>
    </row>
    <row r="982" spans="6:6" ht="15.75" customHeight="1">
      <c r="F982" s="39"/>
    </row>
    <row r="983" spans="6:6" ht="15.75" customHeight="1">
      <c r="F983" s="39"/>
    </row>
    <row r="984" spans="6:6" ht="15.75" customHeight="1">
      <c r="F984" s="39"/>
    </row>
    <row r="985" spans="6:6" ht="15.75" customHeight="1">
      <c r="F985" s="39"/>
    </row>
    <row r="986" spans="6:6" ht="15.75" customHeight="1">
      <c r="F986" s="39"/>
    </row>
    <row r="987" spans="6:6" ht="15.75" customHeight="1">
      <c r="F987" s="39"/>
    </row>
    <row r="988" spans="6:6" ht="15.75" customHeight="1">
      <c r="F988" s="39"/>
    </row>
    <row r="989" spans="6:6" ht="15.75" customHeight="1">
      <c r="F989" s="39"/>
    </row>
    <row r="990" spans="6:6" ht="15.75" customHeight="1">
      <c r="F990" s="39"/>
    </row>
    <row r="991" spans="6:6" ht="15.75" customHeight="1">
      <c r="F991" s="39"/>
    </row>
    <row r="992" spans="6:6" ht="15.75" customHeight="1">
      <c r="F992" s="39"/>
    </row>
    <row r="993" spans="6:6" ht="15.75" customHeight="1">
      <c r="F993" s="39"/>
    </row>
    <row r="994" spans="6:6" ht="15.75" customHeight="1">
      <c r="F994" s="39"/>
    </row>
    <row r="995" spans="6:6" ht="15.75" customHeight="1">
      <c r="F995" s="39"/>
    </row>
    <row r="996" spans="6:6" ht="15.75" customHeight="1">
      <c r="F996" s="39"/>
    </row>
    <row r="997" spans="6:6" ht="15.75" customHeight="1">
      <c r="F997" s="39"/>
    </row>
    <row r="998" spans="6:6" ht="15.75" customHeight="1">
      <c r="F998" s="39"/>
    </row>
    <row r="999" spans="6:6" ht="15.75" customHeight="1">
      <c r="F999" s="39"/>
    </row>
    <row r="1000" spans="6:6" ht="15.75" customHeight="1">
      <c r="F1000" s="39"/>
    </row>
  </sheetData>
  <autoFilter ref="A2:H116" xr:uid="{00000000-0009-0000-0000-00001E000000}">
    <sortState xmlns:xlrd2="http://schemas.microsoft.com/office/spreadsheetml/2017/richdata2" ref="A2:H116">
      <sortCondition ref="C2:C116"/>
      <sortCondition ref="B2:B116"/>
      <sortCondition descending="1" ref="H2:H116"/>
      <sortCondition descending="1" ref="E2:E116"/>
      <sortCondition descending="1" ref="G2:G116"/>
      <sortCondition descending="1" ref="D2:D116"/>
    </sortState>
  </autoFilter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M999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7" width="14.42578125" customWidth="1"/>
    <col min="10" max="10" width="31.5703125" customWidth="1"/>
  </cols>
  <sheetData>
    <row r="1" spans="1:13" ht="15.75">
      <c r="A1" s="8" t="s">
        <v>1441</v>
      </c>
      <c r="B1" s="8"/>
      <c r="C1" s="8"/>
      <c r="D1" s="8"/>
      <c r="E1" s="8"/>
      <c r="F1" s="8"/>
      <c r="G1" s="8"/>
      <c r="H1" s="27">
        <f t="shared" ref="H1:I1" si="0">SUM(H3:H126)</f>
        <v>1619.8290488721809</v>
      </c>
      <c r="I1" s="27">
        <f t="shared" si="0"/>
        <v>4802.2809511278192</v>
      </c>
      <c r="J1" s="31" t="s">
        <v>1864</v>
      </c>
      <c r="K1" s="31">
        <f>H1*1</f>
        <v>1619.8290488721809</v>
      </c>
      <c r="L1" s="31">
        <f>SUM(H1:I1)-K1</f>
        <v>4802.2809511278192</v>
      </c>
      <c r="M1" s="31">
        <f>SUM(K1:L1)</f>
        <v>6422.1100000000006</v>
      </c>
    </row>
    <row r="2" spans="1:13" ht="15.75">
      <c r="A2" s="8" t="s">
        <v>391</v>
      </c>
      <c r="B2" s="8" t="s">
        <v>276</v>
      </c>
      <c r="C2" s="8" t="s">
        <v>392</v>
      </c>
      <c r="D2" s="8" t="s">
        <v>2323</v>
      </c>
      <c r="E2" s="8" t="s">
        <v>393</v>
      </c>
      <c r="F2" s="8" t="s">
        <v>154</v>
      </c>
      <c r="G2" s="8" t="s">
        <v>116</v>
      </c>
      <c r="H2" s="8" t="s">
        <v>979</v>
      </c>
      <c r="I2" s="8" t="s">
        <v>877</v>
      </c>
      <c r="J2" s="31" t="s">
        <v>1865</v>
      </c>
      <c r="K2" s="31">
        <f>K1+K6+K5</f>
        <v>1865.8290488721809</v>
      </c>
      <c r="L2" s="31">
        <f>L1+L5+L6</f>
        <v>5171.2809511278192</v>
      </c>
      <c r="M2" s="31">
        <f>SUM(K2:L2)</f>
        <v>7037.1100000000006</v>
      </c>
    </row>
    <row r="3" spans="1:13" ht="15.75">
      <c r="A3" s="8"/>
      <c r="B3" s="20">
        <v>44177</v>
      </c>
      <c r="C3" s="43" t="s">
        <v>2324</v>
      </c>
      <c r="D3" s="25" t="s">
        <v>2325</v>
      </c>
      <c r="E3" s="22" t="s">
        <v>2326</v>
      </c>
      <c r="F3" s="6">
        <f t="shared" ref="F3:F112" si="1">MID(E3,3,LEN(E3)-2)+0</f>
        <v>1030</v>
      </c>
      <c r="G3" s="38">
        <v>0</v>
      </c>
      <c r="H3" s="6" t="str">
        <f t="shared" ref="H3:H114" si="2">IFERROR(F3/G3,"")</f>
        <v/>
      </c>
      <c r="I3" s="6">
        <f t="shared" ref="I3:I114" si="3">IF(G3=0,F3,F3-H3)</f>
        <v>1030</v>
      </c>
    </row>
    <row r="4" spans="1:13" ht="15.75">
      <c r="A4" s="8"/>
      <c r="B4" s="20">
        <v>44189</v>
      </c>
      <c r="C4" s="21" t="s">
        <v>2166</v>
      </c>
      <c r="D4" s="25" t="s">
        <v>2327</v>
      </c>
      <c r="E4" s="22" t="s">
        <v>2328</v>
      </c>
      <c r="F4" s="6">
        <f t="shared" si="1"/>
        <v>308.16000000000003</v>
      </c>
      <c r="G4" s="38">
        <v>2</v>
      </c>
      <c r="H4" s="6">
        <f t="shared" si="2"/>
        <v>154.08000000000001</v>
      </c>
      <c r="I4" s="6">
        <f t="shared" si="3"/>
        <v>154.08000000000001</v>
      </c>
      <c r="J4" s="32" t="s">
        <v>1805</v>
      </c>
      <c r="K4" s="32">
        <v>615</v>
      </c>
      <c r="L4" s="32"/>
    </row>
    <row r="5" spans="1:13" ht="15.75">
      <c r="A5" s="8"/>
      <c r="B5" s="23">
        <v>44181</v>
      </c>
      <c r="C5" s="43" t="s">
        <v>2290</v>
      </c>
      <c r="D5" s="44" t="s">
        <v>2325</v>
      </c>
      <c r="E5" s="45" t="s">
        <v>1493</v>
      </c>
      <c r="F5" s="6">
        <f t="shared" si="1"/>
        <v>288.89999999999998</v>
      </c>
      <c r="G5" s="38">
        <v>0</v>
      </c>
      <c r="H5" s="6" t="str">
        <f t="shared" si="2"/>
        <v/>
      </c>
      <c r="I5" s="6">
        <f t="shared" si="3"/>
        <v>288.89999999999998</v>
      </c>
      <c r="J5" s="32" t="s">
        <v>1806</v>
      </c>
      <c r="K5" s="32">
        <f>K4/2*0.4/0.5</f>
        <v>246</v>
      </c>
      <c r="L5" s="32">
        <f>K4-K5</f>
        <v>369</v>
      </c>
    </row>
    <row r="6" spans="1:13" ht="15.75">
      <c r="A6" s="8"/>
      <c r="B6" s="20">
        <v>44193</v>
      </c>
      <c r="C6" s="21" t="s">
        <v>2329</v>
      </c>
      <c r="D6" s="25" t="s">
        <v>2330</v>
      </c>
      <c r="E6" s="22" t="s">
        <v>2331</v>
      </c>
      <c r="F6" s="6">
        <f t="shared" si="1"/>
        <v>266.36</v>
      </c>
      <c r="G6" s="38">
        <v>0</v>
      </c>
      <c r="H6" s="6" t="str">
        <f t="shared" si="2"/>
        <v/>
      </c>
      <c r="I6" s="6">
        <f t="shared" si="3"/>
        <v>266.36</v>
      </c>
      <c r="J6" s="1" t="s">
        <v>1809</v>
      </c>
      <c r="K6" s="1">
        <v>0</v>
      </c>
      <c r="L6" s="1">
        <v>0</v>
      </c>
    </row>
    <row r="7" spans="1:13" ht="15.75">
      <c r="A7" s="8"/>
      <c r="B7" s="23">
        <v>44170</v>
      </c>
      <c r="C7" s="21" t="s">
        <v>1866</v>
      </c>
      <c r="D7" s="44" t="s">
        <v>2332</v>
      </c>
      <c r="E7" s="45" t="s">
        <v>2333</v>
      </c>
      <c r="F7" s="6">
        <f t="shared" si="1"/>
        <v>231</v>
      </c>
      <c r="G7" s="38">
        <v>2</v>
      </c>
      <c r="H7" s="6">
        <f t="shared" si="2"/>
        <v>115.5</v>
      </c>
      <c r="I7" s="6">
        <f t="shared" si="3"/>
        <v>115.5</v>
      </c>
      <c r="J7" s="1" t="s">
        <v>1811</v>
      </c>
      <c r="K7" s="16">
        <v>5598</v>
      </c>
      <c r="L7" s="17">
        <v>0.6</v>
      </c>
    </row>
    <row r="8" spans="1:13" ht="15.75">
      <c r="A8" s="8"/>
      <c r="B8" s="23">
        <v>44185</v>
      </c>
      <c r="C8" s="21" t="s">
        <v>211</v>
      </c>
      <c r="D8" s="25" t="s">
        <v>2334</v>
      </c>
      <c r="E8" s="22" t="s">
        <v>2335</v>
      </c>
      <c r="F8" s="6">
        <f t="shared" si="1"/>
        <v>183.61</v>
      </c>
      <c r="G8" s="38">
        <v>1.25</v>
      </c>
      <c r="H8" s="6">
        <f t="shared" si="2"/>
        <v>146.88800000000001</v>
      </c>
      <c r="I8" s="6">
        <f t="shared" si="3"/>
        <v>36.722000000000008</v>
      </c>
      <c r="J8" s="1" t="s">
        <v>1813</v>
      </c>
      <c r="K8" s="16">
        <f>3651/12*13</f>
        <v>3955.25</v>
      </c>
      <c r="L8" s="17">
        <v>0.4</v>
      </c>
    </row>
    <row r="9" spans="1:13" ht="15.75">
      <c r="A9" s="8"/>
      <c r="B9" s="20">
        <v>44180</v>
      </c>
      <c r="C9" s="21" t="s">
        <v>2336</v>
      </c>
      <c r="D9" s="25" t="s">
        <v>2334</v>
      </c>
      <c r="E9" s="22" t="s">
        <v>2337</v>
      </c>
      <c r="F9" s="6">
        <f t="shared" si="1"/>
        <v>180.35</v>
      </c>
      <c r="G9" s="38">
        <v>4</v>
      </c>
      <c r="H9" s="6">
        <f t="shared" si="2"/>
        <v>45.087499999999999</v>
      </c>
      <c r="I9" s="6">
        <f t="shared" si="3"/>
        <v>135.26249999999999</v>
      </c>
      <c r="J9" s="1" t="s">
        <v>1815</v>
      </c>
      <c r="K9" s="16">
        <f>5598+3651</f>
        <v>9249</v>
      </c>
      <c r="L9" s="17">
        <f>K9/K9</f>
        <v>1</v>
      </c>
    </row>
    <row r="10" spans="1:13" ht="15.75">
      <c r="A10" s="8"/>
      <c r="B10" s="20">
        <v>44188</v>
      </c>
      <c r="C10" s="21" t="s">
        <v>1969</v>
      </c>
      <c r="D10" s="44" t="s">
        <v>1805</v>
      </c>
      <c r="E10" s="45" t="s">
        <v>885</v>
      </c>
      <c r="F10" s="6">
        <f t="shared" si="1"/>
        <v>160.5</v>
      </c>
      <c r="G10" s="38">
        <v>0</v>
      </c>
      <c r="H10" s="6" t="str">
        <f t="shared" si="2"/>
        <v/>
      </c>
      <c r="I10" s="6">
        <f t="shared" si="3"/>
        <v>160.5</v>
      </c>
    </row>
    <row r="11" spans="1:13" ht="15.75">
      <c r="A11" s="8"/>
      <c r="B11" s="20">
        <v>44183</v>
      </c>
      <c r="C11" s="43" t="s">
        <v>2338</v>
      </c>
      <c r="D11" s="25" t="s">
        <v>2325</v>
      </c>
      <c r="E11" s="22" t="s">
        <v>2339</v>
      </c>
      <c r="F11" s="6">
        <f t="shared" si="1"/>
        <v>160</v>
      </c>
      <c r="G11" s="38">
        <v>0</v>
      </c>
      <c r="H11" s="6" t="str">
        <f t="shared" si="2"/>
        <v/>
      </c>
      <c r="I11" s="6">
        <f t="shared" si="3"/>
        <v>160</v>
      </c>
      <c r="J11" s="1" t="s">
        <v>1818</v>
      </c>
      <c r="K11" s="16">
        <f>K7-L2</f>
        <v>426.71904887218079</v>
      </c>
      <c r="L11" s="17">
        <f t="shared" ref="L11:L12" si="4">K11/K7</f>
        <v>7.6227054103640723E-2</v>
      </c>
    </row>
    <row r="12" spans="1:13" ht="15.75">
      <c r="A12" s="8"/>
      <c r="B12" s="20">
        <v>44193</v>
      </c>
      <c r="C12" s="43" t="s">
        <v>2340</v>
      </c>
      <c r="D12" s="25" t="s">
        <v>2325</v>
      </c>
      <c r="E12" s="22" t="s">
        <v>2339</v>
      </c>
      <c r="F12" s="6">
        <f t="shared" si="1"/>
        <v>160</v>
      </c>
      <c r="G12" s="38">
        <v>0</v>
      </c>
      <c r="H12" s="6" t="str">
        <f t="shared" si="2"/>
        <v/>
      </c>
      <c r="I12" s="6">
        <f t="shared" si="3"/>
        <v>160</v>
      </c>
      <c r="J12" s="1" t="s">
        <v>1821</v>
      </c>
      <c r="K12" s="16">
        <f>K8-K2</f>
        <v>2089.4209511278191</v>
      </c>
      <c r="L12" s="17">
        <f t="shared" si="4"/>
        <v>0.52826520476020966</v>
      </c>
    </row>
    <row r="13" spans="1:13" ht="15.75">
      <c r="A13" s="8"/>
      <c r="B13" s="23">
        <v>44198</v>
      </c>
      <c r="C13" s="43" t="s">
        <v>2341</v>
      </c>
      <c r="D13" s="25" t="s">
        <v>2325</v>
      </c>
      <c r="E13" s="22" t="s">
        <v>2339</v>
      </c>
      <c r="F13" s="6">
        <f t="shared" si="1"/>
        <v>160</v>
      </c>
      <c r="G13" s="38">
        <v>0</v>
      </c>
      <c r="H13" s="6" t="str">
        <f t="shared" si="2"/>
        <v/>
      </c>
      <c r="I13" s="6">
        <f t="shared" si="3"/>
        <v>160</v>
      </c>
    </row>
    <row r="14" spans="1:13" ht="15.75">
      <c r="A14" s="8"/>
      <c r="B14" s="23">
        <v>44167</v>
      </c>
      <c r="C14" s="43" t="s">
        <v>2290</v>
      </c>
      <c r="D14" s="44" t="s">
        <v>2325</v>
      </c>
      <c r="E14" s="45" t="s">
        <v>2291</v>
      </c>
      <c r="F14" s="6">
        <f t="shared" si="1"/>
        <v>144.44999999999999</v>
      </c>
      <c r="G14" s="38">
        <v>0</v>
      </c>
      <c r="H14" s="6" t="str">
        <f t="shared" si="2"/>
        <v/>
      </c>
      <c r="I14" s="6">
        <f t="shared" si="3"/>
        <v>144.44999999999999</v>
      </c>
    </row>
    <row r="15" spans="1:13" ht="15.75">
      <c r="A15" s="8"/>
      <c r="B15" s="20">
        <v>44167</v>
      </c>
      <c r="C15" s="43" t="s">
        <v>2290</v>
      </c>
      <c r="D15" s="25" t="s">
        <v>2325</v>
      </c>
      <c r="E15" s="22" t="s">
        <v>2291</v>
      </c>
      <c r="F15" s="6">
        <f t="shared" si="1"/>
        <v>144.44999999999999</v>
      </c>
      <c r="G15" s="38">
        <v>0</v>
      </c>
      <c r="H15" s="6" t="str">
        <f t="shared" si="2"/>
        <v/>
      </c>
      <c r="I15" s="6">
        <f t="shared" si="3"/>
        <v>144.44999999999999</v>
      </c>
    </row>
    <row r="16" spans="1:13" ht="15.75">
      <c r="A16" s="8"/>
      <c r="B16" s="20">
        <v>44169</v>
      </c>
      <c r="C16" s="43" t="s">
        <v>2290</v>
      </c>
      <c r="D16" s="25" t="s">
        <v>2325</v>
      </c>
      <c r="E16" s="22" t="s">
        <v>2291</v>
      </c>
      <c r="F16" s="6">
        <f t="shared" si="1"/>
        <v>144.44999999999999</v>
      </c>
      <c r="G16" s="38">
        <v>0</v>
      </c>
      <c r="H16" s="6" t="str">
        <f t="shared" si="2"/>
        <v/>
      </c>
      <c r="I16" s="6">
        <f t="shared" si="3"/>
        <v>144.44999999999999</v>
      </c>
    </row>
    <row r="17" spans="1:11" ht="15.75">
      <c r="A17" s="8"/>
      <c r="B17" s="23">
        <v>44173</v>
      </c>
      <c r="C17" s="43" t="s">
        <v>2290</v>
      </c>
      <c r="D17" s="25" t="s">
        <v>2325</v>
      </c>
      <c r="E17" s="22" t="s">
        <v>2291</v>
      </c>
      <c r="F17" s="6">
        <f t="shared" si="1"/>
        <v>144.44999999999999</v>
      </c>
      <c r="G17" s="38">
        <v>0</v>
      </c>
      <c r="H17" s="6" t="str">
        <f t="shared" si="2"/>
        <v/>
      </c>
      <c r="I17" s="6">
        <f t="shared" si="3"/>
        <v>144.44999999999999</v>
      </c>
    </row>
    <row r="18" spans="1:11" ht="15.75">
      <c r="A18" s="8"/>
      <c r="B18" s="24">
        <v>44173</v>
      </c>
      <c r="C18" s="21" t="s">
        <v>336</v>
      </c>
      <c r="D18" s="25" t="s">
        <v>2332</v>
      </c>
      <c r="E18" s="22" t="s">
        <v>2342</v>
      </c>
      <c r="F18" s="6">
        <f t="shared" si="1"/>
        <v>130.35</v>
      </c>
      <c r="G18" s="38">
        <v>2</v>
      </c>
      <c r="H18" s="6">
        <f t="shared" si="2"/>
        <v>65.174999999999997</v>
      </c>
      <c r="I18" s="6">
        <f t="shared" si="3"/>
        <v>65.174999999999997</v>
      </c>
    </row>
    <row r="19" spans="1:11" ht="15.75">
      <c r="A19" s="8"/>
      <c r="B19" s="23">
        <v>44171</v>
      </c>
      <c r="C19" s="21" t="s">
        <v>2343</v>
      </c>
      <c r="D19" s="25" t="s">
        <v>2334</v>
      </c>
      <c r="E19" s="22" t="s">
        <v>2344</v>
      </c>
      <c r="F19" s="6">
        <f t="shared" si="1"/>
        <v>126.76</v>
      </c>
      <c r="G19" s="38">
        <v>0</v>
      </c>
      <c r="H19" s="6" t="str">
        <f t="shared" si="2"/>
        <v/>
      </c>
      <c r="I19" s="6">
        <f t="shared" si="3"/>
        <v>126.76</v>
      </c>
      <c r="J19" s="34" t="s">
        <v>2162</v>
      </c>
      <c r="K19" s="36">
        <f>F3+F5+F9+F30+F48+F58+F61+F99+F110+F109+F111</f>
        <v>1634.14</v>
      </c>
    </row>
    <row r="20" spans="1:11" ht="15.75" customHeight="1">
      <c r="A20" s="8"/>
      <c r="B20" s="23">
        <v>44194</v>
      </c>
      <c r="C20" s="21" t="s">
        <v>1928</v>
      </c>
      <c r="D20" s="25" t="s">
        <v>2345</v>
      </c>
      <c r="E20" s="22" t="s">
        <v>2346</v>
      </c>
      <c r="F20" s="6">
        <f t="shared" si="1"/>
        <v>120</v>
      </c>
      <c r="G20" s="38">
        <v>0</v>
      </c>
      <c r="H20" s="6" t="str">
        <f t="shared" si="2"/>
        <v/>
      </c>
      <c r="I20" s="6">
        <f t="shared" si="3"/>
        <v>120</v>
      </c>
    </row>
    <row r="21" spans="1:11" ht="15.75" customHeight="1">
      <c r="A21" s="8"/>
      <c r="B21" s="20">
        <v>44190</v>
      </c>
      <c r="C21" s="21" t="s">
        <v>1866</v>
      </c>
      <c r="D21" s="25" t="s">
        <v>2332</v>
      </c>
      <c r="E21" s="22" t="s">
        <v>2347</v>
      </c>
      <c r="F21" s="6">
        <f t="shared" si="1"/>
        <v>103.4</v>
      </c>
      <c r="G21" s="38">
        <v>2</v>
      </c>
      <c r="H21" s="6">
        <f t="shared" si="2"/>
        <v>51.7</v>
      </c>
      <c r="I21" s="6">
        <f t="shared" si="3"/>
        <v>51.7</v>
      </c>
      <c r="J21" s="34" t="s">
        <v>2165</v>
      </c>
      <c r="K21" s="34">
        <f>K19/2</f>
        <v>817.07</v>
      </c>
    </row>
    <row r="22" spans="1:11" ht="15.75" customHeight="1">
      <c r="A22" s="8"/>
      <c r="B22" s="20">
        <v>44190</v>
      </c>
      <c r="C22" s="21" t="s">
        <v>1830</v>
      </c>
      <c r="D22" s="25" t="s">
        <v>2332</v>
      </c>
      <c r="E22" s="22" t="s">
        <v>2348</v>
      </c>
      <c r="F22" s="6">
        <f t="shared" si="1"/>
        <v>102.64</v>
      </c>
      <c r="G22" s="38">
        <v>2</v>
      </c>
      <c r="H22" s="6">
        <f t="shared" si="2"/>
        <v>51.32</v>
      </c>
      <c r="I22" s="6">
        <f t="shared" si="3"/>
        <v>51.32</v>
      </c>
      <c r="J22" s="34" t="s">
        <v>2168</v>
      </c>
      <c r="K22" s="36">
        <f>K19-K21</f>
        <v>817.07</v>
      </c>
    </row>
    <row r="23" spans="1:11" ht="15.75" customHeight="1">
      <c r="A23" s="8"/>
      <c r="B23" s="20">
        <v>44194</v>
      </c>
      <c r="C23" s="21" t="s">
        <v>2349</v>
      </c>
      <c r="D23" s="25" t="s">
        <v>2334</v>
      </c>
      <c r="E23" s="22" t="s">
        <v>2350</v>
      </c>
      <c r="F23" s="6">
        <f t="shared" si="1"/>
        <v>90.2</v>
      </c>
      <c r="G23" s="38">
        <v>1.33</v>
      </c>
      <c r="H23" s="6">
        <f t="shared" si="2"/>
        <v>67.819548872180448</v>
      </c>
      <c r="I23" s="6">
        <f t="shared" si="3"/>
        <v>22.380451127819555</v>
      </c>
    </row>
    <row r="24" spans="1:11" ht="15.75" customHeight="1">
      <c r="A24" s="8"/>
      <c r="B24" s="20">
        <v>44176</v>
      </c>
      <c r="C24" s="21" t="s">
        <v>1036</v>
      </c>
      <c r="D24" s="25" t="s">
        <v>2332</v>
      </c>
      <c r="E24" s="22" t="s">
        <v>2351</v>
      </c>
      <c r="F24" s="6">
        <f t="shared" si="1"/>
        <v>88.6</v>
      </c>
      <c r="G24" s="38">
        <v>2</v>
      </c>
      <c r="H24" s="6">
        <f t="shared" si="2"/>
        <v>44.3</v>
      </c>
      <c r="I24" s="6">
        <f t="shared" si="3"/>
        <v>44.3</v>
      </c>
      <c r="J24" s="34" t="s">
        <v>2257</v>
      </c>
    </row>
    <row r="25" spans="1:11" ht="15.75" customHeight="1">
      <c r="A25" s="8"/>
      <c r="B25" s="20">
        <v>44173</v>
      </c>
      <c r="C25" s="21" t="s">
        <v>2352</v>
      </c>
      <c r="D25" s="25" t="s">
        <v>2353</v>
      </c>
      <c r="E25" s="22" t="s">
        <v>2354</v>
      </c>
      <c r="F25" s="6">
        <f t="shared" si="1"/>
        <v>82.5</v>
      </c>
      <c r="G25" s="38">
        <v>2</v>
      </c>
      <c r="H25" s="6">
        <f t="shared" si="2"/>
        <v>41.25</v>
      </c>
      <c r="I25" s="6">
        <f t="shared" si="3"/>
        <v>41.25</v>
      </c>
    </row>
    <row r="26" spans="1:11" ht="15.75" customHeight="1">
      <c r="A26" s="8"/>
      <c r="B26" s="20">
        <v>44176</v>
      </c>
      <c r="C26" s="21" t="s">
        <v>213</v>
      </c>
      <c r="D26" s="44" t="s">
        <v>1805</v>
      </c>
      <c r="E26" s="45" t="s">
        <v>2355</v>
      </c>
      <c r="F26" s="6">
        <f t="shared" si="1"/>
        <v>81.11</v>
      </c>
      <c r="G26" s="38">
        <v>2</v>
      </c>
      <c r="H26" s="6">
        <f t="shared" si="2"/>
        <v>40.555</v>
      </c>
      <c r="I26" s="6">
        <f t="shared" si="3"/>
        <v>40.555</v>
      </c>
      <c r="J26" s="34" t="s">
        <v>2165</v>
      </c>
      <c r="K26" s="34">
        <f>K24/2</f>
        <v>0</v>
      </c>
    </row>
    <row r="27" spans="1:11" ht="15.75" customHeight="1">
      <c r="A27" s="8"/>
      <c r="B27" s="20">
        <v>44177</v>
      </c>
      <c r="C27" s="21" t="s">
        <v>2356</v>
      </c>
      <c r="D27" s="25" t="s">
        <v>2357</v>
      </c>
      <c r="E27" s="22" t="s">
        <v>2129</v>
      </c>
      <c r="F27" s="6">
        <f t="shared" si="1"/>
        <v>80</v>
      </c>
      <c r="G27" s="38">
        <v>1</v>
      </c>
      <c r="H27" s="6">
        <f t="shared" si="2"/>
        <v>80</v>
      </c>
      <c r="I27" s="6">
        <f t="shared" si="3"/>
        <v>0</v>
      </c>
      <c r="J27" s="34" t="s">
        <v>2168</v>
      </c>
      <c r="K27" s="34">
        <f>K24-K26</f>
        <v>0</v>
      </c>
    </row>
    <row r="28" spans="1:11" ht="15.75" customHeight="1">
      <c r="A28" s="8"/>
      <c r="B28" s="20">
        <v>44183</v>
      </c>
      <c r="C28" s="21" t="s">
        <v>2358</v>
      </c>
      <c r="D28" s="25" t="s">
        <v>2334</v>
      </c>
      <c r="E28" s="22" t="s">
        <v>89</v>
      </c>
      <c r="F28" s="6">
        <f t="shared" si="1"/>
        <v>70.62</v>
      </c>
      <c r="G28" s="38">
        <v>5</v>
      </c>
      <c r="H28" s="6">
        <f t="shared" si="2"/>
        <v>14.124000000000001</v>
      </c>
      <c r="I28" s="6">
        <f t="shared" si="3"/>
        <v>56.496000000000002</v>
      </c>
    </row>
    <row r="29" spans="1:11" ht="15.75" customHeight="1">
      <c r="A29" s="8"/>
      <c r="B29" s="20">
        <v>44183</v>
      </c>
      <c r="C29" s="21" t="s">
        <v>5</v>
      </c>
      <c r="D29" s="25" t="s">
        <v>2332</v>
      </c>
      <c r="E29" s="22" t="s">
        <v>2359</v>
      </c>
      <c r="F29" s="6">
        <f t="shared" si="1"/>
        <v>67.819999999999993</v>
      </c>
      <c r="G29" s="38">
        <v>2</v>
      </c>
      <c r="H29" s="6">
        <f t="shared" si="2"/>
        <v>33.909999999999997</v>
      </c>
      <c r="I29" s="6">
        <f t="shared" si="3"/>
        <v>33.909999999999997</v>
      </c>
    </row>
    <row r="30" spans="1:11" ht="15.75" customHeight="1">
      <c r="B30" s="20">
        <v>44182</v>
      </c>
      <c r="C30" s="21" t="s">
        <v>292</v>
      </c>
      <c r="D30" s="25" t="s">
        <v>1805</v>
      </c>
      <c r="E30" s="22" t="s">
        <v>2360</v>
      </c>
      <c r="F30" s="6">
        <f t="shared" si="1"/>
        <v>61.1</v>
      </c>
      <c r="G30" s="38">
        <v>2</v>
      </c>
      <c r="H30" s="6">
        <f t="shared" si="2"/>
        <v>30.55</v>
      </c>
      <c r="I30" s="6">
        <f t="shared" si="3"/>
        <v>30.55</v>
      </c>
    </row>
    <row r="31" spans="1:11" ht="15.75" customHeight="1">
      <c r="A31" s="8"/>
      <c r="B31" s="20">
        <v>44169</v>
      </c>
      <c r="C31" s="21" t="s">
        <v>2361</v>
      </c>
      <c r="D31" s="25" t="s">
        <v>2362</v>
      </c>
      <c r="E31" s="22" t="s">
        <v>2363</v>
      </c>
      <c r="F31" s="6">
        <f t="shared" si="1"/>
        <v>58.99</v>
      </c>
      <c r="G31" s="38">
        <v>0</v>
      </c>
      <c r="H31" s="6" t="str">
        <f t="shared" si="2"/>
        <v/>
      </c>
      <c r="I31" s="6">
        <f t="shared" si="3"/>
        <v>58.99</v>
      </c>
    </row>
    <row r="32" spans="1:11" ht="15.75" customHeight="1">
      <c r="A32" s="8"/>
      <c r="B32" s="23">
        <v>44170</v>
      </c>
      <c r="C32" s="21" t="s">
        <v>2364</v>
      </c>
      <c r="D32" s="25" t="s">
        <v>2362</v>
      </c>
      <c r="E32" s="22" t="s">
        <v>2365</v>
      </c>
      <c r="F32" s="6">
        <f t="shared" si="1"/>
        <v>57.36</v>
      </c>
      <c r="G32" s="38">
        <v>0</v>
      </c>
      <c r="H32" s="6" t="str">
        <f t="shared" si="2"/>
        <v/>
      </c>
      <c r="I32" s="6">
        <f t="shared" si="3"/>
        <v>57.36</v>
      </c>
    </row>
    <row r="33" spans="1:9" ht="15.75" customHeight="1">
      <c r="B33" s="20">
        <v>44191</v>
      </c>
      <c r="C33" s="21" t="s">
        <v>292</v>
      </c>
      <c r="D33" s="25" t="s">
        <v>1805</v>
      </c>
      <c r="E33" s="22" t="s">
        <v>2366</v>
      </c>
      <c r="F33" s="6">
        <f t="shared" si="1"/>
        <v>57.29</v>
      </c>
      <c r="G33" s="38">
        <v>2</v>
      </c>
      <c r="H33" s="6">
        <f t="shared" si="2"/>
        <v>28.645</v>
      </c>
      <c r="I33" s="6">
        <f t="shared" si="3"/>
        <v>28.645</v>
      </c>
    </row>
    <row r="34" spans="1:9" ht="15.75" customHeight="1">
      <c r="A34" s="8"/>
      <c r="B34" s="20">
        <v>44182</v>
      </c>
      <c r="C34" s="21" t="s">
        <v>2244</v>
      </c>
      <c r="D34" s="25" t="s">
        <v>2334</v>
      </c>
      <c r="E34" s="22" t="s">
        <v>2367</v>
      </c>
      <c r="F34" s="6">
        <f t="shared" si="1"/>
        <v>56.73</v>
      </c>
      <c r="G34" s="38">
        <v>2</v>
      </c>
      <c r="H34" s="6">
        <f t="shared" si="2"/>
        <v>28.364999999999998</v>
      </c>
      <c r="I34" s="6">
        <f t="shared" si="3"/>
        <v>28.364999999999998</v>
      </c>
    </row>
    <row r="35" spans="1:9" ht="15.75" customHeight="1">
      <c r="A35" s="8"/>
      <c r="B35" s="20">
        <v>44193</v>
      </c>
      <c r="C35" s="21" t="s">
        <v>1842</v>
      </c>
      <c r="D35" s="25" t="s">
        <v>2368</v>
      </c>
      <c r="E35" s="22" t="s">
        <v>1956</v>
      </c>
      <c r="F35" s="6">
        <f t="shared" si="1"/>
        <v>55</v>
      </c>
      <c r="G35" s="38">
        <v>2</v>
      </c>
      <c r="H35" s="6">
        <f t="shared" si="2"/>
        <v>27.5</v>
      </c>
      <c r="I35" s="6">
        <f t="shared" si="3"/>
        <v>27.5</v>
      </c>
    </row>
    <row r="36" spans="1:9" ht="15.75" customHeight="1">
      <c r="A36" s="8"/>
      <c r="B36" s="20">
        <v>44171</v>
      </c>
      <c r="C36" s="21" t="s">
        <v>292</v>
      </c>
      <c r="D36" s="25" t="s">
        <v>1805</v>
      </c>
      <c r="E36" s="22" t="s">
        <v>2369</v>
      </c>
      <c r="F36" s="6">
        <f t="shared" si="1"/>
        <v>53.85</v>
      </c>
      <c r="G36" s="38">
        <v>2</v>
      </c>
      <c r="H36" s="6">
        <f t="shared" si="2"/>
        <v>26.925000000000001</v>
      </c>
      <c r="I36" s="6">
        <f t="shared" si="3"/>
        <v>26.925000000000001</v>
      </c>
    </row>
    <row r="37" spans="1:9" ht="15.75" customHeight="1">
      <c r="A37" s="8"/>
      <c r="B37" s="20">
        <v>44191</v>
      </c>
      <c r="C37" s="21" t="s">
        <v>3</v>
      </c>
      <c r="D37" s="25" t="s">
        <v>2332</v>
      </c>
      <c r="E37" s="22" t="s">
        <v>2370</v>
      </c>
      <c r="F37" s="6">
        <f t="shared" si="1"/>
        <v>51.25</v>
      </c>
      <c r="G37" s="38">
        <v>2</v>
      </c>
      <c r="H37" s="6">
        <f t="shared" si="2"/>
        <v>25.625</v>
      </c>
      <c r="I37" s="6">
        <f t="shared" si="3"/>
        <v>25.625</v>
      </c>
    </row>
    <row r="38" spans="1:9" ht="15.75" customHeight="1">
      <c r="A38" s="8"/>
      <c r="B38" s="20">
        <v>44195</v>
      </c>
      <c r="C38" s="21" t="s">
        <v>3</v>
      </c>
      <c r="D38" s="25" t="s">
        <v>2332</v>
      </c>
      <c r="E38" s="22" t="s">
        <v>2371</v>
      </c>
      <c r="F38" s="6">
        <f t="shared" si="1"/>
        <v>46.19</v>
      </c>
      <c r="G38" s="38">
        <v>2</v>
      </c>
      <c r="H38" s="6">
        <f t="shared" si="2"/>
        <v>23.094999999999999</v>
      </c>
      <c r="I38" s="6">
        <f t="shared" si="3"/>
        <v>23.094999999999999</v>
      </c>
    </row>
    <row r="39" spans="1:9" ht="15.75" customHeight="1">
      <c r="A39" s="8"/>
      <c r="B39" s="20">
        <v>44195</v>
      </c>
      <c r="C39" s="21" t="s">
        <v>9</v>
      </c>
      <c r="D39" s="25" t="s">
        <v>2332</v>
      </c>
      <c r="E39" s="22" t="s">
        <v>2372</v>
      </c>
      <c r="F39" s="6">
        <f t="shared" si="1"/>
        <v>46.02</v>
      </c>
      <c r="G39" s="38">
        <v>0</v>
      </c>
      <c r="H39" s="6" t="str">
        <f t="shared" si="2"/>
        <v/>
      </c>
      <c r="I39" s="6">
        <f t="shared" si="3"/>
        <v>46.02</v>
      </c>
    </row>
    <row r="40" spans="1:9" ht="15.75" customHeight="1">
      <c r="A40" s="8"/>
      <c r="B40" s="20">
        <v>44176</v>
      </c>
      <c r="C40" s="21" t="s">
        <v>2160</v>
      </c>
      <c r="D40" s="25" t="s">
        <v>2332</v>
      </c>
      <c r="E40" s="22" t="s">
        <v>2032</v>
      </c>
      <c r="F40" s="6">
        <f t="shared" si="1"/>
        <v>41</v>
      </c>
      <c r="G40" s="38">
        <v>2</v>
      </c>
      <c r="H40" s="6">
        <f t="shared" si="2"/>
        <v>20.5</v>
      </c>
      <c r="I40" s="6">
        <f t="shared" si="3"/>
        <v>20.5</v>
      </c>
    </row>
    <row r="41" spans="1:9" ht="15.75" customHeight="1">
      <c r="A41" s="8"/>
      <c r="B41" s="20">
        <v>44179</v>
      </c>
      <c r="C41" s="21" t="s">
        <v>2083</v>
      </c>
      <c r="D41" s="25" t="s">
        <v>2334</v>
      </c>
      <c r="E41" s="22" t="s">
        <v>419</v>
      </c>
      <c r="F41" s="6">
        <f t="shared" si="1"/>
        <v>39.4</v>
      </c>
      <c r="G41" s="38">
        <v>2</v>
      </c>
      <c r="H41" s="6">
        <f t="shared" si="2"/>
        <v>19.7</v>
      </c>
      <c r="I41" s="6">
        <f t="shared" si="3"/>
        <v>19.7</v>
      </c>
    </row>
    <row r="42" spans="1:9" ht="15.75" customHeight="1">
      <c r="A42" s="8"/>
      <c r="B42" s="20">
        <v>44188</v>
      </c>
      <c r="C42" s="21" t="s">
        <v>1977</v>
      </c>
      <c r="D42" s="25" t="s">
        <v>2334</v>
      </c>
      <c r="E42" s="22" t="s">
        <v>2373</v>
      </c>
      <c r="F42" s="6">
        <f t="shared" si="1"/>
        <v>39.299999999999997</v>
      </c>
      <c r="G42" s="38">
        <v>2</v>
      </c>
      <c r="H42" s="6">
        <f t="shared" si="2"/>
        <v>19.649999999999999</v>
      </c>
      <c r="I42" s="6">
        <f t="shared" si="3"/>
        <v>19.649999999999999</v>
      </c>
    </row>
    <row r="43" spans="1:9" ht="15.75" customHeight="1">
      <c r="A43" s="8"/>
      <c r="B43" s="24">
        <v>44187</v>
      </c>
      <c r="C43" s="21" t="s">
        <v>1753</v>
      </c>
      <c r="D43" s="25" t="s">
        <v>2334</v>
      </c>
      <c r="E43" s="22" t="s">
        <v>2374</v>
      </c>
      <c r="F43" s="6">
        <f t="shared" si="1"/>
        <v>34.840000000000003</v>
      </c>
      <c r="G43" s="38">
        <v>2</v>
      </c>
      <c r="H43" s="6">
        <f t="shared" si="2"/>
        <v>17.420000000000002</v>
      </c>
      <c r="I43" s="6">
        <f t="shared" si="3"/>
        <v>17.420000000000002</v>
      </c>
    </row>
    <row r="44" spans="1:9" ht="15.75" customHeight="1">
      <c r="A44" s="8"/>
      <c r="B44" s="23">
        <v>44177</v>
      </c>
      <c r="C44" s="21" t="s">
        <v>2375</v>
      </c>
      <c r="D44" s="25" t="s">
        <v>2334</v>
      </c>
      <c r="E44" s="22" t="s">
        <v>2213</v>
      </c>
      <c r="F44" s="6">
        <f t="shared" si="1"/>
        <v>29.4</v>
      </c>
      <c r="G44" s="38">
        <v>2</v>
      </c>
      <c r="H44" s="6">
        <f t="shared" si="2"/>
        <v>14.7</v>
      </c>
      <c r="I44" s="6">
        <f t="shared" si="3"/>
        <v>14.7</v>
      </c>
    </row>
    <row r="45" spans="1:9" ht="15.75" customHeight="1">
      <c r="A45" s="8"/>
      <c r="B45" s="20">
        <v>44190</v>
      </c>
      <c r="C45" s="21" t="s">
        <v>2117</v>
      </c>
      <c r="D45" s="25" t="s">
        <v>2332</v>
      </c>
      <c r="E45" s="22" t="s">
        <v>2376</v>
      </c>
      <c r="F45" s="6">
        <f t="shared" si="1"/>
        <v>29.3</v>
      </c>
      <c r="G45" s="38">
        <v>2</v>
      </c>
      <c r="H45" s="6">
        <f t="shared" si="2"/>
        <v>14.65</v>
      </c>
      <c r="I45" s="6">
        <f t="shared" si="3"/>
        <v>14.65</v>
      </c>
    </row>
    <row r="46" spans="1:9" ht="15.75" customHeight="1">
      <c r="A46" s="8"/>
      <c r="B46" s="23">
        <v>44191</v>
      </c>
      <c r="C46" s="21" t="s">
        <v>2377</v>
      </c>
      <c r="D46" s="25" t="s">
        <v>2334</v>
      </c>
      <c r="E46" s="22" t="s">
        <v>17</v>
      </c>
      <c r="F46" s="6">
        <f t="shared" si="1"/>
        <v>25.7</v>
      </c>
      <c r="G46" s="38">
        <v>2</v>
      </c>
      <c r="H46" s="6">
        <f t="shared" si="2"/>
        <v>12.85</v>
      </c>
      <c r="I46" s="6">
        <f t="shared" si="3"/>
        <v>12.85</v>
      </c>
    </row>
    <row r="47" spans="1:9" ht="15.75" customHeight="1">
      <c r="A47" s="8"/>
      <c r="B47" s="20">
        <v>44177</v>
      </c>
      <c r="C47" s="21" t="s">
        <v>2219</v>
      </c>
      <c r="D47" s="25" t="s">
        <v>2332</v>
      </c>
      <c r="E47" s="22" t="s">
        <v>2378</v>
      </c>
      <c r="F47" s="6">
        <f t="shared" si="1"/>
        <v>25.56</v>
      </c>
      <c r="G47" s="38">
        <v>2</v>
      </c>
      <c r="H47" s="6">
        <f t="shared" si="2"/>
        <v>12.78</v>
      </c>
      <c r="I47" s="6">
        <f t="shared" si="3"/>
        <v>12.78</v>
      </c>
    </row>
    <row r="48" spans="1:9" ht="15.75" customHeight="1">
      <c r="A48" s="8"/>
      <c r="B48" s="20">
        <v>44193</v>
      </c>
      <c r="C48" s="21" t="s">
        <v>2379</v>
      </c>
      <c r="D48" s="25" t="s">
        <v>2334</v>
      </c>
      <c r="E48" s="22" t="s">
        <v>316</v>
      </c>
      <c r="F48" s="6">
        <f t="shared" si="1"/>
        <v>25.5</v>
      </c>
      <c r="G48" s="38">
        <v>2</v>
      </c>
      <c r="H48" s="6">
        <f t="shared" si="2"/>
        <v>12.75</v>
      </c>
      <c r="I48" s="6">
        <f t="shared" si="3"/>
        <v>12.75</v>
      </c>
    </row>
    <row r="49" spans="1:9" ht="15.75" customHeight="1">
      <c r="A49" s="8"/>
      <c r="B49" s="20">
        <v>44176</v>
      </c>
      <c r="C49" s="21" t="s">
        <v>1842</v>
      </c>
      <c r="D49" s="25" t="s">
        <v>2368</v>
      </c>
      <c r="E49" s="22" t="s">
        <v>692</v>
      </c>
      <c r="F49" s="6">
        <f t="shared" si="1"/>
        <v>25</v>
      </c>
      <c r="G49" s="38">
        <v>2</v>
      </c>
      <c r="H49" s="6">
        <f t="shared" si="2"/>
        <v>12.5</v>
      </c>
      <c r="I49" s="6">
        <f t="shared" si="3"/>
        <v>12.5</v>
      </c>
    </row>
    <row r="50" spans="1:9" ht="15.75" customHeight="1">
      <c r="A50" s="8"/>
      <c r="B50" s="23">
        <v>44184</v>
      </c>
      <c r="C50" s="21" t="s">
        <v>2249</v>
      </c>
      <c r="D50" s="25" t="s">
        <v>2334</v>
      </c>
      <c r="E50" s="22" t="s">
        <v>2055</v>
      </c>
      <c r="F50" s="6">
        <f t="shared" si="1"/>
        <v>24.4</v>
      </c>
      <c r="G50" s="38">
        <v>2</v>
      </c>
      <c r="H50" s="6">
        <f t="shared" si="2"/>
        <v>12.2</v>
      </c>
      <c r="I50" s="6">
        <f t="shared" si="3"/>
        <v>12.2</v>
      </c>
    </row>
    <row r="51" spans="1:9" ht="15.75" customHeight="1">
      <c r="A51" s="8"/>
      <c r="B51" s="23">
        <v>44178</v>
      </c>
      <c r="C51" s="21" t="s">
        <v>2377</v>
      </c>
      <c r="D51" s="44" t="s">
        <v>2334</v>
      </c>
      <c r="E51" s="45" t="s">
        <v>2380</v>
      </c>
      <c r="F51" s="6">
        <f t="shared" si="1"/>
        <v>23.65</v>
      </c>
      <c r="G51" s="38">
        <v>2</v>
      </c>
      <c r="H51" s="6">
        <f t="shared" si="2"/>
        <v>11.824999999999999</v>
      </c>
      <c r="I51" s="6">
        <f t="shared" si="3"/>
        <v>11.824999999999999</v>
      </c>
    </row>
    <row r="52" spans="1:9" ht="15.75" customHeight="1">
      <c r="A52" s="8"/>
      <c r="B52" s="20">
        <v>44189</v>
      </c>
      <c r="C52" s="46" t="s">
        <v>1933</v>
      </c>
      <c r="D52" s="44" t="s">
        <v>2332</v>
      </c>
      <c r="E52" s="45" t="s">
        <v>2088</v>
      </c>
      <c r="F52" s="6">
        <f t="shared" si="1"/>
        <v>23.15</v>
      </c>
      <c r="G52" s="38">
        <v>2</v>
      </c>
      <c r="H52" s="6">
        <f t="shared" si="2"/>
        <v>11.574999999999999</v>
      </c>
      <c r="I52" s="6">
        <f t="shared" si="3"/>
        <v>11.574999999999999</v>
      </c>
    </row>
    <row r="53" spans="1:9" ht="15.75" customHeight="1">
      <c r="A53" s="8"/>
      <c r="B53" s="20">
        <v>44169</v>
      </c>
      <c r="C53" s="21" t="s">
        <v>2352</v>
      </c>
      <c r="D53" s="25" t="s">
        <v>2353</v>
      </c>
      <c r="E53" s="22" t="s">
        <v>824</v>
      </c>
      <c r="F53" s="6">
        <f t="shared" si="1"/>
        <v>22.4</v>
      </c>
      <c r="G53" s="38">
        <v>2</v>
      </c>
      <c r="H53" s="6">
        <f t="shared" si="2"/>
        <v>11.2</v>
      </c>
      <c r="I53" s="6">
        <f t="shared" si="3"/>
        <v>11.2</v>
      </c>
    </row>
    <row r="54" spans="1:9" ht="15.75" customHeight="1">
      <c r="A54" s="8"/>
      <c r="B54" s="20">
        <v>44187</v>
      </c>
      <c r="C54" s="21" t="s">
        <v>2361</v>
      </c>
      <c r="D54" s="25" t="s">
        <v>2362</v>
      </c>
      <c r="E54" s="22" t="s">
        <v>2381</v>
      </c>
      <c r="F54" s="6">
        <f t="shared" si="1"/>
        <v>21.59</v>
      </c>
      <c r="G54" s="38">
        <v>2</v>
      </c>
      <c r="H54" s="6">
        <f t="shared" si="2"/>
        <v>10.795</v>
      </c>
      <c r="I54" s="6">
        <f t="shared" si="3"/>
        <v>10.795</v>
      </c>
    </row>
    <row r="55" spans="1:9" ht="15.75" customHeight="1">
      <c r="A55" s="8"/>
      <c r="B55" s="23">
        <v>44173</v>
      </c>
      <c r="C55" s="21" t="s">
        <v>2382</v>
      </c>
      <c r="D55" s="25" t="s">
        <v>2325</v>
      </c>
      <c r="E55" s="22" t="s">
        <v>471</v>
      </c>
      <c r="F55" s="6">
        <f t="shared" si="1"/>
        <v>20</v>
      </c>
      <c r="G55" s="38">
        <v>2</v>
      </c>
      <c r="H55" s="6">
        <f t="shared" si="2"/>
        <v>10</v>
      </c>
      <c r="I55" s="6">
        <f t="shared" si="3"/>
        <v>10</v>
      </c>
    </row>
    <row r="56" spans="1:9" ht="15.75" customHeight="1">
      <c r="A56" s="8"/>
      <c r="B56" s="23">
        <v>44183</v>
      </c>
      <c r="C56" s="21" t="s">
        <v>2219</v>
      </c>
      <c r="D56" s="25" t="s">
        <v>2332</v>
      </c>
      <c r="E56" s="22" t="s">
        <v>471</v>
      </c>
      <c r="F56" s="6">
        <f t="shared" si="1"/>
        <v>20</v>
      </c>
      <c r="G56" s="38">
        <v>2</v>
      </c>
      <c r="H56" s="6">
        <f t="shared" si="2"/>
        <v>10</v>
      </c>
      <c r="I56" s="6">
        <f t="shared" si="3"/>
        <v>10</v>
      </c>
    </row>
    <row r="57" spans="1:9" ht="15.75" customHeight="1">
      <c r="A57" s="8"/>
      <c r="B57" s="23">
        <v>44184</v>
      </c>
      <c r="C57" s="21" t="s">
        <v>2383</v>
      </c>
      <c r="D57" s="25" t="s">
        <v>2325</v>
      </c>
      <c r="E57" s="22" t="s">
        <v>471</v>
      </c>
      <c r="F57" s="6">
        <f t="shared" si="1"/>
        <v>20</v>
      </c>
      <c r="G57" s="38">
        <v>2</v>
      </c>
      <c r="H57" s="6">
        <f t="shared" si="2"/>
        <v>10</v>
      </c>
      <c r="I57" s="6">
        <f t="shared" si="3"/>
        <v>10</v>
      </c>
    </row>
    <row r="58" spans="1:9" ht="15.75" customHeight="1">
      <c r="A58" s="8"/>
      <c r="B58" s="23">
        <v>44198</v>
      </c>
      <c r="C58" s="43" t="s">
        <v>2384</v>
      </c>
      <c r="D58" s="25" t="s">
        <v>2325</v>
      </c>
      <c r="E58" s="22" t="s">
        <v>471</v>
      </c>
      <c r="F58" s="6">
        <f t="shared" si="1"/>
        <v>20</v>
      </c>
      <c r="G58" s="38">
        <v>0</v>
      </c>
      <c r="H58" s="6" t="str">
        <f t="shared" si="2"/>
        <v/>
      </c>
      <c r="I58" s="6">
        <f t="shared" si="3"/>
        <v>20</v>
      </c>
    </row>
    <row r="59" spans="1:9" ht="15.75" customHeight="1">
      <c r="A59" s="8"/>
      <c r="B59" s="20">
        <v>44172</v>
      </c>
      <c r="C59" s="21" t="s">
        <v>993</v>
      </c>
      <c r="D59" s="25" t="s">
        <v>2385</v>
      </c>
      <c r="E59" s="22" t="s">
        <v>1849</v>
      </c>
      <c r="F59" s="6">
        <f t="shared" si="1"/>
        <v>19.98</v>
      </c>
      <c r="G59" s="38">
        <v>2</v>
      </c>
      <c r="H59" s="6">
        <f t="shared" si="2"/>
        <v>9.99</v>
      </c>
      <c r="I59" s="6">
        <f t="shared" si="3"/>
        <v>9.99</v>
      </c>
    </row>
    <row r="60" spans="1:9" ht="15.75" customHeight="1">
      <c r="A60" s="8"/>
      <c r="B60" s="20">
        <v>44168</v>
      </c>
      <c r="C60" s="21" t="s">
        <v>2249</v>
      </c>
      <c r="D60" s="25" t="s">
        <v>2334</v>
      </c>
      <c r="E60" s="22" t="s">
        <v>2386</v>
      </c>
      <c r="F60" s="6">
        <f t="shared" si="1"/>
        <v>19</v>
      </c>
      <c r="G60" s="38">
        <v>2</v>
      </c>
      <c r="H60" s="6">
        <f t="shared" si="2"/>
        <v>9.5</v>
      </c>
      <c r="I60" s="6">
        <f t="shared" si="3"/>
        <v>9.5</v>
      </c>
    </row>
    <row r="61" spans="1:9" ht="15.75" customHeight="1">
      <c r="A61" s="8"/>
      <c r="B61" s="20">
        <v>44190</v>
      </c>
      <c r="C61" s="21" t="s">
        <v>2387</v>
      </c>
      <c r="D61" s="25" t="s">
        <v>2334</v>
      </c>
      <c r="E61" s="22" t="s">
        <v>2388</v>
      </c>
      <c r="F61" s="6">
        <f t="shared" si="1"/>
        <v>18.649999999999999</v>
      </c>
      <c r="G61" s="38">
        <v>2</v>
      </c>
      <c r="H61" s="6">
        <f t="shared" si="2"/>
        <v>9.3249999999999993</v>
      </c>
      <c r="I61" s="6">
        <f t="shared" si="3"/>
        <v>9.3249999999999993</v>
      </c>
    </row>
    <row r="62" spans="1:9" ht="15.75" customHeight="1">
      <c r="A62" s="8"/>
      <c r="B62" s="20">
        <v>44173</v>
      </c>
      <c r="C62" s="21" t="s">
        <v>336</v>
      </c>
      <c r="D62" s="25" t="s">
        <v>2332</v>
      </c>
      <c r="E62" s="22" t="s">
        <v>2389</v>
      </c>
      <c r="F62" s="6">
        <f t="shared" si="1"/>
        <v>18.55</v>
      </c>
      <c r="G62" s="38">
        <v>2</v>
      </c>
      <c r="H62" s="6">
        <f t="shared" si="2"/>
        <v>9.2750000000000004</v>
      </c>
      <c r="I62" s="6">
        <f t="shared" si="3"/>
        <v>9.2750000000000004</v>
      </c>
    </row>
    <row r="63" spans="1:9" ht="15.75" customHeight="1">
      <c r="A63" s="8"/>
      <c r="B63" s="20">
        <v>44189</v>
      </c>
      <c r="C63" s="21" t="s">
        <v>1977</v>
      </c>
      <c r="D63" s="25" t="s">
        <v>2334</v>
      </c>
      <c r="E63" s="22" t="s">
        <v>2390</v>
      </c>
      <c r="F63" s="6">
        <f t="shared" si="1"/>
        <v>18.5</v>
      </c>
      <c r="G63" s="38">
        <v>2</v>
      </c>
      <c r="H63" s="6">
        <f t="shared" si="2"/>
        <v>9.25</v>
      </c>
      <c r="I63" s="6">
        <f t="shared" si="3"/>
        <v>9.25</v>
      </c>
    </row>
    <row r="64" spans="1:9" ht="15.75" customHeight="1">
      <c r="A64" s="8"/>
      <c r="B64" s="20">
        <v>44170</v>
      </c>
      <c r="C64" s="21" t="s">
        <v>2391</v>
      </c>
      <c r="D64" s="25" t="s">
        <v>2334</v>
      </c>
      <c r="E64" s="22" t="s">
        <v>557</v>
      </c>
      <c r="F64" s="6">
        <f t="shared" si="1"/>
        <v>18</v>
      </c>
      <c r="G64" s="38">
        <v>2</v>
      </c>
      <c r="H64" s="6">
        <f t="shared" si="2"/>
        <v>9</v>
      </c>
      <c r="I64" s="6">
        <f t="shared" si="3"/>
        <v>9</v>
      </c>
    </row>
    <row r="65" spans="1:9" ht="15.75" customHeight="1">
      <c r="A65" s="8"/>
      <c r="B65" s="20">
        <v>44184</v>
      </c>
      <c r="C65" s="21" t="s">
        <v>2392</v>
      </c>
      <c r="D65" s="25" t="s">
        <v>2334</v>
      </c>
      <c r="E65" s="22" t="s">
        <v>557</v>
      </c>
      <c r="F65" s="6">
        <f t="shared" si="1"/>
        <v>18</v>
      </c>
      <c r="G65" s="38">
        <v>1</v>
      </c>
      <c r="H65" s="6">
        <f t="shared" si="2"/>
        <v>18</v>
      </c>
      <c r="I65" s="6">
        <f t="shared" si="3"/>
        <v>0</v>
      </c>
    </row>
    <row r="66" spans="1:9" ht="15.75" customHeight="1">
      <c r="A66" s="8"/>
      <c r="B66" s="20">
        <v>44167</v>
      </c>
      <c r="C66" s="21" t="s">
        <v>336</v>
      </c>
      <c r="D66" s="25" t="s">
        <v>2332</v>
      </c>
      <c r="E66" s="22" t="s">
        <v>2393</v>
      </c>
      <c r="F66" s="6">
        <f t="shared" si="1"/>
        <v>17.850000000000001</v>
      </c>
      <c r="G66" s="38">
        <v>2</v>
      </c>
      <c r="H66" s="6">
        <f t="shared" si="2"/>
        <v>8.9250000000000007</v>
      </c>
      <c r="I66" s="6">
        <f t="shared" si="3"/>
        <v>8.9250000000000007</v>
      </c>
    </row>
    <row r="67" spans="1:9" ht="15.75" customHeight="1">
      <c r="A67" s="8"/>
      <c r="B67" s="23">
        <v>44189</v>
      </c>
      <c r="C67" s="21" t="s">
        <v>2023</v>
      </c>
      <c r="D67" s="25" t="s">
        <v>2332</v>
      </c>
      <c r="E67" s="22" t="s">
        <v>2394</v>
      </c>
      <c r="F67" s="6">
        <f t="shared" si="1"/>
        <v>17.84</v>
      </c>
      <c r="G67" s="38">
        <v>2</v>
      </c>
      <c r="H67" s="6">
        <f t="shared" si="2"/>
        <v>8.92</v>
      </c>
      <c r="I67" s="6">
        <f t="shared" si="3"/>
        <v>8.92</v>
      </c>
    </row>
    <row r="68" spans="1:9" ht="15.75" customHeight="1">
      <c r="A68" s="8"/>
      <c r="B68" s="20">
        <v>44189</v>
      </c>
      <c r="C68" s="21" t="s">
        <v>1977</v>
      </c>
      <c r="D68" s="25" t="s">
        <v>2334</v>
      </c>
      <c r="E68" s="22" t="s">
        <v>2395</v>
      </c>
      <c r="F68" s="6">
        <f t="shared" si="1"/>
        <v>15.8</v>
      </c>
      <c r="G68" s="38">
        <v>2</v>
      </c>
      <c r="H68" s="6">
        <f t="shared" si="2"/>
        <v>7.9</v>
      </c>
      <c r="I68" s="6">
        <f t="shared" si="3"/>
        <v>7.9</v>
      </c>
    </row>
    <row r="69" spans="1:9" ht="15.75" customHeight="1">
      <c r="A69" s="8"/>
      <c r="B69" s="23">
        <v>44176</v>
      </c>
      <c r="C69" s="21" t="s">
        <v>313</v>
      </c>
      <c r="D69" s="25" t="s">
        <v>2332</v>
      </c>
      <c r="E69" s="22" t="s">
        <v>2396</v>
      </c>
      <c r="F69" s="6">
        <f t="shared" si="1"/>
        <v>15.4</v>
      </c>
      <c r="G69" s="38">
        <v>2</v>
      </c>
      <c r="H69" s="6">
        <f t="shared" si="2"/>
        <v>7.7</v>
      </c>
      <c r="I69" s="6">
        <f t="shared" si="3"/>
        <v>7.7</v>
      </c>
    </row>
    <row r="70" spans="1:9" ht="15.75" customHeight="1">
      <c r="A70" s="8"/>
      <c r="B70" s="20">
        <v>44174</v>
      </c>
      <c r="C70" s="21" t="s">
        <v>2361</v>
      </c>
      <c r="D70" s="25" t="s">
        <v>2362</v>
      </c>
      <c r="E70" s="22" t="s">
        <v>2397</v>
      </c>
      <c r="F70" s="6">
        <f t="shared" si="1"/>
        <v>14.97</v>
      </c>
      <c r="G70" s="38">
        <v>2</v>
      </c>
      <c r="H70" s="6">
        <f t="shared" si="2"/>
        <v>7.4850000000000003</v>
      </c>
      <c r="I70" s="6">
        <f t="shared" si="3"/>
        <v>7.4850000000000003</v>
      </c>
    </row>
    <row r="71" spans="1:9" ht="15.75" customHeight="1">
      <c r="A71" s="8"/>
      <c r="B71" s="23">
        <v>44189</v>
      </c>
      <c r="C71" s="21" t="s">
        <v>2398</v>
      </c>
      <c r="D71" s="25" t="s">
        <v>2334</v>
      </c>
      <c r="E71" s="22" t="s">
        <v>323</v>
      </c>
      <c r="F71" s="6">
        <f t="shared" si="1"/>
        <v>13.5</v>
      </c>
      <c r="G71" s="38">
        <v>0</v>
      </c>
      <c r="H71" s="6" t="str">
        <f t="shared" si="2"/>
        <v/>
      </c>
      <c r="I71" s="6">
        <f t="shared" si="3"/>
        <v>13.5</v>
      </c>
    </row>
    <row r="72" spans="1:9" ht="15.75" customHeight="1">
      <c r="A72" s="8"/>
      <c r="B72" s="20">
        <v>44170</v>
      </c>
      <c r="C72" s="21" t="s">
        <v>2399</v>
      </c>
      <c r="D72" s="25" t="s">
        <v>2400</v>
      </c>
      <c r="E72" s="22" t="s">
        <v>2070</v>
      </c>
      <c r="F72" s="6">
        <f t="shared" si="1"/>
        <v>13.11</v>
      </c>
      <c r="G72" s="38">
        <v>2</v>
      </c>
      <c r="H72" s="6">
        <f t="shared" si="2"/>
        <v>6.5549999999999997</v>
      </c>
      <c r="I72" s="6">
        <f t="shared" si="3"/>
        <v>6.5549999999999997</v>
      </c>
    </row>
    <row r="73" spans="1:9" ht="15.75" customHeight="1">
      <c r="A73" s="8"/>
      <c r="B73" s="20">
        <v>44175</v>
      </c>
      <c r="C73" s="21" t="s">
        <v>1842</v>
      </c>
      <c r="D73" s="25" t="s">
        <v>2368</v>
      </c>
      <c r="E73" s="22" t="s">
        <v>768</v>
      </c>
      <c r="F73" s="6">
        <f t="shared" si="1"/>
        <v>12</v>
      </c>
      <c r="G73" s="38">
        <v>0</v>
      </c>
      <c r="H73" s="6" t="str">
        <f t="shared" si="2"/>
        <v/>
      </c>
      <c r="I73" s="6">
        <f t="shared" si="3"/>
        <v>12</v>
      </c>
    </row>
    <row r="74" spans="1:9" ht="15.75" customHeight="1">
      <c r="A74" s="8"/>
      <c r="B74" s="24">
        <v>44177</v>
      </c>
      <c r="C74" s="21" t="s">
        <v>2379</v>
      </c>
      <c r="D74" s="25" t="s">
        <v>2334</v>
      </c>
      <c r="E74" s="22" t="s">
        <v>2401</v>
      </c>
      <c r="F74" s="6">
        <f t="shared" si="1"/>
        <v>11.7</v>
      </c>
      <c r="G74" s="38">
        <v>2</v>
      </c>
      <c r="H74" s="6">
        <f t="shared" si="2"/>
        <v>5.85</v>
      </c>
      <c r="I74" s="6">
        <f t="shared" si="3"/>
        <v>5.85</v>
      </c>
    </row>
    <row r="75" spans="1:9" ht="15.75" customHeight="1">
      <c r="A75" s="8"/>
      <c r="B75" s="20">
        <v>44169</v>
      </c>
      <c r="C75" s="21" t="s">
        <v>55</v>
      </c>
      <c r="D75" s="25" t="s">
        <v>2334</v>
      </c>
      <c r="E75" s="22" t="s">
        <v>27</v>
      </c>
      <c r="F75" s="6">
        <f t="shared" si="1"/>
        <v>11.5</v>
      </c>
      <c r="G75" s="38">
        <v>0</v>
      </c>
      <c r="H75" s="6" t="str">
        <f t="shared" si="2"/>
        <v/>
      </c>
      <c r="I75" s="6">
        <f t="shared" si="3"/>
        <v>11.5</v>
      </c>
    </row>
    <row r="76" spans="1:9" ht="15.75" customHeight="1">
      <c r="A76" s="8"/>
      <c r="B76" s="20">
        <v>44195</v>
      </c>
      <c r="C76" s="21" t="s">
        <v>5</v>
      </c>
      <c r="D76" s="25" t="s">
        <v>2332</v>
      </c>
      <c r="E76" s="22" t="s">
        <v>2402</v>
      </c>
      <c r="F76" s="6">
        <f t="shared" si="1"/>
        <v>11.17</v>
      </c>
      <c r="G76" s="38">
        <v>2</v>
      </c>
      <c r="H76" s="6">
        <f t="shared" si="2"/>
        <v>5.585</v>
      </c>
      <c r="I76" s="6">
        <f t="shared" si="3"/>
        <v>5.585</v>
      </c>
    </row>
    <row r="77" spans="1:9" ht="15.75" customHeight="1">
      <c r="A77" s="8"/>
      <c r="B77" s="20">
        <v>44179</v>
      </c>
      <c r="C77" s="21" t="s">
        <v>2062</v>
      </c>
      <c r="D77" s="25" t="s">
        <v>2332</v>
      </c>
      <c r="E77" s="22" t="s">
        <v>2403</v>
      </c>
      <c r="F77" s="6">
        <f t="shared" si="1"/>
        <v>11.04</v>
      </c>
      <c r="G77" s="38">
        <v>2</v>
      </c>
      <c r="H77" s="6">
        <f t="shared" si="2"/>
        <v>5.52</v>
      </c>
      <c r="I77" s="6">
        <f t="shared" si="3"/>
        <v>5.52</v>
      </c>
    </row>
    <row r="78" spans="1:9" ht="15.75" customHeight="1">
      <c r="A78" s="8"/>
      <c r="B78" s="23">
        <v>44186</v>
      </c>
      <c r="C78" s="21" t="s">
        <v>2404</v>
      </c>
      <c r="D78" s="44" t="s">
        <v>2368</v>
      </c>
      <c r="E78" s="45" t="s">
        <v>2405</v>
      </c>
      <c r="F78" s="6">
        <f t="shared" si="1"/>
        <v>11.01</v>
      </c>
      <c r="G78" s="38">
        <v>2</v>
      </c>
      <c r="H78" s="6">
        <f t="shared" si="2"/>
        <v>5.5049999999999999</v>
      </c>
      <c r="I78" s="6">
        <f t="shared" si="3"/>
        <v>5.5049999999999999</v>
      </c>
    </row>
    <row r="79" spans="1:9" ht="15.75" customHeight="1">
      <c r="A79" s="8"/>
      <c r="B79" s="20">
        <v>44170</v>
      </c>
      <c r="C79" s="21" t="s">
        <v>2406</v>
      </c>
      <c r="D79" s="44" t="s">
        <v>2362</v>
      </c>
      <c r="E79" s="45" t="s">
        <v>1330</v>
      </c>
      <c r="F79" s="6">
        <f t="shared" si="1"/>
        <v>10.4</v>
      </c>
      <c r="G79" s="38">
        <v>0</v>
      </c>
      <c r="H79" s="6" t="str">
        <f t="shared" si="2"/>
        <v/>
      </c>
      <c r="I79" s="6">
        <f t="shared" si="3"/>
        <v>10.4</v>
      </c>
    </row>
    <row r="80" spans="1:9" ht="15.75" customHeight="1">
      <c r="A80" s="8"/>
      <c r="B80" s="23">
        <v>44169</v>
      </c>
      <c r="C80" s="21" t="s">
        <v>2407</v>
      </c>
      <c r="D80" s="25" t="s">
        <v>2325</v>
      </c>
      <c r="E80" s="22" t="s">
        <v>358</v>
      </c>
      <c r="F80" s="6">
        <f t="shared" si="1"/>
        <v>10</v>
      </c>
      <c r="G80" s="38">
        <v>2</v>
      </c>
      <c r="H80" s="6">
        <f t="shared" si="2"/>
        <v>5</v>
      </c>
      <c r="I80" s="6">
        <f t="shared" si="3"/>
        <v>5</v>
      </c>
    </row>
    <row r="81" spans="1:9" ht="15.75" customHeight="1">
      <c r="A81" s="8"/>
      <c r="B81" s="23">
        <v>44176</v>
      </c>
      <c r="C81" s="21" t="s">
        <v>1842</v>
      </c>
      <c r="D81" s="25" t="s">
        <v>2368</v>
      </c>
      <c r="E81" s="22" t="s">
        <v>358</v>
      </c>
      <c r="F81" s="6">
        <f t="shared" si="1"/>
        <v>10</v>
      </c>
      <c r="G81" s="38">
        <v>0</v>
      </c>
      <c r="H81" s="6" t="str">
        <f t="shared" si="2"/>
        <v/>
      </c>
      <c r="I81" s="6">
        <f t="shared" si="3"/>
        <v>10</v>
      </c>
    </row>
    <row r="82" spans="1:9" ht="15.75" customHeight="1">
      <c r="A82" s="8"/>
      <c r="B82" s="20">
        <v>44183</v>
      </c>
      <c r="C82" s="21" t="s">
        <v>2408</v>
      </c>
      <c r="D82" s="25" t="s">
        <v>2325</v>
      </c>
      <c r="E82" s="22" t="s">
        <v>358</v>
      </c>
      <c r="F82" s="6">
        <f t="shared" si="1"/>
        <v>10</v>
      </c>
      <c r="G82" s="38">
        <v>2</v>
      </c>
      <c r="H82" s="6">
        <f t="shared" si="2"/>
        <v>5</v>
      </c>
      <c r="I82" s="6">
        <f t="shared" si="3"/>
        <v>5</v>
      </c>
    </row>
    <row r="83" spans="1:9" ht="15.75" customHeight="1">
      <c r="A83" s="8"/>
      <c r="B83" s="23">
        <v>44198</v>
      </c>
      <c r="C83" s="43" t="s">
        <v>2409</v>
      </c>
      <c r="D83" s="25" t="s">
        <v>2325</v>
      </c>
      <c r="E83" s="22" t="s">
        <v>358</v>
      </c>
      <c r="F83" s="6">
        <f t="shared" si="1"/>
        <v>10</v>
      </c>
      <c r="G83" s="38">
        <v>0</v>
      </c>
      <c r="H83" s="6" t="str">
        <f t="shared" si="2"/>
        <v/>
      </c>
      <c r="I83" s="6">
        <f t="shared" si="3"/>
        <v>10</v>
      </c>
    </row>
    <row r="84" spans="1:9" ht="15.75" customHeight="1">
      <c r="A84" s="8"/>
      <c r="B84" s="23">
        <v>44170</v>
      </c>
      <c r="C84" s="21" t="s">
        <v>2410</v>
      </c>
      <c r="D84" s="25" t="s">
        <v>2334</v>
      </c>
      <c r="E84" s="22" t="s">
        <v>31</v>
      </c>
      <c r="F84" s="6">
        <f t="shared" si="1"/>
        <v>9.9</v>
      </c>
      <c r="G84" s="38">
        <v>2</v>
      </c>
      <c r="H84" s="6">
        <f t="shared" si="2"/>
        <v>4.95</v>
      </c>
      <c r="I84" s="6">
        <f t="shared" si="3"/>
        <v>4.95</v>
      </c>
    </row>
    <row r="85" spans="1:9" ht="15.75" customHeight="1">
      <c r="A85" s="8"/>
      <c r="B85" s="23">
        <v>44178</v>
      </c>
      <c r="C85" s="21" t="s">
        <v>2411</v>
      </c>
      <c r="D85" s="25" t="s">
        <v>2334</v>
      </c>
      <c r="E85" s="22" t="s">
        <v>353</v>
      </c>
      <c r="F85" s="6">
        <f t="shared" si="1"/>
        <v>9</v>
      </c>
      <c r="G85" s="38">
        <v>2</v>
      </c>
      <c r="H85" s="6">
        <f t="shared" si="2"/>
        <v>4.5</v>
      </c>
      <c r="I85" s="6">
        <f t="shared" si="3"/>
        <v>4.5</v>
      </c>
    </row>
    <row r="86" spans="1:9" ht="15.75" customHeight="1">
      <c r="A86" s="8"/>
      <c r="B86" s="20">
        <v>44180</v>
      </c>
      <c r="C86" s="21" t="s">
        <v>2100</v>
      </c>
      <c r="D86" s="25" t="s">
        <v>2334</v>
      </c>
      <c r="E86" s="22" t="s">
        <v>330</v>
      </c>
      <c r="F86" s="6">
        <f t="shared" si="1"/>
        <v>8.8000000000000007</v>
      </c>
      <c r="G86" s="38">
        <v>2</v>
      </c>
      <c r="H86" s="6">
        <f t="shared" si="2"/>
        <v>4.4000000000000004</v>
      </c>
      <c r="I86" s="6">
        <f t="shared" si="3"/>
        <v>4.4000000000000004</v>
      </c>
    </row>
    <row r="87" spans="1:9" ht="15.75" customHeight="1">
      <c r="A87" s="8"/>
      <c r="B87" s="20">
        <v>44179</v>
      </c>
      <c r="C87" s="21" t="s">
        <v>2223</v>
      </c>
      <c r="D87" s="25" t="s">
        <v>2334</v>
      </c>
      <c r="E87" s="22" t="s">
        <v>2248</v>
      </c>
      <c r="F87" s="6">
        <f t="shared" si="1"/>
        <v>8.4</v>
      </c>
      <c r="G87" s="38">
        <v>2</v>
      </c>
      <c r="H87" s="6">
        <f t="shared" si="2"/>
        <v>4.2</v>
      </c>
      <c r="I87" s="6">
        <f t="shared" si="3"/>
        <v>4.2</v>
      </c>
    </row>
    <row r="88" spans="1:9" ht="15.75" customHeight="1">
      <c r="A88" s="8"/>
      <c r="B88" s="24">
        <v>44181</v>
      </c>
      <c r="C88" s="21" t="s">
        <v>2412</v>
      </c>
      <c r="D88" s="25" t="s">
        <v>2334</v>
      </c>
      <c r="E88" s="22" t="s">
        <v>1241</v>
      </c>
      <c r="F88" s="6">
        <f t="shared" si="1"/>
        <v>8.1</v>
      </c>
      <c r="G88" s="38">
        <v>2</v>
      </c>
      <c r="H88" s="6">
        <f t="shared" si="2"/>
        <v>4.05</v>
      </c>
      <c r="I88" s="6">
        <f t="shared" si="3"/>
        <v>4.05</v>
      </c>
    </row>
    <row r="89" spans="1:9" ht="15.75" customHeight="1">
      <c r="A89" s="8"/>
      <c r="B89" s="20">
        <v>44168</v>
      </c>
      <c r="C89" s="21" t="s">
        <v>2089</v>
      </c>
      <c r="D89" s="25" t="s">
        <v>2413</v>
      </c>
      <c r="E89" s="22" t="s">
        <v>249</v>
      </c>
      <c r="F89" s="6">
        <f t="shared" si="1"/>
        <v>8</v>
      </c>
      <c r="G89" s="38">
        <v>1</v>
      </c>
      <c r="H89" s="6">
        <f t="shared" si="2"/>
        <v>8</v>
      </c>
      <c r="I89" s="6">
        <f t="shared" si="3"/>
        <v>0</v>
      </c>
    </row>
    <row r="90" spans="1:9" ht="15.75" customHeight="1">
      <c r="A90" s="8"/>
      <c r="B90" s="23">
        <v>44168</v>
      </c>
      <c r="C90" s="21" t="s">
        <v>41</v>
      </c>
      <c r="D90" s="25" t="s">
        <v>2334</v>
      </c>
      <c r="E90" s="22" t="s">
        <v>249</v>
      </c>
      <c r="F90" s="6">
        <f t="shared" si="1"/>
        <v>8</v>
      </c>
      <c r="G90" s="38">
        <v>2</v>
      </c>
      <c r="H90" s="6">
        <f t="shared" si="2"/>
        <v>4</v>
      </c>
      <c r="I90" s="6">
        <f t="shared" si="3"/>
        <v>4</v>
      </c>
    </row>
    <row r="91" spans="1:9" ht="15.75" customHeight="1">
      <c r="A91" s="8"/>
      <c r="B91" s="20">
        <v>44186</v>
      </c>
      <c r="C91" s="21" t="s">
        <v>1010</v>
      </c>
      <c r="D91" s="44" t="s">
        <v>2334</v>
      </c>
      <c r="E91" s="45" t="s">
        <v>34</v>
      </c>
      <c r="F91" s="6">
        <f t="shared" si="1"/>
        <v>7.9</v>
      </c>
      <c r="G91" s="38">
        <v>2</v>
      </c>
      <c r="H91" s="6">
        <f t="shared" si="2"/>
        <v>3.95</v>
      </c>
      <c r="I91" s="6">
        <f t="shared" si="3"/>
        <v>3.95</v>
      </c>
    </row>
    <row r="92" spans="1:9" ht="15.75" customHeight="1">
      <c r="A92" s="8"/>
      <c r="B92" s="23">
        <v>44191</v>
      </c>
      <c r="C92" s="21" t="s">
        <v>2414</v>
      </c>
      <c r="D92" s="25" t="s">
        <v>2334</v>
      </c>
      <c r="E92" s="22" t="s">
        <v>1178</v>
      </c>
      <c r="F92" s="6">
        <f t="shared" si="1"/>
        <v>7.8</v>
      </c>
      <c r="G92" s="38">
        <v>2</v>
      </c>
      <c r="H92" s="6">
        <f t="shared" si="2"/>
        <v>3.9</v>
      </c>
      <c r="I92" s="6">
        <f t="shared" si="3"/>
        <v>3.9</v>
      </c>
    </row>
    <row r="93" spans="1:9" ht="15.75" customHeight="1">
      <c r="A93" s="8"/>
      <c r="B93" s="20">
        <v>44186</v>
      </c>
      <c r="C93" s="46" t="s">
        <v>2270</v>
      </c>
      <c r="D93" s="44" t="s">
        <v>2334</v>
      </c>
      <c r="E93" s="45" t="s">
        <v>2176</v>
      </c>
      <c r="F93" s="6">
        <f t="shared" si="1"/>
        <v>7.3</v>
      </c>
      <c r="G93" s="38">
        <v>2</v>
      </c>
      <c r="H93" s="6">
        <f t="shared" si="2"/>
        <v>3.65</v>
      </c>
      <c r="I93" s="6">
        <f t="shared" si="3"/>
        <v>3.65</v>
      </c>
    </row>
    <row r="94" spans="1:9" ht="15.75" customHeight="1">
      <c r="A94" s="8"/>
      <c r="B94" s="20">
        <v>44176</v>
      </c>
      <c r="C94" s="21" t="s">
        <v>313</v>
      </c>
      <c r="D94" s="25" t="s">
        <v>2332</v>
      </c>
      <c r="E94" s="22" t="s">
        <v>44</v>
      </c>
      <c r="F94" s="6">
        <f t="shared" si="1"/>
        <v>6.9</v>
      </c>
      <c r="G94" s="38">
        <v>2</v>
      </c>
      <c r="H94" s="6">
        <f t="shared" si="2"/>
        <v>3.45</v>
      </c>
      <c r="I94" s="6">
        <f t="shared" si="3"/>
        <v>3.45</v>
      </c>
    </row>
    <row r="95" spans="1:9" ht="15.75" customHeight="1">
      <c r="A95" s="8"/>
      <c r="B95" s="20">
        <v>44186</v>
      </c>
      <c r="C95" s="21" t="s">
        <v>1916</v>
      </c>
      <c r="D95" s="25" t="s">
        <v>2332</v>
      </c>
      <c r="E95" s="22" t="s">
        <v>2415</v>
      </c>
      <c r="F95" s="6">
        <f t="shared" si="1"/>
        <v>6.75</v>
      </c>
      <c r="G95" s="38">
        <v>2</v>
      </c>
      <c r="H95" s="6">
        <f t="shared" si="2"/>
        <v>3.375</v>
      </c>
      <c r="I95" s="6">
        <f t="shared" si="3"/>
        <v>3.375</v>
      </c>
    </row>
    <row r="96" spans="1:9" ht="15.75" customHeight="1">
      <c r="A96" s="8"/>
      <c r="B96" s="23">
        <v>44194</v>
      </c>
      <c r="C96" s="21" t="s">
        <v>2416</v>
      </c>
      <c r="D96" s="25" t="s">
        <v>2334</v>
      </c>
      <c r="E96" s="22" t="s">
        <v>2417</v>
      </c>
      <c r="F96" s="6">
        <f t="shared" si="1"/>
        <v>6.42</v>
      </c>
      <c r="G96" s="38">
        <v>0</v>
      </c>
      <c r="H96" s="6" t="str">
        <f t="shared" si="2"/>
        <v/>
      </c>
      <c r="I96" s="6">
        <f t="shared" si="3"/>
        <v>6.42</v>
      </c>
    </row>
    <row r="97" spans="1:9" ht="15.75" customHeight="1">
      <c r="A97" s="8"/>
      <c r="B97" s="20">
        <v>44172</v>
      </c>
      <c r="C97" s="21" t="s">
        <v>326</v>
      </c>
      <c r="D97" s="25" t="s">
        <v>2334</v>
      </c>
      <c r="E97" s="22" t="s">
        <v>801</v>
      </c>
      <c r="F97" s="6">
        <f t="shared" si="1"/>
        <v>6</v>
      </c>
      <c r="G97" s="38">
        <v>2</v>
      </c>
      <c r="H97" s="6">
        <f t="shared" si="2"/>
        <v>3</v>
      </c>
      <c r="I97" s="6">
        <f t="shared" si="3"/>
        <v>3</v>
      </c>
    </row>
    <row r="98" spans="1:9" ht="15.75" customHeight="1">
      <c r="A98" s="8"/>
      <c r="B98" s="20">
        <v>44172</v>
      </c>
      <c r="C98" s="46" t="s">
        <v>1842</v>
      </c>
      <c r="D98" s="44" t="s">
        <v>2368</v>
      </c>
      <c r="E98" s="45" t="s">
        <v>501</v>
      </c>
      <c r="F98" s="6">
        <f t="shared" si="1"/>
        <v>5</v>
      </c>
      <c r="G98" s="38">
        <v>0</v>
      </c>
      <c r="H98" s="6" t="str">
        <f t="shared" si="2"/>
        <v/>
      </c>
      <c r="I98" s="6">
        <f t="shared" si="3"/>
        <v>5</v>
      </c>
    </row>
    <row r="99" spans="1:9" ht="15.75" customHeight="1">
      <c r="A99" s="8"/>
      <c r="B99" s="20">
        <v>44189</v>
      </c>
      <c r="C99" s="21" t="s">
        <v>1842</v>
      </c>
      <c r="D99" s="25" t="s">
        <v>2368</v>
      </c>
      <c r="E99" s="22" t="s">
        <v>501</v>
      </c>
      <c r="F99" s="6">
        <f t="shared" si="1"/>
        <v>5</v>
      </c>
      <c r="G99" s="38">
        <v>2</v>
      </c>
      <c r="H99" s="6">
        <f t="shared" si="2"/>
        <v>2.5</v>
      </c>
      <c r="I99" s="6">
        <f t="shared" si="3"/>
        <v>2.5</v>
      </c>
    </row>
    <row r="100" spans="1:9" ht="15.75" customHeight="1">
      <c r="A100" s="8"/>
      <c r="B100" s="24">
        <v>44189</v>
      </c>
      <c r="C100" s="21" t="s">
        <v>1842</v>
      </c>
      <c r="D100" s="25" t="s">
        <v>2368</v>
      </c>
      <c r="E100" s="22" t="s">
        <v>501</v>
      </c>
      <c r="F100" s="6">
        <f t="shared" si="1"/>
        <v>5</v>
      </c>
      <c r="G100" s="38">
        <v>2</v>
      </c>
      <c r="H100" s="6">
        <f t="shared" si="2"/>
        <v>2.5</v>
      </c>
      <c r="I100" s="6">
        <f t="shared" si="3"/>
        <v>2.5</v>
      </c>
    </row>
    <row r="101" spans="1:9" ht="15.75" customHeight="1">
      <c r="A101" s="8"/>
      <c r="B101" s="20">
        <v>44182</v>
      </c>
      <c r="C101" s="46" t="s">
        <v>2126</v>
      </c>
      <c r="D101" s="44" t="s">
        <v>2334</v>
      </c>
      <c r="E101" s="45" t="s">
        <v>1612</v>
      </c>
      <c r="F101" s="6">
        <f t="shared" si="1"/>
        <v>4.7</v>
      </c>
      <c r="G101" s="38">
        <v>2</v>
      </c>
      <c r="H101" s="6">
        <f t="shared" si="2"/>
        <v>2.35</v>
      </c>
      <c r="I101" s="6">
        <f t="shared" si="3"/>
        <v>2.35</v>
      </c>
    </row>
    <row r="102" spans="1:9" ht="15.75" customHeight="1">
      <c r="A102" s="8"/>
      <c r="B102" s="20">
        <v>44180</v>
      </c>
      <c r="C102" s="21" t="s">
        <v>2418</v>
      </c>
      <c r="D102" s="25" t="s">
        <v>1805</v>
      </c>
      <c r="E102" s="22" t="s">
        <v>2419</v>
      </c>
      <c r="F102" s="6">
        <f t="shared" si="1"/>
        <v>4.54</v>
      </c>
      <c r="G102" s="38">
        <v>2</v>
      </c>
      <c r="H102" s="6">
        <f t="shared" si="2"/>
        <v>2.27</v>
      </c>
      <c r="I102" s="6">
        <f t="shared" si="3"/>
        <v>2.27</v>
      </c>
    </row>
    <row r="103" spans="1:9" ht="15.75" customHeight="1">
      <c r="A103" s="8"/>
      <c r="B103" s="23">
        <v>44189</v>
      </c>
      <c r="C103" s="21" t="s">
        <v>2420</v>
      </c>
      <c r="D103" s="25" t="s">
        <v>2334</v>
      </c>
      <c r="E103" s="22" t="s">
        <v>560</v>
      </c>
      <c r="F103" s="6">
        <f t="shared" si="1"/>
        <v>4.2</v>
      </c>
      <c r="G103" s="38">
        <v>2</v>
      </c>
      <c r="H103" s="6">
        <f t="shared" si="2"/>
        <v>2.1</v>
      </c>
      <c r="I103" s="6">
        <f t="shared" si="3"/>
        <v>2.1</v>
      </c>
    </row>
    <row r="104" spans="1:9" ht="15.75" customHeight="1">
      <c r="A104" s="8"/>
      <c r="B104" s="20">
        <v>44190</v>
      </c>
      <c r="C104" s="21" t="s">
        <v>2421</v>
      </c>
      <c r="D104" s="25" t="s">
        <v>2334</v>
      </c>
      <c r="E104" s="22" t="s">
        <v>956</v>
      </c>
      <c r="F104" s="6">
        <f t="shared" si="1"/>
        <v>3.95</v>
      </c>
      <c r="G104" s="38">
        <v>2</v>
      </c>
      <c r="H104" s="6">
        <f t="shared" si="2"/>
        <v>1.9750000000000001</v>
      </c>
      <c r="I104" s="6">
        <f t="shared" si="3"/>
        <v>1.9750000000000001</v>
      </c>
    </row>
    <row r="105" spans="1:9" ht="15.75" customHeight="1">
      <c r="A105" s="8"/>
      <c r="B105" s="20">
        <v>44169</v>
      </c>
      <c r="C105" s="21" t="s">
        <v>55</v>
      </c>
      <c r="D105" s="25" t="s">
        <v>2334</v>
      </c>
      <c r="E105" s="22" t="s">
        <v>806</v>
      </c>
      <c r="F105" s="6">
        <f t="shared" si="1"/>
        <v>3.5</v>
      </c>
      <c r="G105" s="38">
        <v>2</v>
      </c>
      <c r="H105" s="6">
        <f t="shared" si="2"/>
        <v>1.75</v>
      </c>
      <c r="I105" s="6">
        <f t="shared" si="3"/>
        <v>1.75</v>
      </c>
    </row>
    <row r="106" spans="1:9" ht="15.75" customHeight="1">
      <c r="A106" s="8"/>
      <c r="B106" s="23">
        <v>44188</v>
      </c>
      <c r="C106" s="21" t="s">
        <v>2412</v>
      </c>
      <c r="D106" s="25" t="s">
        <v>2334</v>
      </c>
      <c r="E106" s="22" t="s">
        <v>806</v>
      </c>
      <c r="F106" s="6">
        <f t="shared" si="1"/>
        <v>3.5</v>
      </c>
      <c r="G106" s="38">
        <v>2</v>
      </c>
      <c r="H106" s="6">
        <f t="shared" si="2"/>
        <v>1.75</v>
      </c>
      <c r="I106" s="6">
        <f t="shared" si="3"/>
        <v>1.75</v>
      </c>
    </row>
    <row r="107" spans="1:9" ht="15.75" customHeight="1">
      <c r="A107" s="8"/>
      <c r="B107" s="20">
        <v>44184</v>
      </c>
      <c r="C107" s="21" t="s">
        <v>2193</v>
      </c>
      <c r="D107" s="25" t="s">
        <v>2332</v>
      </c>
      <c r="E107" s="22" t="s">
        <v>2422</v>
      </c>
      <c r="F107" s="6">
        <f t="shared" si="1"/>
        <v>3.25</v>
      </c>
      <c r="G107" s="38">
        <v>2</v>
      </c>
      <c r="H107" s="6">
        <f t="shared" si="2"/>
        <v>1.625</v>
      </c>
      <c r="I107" s="6">
        <f t="shared" si="3"/>
        <v>1.625</v>
      </c>
    </row>
    <row r="108" spans="1:9" ht="15.75" customHeight="1">
      <c r="A108" s="8"/>
      <c r="B108" s="24">
        <v>44174</v>
      </c>
      <c r="C108" s="21" t="s">
        <v>2307</v>
      </c>
      <c r="D108" s="25" t="s">
        <v>2332</v>
      </c>
      <c r="E108" s="22" t="s">
        <v>61</v>
      </c>
      <c r="F108" s="6">
        <f t="shared" si="1"/>
        <v>2.7</v>
      </c>
      <c r="G108" s="38">
        <v>2</v>
      </c>
      <c r="H108" s="6">
        <f t="shared" si="2"/>
        <v>1.35</v>
      </c>
      <c r="I108" s="6">
        <f t="shared" si="3"/>
        <v>1.35</v>
      </c>
    </row>
    <row r="109" spans="1:9" ht="15.75" customHeight="1">
      <c r="A109" s="8"/>
      <c r="B109" s="20">
        <v>44188</v>
      </c>
      <c r="C109" s="21" t="s">
        <v>2307</v>
      </c>
      <c r="D109" s="44" t="s">
        <v>2332</v>
      </c>
      <c r="E109" s="45" t="s">
        <v>61</v>
      </c>
      <c r="F109" s="6">
        <f t="shared" si="1"/>
        <v>2.7</v>
      </c>
      <c r="G109" s="38">
        <v>2</v>
      </c>
      <c r="H109" s="6">
        <f t="shared" si="2"/>
        <v>1.35</v>
      </c>
      <c r="I109" s="6">
        <f t="shared" si="3"/>
        <v>1.35</v>
      </c>
    </row>
    <row r="110" spans="1:9" ht="15.75" customHeight="1">
      <c r="A110" s="8"/>
      <c r="B110" s="20">
        <v>44175</v>
      </c>
      <c r="C110" s="21" t="s">
        <v>2423</v>
      </c>
      <c r="D110" s="44" t="s">
        <v>1805</v>
      </c>
      <c r="E110" s="45" t="s">
        <v>1118</v>
      </c>
      <c r="F110" s="6">
        <f t="shared" si="1"/>
        <v>1.02</v>
      </c>
      <c r="G110" s="38">
        <v>2</v>
      </c>
      <c r="H110" s="6">
        <f t="shared" si="2"/>
        <v>0.51</v>
      </c>
      <c r="I110" s="6">
        <f t="shared" si="3"/>
        <v>0.51</v>
      </c>
    </row>
    <row r="111" spans="1:9" ht="15.75" customHeight="1">
      <c r="A111" s="8"/>
      <c r="B111" s="20">
        <v>44189</v>
      </c>
      <c r="C111" s="21" t="s">
        <v>2424</v>
      </c>
      <c r="D111" s="25" t="s">
        <v>1805</v>
      </c>
      <c r="E111" s="22" t="s">
        <v>1979</v>
      </c>
      <c r="F111" s="6">
        <f t="shared" si="1"/>
        <v>0.92</v>
      </c>
      <c r="G111" s="38">
        <v>2</v>
      </c>
      <c r="H111" s="6">
        <f t="shared" si="2"/>
        <v>0.46</v>
      </c>
      <c r="I111" s="6">
        <f t="shared" si="3"/>
        <v>0.46</v>
      </c>
    </row>
    <row r="112" spans="1:9" ht="15.75" customHeight="1">
      <c r="A112" s="8"/>
      <c r="B112" s="23">
        <v>44171</v>
      </c>
      <c r="C112" s="21" t="s">
        <v>336</v>
      </c>
      <c r="D112" s="25" t="s">
        <v>2332</v>
      </c>
      <c r="E112" s="22" t="s">
        <v>1855</v>
      </c>
      <c r="F112" s="6">
        <f t="shared" si="1"/>
        <v>0.24</v>
      </c>
      <c r="G112" s="38">
        <v>2</v>
      </c>
      <c r="H112" s="6">
        <f t="shared" si="2"/>
        <v>0.12</v>
      </c>
      <c r="I112" s="6">
        <f t="shared" si="3"/>
        <v>0.12</v>
      </c>
    </row>
    <row r="113" spans="1:9" ht="15.75" customHeight="1">
      <c r="A113" s="8"/>
      <c r="B113" s="23">
        <v>44169</v>
      </c>
      <c r="C113" s="21" t="s">
        <v>2236</v>
      </c>
      <c r="D113" s="22"/>
      <c r="E113" s="22" t="s">
        <v>1911</v>
      </c>
      <c r="F113" s="6"/>
      <c r="G113" s="38">
        <v>0</v>
      </c>
      <c r="H113" s="6" t="str">
        <f t="shared" si="2"/>
        <v/>
      </c>
      <c r="I113" s="6">
        <f t="shared" si="3"/>
        <v>0</v>
      </c>
    </row>
    <row r="114" spans="1:9" ht="15.75" customHeight="1">
      <c r="A114" s="8"/>
      <c r="B114" s="23">
        <v>44169</v>
      </c>
      <c r="C114" s="21" t="s">
        <v>2236</v>
      </c>
      <c r="D114" s="22"/>
      <c r="E114" s="22" t="s">
        <v>2425</v>
      </c>
      <c r="F114" s="6"/>
      <c r="G114" s="38">
        <v>0</v>
      </c>
      <c r="H114" s="6" t="str">
        <f t="shared" si="2"/>
        <v/>
      </c>
      <c r="I114" s="6">
        <f t="shared" si="3"/>
        <v>0</v>
      </c>
    </row>
    <row r="115" spans="1:9" ht="15.75" customHeight="1">
      <c r="B115" s="26"/>
      <c r="G115" s="39"/>
      <c r="H115" s="13"/>
    </row>
    <row r="116" spans="1:9" ht="15.75" customHeight="1">
      <c r="G116" s="39"/>
      <c r="H116" s="13"/>
    </row>
    <row r="117" spans="1:9" ht="15.75" customHeight="1">
      <c r="G117" s="39"/>
    </row>
    <row r="118" spans="1:9" ht="15.75" customHeight="1">
      <c r="G118" s="39"/>
    </row>
    <row r="119" spans="1:9" ht="15.75" customHeight="1">
      <c r="G119" s="39"/>
    </row>
    <row r="120" spans="1:9" ht="15.75" customHeight="1">
      <c r="G120" s="39"/>
      <c r="H120" s="13"/>
    </row>
    <row r="121" spans="1:9" ht="15.75" customHeight="1">
      <c r="G121" s="39"/>
      <c r="H121" s="13"/>
    </row>
    <row r="122" spans="1:9" ht="15.75" customHeight="1">
      <c r="G122" s="39"/>
      <c r="H122" s="13"/>
    </row>
    <row r="123" spans="1:9" ht="15.75" customHeight="1">
      <c r="G123" s="39"/>
      <c r="H123" s="13"/>
    </row>
    <row r="124" spans="1:9" ht="15.75" customHeight="1">
      <c r="G124" s="39"/>
      <c r="H124" s="13"/>
    </row>
    <row r="125" spans="1:9" ht="15.75" customHeight="1">
      <c r="G125" s="39"/>
      <c r="H125" s="6"/>
      <c r="I125" s="8"/>
    </row>
    <row r="126" spans="1:9" ht="15.75" customHeight="1">
      <c r="G126" s="39"/>
      <c r="H126" s="6"/>
      <c r="I126" s="8"/>
    </row>
    <row r="127" spans="1:9" ht="15.75" customHeight="1">
      <c r="G127" s="39"/>
      <c r="H127" s="6"/>
      <c r="I127" s="8"/>
    </row>
    <row r="128" spans="1:9" ht="15.75" customHeight="1">
      <c r="G128" s="39"/>
      <c r="H128" s="13"/>
    </row>
    <row r="129" spans="7:8" ht="15.75" customHeight="1">
      <c r="G129" s="39"/>
      <c r="H129" s="13"/>
    </row>
    <row r="130" spans="7:8" ht="15.75" customHeight="1">
      <c r="G130" s="39"/>
      <c r="H130" s="13"/>
    </row>
    <row r="131" spans="7:8" ht="15.75" customHeight="1">
      <c r="G131" s="39"/>
      <c r="H131" s="13"/>
    </row>
    <row r="132" spans="7:8" ht="15.75" customHeight="1">
      <c r="G132" s="39"/>
      <c r="H132" s="13"/>
    </row>
    <row r="133" spans="7:8" ht="15.75" customHeight="1">
      <c r="G133" s="39"/>
      <c r="H133" s="13"/>
    </row>
    <row r="134" spans="7:8" ht="15.75" customHeight="1">
      <c r="G134" s="39"/>
      <c r="H134" s="13"/>
    </row>
    <row r="135" spans="7:8" ht="15.75" customHeight="1">
      <c r="G135" s="39"/>
      <c r="H135" s="13"/>
    </row>
    <row r="136" spans="7:8" ht="15.75" customHeight="1">
      <c r="G136" s="39"/>
      <c r="H136" s="13"/>
    </row>
    <row r="137" spans="7:8" ht="15.75" customHeight="1">
      <c r="G137" s="39"/>
      <c r="H137" s="13"/>
    </row>
    <row r="138" spans="7:8" ht="15.75" customHeight="1">
      <c r="G138" s="39"/>
      <c r="H138" s="13"/>
    </row>
    <row r="139" spans="7:8" ht="15.75" customHeight="1">
      <c r="G139" s="39"/>
      <c r="H139" s="13"/>
    </row>
    <row r="140" spans="7:8" ht="15.75" customHeight="1">
      <c r="G140" s="39"/>
      <c r="H140" s="13"/>
    </row>
    <row r="141" spans="7:8" ht="15.75" customHeight="1">
      <c r="G141" s="39"/>
      <c r="H141" s="13"/>
    </row>
    <row r="142" spans="7:8" ht="15.75" customHeight="1">
      <c r="G142" s="39"/>
      <c r="H142" s="13"/>
    </row>
    <row r="143" spans="7:8" ht="15.75" customHeight="1">
      <c r="G143" s="39"/>
      <c r="H143" s="13"/>
    </row>
    <row r="144" spans="7:8" ht="15.75" customHeight="1">
      <c r="G144" s="39"/>
      <c r="H144" s="13"/>
    </row>
    <row r="145" spans="7:8" ht="15.75" customHeight="1">
      <c r="G145" s="39"/>
      <c r="H145" s="13"/>
    </row>
    <row r="146" spans="7:8" ht="15.75" customHeight="1">
      <c r="G146" s="39"/>
      <c r="H146" s="13"/>
    </row>
    <row r="147" spans="7:8" ht="15.75" customHeight="1">
      <c r="G147" s="39"/>
      <c r="H147" s="13"/>
    </row>
    <row r="148" spans="7:8" ht="15.75" customHeight="1">
      <c r="G148" s="39"/>
      <c r="H148" s="13"/>
    </row>
    <row r="149" spans="7:8" ht="15.75" customHeight="1">
      <c r="G149" s="39"/>
      <c r="H149" s="13"/>
    </row>
    <row r="150" spans="7:8" ht="15.75" customHeight="1">
      <c r="G150" s="39"/>
      <c r="H150" s="13"/>
    </row>
    <row r="151" spans="7:8" ht="15.75" customHeight="1">
      <c r="G151" s="39"/>
      <c r="H151" s="13"/>
    </row>
    <row r="152" spans="7:8" ht="15.75" customHeight="1">
      <c r="G152" s="39"/>
      <c r="H152" s="13"/>
    </row>
    <row r="153" spans="7:8" ht="15.75" customHeight="1">
      <c r="G153" s="39"/>
      <c r="H153" s="13"/>
    </row>
    <row r="154" spans="7:8" ht="15.75" customHeight="1">
      <c r="G154" s="39"/>
      <c r="H154" s="13"/>
    </row>
    <row r="155" spans="7:8" ht="15.75" customHeight="1">
      <c r="G155" s="39"/>
      <c r="H155" s="13"/>
    </row>
    <row r="156" spans="7:8" ht="15.75" customHeight="1">
      <c r="G156" s="39"/>
      <c r="H156" s="13"/>
    </row>
    <row r="157" spans="7:8" ht="15.75" customHeight="1">
      <c r="G157" s="39"/>
      <c r="H157" s="13"/>
    </row>
    <row r="158" spans="7:8" ht="15.75" customHeight="1">
      <c r="G158" s="39"/>
      <c r="H158" s="13"/>
    </row>
    <row r="159" spans="7:8" ht="15.75" customHeight="1">
      <c r="G159" s="39"/>
      <c r="H159" s="13"/>
    </row>
    <row r="160" spans="7:8" ht="15.75" customHeight="1">
      <c r="G160" s="39"/>
      <c r="H160" s="13"/>
    </row>
    <row r="161" spans="7:8" ht="15.75" customHeight="1">
      <c r="G161" s="39"/>
      <c r="H161" s="13"/>
    </row>
    <row r="162" spans="7:8" ht="15.75" customHeight="1">
      <c r="G162" s="39"/>
      <c r="H162" s="13"/>
    </row>
    <row r="163" spans="7:8" ht="15.75" customHeight="1">
      <c r="G163" s="39"/>
      <c r="H163" s="13"/>
    </row>
    <row r="164" spans="7:8" ht="15.75" customHeight="1">
      <c r="G164" s="39"/>
      <c r="H164" s="13"/>
    </row>
    <row r="165" spans="7:8" ht="15.75" customHeight="1">
      <c r="G165" s="39"/>
      <c r="H165" s="13"/>
    </row>
    <row r="166" spans="7:8" ht="15.75" customHeight="1">
      <c r="G166" s="39"/>
      <c r="H166" s="13"/>
    </row>
    <row r="167" spans="7:8" ht="15.75" customHeight="1">
      <c r="G167" s="39"/>
      <c r="H167" s="13"/>
    </row>
    <row r="168" spans="7:8" ht="15.75" customHeight="1">
      <c r="G168" s="39"/>
      <c r="H168" s="13"/>
    </row>
    <row r="169" spans="7:8" ht="15.75" customHeight="1">
      <c r="G169" s="39"/>
      <c r="H169" s="13"/>
    </row>
    <row r="170" spans="7:8" ht="15.75" customHeight="1">
      <c r="G170" s="39"/>
      <c r="H170" s="13"/>
    </row>
    <row r="171" spans="7:8" ht="15.75" customHeight="1">
      <c r="G171" s="39"/>
      <c r="H171" s="13"/>
    </row>
    <row r="172" spans="7:8" ht="15.75" customHeight="1">
      <c r="G172" s="39"/>
      <c r="H172" s="13"/>
    </row>
    <row r="173" spans="7:8" ht="15.75" customHeight="1">
      <c r="G173" s="39"/>
      <c r="H173" s="13"/>
    </row>
    <row r="174" spans="7:8" ht="15.75" customHeight="1">
      <c r="G174" s="39"/>
      <c r="H174" s="13"/>
    </row>
    <row r="175" spans="7:8" ht="15.75" customHeight="1">
      <c r="G175" s="39"/>
      <c r="H175" s="13"/>
    </row>
    <row r="176" spans="7:8" ht="15.75" customHeight="1">
      <c r="G176" s="39"/>
      <c r="H176" s="13"/>
    </row>
    <row r="177" spans="7:8" ht="15.75" customHeight="1">
      <c r="G177" s="39"/>
      <c r="H177" s="13"/>
    </row>
    <row r="178" spans="7:8" ht="15.75" customHeight="1">
      <c r="G178" s="39"/>
      <c r="H178" s="13"/>
    </row>
    <row r="179" spans="7:8" ht="15.75" customHeight="1">
      <c r="G179" s="39"/>
      <c r="H179" s="13"/>
    </row>
    <row r="180" spans="7:8" ht="15.75" customHeight="1">
      <c r="G180" s="39"/>
      <c r="H180" s="13"/>
    </row>
    <row r="181" spans="7:8" ht="15.75" customHeight="1">
      <c r="G181" s="39"/>
      <c r="H181" s="13"/>
    </row>
    <row r="182" spans="7:8" ht="15.75" customHeight="1">
      <c r="G182" s="39"/>
      <c r="H182" s="13"/>
    </row>
    <row r="183" spans="7:8" ht="15.75" customHeight="1">
      <c r="G183" s="39"/>
      <c r="H183" s="13"/>
    </row>
    <row r="184" spans="7:8" ht="15.75" customHeight="1">
      <c r="G184" s="39"/>
      <c r="H184" s="13"/>
    </row>
    <row r="185" spans="7:8" ht="15.75" customHeight="1">
      <c r="G185" s="39"/>
      <c r="H185" s="13"/>
    </row>
    <row r="186" spans="7:8" ht="15.75" customHeight="1">
      <c r="G186" s="39"/>
      <c r="H186" s="13"/>
    </row>
    <row r="187" spans="7:8" ht="15.75" customHeight="1">
      <c r="G187" s="39"/>
      <c r="H187" s="13"/>
    </row>
    <row r="188" spans="7:8" ht="15.75" customHeight="1">
      <c r="G188" s="39"/>
      <c r="H188" s="13"/>
    </row>
    <row r="189" spans="7:8" ht="15.75" customHeight="1">
      <c r="G189" s="39"/>
      <c r="H189" s="13"/>
    </row>
    <row r="190" spans="7:8" ht="15.75" customHeight="1">
      <c r="G190" s="39"/>
      <c r="H190" s="13"/>
    </row>
    <row r="191" spans="7:8" ht="15.75" customHeight="1">
      <c r="G191" s="39"/>
      <c r="H191" s="13"/>
    </row>
    <row r="192" spans="7:8" ht="15.75" customHeight="1">
      <c r="G192" s="39"/>
      <c r="H192" s="13"/>
    </row>
    <row r="193" spans="7:8" ht="15.75" customHeight="1">
      <c r="G193" s="39"/>
      <c r="H193" s="13"/>
    </row>
    <row r="194" spans="7:8" ht="15.75" customHeight="1">
      <c r="G194" s="39"/>
      <c r="H194" s="13"/>
    </row>
    <row r="195" spans="7:8" ht="15.75" customHeight="1">
      <c r="G195" s="39"/>
      <c r="H195" s="13"/>
    </row>
    <row r="196" spans="7:8" ht="15.75" customHeight="1">
      <c r="G196" s="39"/>
      <c r="H196" s="13"/>
    </row>
    <row r="197" spans="7:8" ht="15.75" customHeight="1">
      <c r="G197" s="39"/>
      <c r="H197" s="13"/>
    </row>
    <row r="198" spans="7:8" ht="15.75" customHeight="1">
      <c r="G198" s="39"/>
      <c r="H198" s="13"/>
    </row>
    <row r="199" spans="7:8" ht="15.75" customHeight="1">
      <c r="G199" s="39"/>
      <c r="H199" s="13"/>
    </row>
    <row r="200" spans="7:8" ht="15.75" customHeight="1">
      <c r="G200" s="39"/>
      <c r="H200" s="13"/>
    </row>
    <row r="201" spans="7:8" ht="15.75" customHeight="1">
      <c r="G201" s="39"/>
      <c r="H201" s="13"/>
    </row>
    <row r="202" spans="7:8" ht="15.75" customHeight="1">
      <c r="G202" s="39"/>
      <c r="H202" s="13"/>
    </row>
    <row r="203" spans="7:8" ht="15.75" customHeight="1">
      <c r="G203" s="39"/>
      <c r="H203" s="13"/>
    </row>
    <row r="204" spans="7:8" ht="15.75" customHeight="1">
      <c r="G204" s="39"/>
      <c r="H204" s="13"/>
    </row>
    <row r="205" spans="7:8" ht="15.75" customHeight="1">
      <c r="G205" s="39"/>
      <c r="H205" s="13"/>
    </row>
    <row r="206" spans="7:8" ht="15.75" customHeight="1">
      <c r="G206" s="39"/>
      <c r="H206" s="13"/>
    </row>
    <row r="207" spans="7:8" ht="15.75" customHeight="1">
      <c r="G207" s="39"/>
      <c r="H207" s="13"/>
    </row>
    <row r="208" spans="7:8" ht="15.75" customHeight="1">
      <c r="G208" s="39"/>
      <c r="H208" s="13"/>
    </row>
    <row r="209" spans="7:8" ht="15.75" customHeight="1">
      <c r="G209" s="39"/>
      <c r="H209" s="13"/>
    </row>
    <row r="210" spans="7:8" ht="15.75" customHeight="1">
      <c r="G210" s="39"/>
      <c r="H210" s="13"/>
    </row>
    <row r="211" spans="7:8" ht="15.75" customHeight="1">
      <c r="G211" s="39"/>
      <c r="H211" s="13"/>
    </row>
    <row r="212" spans="7:8" ht="15.75" customHeight="1">
      <c r="G212" s="39"/>
      <c r="H212" s="13"/>
    </row>
    <row r="213" spans="7:8" ht="15.75" customHeight="1">
      <c r="G213" s="39"/>
      <c r="H213" s="13"/>
    </row>
    <row r="214" spans="7:8" ht="15.75" customHeight="1">
      <c r="G214" s="39"/>
      <c r="H214" s="13"/>
    </row>
    <row r="215" spans="7:8" ht="15.75" customHeight="1">
      <c r="G215" s="39"/>
      <c r="H215" s="13"/>
    </row>
    <row r="216" spans="7:8" ht="15.75" customHeight="1">
      <c r="G216" s="39"/>
      <c r="H216" s="13"/>
    </row>
    <row r="217" spans="7:8" ht="15.75" customHeight="1">
      <c r="G217" s="39"/>
      <c r="H217" s="13"/>
    </row>
    <row r="218" spans="7:8" ht="15.75" customHeight="1">
      <c r="G218" s="39"/>
      <c r="H218" s="13"/>
    </row>
    <row r="219" spans="7:8" ht="15.75" customHeight="1">
      <c r="G219" s="39"/>
      <c r="H219" s="13"/>
    </row>
    <row r="220" spans="7:8" ht="15.75" customHeight="1">
      <c r="G220" s="39"/>
      <c r="H220" s="13"/>
    </row>
    <row r="221" spans="7:8" ht="15.75" customHeight="1">
      <c r="G221" s="39"/>
      <c r="H221" s="13"/>
    </row>
    <row r="222" spans="7:8" ht="15.75" customHeight="1">
      <c r="G222" s="39"/>
      <c r="H222" s="13"/>
    </row>
    <row r="223" spans="7:8" ht="15.75" customHeight="1">
      <c r="G223" s="39"/>
      <c r="H223" s="13"/>
    </row>
    <row r="224" spans="7:8" ht="15.75" customHeight="1">
      <c r="G224" s="39"/>
      <c r="H224" s="13"/>
    </row>
    <row r="225" spans="7:8" ht="15.75" customHeight="1">
      <c r="G225" s="39"/>
      <c r="H225" s="13"/>
    </row>
    <row r="226" spans="7:8" ht="15.75" customHeight="1">
      <c r="G226" s="39"/>
      <c r="H226" s="13"/>
    </row>
    <row r="227" spans="7:8" ht="15.75" customHeight="1">
      <c r="G227" s="39"/>
      <c r="H227" s="13"/>
    </row>
    <row r="228" spans="7:8" ht="15.75" customHeight="1">
      <c r="G228" s="39"/>
      <c r="H228" s="13"/>
    </row>
    <row r="229" spans="7:8" ht="15.75" customHeight="1">
      <c r="G229" s="39"/>
      <c r="H229" s="13"/>
    </row>
    <row r="230" spans="7:8" ht="15.75" customHeight="1">
      <c r="G230" s="39"/>
      <c r="H230" s="13"/>
    </row>
    <row r="231" spans="7:8" ht="15.75" customHeight="1">
      <c r="G231" s="39"/>
      <c r="H231" s="13"/>
    </row>
    <row r="232" spans="7:8" ht="15.75" customHeight="1">
      <c r="G232" s="39"/>
      <c r="H232" s="13"/>
    </row>
    <row r="233" spans="7:8" ht="15.75" customHeight="1">
      <c r="G233" s="39"/>
      <c r="H233" s="13"/>
    </row>
    <row r="234" spans="7:8" ht="15.75" customHeight="1">
      <c r="G234" s="39"/>
      <c r="H234" s="13"/>
    </row>
    <row r="235" spans="7:8" ht="15.75" customHeight="1">
      <c r="G235" s="39"/>
      <c r="H235" s="13"/>
    </row>
    <row r="236" spans="7:8" ht="15.75" customHeight="1">
      <c r="G236" s="39"/>
      <c r="H236" s="13"/>
    </row>
    <row r="237" spans="7:8" ht="15.75" customHeight="1">
      <c r="G237" s="39"/>
      <c r="H237" s="13"/>
    </row>
    <row r="238" spans="7:8" ht="15.75" customHeight="1">
      <c r="G238" s="39"/>
      <c r="H238" s="13"/>
    </row>
    <row r="239" spans="7:8" ht="15.75" customHeight="1">
      <c r="G239" s="39"/>
      <c r="H239" s="13"/>
    </row>
    <row r="240" spans="7:8" ht="15.75" customHeight="1">
      <c r="G240" s="39"/>
      <c r="H240" s="13"/>
    </row>
    <row r="241" spans="7:8" ht="15.75" customHeight="1">
      <c r="G241" s="39"/>
      <c r="H241" s="13"/>
    </row>
    <row r="242" spans="7:8" ht="15.75" customHeight="1">
      <c r="G242" s="39"/>
      <c r="H242" s="13"/>
    </row>
    <row r="243" spans="7:8" ht="15.75" customHeight="1">
      <c r="G243" s="39"/>
      <c r="H243" s="13"/>
    </row>
    <row r="244" spans="7:8" ht="15.75" customHeight="1">
      <c r="G244" s="39"/>
      <c r="H244" s="13"/>
    </row>
    <row r="245" spans="7:8" ht="15.75" customHeight="1">
      <c r="G245" s="39"/>
      <c r="H245" s="13"/>
    </row>
    <row r="246" spans="7:8" ht="15.75" customHeight="1">
      <c r="G246" s="39"/>
      <c r="H246" s="13"/>
    </row>
    <row r="247" spans="7:8" ht="15.75" customHeight="1">
      <c r="G247" s="39"/>
      <c r="H247" s="13"/>
    </row>
    <row r="248" spans="7:8" ht="15.75" customHeight="1">
      <c r="G248" s="39"/>
    </row>
    <row r="249" spans="7:8" ht="15.75" customHeight="1">
      <c r="G249" s="39"/>
    </row>
    <row r="250" spans="7:8" ht="15.75" customHeight="1">
      <c r="G250" s="39"/>
    </row>
    <row r="251" spans="7:8" ht="15.75" customHeight="1">
      <c r="G251" s="39"/>
    </row>
    <row r="252" spans="7:8" ht="15.75" customHeight="1">
      <c r="G252" s="39"/>
    </row>
    <row r="253" spans="7:8" ht="15.75" customHeight="1">
      <c r="G253" s="39"/>
    </row>
    <row r="254" spans="7:8" ht="15.75" customHeight="1">
      <c r="G254" s="39"/>
    </row>
    <row r="255" spans="7:8" ht="15.75" customHeight="1">
      <c r="G255" s="39"/>
    </row>
    <row r="256" spans="7:8" ht="15.75" customHeight="1">
      <c r="G256" s="39"/>
    </row>
    <row r="257" spans="7:7" ht="15.75" customHeight="1">
      <c r="G257" s="39"/>
    </row>
    <row r="258" spans="7:7" ht="15.75" customHeight="1">
      <c r="G258" s="39"/>
    </row>
    <row r="259" spans="7:7" ht="15.75" customHeight="1">
      <c r="G259" s="39"/>
    </row>
    <row r="260" spans="7:7" ht="15.75" customHeight="1">
      <c r="G260" s="39"/>
    </row>
    <row r="261" spans="7:7" ht="15.75" customHeight="1">
      <c r="G261" s="39"/>
    </row>
    <row r="262" spans="7:7" ht="15.75" customHeight="1">
      <c r="G262" s="39"/>
    </row>
    <row r="263" spans="7:7" ht="15.75" customHeight="1">
      <c r="G263" s="39"/>
    </row>
    <row r="264" spans="7:7" ht="15.75" customHeight="1">
      <c r="G264" s="39"/>
    </row>
    <row r="265" spans="7:7" ht="15.75" customHeight="1">
      <c r="G265" s="39"/>
    </row>
    <row r="266" spans="7:7" ht="15.75" customHeight="1">
      <c r="G266" s="39"/>
    </row>
    <row r="267" spans="7:7" ht="15.75" customHeight="1">
      <c r="G267" s="39"/>
    </row>
    <row r="268" spans="7:7" ht="15.75" customHeight="1">
      <c r="G268" s="39"/>
    </row>
    <row r="269" spans="7:7" ht="15.75" customHeight="1">
      <c r="G269" s="39"/>
    </row>
    <row r="270" spans="7:7" ht="15.75" customHeight="1">
      <c r="G270" s="39"/>
    </row>
    <row r="271" spans="7:7" ht="15.75" customHeight="1">
      <c r="G271" s="39"/>
    </row>
    <row r="272" spans="7:7" ht="15.75" customHeight="1">
      <c r="G272" s="39"/>
    </row>
    <row r="273" spans="7:7" ht="15.75" customHeight="1">
      <c r="G273" s="39"/>
    </row>
    <row r="274" spans="7:7" ht="15.75" customHeight="1">
      <c r="G274" s="39"/>
    </row>
    <row r="275" spans="7:7" ht="15.75" customHeight="1">
      <c r="G275" s="39"/>
    </row>
    <row r="276" spans="7:7" ht="15.75" customHeight="1">
      <c r="G276" s="39"/>
    </row>
    <row r="277" spans="7:7" ht="15.75" customHeight="1">
      <c r="G277" s="39"/>
    </row>
    <row r="278" spans="7:7" ht="15.75" customHeight="1">
      <c r="G278" s="39"/>
    </row>
    <row r="279" spans="7:7" ht="15.75" customHeight="1">
      <c r="G279" s="39"/>
    </row>
    <row r="280" spans="7:7" ht="15.75" customHeight="1">
      <c r="G280" s="39"/>
    </row>
    <row r="281" spans="7:7" ht="15.75" customHeight="1">
      <c r="G281" s="39"/>
    </row>
    <row r="282" spans="7:7" ht="15.75" customHeight="1">
      <c r="G282" s="39"/>
    </row>
    <row r="283" spans="7:7" ht="15.75" customHeight="1">
      <c r="G283" s="39"/>
    </row>
    <row r="284" spans="7:7" ht="15.75" customHeight="1">
      <c r="G284" s="39"/>
    </row>
    <row r="285" spans="7:7" ht="15.75" customHeight="1">
      <c r="G285" s="39"/>
    </row>
    <row r="286" spans="7:7" ht="15.75" customHeight="1">
      <c r="G286" s="39"/>
    </row>
    <row r="287" spans="7:7" ht="15.75" customHeight="1">
      <c r="G287" s="39"/>
    </row>
    <row r="288" spans="7:7" ht="15.75" customHeight="1">
      <c r="G288" s="39"/>
    </row>
    <row r="289" spans="7:7" ht="15.75" customHeight="1">
      <c r="G289" s="39"/>
    </row>
    <row r="290" spans="7:7" ht="15.75" customHeight="1">
      <c r="G290" s="39"/>
    </row>
    <row r="291" spans="7:7" ht="15.75" customHeight="1">
      <c r="G291" s="39"/>
    </row>
    <row r="292" spans="7:7" ht="15.75" customHeight="1">
      <c r="G292" s="39"/>
    </row>
    <row r="293" spans="7:7" ht="15.75" customHeight="1">
      <c r="G293" s="39"/>
    </row>
    <row r="294" spans="7:7" ht="15.75" customHeight="1">
      <c r="G294" s="39"/>
    </row>
    <row r="295" spans="7:7" ht="15.75" customHeight="1">
      <c r="G295" s="39"/>
    </row>
    <row r="296" spans="7:7" ht="15.75" customHeight="1">
      <c r="G296" s="39"/>
    </row>
    <row r="297" spans="7:7" ht="15.75" customHeight="1">
      <c r="G297" s="39"/>
    </row>
    <row r="298" spans="7:7" ht="15.75" customHeight="1">
      <c r="G298" s="39"/>
    </row>
    <row r="299" spans="7:7" ht="15.75" customHeight="1">
      <c r="G299" s="39"/>
    </row>
    <row r="300" spans="7:7" ht="15.75" customHeight="1">
      <c r="G300" s="39"/>
    </row>
    <row r="301" spans="7:7" ht="15.75" customHeight="1">
      <c r="G301" s="39"/>
    </row>
    <row r="302" spans="7:7" ht="15.75" customHeight="1">
      <c r="G302" s="39"/>
    </row>
    <row r="303" spans="7:7" ht="15.75" customHeight="1">
      <c r="G303" s="39"/>
    </row>
    <row r="304" spans="7:7" ht="15.75" customHeight="1">
      <c r="G304" s="39"/>
    </row>
    <row r="305" spans="7:7" ht="15.75" customHeight="1">
      <c r="G305" s="39"/>
    </row>
    <row r="306" spans="7:7" ht="15.75" customHeight="1">
      <c r="G306" s="39"/>
    </row>
    <row r="307" spans="7:7" ht="15.75" customHeight="1">
      <c r="G307" s="39"/>
    </row>
    <row r="308" spans="7:7" ht="15.75" customHeight="1">
      <c r="G308" s="39"/>
    </row>
    <row r="309" spans="7:7" ht="15.75" customHeight="1">
      <c r="G309" s="39"/>
    </row>
    <row r="310" spans="7:7" ht="15.75" customHeight="1">
      <c r="G310" s="39"/>
    </row>
    <row r="311" spans="7:7" ht="15.75" customHeight="1">
      <c r="G311" s="39"/>
    </row>
    <row r="312" spans="7:7" ht="15.75" customHeight="1">
      <c r="G312" s="39"/>
    </row>
    <row r="313" spans="7:7" ht="15.75" customHeight="1">
      <c r="G313" s="39"/>
    </row>
    <row r="314" spans="7:7" ht="15.75" customHeight="1">
      <c r="G314" s="39"/>
    </row>
    <row r="315" spans="7:7" ht="15.75" customHeight="1">
      <c r="G315" s="39"/>
    </row>
    <row r="316" spans="7:7" ht="15.75" customHeight="1">
      <c r="G316" s="39"/>
    </row>
    <row r="317" spans="7:7" ht="15.75" customHeight="1">
      <c r="G317" s="39"/>
    </row>
    <row r="318" spans="7:7" ht="15.75" customHeight="1">
      <c r="G318" s="39"/>
    </row>
    <row r="319" spans="7:7" ht="15.75" customHeight="1">
      <c r="G319" s="39"/>
    </row>
    <row r="320" spans="7:7" ht="15.75" customHeight="1">
      <c r="G320" s="39"/>
    </row>
    <row r="321" spans="7:7" ht="15.75" customHeight="1">
      <c r="G321" s="39"/>
    </row>
    <row r="322" spans="7:7" ht="15.75" customHeight="1">
      <c r="G322" s="39"/>
    </row>
    <row r="323" spans="7:7" ht="15.75" customHeight="1">
      <c r="G323" s="39"/>
    </row>
    <row r="324" spans="7:7" ht="15.75" customHeight="1">
      <c r="G324" s="39"/>
    </row>
    <row r="325" spans="7:7" ht="15.75" customHeight="1">
      <c r="G325" s="39"/>
    </row>
    <row r="326" spans="7:7" ht="15.75" customHeight="1">
      <c r="G326" s="39"/>
    </row>
    <row r="327" spans="7:7" ht="15.75" customHeight="1">
      <c r="G327" s="39"/>
    </row>
    <row r="328" spans="7:7" ht="15.75" customHeight="1">
      <c r="G328" s="39"/>
    </row>
    <row r="329" spans="7:7" ht="15.75" customHeight="1">
      <c r="G329" s="39"/>
    </row>
    <row r="330" spans="7:7" ht="15.75" customHeight="1">
      <c r="G330" s="39"/>
    </row>
    <row r="331" spans="7:7" ht="15.75" customHeight="1">
      <c r="G331" s="39"/>
    </row>
    <row r="332" spans="7:7" ht="15.75" customHeight="1">
      <c r="G332" s="39"/>
    </row>
    <row r="333" spans="7:7" ht="15.75" customHeight="1">
      <c r="G333" s="39"/>
    </row>
    <row r="334" spans="7:7" ht="15.75" customHeight="1">
      <c r="G334" s="39"/>
    </row>
    <row r="335" spans="7:7" ht="15.75" customHeight="1">
      <c r="G335" s="39"/>
    </row>
    <row r="336" spans="7:7" ht="15.75" customHeight="1">
      <c r="G336" s="39"/>
    </row>
    <row r="337" spans="7:7" ht="15.75" customHeight="1">
      <c r="G337" s="39"/>
    </row>
    <row r="338" spans="7:7" ht="15.75" customHeight="1">
      <c r="G338" s="39"/>
    </row>
    <row r="339" spans="7:7" ht="15.75" customHeight="1">
      <c r="G339" s="39"/>
    </row>
    <row r="340" spans="7:7" ht="15.75" customHeight="1">
      <c r="G340" s="39"/>
    </row>
    <row r="341" spans="7:7" ht="15.75" customHeight="1">
      <c r="G341" s="39"/>
    </row>
    <row r="342" spans="7:7" ht="15.75" customHeight="1">
      <c r="G342" s="39"/>
    </row>
    <row r="343" spans="7:7" ht="15.75" customHeight="1">
      <c r="G343" s="39"/>
    </row>
    <row r="344" spans="7:7" ht="15.75" customHeight="1">
      <c r="G344" s="39"/>
    </row>
    <row r="345" spans="7:7" ht="15.75" customHeight="1">
      <c r="G345" s="39"/>
    </row>
    <row r="346" spans="7:7" ht="15.75" customHeight="1">
      <c r="G346" s="39"/>
    </row>
    <row r="347" spans="7:7" ht="15.75" customHeight="1">
      <c r="G347" s="39"/>
    </row>
    <row r="348" spans="7:7" ht="15.75" customHeight="1">
      <c r="G348" s="39"/>
    </row>
    <row r="349" spans="7:7" ht="15.75" customHeight="1">
      <c r="G349" s="39"/>
    </row>
    <row r="350" spans="7:7" ht="15.75" customHeight="1">
      <c r="G350" s="39"/>
    </row>
    <row r="351" spans="7:7" ht="15.75" customHeight="1">
      <c r="G351" s="39"/>
    </row>
    <row r="352" spans="7:7" ht="15.75" customHeight="1">
      <c r="G352" s="39"/>
    </row>
    <row r="353" spans="7:7" ht="15.75" customHeight="1">
      <c r="G353" s="39"/>
    </row>
    <row r="354" spans="7:7" ht="15.75" customHeight="1">
      <c r="G354" s="39"/>
    </row>
    <row r="355" spans="7:7" ht="15.75" customHeight="1">
      <c r="G355" s="39"/>
    </row>
    <row r="356" spans="7:7" ht="15.75" customHeight="1">
      <c r="G356" s="39"/>
    </row>
    <row r="357" spans="7:7" ht="15.75" customHeight="1">
      <c r="G357" s="39"/>
    </row>
    <row r="358" spans="7:7" ht="15.75" customHeight="1">
      <c r="G358" s="39"/>
    </row>
    <row r="359" spans="7:7" ht="15.75" customHeight="1">
      <c r="G359" s="39"/>
    </row>
    <row r="360" spans="7:7" ht="15.75" customHeight="1">
      <c r="G360" s="39"/>
    </row>
    <row r="361" spans="7:7" ht="15.75" customHeight="1">
      <c r="G361" s="39"/>
    </row>
    <row r="362" spans="7:7" ht="15.75" customHeight="1">
      <c r="G362" s="39"/>
    </row>
    <row r="363" spans="7:7" ht="15.75" customHeight="1">
      <c r="G363" s="39"/>
    </row>
    <row r="364" spans="7:7" ht="15.75" customHeight="1">
      <c r="G364" s="39"/>
    </row>
    <row r="365" spans="7:7" ht="15.75" customHeight="1">
      <c r="G365" s="39"/>
    </row>
    <row r="366" spans="7:7" ht="15.75" customHeight="1">
      <c r="G366" s="39"/>
    </row>
    <row r="367" spans="7:7" ht="15.75" customHeight="1">
      <c r="G367" s="39"/>
    </row>
    <row r="368" spans="7:7" ht="15.75" customHeight="1">
      <c r="G368" s="39"/>
    </row>
    <row r="369" spans="7:7" ht="15.75" customHeight="1">
      <c r="G369" s="39"/>
    </row>
    <row r="370" spans="7:7" ht="15.75" customHeight="1">
      <c r="G370" s="39"/>
    </row>
    <row r="371" spans="7:7" ht="15.75" customHeight="1">
      <c r="G371" s="39"/>
    </row>
    <row r="372" spans="7:7" ht="15.75" customHeight="1">
      <c r="G372" s="39"/>
    </row>
    <row r="373" spans="7:7" ht="15.75" customHeight="1">
      <c r="G373" s="39"/>
    </row>
    <row r="374" spans="7:7" ht="15.75" customHeight="1">
      <c r="G374" s="39"/>
    </row>
    <row r="375" spans="7:7" ht="15.75" customHeight="1">
      <c r="G375" s="39"/>
    </row>
    <row r="376" spans="7:7" ht="15.75" customHeight="1">
      <c r="G376" s="39"/>
    </row>
    <row r="377" spans="7:7" ht="15.75" customHeight="1">
      <c r="G377" s="39"/>
    </row>
    <row r="378" spans="7:7" ht="15.75" customHeight="1">
      <c r="G378" s="39"/>
    </row>
    <row r="379" spans="7:7" ht="15.75" customHeight="1">
      <c r="G379" s="39"/>
    </row>
    <row r="380" spans="7:7" ht="15.75" customHeight="1">
      <c r="G380" s="39"/>
    </row>
    <row r="381" spans="7:7" ht="15.75" customHeight="1">
      <c r="G381" s="39"/>
    </row>
    <row r="382" spans="7:7" ht="15.75" customHeight="1">
      <c r="G382" s="39"/>
    </row>
    <row r="383" spans="7:7" ht="15.75" customHeight="1">
      <c r="G383" s="39"/>
    </row>
    <row r="384" spans="7:7" ht="15.75" customHeight="1">
      <c r="G384" s="39"/>
    </row>
    <row r="385" spans="7:7" ht="15.75" customHeight="1">
      <c r="G385" s="39"/>
    </row>
    <row r="386" spans="7:7" ht="15.75" customHeight="1">
      <c r="G386" s="39"/>
    </row>
    <row r="387" spans="7:7" ht="15.75" customHeight="1">
      <c r="G387" s="39"/>
    </row>
    <row r="388" spans="7:7" ht="15.75" customHeight="1">
      <c r="G388" s="39"/>
    </row>
    <row r="389" spans="7:7" ht="15.75" customHeight="1">
      <c r="G389" s="39"/>
    </row>
    <row r="390" spans="7:7" ht="15.75" customHeight="1">
      <c r="G390" s="39"/>
    </row>
    <row r="391" spans="7:7" ht="15.75" customHeight="1">
      <c r="G391" s="39"/>
    </row>
    <row r="392" spans="7:7" ht="15.75" customHeight="1">
      <c r="G392" s="39"/>
    </row>
    <row r="393" spans="7:7" ht="15.75" customHeight="1">
      <c r="G393" s="39"/>
    </row>
    <row r="394" spans="7:7" ht="15.75" customHeight="1">
      <c r="G394" s="39"/>
    </row>
    <row r="395" spans="7:7" ht="15.75" customHeight="1">
      <c r="G395" s="39"/>
    </row>
    <row r="396" spans="7:7" ht="15.75" customHeight="1">
      <c r="G396" s="39"/>
    </row>
    <row r="397" spans="7:7" ht="15.75" customHeight="1">
      <c r="G397" s="39"/>
    </row>
    <row r="398" spans="7:7" ht="15.75" customHeight="1">
      <c r="G398" s="39"/>
    </row>
    <row r="399" spans="7:7" ht="15.75" customHeight="1">
      <c r="G399" s="39"/>
    </row>
    <row r="400" spans="7:7" ht="15.75" customHeight="1">
      <c r="G400" s="39"/>
    </row>
    <row r="401" spans="7:7" ht="15.75" customHeight="1">
      <c r="G401" s="39"/>
    </row>
    <row r="402" spans="7:7" ht="15.75" customHeight="1">
      <c r="G402" s="39"/>
    </row>
    <row r="403" spans="7:7" ht="15.75" customHeight="1">
      <c r="G403" s="39"/>
    </row>
    <row r="404" spans="7:7" ht="15.75" customHeight="1">
      <c r="G404" s="39"/>
    </row>
    <row r="405" spans="7:7" ht="15.75" customHeight="1">
      <c r="G405" s="39"/>
    </row>
    <row r="406" spans="7:7" ht="15.75" customHeight="1">
      <c r="G406" s="39"/>
    </row>
    <row r="407" spans="7:7" ht="15.75" customHeight="1">
      <c r="G407" s="39"/>
    </row>
    <row r="408" spans="7:7" ht="15.75" customHeight="1">
      <c r="G408" s="39"/>
    </row>
    <row r="409" spans="7:7" ht="15.75" customHeight="1">
      <c r="G409" s="39"/>
    </row>
    <row r="410" spans="7:7" ht="15.75" customHeight="1">
      <c r="G410" s="39"/>
    </row>
    <row r="411" spans="7:7" ht="15.75" customHeight="1">
      <c r="G411" s="39"/>
    </row>
    <row r="412" spans="7:7" ht="15.75" customHeight="1">
      <c r="G412" s="39"/>
    </row>
    <row r="413" spans="7:7" ht="15.75" customHeight="1">
      <c r="G413" s="39"/>
    </row>
    <row r="414" spans="7:7" ht="15.75" customHeight="1">
      <c r="G414" s="39"/>
    </row>
    <row r="415" spans="7:7" ht="15.75" customHeight="1">
      <c r="G415" s="39"/>
    </row>
    <row r="416" spans="7:7" ht="15.75" customHeight="1">
      <c r="G416" s="39"/>
    </row>
    <row r="417" spans="7:7" ht="15.75" customHeight="1">
      <c r="G417" s="39"/>
    </row>
    <row r="418" spans="7:7" ht="15.75" customHeight="1">
      <c r="G418" s="39"/>
    </row>
    <row r="419" spans="7:7" ht="15.75" customHeight="1">
      <c r="G419" s="39"/>
    </row>
    <row r="420" spans="7:7" ht="15.75" customHeight="1">
      <c r="G420" s="39"/>
    </row>
    <row r="421" spans="7:7" ht="15.75" customHeight="1">
      <c r="G421" s="39"/>
    </row>
    <row r="422" spans="7:7" ht="15.75" customHeight="1">
      <c r="G422" s="39"/>
    </row>
    <row r="423" spans="7:7" ht="15.75" customHeight="1">
      <c r="G423" s="39"/>
    </row>
    <row r="424" spans="7:7" ht="15.75" customHeight="1">
      <c r="G424" s="39"/>
    </row>
    <row r="425" spans="7:7" ht="15.75" customHeight="1">
      <c r="G425" s="39"/>
    </row>
    <row r="426" spans="7:7" ht="15.75" customHeight="1">
      <c r="G426" s="39"/>
    </row>
    <row r="427" spans="7:7" ht="15.75" customHeight="1">
      <c r="G427" s="39"/>
    </row>
    <row r="428" spans="7:7" ht="15.75" customHeight="1">
      <c r="G428" s="39"/>
    </row>
    <row r="429" spans="7:7" ht="15.75" customHeight="1">
      <c r="G429" s="39"/>
    </row>
    <row r="430" spans="7:7" ht="15.75" customHeight="1">
      <c r="G430" s="39"/>
    </row>
    <row r="431" spans="7:7" ht="15.75" customHeight="1">
      <c r="G431" s="39"/>
    </row>
    <row r="432" spans="7:7" ht="15.75" customHeight="1">
      <c r="G432" s="39"/>
    </row>
    <row r="433" spans="7:7" ht="15.75" customHeight="1">
      <c r="G433" s="39"/>
    </row>
    <row r="434" spans="7:7" ht="15.75" customHeight="1">
      <c r="G434" s="39"/>
    </row>
    <row r="435" spans="7:7" ht="15.75" customHeight="1">
      <c r="G435" s="39"/>
    </row>
    <row r="436" spans="7:7" ht="15.75" customHeight="1">
      <c r="G436" s="39"/>
    </row>
    <row r="437" spans="7:7" ht="15.75" customHeight="1">
      <c r="G437" s="39"/>
    </row>
    <row r="438" spans="7:7" ht="15.75" customHeight="1">
      <c r="G438" s="39"/>
    </row>
    <row r="439" spans="7:7" ht="15.75" customHeight="1">
      <c r="G439" s="39"/>
    </row>
    <row r="440" spans="7:7" ht="15.75" customHeight="1">
      <c r="G440" s="39"/>
    </row>
    <row r="441" spans="7:7" ht="15.75" customHeight="1">
      <c r="G441" s="39"/>
    </row>
    <row r="442" spans="7:7" ht="15.75" customHeight="1">
      <c r="G442" s="39"/>
    </row>
    <row r="443" spans="7:7" ht="15.75" customHeight="1">
      <c r="G443" s="39"/>
    </row>
    <row r="444" spans="7:7" ht="15.75" customHeight="1">
      <c r="G444" s="39"/>
    </row>
    <row r="445" spans="7:7" ht="15.75" customHeight="1">
      <c r="G445" s="39"/>
    </row>
    <row r="446" spans="7:7" ht="15.75" customHeight="1">
      <c r="G446" s="39"/>
    </row>
    <row r="447" spans="7:7" ht="15.75" customHeight="1">
      <c r="G447" s="39"/>
    </row>
    <row r="448" spans="7:7" ht="15.75" customHeight="1">
      <c r="G448" s="39"/>
    </row>
    <row r="449" spans="7:7" ht="15.75" customHeight="1">
      <c r="G449" s="39"/>
    </row>
    <row r="450" spans="7:7" ht="15.75" customHeight="1">
      <c r="G450" s="39"/>
    </row>
    <row r="451" spans="7:7" ht="15.75" customHeight="1">
      <c r="G451" s="39"/>
    </row>
    <row r="452" spans="7:7" ht="15.75" customHeight="1">
      <c r="G452" s="39"/>
    </row>
    <row r="453" spans="7:7" ht="15.75" customHeight="1">
      <c r="G453" s="39"/>
    </row>
    <row r="454" spans="7:7" ht="15.75" customHeight="1">
      <c r="G454" s="39"/>
    </row>
    <row r="455" spans="7:7" ht="15.75" customHeight="1">
      <c r="G455" s="39"/>
    </row>
    <row r="456" spans="7:7" ht="15.75" customHeight="1">
      <c r="G456" s="39"/>
    </row>
    <row r="457" spans="7:7" ht="15.75" customHeight="1">
      <c r="G457" s="39"/>
    </row>
    <row r="458" spans="7:7" ht="15.75" customHeight="1">
      <c r="G458" s="39"/>
    </row>
    <row r="459" spans="7:7" ht="15.75" customHeight="1">
      <c r="G459" s="39"/>
    </row>
    <row r="460" spans="7:7" ht="15.75" customHeight="1">
      <c r="G460" s="39"/>
    </row>
    <row r="461" spans="7:7" ht="15.75" customHeight="1">
      <c r="G461" s="39"/>
    </row>
    <row r="462" spans="7:7" ht="15.75" customHeight="1">
      <c r="G462" s="39"/>
    </row>
    <row r="463" spans="7:7" ht="15.75" customHeight="1">
      <c r="G463" s="39"/>
    </row>
    <row r="464" spans="7:7" ht="15.75" customHeight="1">
      <c r="G464" s="39"/>
    </row>
    <row r="465" spans="7:7" ht="15.75" customHeight="1">
      <c r="G465" s="39"/>
    </row>
    <row r="466" spans="7:7" ht="15.75" customHeight="1">
      <c r="G466" s="39"/>
    </row>
    <row r="467" spans="7:7" ht="15.75" customHeight="1">
      <c r="G467" s="39"/>
    </row>
    <row r="468" spans="7:7" ht="15.75" customHeight="1">
      <c r="G468" s="39"/>
    </row>
    <row r="469" spans="7:7" ht="15.75" customHeight="1">
      <c r="G469" s="39"/>
    </row>
    <row r="470" spans="7:7" ht="15.75" customHeight="1">
      <c r="G470" s="39"/>
    </row>
    <row r="471" spans="7:7" ht="15.75" customHeight="1">
      <c r="G471" s="39"/>
    </row>
    <row r="472" spans="7:7" ht="15.75" customHeight="1">
      <c r="G472" s="39"/>
    </row>
    <row r="473" spans="7:7" ht="15.75" customHeight="1">
      <c r="G473" s="39"/>
    </row>
    <row r="474" spans="7:7" ht="15.75" customHeight="1">
      <c r="G474" s="39"/>
    </row>
    <row r="475" spans="7:7" ht="15.75" customHeight="1">
      <c r="G475" s="39"/>
    </row>
    <row r="476" spans="7:7" ht="15.75" customHeight="1">
      <c r="G476" s="39"/>
    </row>
    <row r="477" spans="7:7" ht="15.75" customHeight="1">
      <c r="G477" s="39"/>
    </row>
    <row r="478" spans="7:7" ht="15.75" customHeight="1">
      <c r="G478" s="39"/>
    </row>
    <row r="479" spans="7:7" ht="15.75" customHeight="1">
      <c r="G479" s="39"/>
    </row>
    <row r="480" spans="7:7" ht="15.75" customHeight="1">
      <c r="G480" s="39"/>
    </row>
    <row r="481" spans="7:7" ht="15.75" customHeight="1">
      <c r="G481" s="39"/>
    </row>
    <row r="482" spans="7:7" ht="15.75" customHeight="1">
      <c r="G482" s="39"/>
    </row>
    <row r="483" spans="7:7" ht="15.75" customHeight="1">
      <c r="G483" s="39"/>
    </row>
    <row r="484" spans="7:7" ht="15.75" customHeight="1">
      <c r="G484" s="39"/>
    </row>
    <row r="485" spans="7:7" ht="15.75" customHeight="1">
      <c r="G485" s="39"/>
    </row>
    <row r="486" spans="7:7" ht="15.75" customHeight="1">
      <c r="G486" s="39"/>
    </row>
    <row r="487" spans="7:7" ht="15.75" customHeight="1">
      <c r="G487" s="39"/>
    </row>
    <row r="488" spans="7:7" ht="15.75" customHeight="1">
      <c r="G488" s="39"/>
    </row>
    <row r="489" spans="7:7" ht="15.75" customHeight="1">
      <c r="G489" s="39"/>
    </row>
    <row r="490" spans="7:7" ht="15.75" customHeight="1">
      <c r="G490" s="39"/>
    </row>
    <row r="491" spans="7:7" ht="15.75" customHeight="1">
      <c r="G491" s="39"/>
    </row>
    <row r="492" spans="7:7" ht="15.75" customHeight="1">
      <c r="G492" s="39"/>
    </row>
    <row r="493" spans="7:7" ht="15.75" customHeight="1">
      <c r="G493" s="39"/>
    </row>
    <row r="494" spans="7:7" ht="15.75" customHeight="1">
      <c r="G494" s="39"/>
    </row>
    <row r="495" spans="7:7" ht="15.75" customHeight="1">
      <c r="G495" s="39"/>
    </row>
    <row r="496" spans="7:7" ht="15.75" customHeight="1">
      <c r="G496" s="39"/>
    </row>
    <row r="497" spans="7:7" ht="15.75" customHeight="1">
      <c r="G497" s="39"/>
    </row>
    <row r="498" spans="7:7" ht="15.75" customHeight="1">
      <c r="G498" s="39"/>
    </row>
    <row r="499" spans="7:7" ht="15.75" customHeight="1">
      <c r="G499" s="39"/>
    </row>
    <row r="500" spans="7:7" ht="15.75" customHeight="1">
      <c r="G500" s="39"/>
    </row>
    <row r="501" spans="7:7" ht="15.75" customHeight="1">
      <c r="G501" s="39"/>
    </row>
    <row r="502" spans="7:7" ht="15.75" customHeight="1">
      <c r="G502" s="39"/>
    </row>
    <row r="503" spans="7:7" ht="15.75" customHeight="1">
      <c r="G503" s="39"/>
    </row>
    <row r="504" spans="7:7" ht="15.75" customHeight="1">
      <c r="G504" s="39"/>
    </row>
    <row r="505" spans="7:7" ht="15.75" customHeight="1">
      <c r="G505" s="39"/>
    </row>
    <row r="506" spans="7:7" ht="15.75" customHeight="1">
      <c r="G506" s="39"/>
    </row>
    <row r="507" spans="7:7" ht="15.75" customHeight="1">
      <c r="G507" s="39"/>
    </row>
    <row r="508" spans="7:7" ht="15.75" customHeight="1">
      <c r="G508" s="39"/>
    </row>
    <row r="509" spans="7:7" ht="15.75" customHeight="1">
      <c r="G509" s="39"/>
    </row>
    <row r="510" spans="7:7" ht="15.75" customHeight="1">
      <c r="G510" s="39"/>
    </row>
    <row r="511" spans="7:7" ht="15.75" customHeight="1">
      <c r="G511" s="39"/>
    </row>
    <row r="512" spans="7:7" ht="15.75" customHeight="1">
      <c r="G512" s="39"/>
    </row>
    <row r="513" spans="7:7" ht="15.75" customHeight="1">
      <c r="G513" s="39"/>
    </row>
    <row r="514" spans="7:7" ht="15.75" customHeight="1">
      <c r="G514" s="39"/>
    </row>
    <row r="515" spans="7:7" ht="15.75" customHeight="1">
      <c r="G515" s="39"/>
    </row>
    <row r="516" spans="7:7" ht="15.75" customHeight="1">
      <c r="G516" s="39"/>
    </row>
    <row r="517" spans="7:7" ht="15.75" customHeight="1">
      <c r="G517" s="39"/>
    </row>
    <row r="518" spans="7:7" ht="15.75" customHeight="1">
      <c r="G518" s="39"/>
    </row>
    <row r="519" spans="7:7" ht="15.75" customHeight="1">
      <c r="G519" s="39"/>
    </row>
    <row r="520" spans="7:7" ht="15.75" customHeight="1">
      <c r="G520" s="39"/>
    </row>
    <row r="521" spans="7:7" ht="15.75" customHeight="1">
      <c r="G521" s="39"/>
    </row>
    <row r="522" spans="7:7" ht="15.75" customHeight="1">
      <c r="G522" s="39"/>
    </row>
    <row r="523" spans="7:7" ht="15.75" customHeight="1">
      <c r="G523" s="39"/>
    </row>
    <row r="524" spans="7:7" ht="15.75" customHeight="1">
      <c r="G524" s="39"/>
    </row>
    <row r="525" spans="7:7" ht="15.75" customHeight="1">
      <c r="G525" s="39"/>
    </row>
    <row r="526" spans="7:7" ht="15.75" customHeight="1">
      <c r="G526" s="39"/>
    </row>
    <row r="527" spans="7:7" ht="15.75" customHeight="1">
      <c r="G527" s="39"/>
    </row>
    <row r="528" spans="7:7" ht="15.75" customHeight="1">
      <c r="G528" s="39"/>
    </row>
    <row r="529" spans="7:7" ht="15.75" customHeight="1">
      <c r="G529" s="39"/>
    </row>
    <row r="530" spans="7:7" ht="15.75" customHeight="1">
      <c r="G530" s="39"/>
    </row>
    <row r="531" spans="7:7" ht="15.75" customHeight="1">
      <c r="G531" s="39"/>
    </row>
    <row r="532" spans="7:7" ht="15.75" customHeight="1">
      <c r="G532" s="39"/>
    </row>
    <row r="533" spans="7:7" ht="15.75" customHeight="1">
      <c r="G533" s="39"/>
    </row>
    <row r="534" spans="7:7" ht="15.75" customHeight="1">
      <c r="G534" s="39"/>
    </row>
    <row r="535" spans="7:7" ht="15.75" customHeight="1">
      <c r="G535" s="39"/>
    </row>
    <row r="536" spans="7:7" ht="15.75" customHeight="1">
      <c r="G536" s="39"/>
    </row>
    <row r="537" spans="7:7" ht="15.75" customHeight="1">
      <c r="G537" s="39"/>
    </row>
    <row r="538" spans="7:7" ht="15.75" customHeight="1">
      <c r="G538" s="39"/>
    </row>
    <row r="539" spans="7:7" ht="15.75" customHeight="1">
      <c r="G539" s="39"/>
    </row>
    <row r="540" spans="7:7" ht="15.75" customHeight="1">
      <c r="G540" s="39"/>
    </row>
    <row r="541" spans="7:7" ht="15.75" customHeight="1">
      <c r="G541" s="39"/>
    </row>
    <row r="542" spans="7:7" ht="15.75" customHeight="1">
      <c r="G542" s="39"/>
    </row>
    <row r="543" spans="7:7" ht="15.75" customHeight="1">
      <c r="G543" s="39"/>
    </row>
    <row r="544" spans="7:7" ht="15.75" customHeight="1">
      <c r="G544" s="39"/>
    </row>
    <row r="545" spans="7:7" ht="15.75" customHeight="1">
      <c r="G545" s="39"/>
    </row>
    <row r="546" spans="7:7" ht="15.75" customHeight="1">
      <c r="G546" s="39"/>
    </row>
    <row r="547" spans="7:7" ht="15.75" customHeight="1">
      <c r="G547" s="39"/>
    </row>
    <row r="548" spans="7:7" ht="15.75" customHeight="1">
      <c r="G548" s="39"/>
    </row>
    <row r="549" spans="7:7" ht="15.75" customHeight="1">
      <c r="G549" s="39"/>
    </row>
    <row r="550" spans="7:7" ht="15.75" customHeight="1">
      <c r="G550" s="39"/>
    </row>
    <row r="551" spans="7:7" ht="15.75" customHeight="1">
      <c r="G551" s="39"/>
    </row>
    <row r="552" spans="7:7" ht="15.75" customHeight="1">
      <c r="G552" s="39"/>
    </row>
    <row r="553" spans="7:7" ht="15.75" customHeight="1">
      <c r="G553" s="39"/>
    </row>
    <row r="554" spans="7:7" ht="15.75" customHeight="1">
      <c r="G554" s="39"/>
    </row>
    <row r="555" spans="7:7" ht="15.75" customHeight="1">
      <c r="G555" s="39"/>
    </row>
    <row r="556" spans="7:7" ht="15.75" customHeight="1">
      <c r="G556" s="39"/>
    </row>
    <row r="557" spans="7:7" ht="15.75" customHeight="1">
      <c r="G557" s="39"/>
    </row>
    <row r="558" spans="7:7" ht="15.75" customHeight="1">
      <c r="G558" s="39"/>
    </row>
    <row r="559" spans="7:7" ht="15.75" customHeight="1">
      <c r="G559" s="39"/>
    </row>
    <row r="560" spans="7:7" ht="15.75" customHeight="1">
      <c r="G560" s="39"/>
    </row>
    <row r="561" spans="7:7" ht="15.75" customHeight="1">
      <c r="G561" s="39"/>
    </row>
    <row r="562" spans="7:7" ht="15.75" customHeight="1">
      <c r="G562" s="39"/>
    </row>
    <row r="563" spans="7:7" ht="15.75" customHeight="1">
      <c r="G563" s="39"/>
    </row>
    <row r="564" spans="7:7" ht="15.75" customHeight="1">
      <c r="G564" s="39"/>
    </row>
    <row r="565" spans="7:7" ht="15.75" customHeight="1">
      <c r="G565" s="39"/>
    </row>
    <row r="566" spans="7:7" ht="15.75" customHeight="1">
      <c r="G566" s="39"/>
    </row>
    <row r="567" spans="7:7" ht="15.75" customHeight="1">
      <c r="G567" s="39"/>
    </row>
    <row r="568" spans="7:7" ht="15.75" customHeight="1">
      <c r="G568" s="39"/>
    </row>
    <row r="569" spans="7:7" ht="15.75" customHeight="1">
      <c r="G569" s="39"/>
    </row>
    <row r="570" spans="7:7" ht="15.75" customHeight="1">
      <c r="G570" s="39"/>
    </row>
    <row r="571" spans="7:7" ht="15.75" customHeight="1">
      <c r="G571" s="39"/>
    </row>
    <row r="572" spans="7:7" ht="15.75" customHeight="1">
      <c r="G572" s="39"/>
    </row>
    <row r="573" spans="7:7" ht="15.75" customHeight="1">
      <c r="G573" s="39"/>
    </row>
    <row r="574" spans="7:7" ht="15.75" customHeight="1">
      <c r="G574" s="39"/>
    </row>
    <row r="575" spans="7:7" ht="15.75" customHeight="1">
      <c r="G575" s="39"/>
    </row>
    <row r="576" spans="7:7" ht="15.75" customHeight="1">
      <c r="G576" s="39"/>
    </row>
    <row r="577" spans="7:7" ht="15.75" customHeight="1">
      <c r="G577" s="39"/>
    </row>
    <row r="578" spans="7:7" ht="15.75" customHeight="1">
      <c r="G578" s="39"/>
    </row>
    <row r="579" spans="7:7" ht="15.75" customHeight="1">
      <c r="G579" s="39"/>
    </row>
    <row r="580" spans="7:7" ht="15.75" customHeight="1">
      <c r="G580" s="39"/>
    </row>
    <row r="581" spans="7:7" ht="15.75" customHeight="1">
      <c r="G581" s="39"/>
    </row>
    <row r="582" spans="7:7" ht="15.75" customHeight="1">
      <c r="G582" s="39"/>
    </row>
    <row r="583" spans="7:7" ht="15.75" customHeight="1">
      <c r="G583" s="39"/>
    </row>
    <row r="584" spans="7:7" ht="15.75" customHeight="1">
      <c r="G584" s="39"/>
    </row>
    <row r="585" spans="7:7" ht="15.75" customHeight="1">
      <c r="G585" s="39"/>
    </row>
    <row r="586" spans="7:7" ht="15.75" customHeight="1">
      <c r="G586" s="39"/>
    </row>
    <row r="587" spans="7:7" ht="15.75" customHeight="1">
      <c r="G587" s="39"/>
    </row>
    <row r="588" spans="7:7" ht="15.75" customHeight="1">
      <c r="G588" s="39"/>
    </row>
    <row r="589" spans="7:7" ht="15.75" customHeight="1">
      <c r="G589" s="39"/>
    </row>
    <row r="590" spans="7:7" ht="15.75" customHeight="1">
      <c r="G590" s="39"/>
    </row>
    <row r="591" spans="7:7" ht="15.75" customHeight="1">
      <c r="G591" s="39"/>
    </row>
    <row r="592" spans="7:7" ht="15.75" customHeight="1">
      <c r="G592" s="39"/>
    </row>
    <row r="593" spans="7:7" ht="15.75" customHeight="1">
      <c r="G593" s="39"/>
    </row>
    <row r="594" spans="7:7" ht="15.75" customHeight="1">
      <c r="G594" s="39"/>
    </row>
    <row r="595" spans="7:7" ht="15.75" customHeight="1">
      <c r="G595" s="39"/>
    </row>
    <row r="596" spans="7:7" ht="15.75" customHeight="1">
      <c r="G596" s="39"/>
    </row>
    <row r="597" spans="7:7" ht="15.75" customHeight="1">
      <c r="G597" s="39"/>
    </row>
    <row r="598" spans="7:7" ht="15.75" customHeight="1">
      <c r="G598" s="39"/>
    </row>
    <row r="599" spans="7:7" ht="15.75" customHeight="1">
      <c r="G599" s="39"/>
    </row>
    <row r="600" spans="7:7" ht="15.75" customHeight="1">
      <c r="G600" s="39"/>
    </row>
    <row r="601" spans="7:7" ht="15.75" customHeight="1">
      <c r="G601" s="39"/>
    </row>
    <row r="602" spans="7:7" ht="15.75" customHeight="1">
      <c r="G602" s="39"/>
    </row>
    <row r="603" spans="7:7" ht="15.75" customHeight="1">
      <c r="G603" s="39"/>
    </row>
    <row r="604" spans="7:7" ht="15.75" customHeight="1">
      <c r="G604" s="39"/>
    </row>
    <row r="605" spans="7:7" ht="15.75" customHeight="1">
      <c r="G605" s="39"/>
    </row>
    <row r="606" spans="7:7" ht="15.75" customHeight="1">
      <c r="G606" s="39"/>
    </row>
    <row r="607" spans="7:7" ht="15.75" customHeight="1">
      <c r="G607" s="39"/>
    </row>
    <row r="608" spans="7:7" ht="15.75" customHeight="1">
      <c r="G608" s="39"/>
    </row>
    <row r="609" spans="7:7" ht="15.75" customHeight="1">
      <c r="G609" s="39"/>
    </row>
    <row r="610" spans="7:7" ht="15.75" customHeight="1">
      <c r="G610" s="39"/>
    </row>
    <row r="611" spans="7:7" ht="15.75" customHeight="1">
      <c r="G611" s="39"/>
    </row>
    <row r="612" spans="7:7" ht="15.75" customHeight="1">
      <c r="G612" s="39"/>
    </row>
    <row r="613" spans="7:7" ht="15.75" customHeight="1">
      <c r="G613" s="39"/>
    </row>
    <row r="614" spans="7:7" ht="15.75" customHeight="1">
      <c r="G614" s="39"/>
    </row>
    <row r="615" spans="7:7" ht="15.75" customHeight="1">
      <c r="G615" s="39"/>
    </row>
    <row r="616" spans="7:7" ht="15.75" customHeight="1">
      <c r="G616" s="39"/>
    </row>
    <row r="617" spans="7:7" ht="15.75" customHeight="1">
      <c r="G617" s="39"/>
    </row>
    <row r="618" spans="7:7" ht="15.75" customHeight="1">
      <c r="G618" s="39"/>
    </row>
    <row r="619" spans="7:7" ht="15.75" customHeight="1">
      <c r="G619" s="39"/>
    </row>
    <row r="620" spans="7:7" ht="15.75" customHeight="1">
      <c r="G620" s="39"/>
    </row>
    <row r="621" spans="7:7" ht="15.75" customHeight="1">
      <c r="G621" s="39"/>
    </row>
    <row r="622" spans="7:7" ht="15.75" customHeight="1">
      <c r="G622" s="39"/>
    </row>
    <row r="623" spans="7:7" ht="15.75" customHeight="1">
      <c r="G623" s="39"/>
    </row>
    <row r="624" spans="7:7" ht="15.75" customHeight="1">
      <c r="G624" s="39"/>
    </row>
    <row r="625" spans="7:7" ht="15.75" customHeight="1">
      <c r="G625" s="39"/>
    </row>
    <row r="626" spans="7:7" ht="15.75" customHeight="1">
      <c r="G626" s="39"/>
    </row>
    <row r="627" spans="7:7" ht="15.75" customHeight="1">
      <c r="G627" s="39"/>
    </row>
    <row r="628" spans="7:7" ht="15.75" customHeight="1">
      <c r="G628" s="39"/>
    </row>
    <row r="629" spans="7:7" ht="15.75" customHeight="1">
      <c r="G629" s="39"/>
    </row>
    <row r="630" spans="7:7" ht="15.75" customHeight="1">
      <c r="G630" s="39"/>
    </row>
    <row r="631" spans="7:7" ht="15.75" customHeight="1">
      <c r="G631" s="39"/>
    </row>
    <row r="632" spans="7:7" ht="15.75" customHeight="1">
      <c r="G632" s="39"/>
    </row>
    <row r="633" spans="7:7" ht="15.75" customHeight="1">
      <c r="G633" s="39"/>
    </row>
    <row r="634" spans="7:7" ht="15.75" customHeight="1">
      <c r="G634" s="39"/>
    </row>
    <row r="635" spans="7:7" ht="15.75" customHeight="1">
      <c r="G635" s="39"/>
    </row>
    <row r="636" spans="7:7" ht="15.75" customHeight="1">
      <c r="G636" s="39"/>
    </row>
    <row r="637" spans="7:7" ht="15.75" customHeight="1">
      <c r="G637" s="39"/>
    </row>
    <row r="638" spans="7:7" ht="15.75" customHeight="1">
      <c r="G638" s="39"/>
    </row>
    <row r="639" spans="7:7" ht="15.75" customHeight="1">
      <c r="G639" s="39"/>
    </row>
    <row r="640" spans="7:7" ht="15.75" customHeight="1">
      <c r="G640" s="39"/>
    </row>
    <row r="641" spans="7:7" ht="15.75" customHeight="1">
      <c r="G641" s="39"/>
    </row>
    <row r="642" spans="7:7" ht="15.75" customHeight="1">
      <c r="G642" s="39"/>
    </row>
    <row r="643" spans="7:7" ht="15.75" customHeight="1">
      <c r="G643" s="39"/>
    </row>
    <row r="644" spans="7:7" ht="15.75" customHeight="1">
      <c r="G644" s="39"/>
    </row>
    <row r="645" spans="7:7" ht="15.75" customHeight="1">
      <c r="G645" s="39"/>
    </row>
    <row r="646" spans="7:7" ht="15.75" customHeight="1">
      <c r="G646" s="39"/>
    </row>
    <row r="647" spans="7:7" ht="15.75" customHeight="1">
      <c r="G647" s="39"/>
    </row>
    <row r="648" spans="7:7" ht="15.75" customHeight="1">
      <c r="G648" s="39"/>
    </row>
    <row r="649" spans="7:7" ht="15.75" customHeight="1">
      <c r="G649" s="39"/>
    </row>
    <row r="650" spans="7:7" ht="15.75" customHeight="1">
      <c r="G650" s="39"/>
    </row>
    <row r="651" spans="7:7" ht="15.75" customHeight="1">
      <c r="G651" s="39"/>
    </row>
    <row r="652" spans="7:7" ht="15.75" customHeight="1">
      <c r="G652" s="39"/>
    </row>
    <row r="653" spans="7:7" ht="15.75" customHeight="1">
      <c r="G653" s="39"/>
    </row>
    <row r="654" spans="7:7" ht="15.75" customHeight="1">
      <c r="G654" s="39"/>
    </row>
    <row r="655" spans="7:7" ht="15.75" customHeight="1">
      <c r="G655" s="39"/>
    </row>
    <row r="656" spans="7:7" ht="15.75" customHeight="1">
      <c r="G656" s="39"/>
    </row>
    <row r="657" spans="7:7" ht="15.75" customHeight="1">
      <c r="G657" s="39"/>
    </row>
    <row r="658" spans="7:7" ht="15.75" customHeight="1">
      <c r="G658" s="39"/>
    </row>
    <row r="659" spans="7:7" ht="15.75" customHeight="1">
      <c r="G659" s="39"/>
    </row>
    <row r="660" spans="7:7" ht="15.75" customHeight="1">
      <c r="G660" s="39"/>
    </row>
    <row r="661" spans="7:7" ht="15.75" customHeight="1">
      <c r="G661" s="39"/>
    </row>
    <row r="662" spans="7:7" ht="15.75" customHeight="1">
      <c r="G662" s="39"/>
    </row>
    <row r="663" spans="7:7" ht="15.75" customHeight="1">
      <c r="G663" s="39"/>
    </row>
    <row r="664" spans="7:7" ht="15.75" customHeight="1">
      <c r="G664" s="39"/>
    </row>
    <row r="665" spans="7:7" ht="15.75" customHeight="1">
      <c r="G665" s="39"/>
    </row>
    <row r="666" spans="7:7" ht="15.75" customHeight="1">
      <c r="G666" s="39"/>
    </row>
    <row r="667" spans="7:7" ht="15.75" customHeight="1">
      <c r="G667" s="39"/>
    </row>
    <row r="668" spans="7:7" ht="15.75" customHeight="1">
      <c r="G668" s="39"/>
    </row>
    <row r="669" spans="7:7" ht="15.75" customHeight="1">
      <c r="G669" s="39"/>
    </row>
    <row r="670" spans="7:7" ht="15.75" customHeight="1">
      <c r="G670" s="39"/>
    </row>
    <row r="671" spans="7:7" ht="15.75" customHeight="1">
      <c r="G671" s="39"/>
    </row>
    <row r="672" spans="7:7" ht="15.75" customHeight="1">
      <c r="G672" s="39"/>
    </row>
    <row r="673" spans="7:7" ht="15.75" customHeight="1">
      <c r="G673" s="39"/>
    </row>
    <row r="674" spans="7:7" ht="15.75" customHeight="1">
      <c r="G674" s="39"/>
    </row>
    <row r="675" spans="7:7" ht="15.75" customHeight="1">
      <c r="G675" s="39"/>
    </row>
    <row r="676" spans="7:7" ht="15.75" customHeight="1">
      <c r="G676" s="39"/>
    </row>
    <row r="677" spans="7:7" ht="15.75" customHeight="1">
      <c r="G677" s="39"/>
    </row>
    <row r="678" spans="7:7" ht="15.75" customHeight="1">
      <c r="G678" s="39"/>
    </row>
    <row r="679" spans="7:7" ht="15.75" customHeight="1">
      <c r="G679" s="39"/>
    </row>
    <row r="680" spans="7:7" ht="15.75" customHeight="1">
      <c r="G680" s="39"/>
    </row>
    <row r="681" spans="7:7" ht="15.75" customHeight="1">
      <c r="G681" s="39"/>
    </row>
    <row r="682" spans="7:7" ht="15.75" customHeight="1">
      <c r="G682" s="39"/>
    </row>
    <row r="683" spans="7:7" ht="15.75" customHeight="1">
      <c r="G683" s="39"/>
    </row>
    <row r="684" spans="7:7" ht="15.75" customHeight="1">
      <c r="G684" s="39"/>
    </row>
    <row r="685" spans="7:7" ht="15.75" customHeight="1">
      <c r="G685" s="39"/>
    </row>
    <row r="686" spans="7:7" ht="15.75" customHeight="1">
      <c r="G686" s="39"/>
    </row>
    <row r="687" spans="7:7" ht="15.75" customHeight="1">
      <c r="G687" s="39"/>
    </row>
    <row r="688" spans="7:7" ht="15.75" customHeight="1">
      <c r="G688" s="39"/>
    </row>
    <row r="689" spans="7:7" ht="15.75" customHeight="1">
      <c r="G689" s="39"/>
    </row>
    <row r="690" spans="7:7" ht="15.75" customHeight="1">
      <c r="G690" s="39"/>
    </row>
    <row r="691" spans="7:7" ht="15.75" customHeight="1">
      <c r="G691" s="39"/>
    </row>
    <row r="692" spans="7:7" ht="15.75" customHeight="1">
      <c r="G692" s="39"/>
    </row>
    <row r="693" spans="7:7" ht="15.75" customHeight="1">
      <c r="G693" s="39"/>
    </row>
    <row r="694" spans="7:7" ht="15.75" customHeight="1">
      <c r="G694" s="39"/>
    </row>
    <row r="695" spans="7:7" ht="15.75" customHeight="1">
      <c r="G695" s="39"/>
    </row>
    <row r="696" spans="7:7" ht="15.75" customHeight="1">
      <c r="G696" s="39"/>
    </row>
    <row r="697" spans="7:7" ht="15.75" customHeight="1">
      <c r="G697" s="39"/>
    </row>
    <row r="698" spans="7:7" ht="15.75" customHeight="1">
      <c r="G698" s="39"/>
    </row>
    <row r="699" spans="7:7" ht="15.75" customHeight="1">
      <c r="G699" s="39"/>
    </row>
    <row r="700" spans="7:7" ht="15.75" customHeight="1">
      <c r="G700" s="39"/>
    </row>
    <row r="701" spans="7:7" ht="15.75" customHeight="1">
      <c r="G701" s="39"/>
    </row>
    <row r="702" spans="7:7" ht="15.75" customHeight="1">
      <c r="G702" s="39"/>
    </row>
    <row r="703" spans="7:7" ht="15.75" customHeight="1">
      <c r="G703" s="39"/>
    </row>
    <row r="704" spans="7:7" ht="15.75" customHeight="1">
      <c r="G704" s="39"/>
    </row>
    <row r="705" spans="7:7" ht="15.75" customHeight="1">
      <c r="G705" s="39"/>
    </row>
    <row r="706" spans="7:7" ht="15.75" customHeight="1">
      <c r="G706" s="39"/>
    </row>
    <row r="707" spans="7:7" ht="15.75" customHeight="1">
      <c r="G707" s="39"/>
    </row>
    <row r="708" spans="7:7" ht="15.75" customHeight="1">
      <c r="G708" s="39"/>
    </row>
    <row r="709" spans="7:7" ht="15.75" customHeight="1">
      <c r="G709" s="39"/>
    </row>
    <row r="710" spans="7:7" ht="15.75" customHeight="1">
      <c r="G710" s="39"/>
    </row>
    <row r="711" spans="7:7" ht="15.75" customHeight="1">
      <c r="G711" s="39"/>
    </row>
    <row r="712" spans="7:7" ht="15.75" customHeight="1">
      <c r="G712" s="39"/>
    </row>
    <row r="713" spans="7:7" ht="15.75" customHeight="1">
      <c r="G713" s="39"/>
    </row>
    <row r="714" spans="7:7" ht="15.75" customHeight="1">
      <c r="G714" s="39"/>
    </row>
    <row r="715" spans="7:7" ht="15.75" customHeight="1">
      <c r="G715" s="39"/>
    </row>
    <row r="716" spans="7:7" ht="15.75" customHeight="1">
      <c r="G716" s="39"/>
    </row>
    <row r="717" spans="7:7" ht="15.75" customHeight="1">
      <c r="G717" s="39"/>
    </row>
    <row r="718" spans="7:7" ht="15.75" customHeight="1">
      <c r="G718" s="39"/>
    </row>
    <row r="719" spans="7:7" ht="15.75" customHeight="1">
      <c r="G719" s="39"/>
    </row>
    <row r="720" spans="7:7" ht="15.75" customHeight="1">
      <c r="G720" s="39"/>
    </row>
    <row r="721" spans="7:7" ht="15.75" customHeight="1">
      <c r="G721" s="39"/>
    </row>
    <row r="722" spans="7:7" ht="15.75" customHeight="1">
      <c r="G722" s="39"/>
    </row>
    <row r="723" spans="7:7" ht="15.75" customHeight="1">
      <c r="G723" s="39"/>
    </row>
    <row r="724" spans="7:7" ht="15.75" customHeight="1">
      <c r="G724" s="39"/>
    </row>
    <row r="725" spans="7:7" ht="15.75" customHeight="1">
      <c r="G725" s="39"/>
    </row>
    <row r="726" spans="7:7" ht="15.75" customHeight="1">
      <c r="G726" s="39"/>
    </row>
    <row r="727" spans="7:7" ht="15.75" customHeight="1">
      <c r="G727" s="39"/>
    </row>
    <row r="728" spans="7:7" ht="15.75" customHeight="1">
      <c r="G728" s="39"/>
    </row>
    <row r="729" spans="7:7" ht="15.75" customHeight="1">
      <c r="G729" s="39"/>
    </row>
    <row r="730" spans="7:7" ht="15.75" customHeight="1">
      <c r="G730" s="39"/>
    </row>
    <row r="731" spans="7:7" ht="15.75" customHeight="1">
      <c r="G731" s="39"/>
    </row>
    <row r="732" spans="7:7" ht="15.75" customHeight="1">
      <c r="G732" s="39"/>
    </row>
    <row r="733" spans="7:7" ht="15.75" customHeight="1">
      <c r="G733" s="39"/>
    </row>
    <row r="734" spans="7:7" ht="15.75" customHeight="1">
      <c r="G734" s="39"/>
    </row>
    <row r="735" spans="7:7" ht="15.75" customHeight="1">
      <c r="G735" s="39"/>
    </row>
    <row r="736" spans="7:7" ht="15.75" customHeight="1">
      <c r="G736" s="39"/>
    </row>
    <row r="737" spans="7:7" ht="15.75" customHeight="1">
      <c r="G737" s="39"/>
    </row>
    <row r="738" spans="7:7" ht="15.75" customHeight="1">
      <c r="G738" s="39"/>
    </row>
    <row r="739" spans="7:7" ht="15.75" customHeight="1">
      <c r="G739" s="39"/>
    </row>
    <row r="740" spans="7:7" ht="15.75" customHeight="1">
      <c r="G740" s="39"/>
    </row>
    <row r="741" spans="7:7" ht="15.75" customHeight="1">
      <c r="G741" s="39"/>
    </row>
    <row r="742" spans="7:7" ht="15.75" customHeight="1">
      <c r="G742" s="39"/>
    </row>
    <row r="743" spans="7:7" ht="15.75" customHeight="1">
      <c r="G743" s="39"/>
    </row>
    <row r="744" spans="7:7" ht="15.75" customHeight="1">
      <c r="G744" s="39"/>
    </row>
    <row r="745" spans="7:7" ht="15.75" customHeight="1">
      <c r="G745" s="39"/>
    </row>
    <row r="746" spans="7:7" ht="15.75" customHeight="1">
      <c r="G746" s="39"/>
    </row>
    <row r="747" spans="7:7" ht="15.75" customHeight="1">
      <c r="G747" s="39"/>
    </row>
    <row r="748" spans="7:7" ht="15.75" customHeight="1">
      <c r="G748" s="39"/>
    </row>
    <row r="749" spans="7:7" ht="15.75" customHeight="1">
      <c r="G749" s="39"/>
    </row>
    <row r="750" spans="7:7" ht="15.75" customHeight="1">
      <c r="G750" s="39"/>
    </row>
    <row r="751" spans="7:7" ht="15.75" customHeight="1">
      <c r="G751" s="39"/>
    </row>
    <row r="752" spans="7:7" ht="15.75" customHeight="1">
      <c r="G752" s="39"/>
    </row>
    <row r="753" spans="7:7" ht="15.75" customHeight="1">
      <c r="G753" s="39"/>
    </row>
    <row r="754" spans="7:7" ht="15.75" customHeight="1">
      <c r="G754" s="39"/>
    </row>
    <row r="755" spans="7:7" ht="15.75" customHeight="1">
      <c r="G755" s="39"/>
    </row>
    <row r="756" spans="7:7" ht="15.75" customHeight="1">
      <c r="G756" s="39"/>
    </row>
    <row r="757" spans="7:7" ht="15.75" customHeight="1">
      <c r="G757" s="39"/>
    </row>
    <row r="758" spans="7:7" ht="15.75" customHeight="1">
      <c r="G758" s="39"/>
    </row>
    <row r="759" spans="7:7" ht="15.75" customHeight="1">
      <c r="G759" s="39"/>
    </row>
    <row r="760" spans="7:7" ht="15.75" customHeight="1">
      <c r="G760" s="39"/>
    </row>
    <row r="761" spans="7:7" ht="15.75" customHeight="1">
      <c r="G761" s="39"/>
    </row>
    <row r="762" spans="7:7" ht="15.75" customHeight="1">
      <c r="G762" s="39"/>
    </row>
    <row r="763" spans="7:7" ht="15.75" customHeight="1">
      <c r="G763" s="39"/>
    </row>
    <row r="764" spans="7:7" ht="15.75" customHeight="1">
      <c r="G764" s="39"/>
    </row>
    <row r="765" spans="7:7" ht="15.75" customHeight="1">
      <c r="G765" s="39"/>
    </row>
    <row r="766" spans="7:7" ht="15.75" customHeight="1">
      <c r="G766" s="39"/>
    </row>
    <row r="767" spans="7:7" ht="15.75" customHeight="1">
      <c r="G767" s="39"/>
    </row>
    <row r="768" spans="7:7" ht="15.75" customHeight="1">
      <c r="G768" s="39"/>
    </row>
    <row r="769" spans="7:7" ht="15.75" customHeight="1">
      <c r="G769" s="39"/>
    </row>
    <row r="770" spans="7:7" ht="15.75" customHeight="1">
      <c r="G770" s="39"/>
    </row>
    <row r="771" spans="7:7" ht="15.75" customHeight="1">
      <c r="G771" s="39"/>
    </row>
    <row r="772" spans="7:7" ht="15.75" customHeight="1">
      <c r="G772" s="39"/>
    </row>
    <row r="773" spans="7:7" ht="15.75" customHeight="1">
      <c r="G773" s="39"/>
    </row>
    <row r="774" spans="7:7" ht="15.75" customHeight="1">
      <c r="G774" s="39"/>
    </row>
    <row r="775" spans="7:7" ht="15.75" customHeight="1">
      <c r="G775" s="39"/>
    </row>
    <row r="776" spans="7:7" ht="15.75" customHeight="1">
      <c r="G776" s="39"/>
    </row>
    <row r="777" spans="7:7" ht="15.75" customHeight="1">
      <c r="G777" s="39"/>
    </row>
    <row r="778" spans="7:7" ht="15.75" customHeight="1">
      <c r="G778" s="39"/>
    </row>
    <row r="779" spans="7:7" ht="15.75" customHeight="1">
      <c r="G779" s="39"/>
    </row>
    <row r="780" spans="7:7" ht="15.75" customHeight="1">
      <c r="G780" s="39"/>
    </row>
    <row r="781" spans="7:7" ht="15.75" customHeight="1">
      <c r="G781" s="39"/>
    </row>
    <row r="782" spans="7:7" ht="15.75" customHeight="1">
      <c r="G782" s="39"/>
    </row>
    <row r="783" spans="7:7" ht="15.75" customHeight="1">
      <c r="G783" s="39"/>
    </row>
    <row r="784" spans="7:7" ht="15.75" customHeight="1">
      <c r="G784" s="39"/>
    </row>
    <row r="785" spans="7:7" ht="15.75" customHeight="1">
      <c r="G785" s="39"/>
    </row>
    <row r="786" spans="7:7" ht="15.75" customHeight="1">
      <c r="G786" s="39"/>
    </row>
    <row r="787" spans="7:7" ht="15.75" customHeight="1">
      <c r="G787" s="39"/>
    </row>
    <row r="788" spans="7:7" ht="15.75" customHeight="1">
      <c r="G788" s="39"/>
    </row>
    <row r="789" spans="7:7" ht="15.75" customHeight="1">
      <c r="G789" s="39"/>
    </row>
    <row r="790" spans="7:7" ht="15.75" customHeight="1">
      <c r="G790" s="39"/>
    </row>
    <row r="791" spans="7:7" ht="15.75" customHeight="1">
      <c r="G791" s="39"/>
    </row>
    <row r="792" spans="7:7" ht="15.75" customHeight="1">
      <c r="G792" s="39"/>
    </row>
    <row r="793" spans="7:7" ht="15.75" customHeight="1">
      <c r="G793" s="39"/>
    </row>
    <row r="794" spans="7:7" ht="15.75" customHeight="1">
      <c r="G794" s="39"/>
    </row>
    <row r="795" spans="7:7" ht="15.75" customHeight="1">
      <c r="G795" s="39"/>
    </row>
    <row r="796" spans="7:7" ht="15.75" customHeight="1">
      <c r="G796" s="39"/>
    </row>
    <row r="797" spans="7:7" ht="15.75" customHeight="1">
      <c r="G797" s="39"/>
    </row>
    <row r="798" spans="7:7" ht="15.75" customHeight="1">
      <c r="G798" s="39"/>
    </row>
    <row r="799" spans="7:7" ht="15.75" customHeight="1">
      <c r="G799" s="39"/>
    </row>
    <row r="800" spans="7:7" ht="15.75" customHeight="1">
      <c r="G800" s="39"/>
    </row>
    <row r="801" spans="7:7" ht="15.75" customHeight="1">
      <c r="G801" s="39"/>
    </row>
    <row r="802" spans="7:7" ht="15.75" customHeight="1">
      <c r="G802" s="39"/>
    </row>
    <row r="803" spans="7:7" ht="15.75" customHeight="1">
      <c r="G803" s="39"/>
    </row>
    <row r="804" spans="7:7" ht="15.75" customHeight="1">
      <c r="G804" s="39"/>
    </row>
    <row r="805" spans="7:7" ht="15.75" customHeight="1">
      <c r="G805" s="39"/>
    </row>
    <row r="806" spans="7:7" ht="15.75" customHeight="1">
      <c r="G806" s="39"/>
    </row>
    <row r="807" spans="7:7" ht="15.75" customHeight="1">
      <c r="G807" s="39"/>
    </row>
    <row r="808" spans="7:7" ht="15.75" customHeight="1">
      <c r="G808" s="39"/>
    </row>
    <row r="809" spans="7:7" ht="15.75" customHeight="1">
      <c r="G809" s="39"/>
    </row>
    <row r="810" spans="7:7" ht="15.75" customHeight="1">
      <c r="G810" s="39"/>
    </row>
    <row r="811" spans="7:7" ht="15.75" customHeight="1">
      <c r="G811" s="39"/>
    </row>
    <row r="812" spans="7:7" ht="15.75" customHeight="1">
      <c r="G812" s="39"/>
    </row>
    <row r="813" spans="7:7" ht="15.75" customHeight="1">
      <c r="G813" s="39"/>
    </row>
    <row r="814" spans="7:7" ht="15.75" customHeight="1">
      <c r="G814" s="39"/>
    </row>
    <row r="815" spans="7:7" ht="15.75" customHeight="1">
      <c r="G815" s="39"/>
    </row>
    <row r="816" spans="7:7" ht="15.75" customHeight="1">
      <c r="G816" s="39"/>
    </row>
    <row r="817" spans="7:7" ht="15.75" customHeight="1">
      <c r="G817" s="39"/>
    </row>
    <row r="818" spans="7:7" ht="15.75" customHeight="1">
      <c r="G818" s="39"/>
    </row>
    <row r="819" spans="7:7" ht="15.75" customHeight="1">
      <c r="G819" s="39"/>
    </row>
    <row r="820" spans="7:7" ht="15.75" customHeight="1">
      <c r="G820" s="39"/>
    </row>
    <row r="821" spans="7:7" ht="15.75" customHeight="1">
      <c r="G821" s="39"/>
    </row>
    <row r="822" spans="7:7" ht="15.75" customHeight="1">
      <c r="G822" s="39"/>
    </row>
    <row r="823" spans="7:7" ht="15.75" customHeight="1">
      <c r="G823" s="39"/>
    </row>
    <row r="824" spans="7:7" ht="15.75" customHeight="1">
      <c r="G824" s="39"/>
    </row>
    <row r="825" spans="7:7" ht="15.75" customHeight="1">
      <c r="G825" s="39"/>
    </row>
    <row r="826" spans="7:7" ht="15.75" customHeight="1">
      <c r="G826" s="39"/>
    </row>
    <row r="827" spans="7:7" ht="15.75" customHeight="1">
      <c r="G827" s="39"/>
    </row>
    <row r="828" spans="7:7" ht="15.75" customHeight="1">
      <c r="G828" s="39"/>
    </row>
    <row r="829" spans="7:7" ht="15.75" customHeight="1">
      <c r="G829" s="39"/>
    </row>
    <row r="830" spans="7:7" ht="15.75" customHeight="1">
      <c r="G830" s="39"/>
    </row>
    <row r="831" spans="7:7" ht="15.75" customHeight="1">
      <c r="G831" s="39"/>
    </row>
    <row r="832" spans="7:7" ht="15.75" customHeight="1">
      <c r="G832" s="39"/>
    </row>
    <row r="833" spans="7:7" ht="15.75" customHeight="1">
      <c r="G833" s="39"/>
    </row>
    <row r="834" spans="7:7" ht="15.75" customHeight="1">
      <c r="G834" s="39"/>
    </row>
    <row r="835" spans="7:7" ht="15.75" customHeight="1">
      <c r="G835" s="39"/>
    </row>
    <row r="836" spans="7:7" ht="15.75" customHeight="1">
      <c r="G836" s="39"/>
    </row>
    <row r="837" spans="7:7" ht="15.75" customHeight="1">
      <c r="G837" s="39"/>
    </row>
    <row r="838" spans="7:7" ht="15.75" customHeight="1">
      <c r="G838" s="39"/>
    </row>
    <row r="839" spans="7:7" ht="15.75" customHeight="1">
      <c r="G839" s="39"/>
    </row>
    <row r="840" spans="7:7" ht="15.75" customHeight="1">
      <c r="G840" s="39"/>
    </row>
    <row r="841" spans="7:7" ht="15.75" customHeight="1">
      <c r="G841" s="39"/>
    </row>
    <row r="842" spans="7:7" ht="15.75" customHeight="1">
      <c r="G842" s="39"/>
    </row>
    <row r="843" spans="7:7" ht="15.75" customHeight="1">
      <c r="G843" s="39"/>
    </row>
    <row r="844" spans="7:7" ht="15.75" customHeight="1">
      <c r="G844" s="39"/>
    </row>
    <row r="845" spans="7:7" ht="15.75" customHeight="1">
      <c r="G845" s="39"/>
    </row>
    <row r="846" spans="7:7" ht="15.75" customHeight="1">
      <c r="G846" s="39"/>
    </row>
    <row r="847" spans="7:7" ht="15.75" customHeight="1">
      <c r="G847" s="39"/>
    </row>
    <row r="848" spans="7:7" ht="15.75" customHeight="1">
      <c r="G848" s="39"/>
    </row>
    <row r="849" spans="7:7" ht="15.75" customHeight="1">
      <c r="G849" s="39"/>
    </row>
    <row r="850" spans="7:7" ht="15.75" customHeight="1">
      <c r="G850" s="39"/>
    </row>
    <row r="851" spans="7:7" ht="15.75" customHeight="1">
      <c r="G851" s="39"/>
    </row>
    <row r="852" spans="7:7" ht="15.75" customHeight="1">
      <c r="G852" s="39"/>
    </row>
    <row r="853" spans="7:7" ht="15.75" customHeight="1">
      <c r="G853" s="39"/>
    </row>
    <row r="854" spans="7:7" ht="15.75" customHeight="1">
      <c r="G854" s="39"/>
    </row>
    <row r="855" spans="7:7" ht="15.75" customHeight="1">
      <c r="G855" s="39"/>
    </row>
    <row r="856" spans="7:7" ht="15.75" customHeight="1">
      <c r="G856" s="39"/>
    </row>
    <row r="857" spans="7:7" ht="15.75" customHeight="1">
      <c r="G857" s="39"/>
    </row>
    <row r="858" spans="7:7" ht="15.75" customHeight="1">
      <c r="G858" s="39"/>
    </row>
    <row r="859" spans="7:7" ht="15.75" customHeight="1">
      <c r="G859" s="39"/>
    </row>
    <row r="860" spans="7:7" ht="15.75" customHeight="1">
      <c r="G860" s="39"/>
    </row>
    <row r="861" spans="7:7" ht="15.75" customHeight="1">
      <c r="G861" s="39"/>
    </row>
    <row r="862" spans="7:7" ht="15.75" customHeight="1">
      <c r="G862" s="39"/>
    </row>
    <row r="863" spans="7:7" ht="15.75" customHeight="1">
      <c r="G863" s="39"/>
    </row>
    <row r="864" spans="7:7" ht="15.75" customHeight="1">
      <c r="G864" s="39"/>
    </row>
    <row r="865" spans="7:7" ht="15.75" customHeight="1">
      <c r="G865" s="39"/>
    </row>
    <row r="866" spans="7:7" ht="15.75" customHeight="1">
      <c r="G866" s="39"/>
    </row>
    <row r="867" spans="7:7" ht="15.75" customHeight="1">
      <c r="G867" s="39"/>
    </row>
    <row r="868" spans="7:7" ht="15.75" customHeight="1">
      <c r="G868" s="39"/>
    </row>
    <row r="869" spans="7:7" ht="15.75" customHeight="1">
      <c r="G869" s="39"/>
    </row>
    <row r="870" spans="7:7" ht="15.75" customHeight="1">
      <c r="G870" s="39"/>
    </row>
    <row r="871" spans="7:7" ht="15.75" customHeight="1">
      <c r="G871" s="39"/>
    </row>
    <row r="872" spans="7:7" ht="15.75" customHeight="1">
      <c r="G872" s="39"/>
    </row>
    <row r="873" spans="7:7" ht="15.75" customHeight="1">
      <c r="G873" s="39"/>
    </row>
    <row r="874" spans="7:7" ht="15.75" customHeight="1">
      <c r="G874" s="39"/>
    </row>
    <row r="875" spans="7:7" ht="15.75" customHeight="1">
      <c r="G875" s="39"/>
    </row>
    <row r="876" spans="7:7" ht="15.75" customHeight="1">
      <c r="G876" s="39"/>
    </row>
    <row r="877" spans="7:7" ht="15.75" customHeight="1">
      <c r="G877" s="39"/>
    </row>
    <row r="878" spans="7:7" ht="15.75" customHeight="1">
      <c r="G878" s="39"/>
    </row>
    <row r="879" spans="7:7" ht="15.75" customHeight="1">
      <c r="G879" s="39"/>
    </row>
    <row r="880" spans="7:7" ht="15.75" customHeight="1">
      <c r="G880" s="39"/>
    </row>
    <row r="881" spans="7:7" ht="15.75" customHeight="1">
      <c r="G881" s="39"/>
    </row>
    <row r="882" spans="7:7" ht="15.75" customHeight="1">
      <c r="G882" s="39"/>
    </row>
    <row r="883" spans="7:7" ht="15.75" customHeight="1">
      <c r="G883" s="39"/>
    </row>
    <row r="884" spans="7:7" ht="15.75" customHeight="1">
      <c r="G884" s="39"/>
    </row>
    <row r="885" spans="7:7" ht="15.75" customHeight="1">
      <c r="G885" s="39"/>
    </row>
    <row r="886" spans="7:7" ht="15.75" customHeight="1">
      <c r="G886" s="39"/>
    </row>
    <row r="887" spans="7:7" ht="15.75" customHeight="1">
      <c r="G887" s="39"/>
    </row>
    <row r="888" spans="7:7" ht="15.75" customHeight="1">
      <c r="G888" s="39"/>
    </row>
    <row r="889" spans="7:7" ht="15.75" customHeight="1">
      <c r="G889" s="39"/>
    </row>
    <row r="890" spans="7:7" ht="15.75" customHeight="1">
      <c r="G890" s="39"/>
    </row>
    <row r="891" spans="7:7" ht="15.75" customHeight="1">
      <c r="G891" s="39"/>
    </row>
    <row r="892" spans="7:7" ht="15.75" customHeight="1">
      <c r="G892" s="39"/>
    </row>
    <row r="893" spans="7:7" ht="15.75" customHeight="1">
      <c r="G893" s="39"/>
    </row>
    <row r="894" spans="7:7" ht="15.75" customHeight="1">
      <c r="G894" s="39"/>
    </row>
    <row r="895" spans="7:7" ht="15.75" customHeight="1">
      <c r="G895" s="39"/>
    </row>
    <row r="896" spans="7:7" ht="15.75" customHeight="1">
      <c r="G896" s="39"/>
    </row>
    <row r="897" spans="7:7" ht="15.75" customHeight="1">
      <c r="G897" s="39"/>
    </row>
    <row r="898" spans="7:7" ht="15.75" customHeight="1">
      <c r="G898" s="39"/>
    </row>
    <row r="899" spans="7:7" ht="15.75" customHeight="1">
      <c r="G899" s="39"/>
    </row>
    <row r="900" spans="7:7" ht="15.75" customHeight="1">
      <c r="G900" s="39"/>
    </row>
    <row r="901" spans="7:7" ht="15.75" customHeight="1">
      <c r="G901" s="39"/>
    </row>
    <row r="902" spans="7:7" ht="15.75" customHeight="1">
      <c r="G902" s="39"/>
    </row>
    <row r="903" spans="7:7" ht="15.75" customHeight="1">
      <c r="G903" s="39"/>
    </row>
    <row r="904" spans="7:7" ht="15.75" customHeight="1">
      <c r="G904" s="39"/>
    </row>
    <row r="905" spans="7:7" ht="15.75" customHeight="1">
      <c r="G905" s="39"/>
    </row>
    <row r="906" spans="7:7" ht="15.75" customHeight="1">
      <c r="G906" s="39"/>
    </row>
    <row r="907" spans="7:7" ht="15.75" customHeight="1">
      <c r="G907" s="39"/>
    </row>
    <row r="908" spans="7:7" ht="15.75" customHeight="1">
      <c r="G908" s="39"/>
    </row>
    <row r="909" spans="7:7" ht="15.75" customHeight="1">
      <c r="G909" s="39"/>
    </row>
    <row r="910" spans="7:7" ht="15.75" customHeight="1">
      <c r="G910" s="39"/>
    </row>
    <row r="911" spans="7:7" ht="15.75" customHeight="1">
      <c r="G911" s="39"/>
    </row>
    <row r="912" spans="7:7" ht="15.75" customHeight="1">
      <c r="G912" s="39"/>
    </row>
    <row r="913" spans="7:7" ht="15.75" customHeight="1">
      <c r="G913" s="39"/>
    </row>
    <row r="914" spans="7:7" ht="15.75" customHeight="1">
      <c r="G914" s="39"/>
    </row>
    <row r="915" spans="7:7" ht="15.75" customHeight="1">
      <c r="G915" s="39"/>
    </row>
    <row r="916" spans="7:7" ht="15.75" customHeight="1">
      <c r="G916" s="39"/>
    </row>
    <row r="917" spans="7:7" ht="15.75" customHeight="1">
      <c r="G917" s="39"/>
    </row>
    <row r="918" spans="7:7" ht="15.75" customHeight="1">
      <c r="G918" s="39"/>
    </row>
    <row r="919" spans="7:7" ht="15.75" customHeight="1">
      <c r="G919" s="39"/>
    </row>
    <row r="920" spans="7:7" ht="15.75" customHeight="1">
      <c r="G920" s="39"/>
    </row>
    <row r="921" spans="7:7" ht="15.75" customHeight="1">
      <c r="G921" s="39"/>
    </row>
    <row r="922" spans="7:7" ht="15.75" customHeight="1">
      <c r="G922" s="39"/>
    </row>
    <row r="923" spans="7:7" ht="15.75" customHeight="1">
      <c r="G923" s="39"/>
    </row>
    <row r="924" spans="7:7" ht="15.75" customHeight="1">
      <c r="G924" s="39"/>
    </row>
    <row r="925" spans="7:7" ht="15.75" customHeight="1">
      <c r="G925" s="39"/>
    </row>
    <row r="926" spans="7:7" ht="15.75" customHeight="1">
      <c r="G926" s="39"/>
    </row>
    <row r="927" spans="7:7" ht="15.75" customHeight="1">
      <c r="G927" s="39"/>
    </row>
    <row r="928" spans="7:7" ht="15.75" customHeight="1">
      <c r="G928" s="39"/>
    </row>
    <row r="929" spans="7:7" ht="15.75" customHeight="1">
      <c r="G929" s="39"/>
    </row>
    <row r="930" spans="7:7" ht="15.75" customHeight="1">
      <c r="G930" s="39"/>
    </row>
    <row r="931" spans="7:7" ht="15.75" customHeight="1">
      <c r="G931" s="39"/>
    </row>
    <row r="932" spans="7:7" ht="15.75" customHeight="1">
      <c r="G932" s="39"/>
    </row>
    <row r="933" spans="7:7" ht="15.75" customHeight="1">
      <c r="G933" s="39"/>
    </row>
    <row r="934" spans="7:7" ht="15.75" customHeight="1">
      <c r="G934" s="39"/>
    </row>
    <row r="935" spans="7:7" ht="15.75" customHeight="1">
      <c r="G935" s="39"/>
    </row>
    <row r="936" spans="7:7" ht="15.75" customHeight="1">
      <c r="G936" s="39"/>
    </row>
    <row r="937" spans="7:7" ht="15.75" customHeight="1">
      <c r="G937" s="39"/>
    </row>
    <row r="938" spans="7:7" ht="15.75" customHeight="1">
      <c r="G938" s="39"/>
    </row>
    <row r="939" spans="7:7" ht="15.75" customHeight="1">
      <c r="G939" s="39"/>
    </row>
    <row r="940" spans="7:7" ht="15.75" customHeight="1">
      <c r="G940" s="39"/>
    </row>
    <row r="941" spans="7:7" ht="15.75" customHeight="1">
      <c r="G941" s="39"/>
    </row>
    <row r="942" spans="7:7" ht="15.75" customHeight="1">
      <c r="G942" s="39"/>
    </row>
    <row r="943" spans="7:7" ht="15.75" customHeight="1">
      <c r="G943" s="39"/>
    </row>
    <row r="944" spans="7:7" ht="15.75" customHeight="1">
      <c r="G944" s="39"/>
    </row>
    <row r="945" spans="7:7" ht="15.75" customHeight="1">
      <c r="G945" s="39"/>
    </row>
    <row r="946" spans="7:7" ht="15.75" customHeight="1">
      <c r="G946" s="39"/>
    </row>
    <row r="947" spans="7:7" ht="15.75" customHeight="1">
      <c r="G947" s="39"/>
    </row>
    <row r="948" spans="7:7" ht="15.75" customHeight="1">
      <c r="G948" s="39"/>
    </row>
    <row r="949" spans="7:7" ht="15.75" customHeight="1">
      <c r="G949" s="39"/>
    </row>
    <row r="950" spans="7:7" ht="15.75" customHeight="1">
      <c r="G950" s="39"/>
    </row>
    <row r="951" spans="7:7" ht="15.75" customHeight="1">
      <c r="G951" s="39"/>
    </row>
    <row r="952" spans="7:7" ht="15.75" customHeight="1">
      <c r="G952" s="39"/>
    </row>
    <row r="953" spans="7:7" ht="15.75" customHeight="1">
      <c r="G953" s="39"/>
    </row>
    <row r="954" spans="7:7" ht="15.75" customHeight="1">
      <c r="G954" s="39"/>
    </row>
    <row r="955" spans="7:7" ht="15.75" customHeight="1">
      <c r="G955" s="39"/>
    </row>
    <row r="956" spans="7:7" ht="15.75" customHeight="1">
      <c r="G956" s="39"/>
    </row>
    <row r="957" spans="7:7" ht="15.75" customHeight="1">
      <c r="G957" s="39"/>
    </row>
    <row r="958" spans="7:7" ht="15.75" customHeight="1">
      <c r="G958" s="39"/>
    </row>
    <row r="959" spans="7:7" ht="15.75" customHeight="1">
      <c r="G959" s="39"/>
    </row>
    <row r="960" spans="7:7" ht="15.75" customHeight="1">
      <c r="G960" s="39"/>
    </row>
    <row r="961" spans="7:7" ht="15.75" customHeight="1">
      <c r="G961" s="39"/>
    </row>
    <row r="962" spans="7:7" ht="15.75" customHeight="1">
      <c r="G962" s="39"/>
    </row>
    <row r="963" spans="7:7" ht="15.75" customHeight="1">
      <c r="G963" s="39"/>
    </row>
    <row r="964" spans="7:7" ht="15.75" customHeight="1">
      <c r="G964" s="39"/>
    </row>
    <row r="965" spans="7:7" ht="15.75" customHeight="1">
      <c r="G965" s="39"/>
    </row>
    <row r="966" spans="7:7" ht="15.75" customHeight="1">
      <c r="G966" s="39"/>
    </row>
    <row r="967" spans="7:7" ht="15.75" customHeight="1">
      <c r="G967" s="39"/>
    </row>
    <row r="968" spans="7:7" ht="15.75" customHeight="1">
      <c r="G968" s="39"/>
    </row>
    <row r="969" spans="7:7" ht="15.75" customHeight="1">
      <c r="G969" s="39"/>
    </row>
    <row r="970" spans="7:7" ht="15.75" customHeight="1">
      <c r="G970" s="39"/>
    </row>
    <row r="971" spans="7:7" ht="15.75" customHeight="1">
      <c r="G971" s="39"/>
    </row>
    <row r="972" spans="7:7" ht="15.75" customHeight="1">
      <c r="G972" s="39"/>
    </row>
    <row r="973" spans="7:7" ht="15.75" customHeight="1">
      <c r="G973" s="39"/>
    </row>
    <row r="974" spans="7:7" ht="15.75" customHeight="1">
      <c r="G974" s="39"/>
    </row>
    <row r="975" spans="7:7" ht="15.75" customHeight="1">
      <c r="G975" s="39"/>
    </row>
    <row r="976" spans="7:7" ht="15.75" customHeight="1">
      <c r="G976" s="39"/>
    </row>
    <row r="977" spans="7:7" ht="15.75" customHeight="1">
      <c r="G977" s="39"/>
    </row>
    <row r="978" spans="7:7" ht="15.75" customHeight="1">
      <c r="G978" s="39"/>
    </row>
    <row r="979" spans="7:7" ht="15.75" customHeight="1">
      <c r="G979" s="39"/>
    </row>
    <row r="980" spans="7:7" ht="15.75" customHeight="1">
      <c r="G980" s="39"/>
    </row>
    <row r="981" spans="7:7" ht="15.75" customHeight="1">
      <c r="G981" s="39"/>
    </row>
    <row r="982" spans="7:7" ht="15.75" customHeight="1">
      <c r="G982" s="39"/>
    </row>
    <row r="983" spans="7:7" ht="15.75" customHeight="1">
      <c r="G983" s="39"/>
    </row>
    <row r="984" spans="7:7" ht="15.75" customHeight="1">
      <c r="G984" s="39"/>
    </row>
    <row r="985" spans="7:7" ht="15.75" customHeight="1">
      <c r="G985" s="39"/>
    </row>
    <row r="986" spans="7:7" ht="15.75" customHeight="1">
      <c r="G986" s="39"/>
    </row>
    <row r="987" spans="7:7" ht="15.75" customHeight="1">
      <c r="G987" s="39"/>
    </row>
    <row r="988" spans="7:7" ht="15.75" customHeight="1">
      <c r="G988" s="39"/>
    </row>
    <row r="989" spans="7:7" ht="15.75" customHeight="1">
      <c r="G989" s="39"/>
    </row>
    <row r="990" spans="7:7" ht="15.75" customHeight="1">
      <c r="G990" s="39"/>
    </row>
    <row r="991" spans="7:7" ht="15.75" customHeight="1">
      <c r="G991" s="39"/>
    </row>
    <row r="992" spans="7:7" ht="15.75" customHeight="1">
      <c r="G992" s="39"/>
    </row>
    <row r="993" spans="7:7" ht="15.75" customHeight="1">
      <c r="G993" s="39"/>
    </row>
    <row r="994" spans="7:7" ht="15.75" customHeight="1">
      <c r="G994" s="39"/>
    </row>
    <row r="995" spans="7:7" ht="15.75" customHeight="1">
      <c r="G995" s="39"/>
    </row>
    <row r="996" spans="7:7" ht="15.75" customHeight="1">
      <c r="G996" s="39"/>
    </row>
    <row r="997" spans="7:7" ht="15.75" customHeight="1">
      <c r="G997" s="39"/>
    </row>
    <row r="998" spans="7:7" ht="15.75" customHeight="1">
      <c r="G998" s="39"/>
    </row>
    <row r="999" spans="7:7" ht="15.75" customHeight="1">
      <c r="G999" s="39"/>
    </row>
  </sheetData>
  <autoFilter ref="A2:I115" xr:uid="{00000000-0009-0000-0000-00001F000000}">
    <sortState xmlns:xlrd2="http://schemas.microsoft.com/office/spreadsheetml/2017/richdata2" ref="A2:I115">
      <sortCondition descending="1" ref="F2:F115"/>
      <sortCondition ref="C2:C115"/>
      <sortCondition ref="B2:B115"/>
      <sortCondition descending="1" ref="I2:I115"/>
      <sortCondition descending="1" ref="H2:H115"/>
      <sortCondition descending="1" ref="E2:E115"/>
    </sortState>
  </autoFilter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L995"/>
  <sheetViews>
    <sheetView workbookViewId="0">
      <selection activeCell="B3" sqref="B3:D13"/>
    </sheetView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1345</v>
      </c>
      <c r="B1" s="8"/>
      <c r="C1" s="8"/>
      <c r="D1" s="8"/>
      <c r="E1" s="8"/>
      <c r="F1" s="8"/>
      <c r="G1" s="27">
        <f t="shared" ref="G1:H1" si="0">SUM(G3:G122)</f>
        <v>748.51</v>
      </c>
      <c r="H1" s="27">
        <f t="shared" si="0"/>
        <v>3762.4400000000005</v>
      </c>
      <c r="I1" s="31" t="s">
        <v>1864</v>
      </c>
      <c r="J1" s="31">
        <f>G1*1</f>
        <v>748.51</v>
      </c>
      <c r="K1" s="31">
        <f>SUM(G1:H1)-J1</f>
        <v>3762.4400000000005</v>
      </c>
      <c r="L1" s="31">
        <f>SUM(J1:K1)</f>
        <v>4510.9500000000007</v>
      </c>
    </row>
    <row r="2" spans="1:12" ht="15.75">
      <c r="A2" s="8" t="s">
        <v>391</v>
      </c>
      <c r="B2" s="8" t="s">
        <v>276</v>
      </c>
      <c r="C2" s="8" t="s">
        <v>6210</v>
      </c>
      <c r="D2" s="8" t="s">
        <v>6211</v>
      </c>
      <c r="E2" s="8" t="s">
        <v>154</v>
      </c>
      <c r="F2" s="8" t="s">
        <v>116</v>
      </c>
      <c r="G2" s="8" t="s">
        <v>979</v>
      </c>
      <c r="H2" s="8" t="s">
        <v>877</v>
      </c>
      <c r="I2" s="31" t="s">
        <v>1865</v>
      </c>
      <c r="J2" s="31">
        <f>J1+J7+J6</f>
        <v>994.51</v>
      </c>
      <c r="K2" s="31">
        <f>K1+K6+K7</f>
        <v>4131.4400000000005</v>
      </c>
      <c r="L2" s="31">
        <f>SUM(J2:K2)</f>
        <v>5125.9500000000007</v>
      </c>
    </row>
    <row r="3" spans="1:12" ht="15.75">
      <c r="A3" s="8"/>
      <c r="B3" s="20">
        <v>44198</v>
      </c>
      <c r="C3" s="21" t="s">
        <v>2426</v>
      </c>
      <c r="D3" s="22" t="s">
        <v>1767</v>
      </c>
      <c r="E3" s="6">
        <f t="shared" ref="E3:E98" si="1">MID(D3,3,LEN(D3)-2)+0</f>
        <v>23.54</v>
      </c>
      <c r="F3" s="38">
        <v>0</v>
      </c>
      <c r="G3" s="6" t="str">
        <f t="shared" ref="G3:G19" si="2">IFERROR(E3/F3,"")</f>
        <v/>
      </c>
      <c r="H3" s="6">
        <f t="shared" ref="H3:H19" si="3">IF(F3=0,E3,E3-G3)</f>
        <v>23.54</v>
      </c>
      <c r="I3" s="32" t="s">
        <v>1868</v>
      </c>
      <c r="J3" s="31">
        <f>J1-J7+J6</f>
        <v>994.51</v>
      </c>
      <c r="K3" s="32"/>
      <c r="L3" s="32"/>
    </row>
    <row r="4" spans="1:12" ht="15.75">
      <c r="A4" s="8"/>
      <c r="B4" s="23">
        <v>44198</v>
      </c>
      <c r="C4" s="21" t="s">
        <v>2427</v>
      </c>
      <c r="D4" s="45" t="s">
        <v>2428</v>
      </c>
      <c r="E4" s="6">
        <f t="shared" si="1"/>
        <v>77.8</v>
      </c>
      <c r="F4" s="38">
        <v>2</v>
      </c>
      <c r="G4" s="6">
        <f t="shared" si="2"/>
        <v>38.9</v>
      </c>
      <c r="H4" s="6">
        <f t="shared" si="3"/>
        <v>38.9</v>
      </c>
    </row>
    <row r="5" spans="1:12" ht="15.75">
      <c r="A5" s="8"/>
      <c r="B5" s="20">
        <v>44199</v>
      </c>
      <c r="C5" s="21" t="s">
        <v>2249</v>
      </c>
      <c r="D5" s="22" t="s">
        <v>2429</v>
      </c>
      <c r="E5" s="6">
        <f t="shared" si="1"/>
        <v>22.7</v>
      </c>
      <c r="F5" s="38">
        <v>2</v>
      </c>
      <c r="G5" s="6">
        <f t="shared" si="2"/>
        <v>11.35</v>
      </c>
      <c r="H5" s="6">
        <f t="shared" si="3"/>
        <v>11.35</v>
      </c>
      <c r="I5" s="32" t="s">
        <v>1805</v>
      </c>
      <c r="J5" s="32">
        <v>615</v>
      </c>
      <c r="K5" s="32"/>
    </row>
    <row r="6" spans="1:12" ht="15.75">
      <c r="A6" s="8"/>
      <c r="B6" s="23">
        <v>44199</v>
      </c>
      <c r="C6" s="21" t="s">
        <v>9</v>
      </c>
      <c r="D6" s="45" t="s">
        <v>2164</v>
      </c>
      <c r="E6" s="6">
        <f t="shared" si="1"/>
        <v>45.8</v>
      </c>
      <c r="F6" s="38">
        <v>0</v>
      </c>
      <c r="G6" s="6" t="str">
        <f t="shared" si="2"/>
        <v/>
      </c>
      <c r="H6" s="6">
        <f t="shared" si="3"/>
        <v>45.8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/>
      <c r="B7" s="23">
        <v>44199</v>
      </c>
      <c r="C7" s="21" t="s">
        <v>2089</v>
      </c>
      <c r="D7" s="22" t="s">
        <v>249</v>
      </c>
      <c r="E7" s="6">
        <f t="shared" si="1"/>
        <v>8</v>
      </c>
      <c r="F7" s="38">
        <v>1</v>
      </c>
      <c r="G7" s="6">
        <f t="shared" si="2"/>
        <v>8</v>
      </c>
      <c r="H7" s="6">
        <f t="shared" si="3"/>
        <v>0</v>
      </c>
      <c r="I7" s="1" t="s">
        <v>1809</v>
      </c>
      <c r="J7" s="1">
        <v>0</v>
      </c>
      <c r="K7" s="1">
        <v>0</v>
      </c>
    </row>
    <row r="8" spans="1:12" ht="15.75">
      <c r="A8" s="8"/>
      <c r="B8" s="20">
        <v>44199</v>
      </c>
      <c r="C8" s="21" t="s">
        <v>1842</v>
      </c>
      <c r="D8" s="22" t="s">
        <v>358</v>
      </c>
      <c r="E8" s="6">
        <f t="shared" si="1"/>
        <v>10</v>
      </c>
      <c r="F8" s="38">
        <v>0</v>
      </c>
      <c r="G8" s="6" t="str">
        <f t="shared" si="2"/>
        <v/>
      </c>
      <c r="H8" s="6">
        <f t="shared" si="3"/>
        <v>10</v>
      </c>
      <c r="I8" s="1" t="s">
        <v>1811</v>
      </c>
      <c r="J8" s="16">
        <v>5598</v>
      </c>
      <c r="K8" s="17">
        <v>0.6</v>
      </c>
    </row>
    <row r="9" spans="1:12" ht="15.75">
      <c r="A9" s="8"/>
      <c r="B9" s="20">
        <v>44199</v>
      </c>
      <c r="C9" s="21" t="s">
        <v>1996</v>
      </c>
      <c r="D9" s="45" t="s">
        <v>2430</v>
      </c>
      <c r="E9" s="6">
        <f t="shared" si="1"/>
        <v>32.1</v>
      </c>
      <c r="F9" s="38">
        <v>2</v>
      </c>
      <c r="G9" s="6">
        <f t="shared" si="2"/>
        <v>16.05</v>
      </c>
      <c r="H9" s="6">
        <f t="shared" si="3"/>
        <v>16.05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20">
        <v>44199</v>
      </c>
      <c r="C10" s="21" t="s">
        <v>2266</v>
      </c>
      <c r="D10" s="22" t="s">
        <v>2431</v>
      </c>
      <c r="E10" s="6">
        <f t="shared" si="1"/>
        <v>15.93</v>
      </c>
      <c r="F10" s="38">
        <v>2</v>
      </c>
      <c r="G10" s="6">
        <f t="shared" si="2"/>
        <v>7.9649999999999999</v>
      </c>
      <c r="H10" s="6">
        <f t="shared" si="3"/>
        <v>7.9649999999999999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/>
      <c r="B11" s="20">
        <v>44199</v>
      </c>
      <c r="C11" s="21" t="s">
        <v>2138</v>
      </c>
      <c r="D11" s="22" t="s">
        <v>19</v>
      </c>
      <c r="E11" s="6">
        <f t="shared" si="1"/>
        <v>20.36</v>
      </c>
      <c r="F11" s="38">
        <v>0</v>
      </c>
      <c r="G11" s="6" t="str">
        <f t="shared" si="2"/>
        <v/>
      </c>
      <c r="H11" s="6">
        <f t="shared" si="3"/>
        <v>20.36</v>
      </c>
    </row>
    <row r="12" spans="1:12" ht="15.75">
      <c r="A12" s="8"/>
      <c r="B12" s="23">
        <v>44200</v>
      </c>
      <c r="C12" s="21" t="s">
        <v>2307</v>
      </c>
      <c r="D12" s="22" t="s">
        <v>387</v>
      </c>
      <c r="E12" s="6">
        <f t="shared" si="1"/>
        <v>1</v>
      </c>
      <c r="F12" s="38">
        <v>0</v>
      </c>
      <c r="G12" s="6" t="str">
        <f t="shared" si="2"/>
        <v/>
      </c>
      <c r="H12" s="6">
        <f t="shared" si="3"/>
        <v>1</v>
      </c>
      <c r="I12" s="1" t="s">
        <v>1818</v>
      </c>
      <c r="J12" s="16">
        <f>J8-K2</f>
        <v>1466.5599999999995</v>
      </c>
      <c r="K12" s="17">
        <f t="shared" ref="K12:K13" si="4">J12/J8</f>
        <v>0.26197927831368339</v>
      </c>
    </row>
    <row r="13" spans="1:12" ht="15.75">
      <c r="A13" s="8"/>
      <c r="B13" s="23">
        <v>44200</v>
      </c>
      <c r="C13" s="21" t="s">
        <v>2404</v>
      </c>
      <c r="D13" s="45" t="s">
        <v>2432</v>
      </c>
      <c r="E13" s="6">
        <f t="shared" si="1"/>
        <v>6.97</v>
      </c>
      <c r="F13" s="38">
        <v>0</v>
      </c>
      <c r="G13" s="6" t="str">
        <f t="shared" si="2"/>
        <v/>
      </c>
      <c r="H13" s="6">
        <f t="shared" si="3"/>
        <v>6.97</v>
      </c>
      <c r="I13" s="1" t="s">
        <v>1821</v>
      </c>
      <c r="J13" s="16">
        <f>J9-J2</f>
        <v>2960.74</v>
      </c>
      <c r="K13" s="17">
        <f t="shared" si="4"/>
        <v>0.74855950951267303</v>
      </c>
    </row>
    <row r="14" spans="1:12" ht="15.75">
      <c r="A14" s="8"/>
      <c r="B14" s="20">
        <v>44200</v>
      </c>
      <c r="C14" s="21" t="s">
        <v>1916</v>
      </c>
      <c r="D14" s="22" t="s">
        <v>2433</v>
      </c>
      <c r="E14" s="6">
        <f t="shared" si="1"/>
        <v>40.799999999999997</v>
      </c>
      <c r="F14" s="38">
        <v>2</v>
      </c>
      <c r="G14" s="6">
        <f t="shared" si="2"/>
        <v>20.399999999999999</v>
      </c>
      <c r="H14" s="6">
        <f t="shared" si="3"/>
        <v>20.399999999999999</v>
      </c>
    </row>
    <row r="15" spans="1:12" ht="15.75">
      <c r="A15" s="8"/>
      <c r="B15" s="20">
        <v>44201</v>
      </c>
      <c r="C15" s="21" t="s">
        <v>2434</v>
      </c>
      <c r="D15" s="22" t="s">
        <v>2070</v>
      </c>
      <c r="E15" s="6">
        <f t="shared" si="1"/>
        <v>13.11</v>
      </c>
      <c r="F15" s="38">
        <v>2</v>
      </c>
      <c r="G15" s="6">
        <f t="shared" si="2"/>
        <v>6.5549999999999997</v>
      </c>
      <c r="H15" s="6">
        <f t="shared" si="3"/>
        <v>6.5549999999999997</v>
      </c>
      <c r="J15" s="47">
        <f>J3+J23</f>
        <v>1283.4099999999999</v>
      </c>
    </row>
    <row r="16" spans="1:12" ht="15.75">
      <c r="A16" s="8"/>
      <c r="B16" s="23">
        <v>44201</v>
      </c>
      <c r="C16" s="21" t="s">
        <v>2404</v>
      </c>
      <c r="D16" s="22" t="s">
        <v>2435</v>
      </c>
      <c r="E16" s="6">
        <f t="shared" si="1"/>
        <v>116.09</v>
      </c>
      <c r="F16" s="38">
        <v>0</v>
      </c>
      <c r="G16" s="6" t="str">
        <f t="shared" si="2"/>
        <v/>
      </c>
      <c r="H16" s="6">
        <f t="shared" si="3"/>
        <v>116.09</v>
      </c>
    </row>
    <row r="17" spans="1:10" ht="15.75">
      <c r="A17" s="8"/>
      <c r="B17" s="24">
        <v>44202</v>
      </c>
      <c r="C17" s="21" t="s">
        <v>1036</v>
      </c>
      <c r="D17" s="22" t="s">
        <v>2436</v>
      </c>
      <c r="E17" s="6">
        <f t="shared" si="1"/>
        <v>3.85</v>
      </c>
      <c r="F17" s="38">
        <v>2</v>
      </c>
      <c r="G17" s="6">
        <f t="shared" si="2"/>
        <v>1.925</v>
      </c>
      <c r="H17" s="6">
        <f t="shared" si="3"/>
        <v>1.925</v>
      </c>
    </row>
    <row r="18" spans="1:10" ht="15.75">
      <c r="A18" s="8"/>
      <c r="B18" s="23">
        <v>44202</v>
      </c>
      <c r="C18" s="21" t="s">
        <v>2404</v>
      </c>
      <c r="D18" s="22" t="s">
        <v>2437</v>
      </c>
      <c r="E18" s="6">
        <f t="shared" si="1"/>
        <v>46.97</v>
      </c>
      <c r="F18" s="38">
        <v>0</v>
      </c>
      <c r="G18" s="6" t="str">
        <f t="shared" si="2"/>
        <v/>
      </c>
      <c r="H18" s="6">
        <f t="shared" si="3"/>
        <v>46.97</v>
      </c>
    </row>
    <row r="19" spans="1:10" ht="15.75">
      <c r="A19" s="8"/>
      <c r="B19" s="23">
        <v>44203</v>
      </c>
      <c r="C19" s="21" t="s">
        <v>2438</v>
      </c>
      <c r="D19" s="22" t="s">
        <v>1849</v>
      </c>
      <c r="E19" s="6">
        <f t="shared" si="1"/>
        <v>19.98</v>
      </c>
      <c r="F19" s="38">
        <v>2</v>
      </c>
      <c r="G19" s="6">
        <f t="shared" si="2"/>
        <v>9.99</v>
      </c>
      <c r="H19" s="6">
        <f t="shared" si="3"/>
        <v>9.99</v>
      </c>
    </row>
    <row r="20" spans="1:10" ht="15.75">
      <c r="A20" s="8"/>
      <c r="B20" s="20">
        <v>44204</v>
      </c>
      <c r="C20" s="21" t="s">
        <v>2439</v>
      </c>
      <c r="D20" s="22" t="s">
        <v>2440</v>
      </c>
      <c r="E20" s="6">
        <f t="shared" si="1"/>
        <v>507.3</v>
      </c>
      <c r="F20" s="38"/>
      <c r="G20" s="6">
        <f>(E20-(72.5*5))/2</f>
        <v>72.400000000000006</v>
      </c>
      <c r="H20" s="6">
        <f>E20-G20</f>
        <v>434.9</v>
      </c>
      <c r="I20" s="34" t="s">
        <v>2162</v>
      </c>
      <c r="J20" s="36">
        <f>SUM(E41,E77)</f>
        <v>577.79999999999995</v>
      </c>
    </row>
    <row r="21" spans="1:10" ht="15.75" customHeight="1">
      <c r="A21" s="8"/>
      <c r="B21" s="20">
        <v>44204</v>
      </c>
      <c r="C21" s="21" t="s">
        <v>2441</v>
      </c>
      <c r="D21" s="22" t="s">
        <v>2442</v>
      </c>
      <c r="E21" s="6">
        <f t="shared" si="1"/>
        <v>16.3</v>
      </c>
      <c r="F21" s="38">
        <v>2</v>
      </c>
      <c r="G21" s="6">
        <f t="shared" ref="G21:G98" si="5">IFERROR(E21/F21,"")</f>
        <v>8.15</v>
      </c>
      <c r="H21" s="6">
        <f t="shared" ref="H21:H98" si="6">IF(F21=0,E21,E21-G21)</f>
        <v>8.15</v>
      </c>
    </row>
    <row r="22" spans="1:10" ht="15.75" customHeight="1">
      <c r="A22" s="8"/>
      <c r="B22" s="20">
        <v>44204</v>
      </c>
      <c r="C22" s="21" t="s">
        <v>2193</v>
      </c>
      <c r="D22" s="22" t="s">
        <v>73</v>
      </c>
      <c r="E22" s="6">
        <f t="shared" si="1"/>
        <v>1.2</v>
      </c>
      <c r="F22" s="38">
        <v>0</v>
      </c>
      <c r="G22" s="6" t="str">
        <f t="shared" si="5"/>
        <v/>
      </c>
      <c r="H22" s="6">
        <f t="shared" si="6"/>
        <v>1.2</v>
      </c>
      <c r="I22" s="34" t="s">
        <v>2165</v>
      </c>
      <c r="J22" s="36">
        <f>J20/2</f>
        <v>288.89999999999998</v>
      </c>
    </row>
    <row r="23" spans="1:10" ht="15.75" customHeight="1">
      <c r="A23" s="8"/>
      <c r="B23" s="20">
        <v>44204</v>
      </c>
      <c r="C23" s="21" t="s">
        <v>1842</v>
      </c>
      <c r="D23" s="22" t="s">
        <v>358</v>
      </c>
      <c r="E23" s="6">
        <f t="shared" si="1"/>
        <v>10</v>
      </c>
      <c r="F23" s="38">
        <v>0</v>
      </c>
      <c r="G23" s="6" t="str">
        <f t="shared" si="5"/>
        <v/>
      </c>
      <c r="H23" s="6">
        <f t="shared" si="6"/>
        <v>10</v>
      </c>
      <c r="I23" s="34" t="s">
        <v>2168</v>
      </c>
      <c r="J23" s="36">
        <f>J20-J22</f>
        <v>288.89999999999998</v>
      </c>
    </row>
    <row r="24" spans="1:10" ht="15.75" customHeight="1">
      <c r="A24" s="8"/>
      <c r="B24" s="20">
        <v>44204</v>
      </c>
      <c r="C24" s="21" t="s">
        <v>2404</v>
      </c>
      <c r="D24" s="22" t="s">
        <v>662</v>
      </c>
      <c r="E24" s="6">
        <f t="shared" si="1"/>
        <v>16.399999999999999</v>
      </c>
      <c r="F24" s="38">
        <v>0</v>
      </c>
      <c r="G24" s="6" t="str">
        <f t="shared" si="5"/>
        <v/>
      </c>
      <c r="H24" s="6">
        <f t="shared" si="6"/>
        <v>16.399999999999999</v>
      </c>
    </row>
    <row r="25" spans="1:10" ht="15.75" customHeight="1">
      <c r="A25" s="8"/>
      <c r="B25" s="20">
        <v>44205</v>
      </c>
      <c r="C25" s="21" t="s">
        <v>5</v>
      </c>
      <c r="D25" s="45" t="s">
        <v>2443</v>
      </c>
      <c r="E25" s="6">
        <f t="shared" si="1"/>
        <v>1.1000000000000001</v>
      </c>
      <c r="F25" s="38">
        <v>0</v>
      </c>
      <c r="G25" s="6" t="str">
        <f t="shared" si="5"/>
        <v/>
      </c>
      <c r="H25" s="6">
        <f t="shared" si="6"/>
        <v>1.1000000000000001</v>
      </c>
      <c r="I25" s="34" t="s">
        <v>2257</v>
      </c>
      <c r="J25" s="34">
        <v>0</v>
      </c>
    </row>
    <row r="26" spans="1:10" ht="15.75" customHeight="1">
      <c r="A26" s="8"/>
      <c r="B26" s="20">
        <v>44205</v>
      </c>
      <c r="C26" s="21" t="s">
        <v>9</v>
      </c>
      <c r="D26" s="22" t="s">
        <v>325</v>
      </c>
      <c r="E26" s="6">
        <f t="shared" si="1"/>
        <v>13.4</v>
      </c>
      <c r="F26" s="38">
        <v>2</v>
      </c>
      <c r="G26" s="6">
        <f t="shared" si="5"/>
        <v>6.7</v>
      </c>
      <c r="H26" s="6">
        <f t="shared" si="6"/>
        <v>6.7</v>
      </c>
    </row>
    <row r="27" spans="1:10" ht="15.75" customHeight="1">
      <c r="A27" s="8"/>
      <c r="B27" s="20">
        <v>44205</v>
      </c>
      <c r="C27" s="21" t="s">
        <v>2193</v>
      </c>
      <c r="D27" s="22" t="s">
        <v>73</v>
      </c>
      <c r="E27" s="6">
        <f t="shared" si="1"/>
        <v>1.2</v>
      </c>
      <c r="F27" s="38">
        <v>0</v>
      </c>
      <c r="G27" s="6" t="str">
        <f t="shared" si="5"/>
        <v/>
      </c>
      <c r="H27" s="6">
        <f t="shared" si="6"/>
        <v>1.2</v>
      </c>
      <c r="I27" s="34" t="s">
        <v>2165</v>
      </c>
      <c r="J27" s="34">
        <f>J25/2</f>
        <v>0</v>
      </c>
    </row>
    <row r="28" spans="1:10" ht="15.75" customHeight="1">
      <c r="A28" s="8"/>
      <c r="B28" s="20">
        <v>44205</v>
      </c>
      <c r="C28" s="21" t="s">
        <v>2304</v>
      </c>
      <c r="D28" s="22" t="s">
        <v>560</v>
      </c>
      <c r="E28" s="6">
        <f t="shared" si="1"/>
        <v>4.2</v>
      </c>
      <c r="F28" s="38">
        <v>2</v>
      </c>
      <c r="G28" s="6">
        <f t="shared" si="5"/>
        <v>2.1</v>
      </c>
      <c r="H28" s="6">
        <f t="shared" si="6"/>
        <v>2.1</v>
      </c>
      <c r="I28" s="34" t="s">
        <v>2168</v>
      </c>
      <c r="J28" s="34">
        <f>J25-J27</f>
        <v>0</v>
      </c>
    </row>
    <row r="29" spans="1:10" ht="15.75" customHeight="1">
      <c r="A29" s="8"/>
      <c r="B29" s="20">
        <v>44205</v>
      </c>
      <c r="C29" s="21" t="s">
        <v>2444</v>
      </c>
      <c r="D29" s="22" t="s">
        <v>2445</v>
      </c>
      <c r="E29" s="6">
        <f t="shared" si="1"/>
        <v>14.8</v>
      </c>
      <c r="F29" s="38">
        <v>2</v>
      </c>
      <c r="G29" s="6">
        <f t="shared" si="5"/>
        <v>7.4</v>
      </c>
      <c r="H29" s="6">
        <f t="shared" si="6"/>
        <v>7.4</v>
      </c>
    </row>
    <row r="30" spans="1:10" ht="15.75" customHeight="1">
      <c r="A30" s="8"/>
      <c r="B30" s="20">
        <v>44205</v>
      </c>
      <c r="C30" s="21" t="s">
        <v>2307</v>
      </c>
      <c r="D30" s="22" t="s">
        <v>329</v>
      </c>
      <c r="E30" s="6">
        <f t="shared" si="1"/>
        <v>2.8</v>
      </c>
      <c r="F30" s="38">
        <v>0</v>
      </c>
      <c r="G30" s="6" t="str">
        <f t="shared" si="5"/>
        <v/>
      </c>
      <c r="H30" s="6">
        <f t="shared" si="6"/>
        <v>2.8</v>
      </c>
    </row>
    <row r="31" spans="1:10" ht="15.75" customHeight="1">
      <c r="A31" s="8"/>
      <c r="B31" s="23">
        <v>44207</v>
      </c>
      <c r="C31" s="21" t="s">
        <v>1842</v>
      </c>
      <c r="D31" s="22" t="s">
        <v>358</v>
      </c>
      <c r="E31" s="6">
        <f t="shared" si="1"/>
        <v>10</v>
      </c>
      <c r="F31" s="38">
        <v>0</v>
      </c>
      <c r="G31" s="6" t="str">
        <f t="shared" si="5"/>
        <v/>
      </c>
      <c r="H31" s="6">
        <f t="shared" si="6"/>
        <v>10</v>
      </c>
    </row>
    <row r="32" spans="1:10" ht="15.75" customHeight="1">
      <c r="A32" s="8"/>
      <c r="B32" s="20">
        <v>44207</v>
      </c>
      <c r="C32" s="21" t="s">
        <v>1842</v>
      </c>
      <c r="D32" s="22" t="s">
        <v>358</v>
      </c>
      <c r="E32" s="6">
        <f t="shared" si="1"/>
        <v>10</v>
      </c>
      <c r="F32" s="38">
        <v>0</v>
      </c>
      <c r="G32" s="6" t="str">
        <f t="shared" si="5"/>
        <v/>
      </c>
      <c r="H32" s="6">
        <f t="shared" si="6"/>
        <v>10</v>
      </c>
    </row>
    <row r="33" spans="1:8" ht="15.75" customHeight="1">
      <c r="A33" s="8"/>
      <c r="B33" s="20">
        <v>44207</v>
      </c>
      <c r="C33" s="21" t="s">
        <v>2280</v>
      </c>
      <c r="D33" s="22" t="s">
        <v>2446</v>
      </c>
      <c r="E33" s="6">
        <f t="shared" si="1"/>
        <v>20.71</v>
      </c>
      <c r="F33" s="38">
        <v>2</v>
      </c>
      <c r="G33" s="6">
        <f t="shared" si="5"/>
        <v>10.355</v>
      </c>
      <c r="H33" s="6">
        <f t="shared" si="6"/>
        <v>10.355</v>
      </c>
    </row>
    <row r="34" spans="1:8" ht="15.75" customHeight="1">
      <c r="A34" s="8"/>
      <c r="B34" s="20">
        <v>44208</v>
      </c>
      <c r="C34" s="21" t="s">
        <v>1928</v>
      </c>
      <c r="D34" s="22" t="s">
        <v>1876</v>
      </c>
      <c r="E34" s="6">
        <f t="shared" si="1"/>
        <v>85</v>
      </c>
      <c r="F34" s="38">
        <v>0</v>
      </c>
      <c r="G34" s="6" t="str">
        <f t="shared" si="5"/>
        <v/>
      </c>
      <c r="H34" s="6">
        <f t="shared" si="6"/>
        <v>85</v>
      </c>
    </row>
    <row r="35" spans="1:8" ht="15.75" customHeight="1">
      <c r="A35" s="8"/>
      <c r="B35" s="20">
        <v>44208</v>
      </c>
      <c r="C35" s="21" t="s">
        <v>2447</v>
      </c>
      <c r="D35" s="22" t="s">
        <v>2448</v>
      </c>
      <c r="E35" s="6">
        <f t="shared" si="1"/>
        <v>612.04</v>
      </c>
      <c r="F35" s="38">
        <v>0</v>
      </c>
      <c r="G35" s="6" t="str">
        <f t="shared" si="5"/>
        <v/>
      </c>
      <c r="H35" s="6">
        <f t="shared" si="6"/>
        <v>612.04</v>
      </c>
    </row>
    <row r="36" spans="1:8" ht="15.75" customHeight="1">
      <c r="A36" s="8"/>
      <c r="B36" s="20">
        <v>44208</v>
      </c>
      <c r="C36" s="21" t="s">
        <v>2449</v>
      </c>
      <c r="D36" s="22" t="s">
        <v>2450</v>
      </c>
      <c r="E36" s="6">
        <f t="shared" si="1"/>
        <v>24.99</v>
      </c>
      <c r="F36" s="38">
        <v>2</v>
      </c>
      <c r="G36" s="6">
        <f t="shared" si="5"/>
        <v>12.494999999999999</v>
      </c>
      <c r="H36" s="6">
        <f t="shared" si="6"/>
        <v>12.494999999999999</v>
      </c>
    </row>
    <row r="37" spans="1:8" ht="15.75" customHeight="1">
      <c r="A37" s="8"/>
      <c r="B37" s="20">
        <v>44208</v>
      </c>
      <c r="C37" s="21" t="s">
        <v>2412</v>
      </c>
      <c r="D37" s="22" t="s">
        <v>806</v>
      </c>
      <c r="E37" s="6">
        <f t="shared" si="1"/>
        <v>3.5</v>
      </c>
      <c r="F37" s="38">
        <v>0</v>
      </c>
      <c r="G37" s="6" t="str">
        <f t="shared" si="5"/>
        <v/>
      </c>
      <c r="H37" s="6">
        <f t="shared" si="6"/>
        <v>3.5</v>
      </c>
    </row>
    <row r="38" spans="1:8" ht="15.75" customHeight="1">
      <c r="A38" s="8"/>
      <c r="B38" s="20">
        <v>44208</v>
      </c>
      <c r="C38" s="21" t="s">
        <v>2451</v>
      </c>
      <c r="D38" s="22" t="s">
        <v>2395</v>
      </c>
      <c r="E38" s="6">
        <f t="shared" si="1"/>
        <v>15.8</v>
      </c>
      <c r="F38" s="38">
        <v>2</v>
      </c>
      <c r="G38" s="6">
        <f t="shared" si="5"/>
        <v>7.9</v>
      </c>
      <c r="H38" s="6">
        <f t="shared" si="6"/>
        <v>7.9</v>
      </c>
    </row>
    <row r="39" spans="1:8" ht="15.75" customHeight="1">
      <c r="A39" s="8"/>
      <c r="B39" s="20">
        <v>44209</v>
      </c>
      <c r="C39" s="21" t="s">
        <v>2193</v>
      </c>
      <c r="D39" s="22" t="s">
        <v>73</v>
      </c>
      <c r="E39" s="6">
        <f t="shared" si="1"/>
        <v>1.2</v>
      </c>
      <c r="F39" s="38">
        <v>0</v>
      </c>
      <c r="G39" s="6" t="str">
        <f t="shared" si="5"/>
        <v/>
      </c>
      <c r="H39" s="6">
        <f t="shared" si="6"/>
        <v>1.2</v>
      </c>
    </row>
    <row r="40" spans="1:8" ht="15.75" customHeight="1">
      <c r="A40" s="8"/>
      <c r="B40" s="20">
        <v>44210</v>
      </c>
      <c r="C40" s="21" t="s">
        <v>2452</v>
      </c>
      <c r="D40" s="22" t="s">
        <v>1712</v>
      </c>
      <c r="E40" s="6">
        <f t="shared" si="1"/>
        <v>5.6</v>
      </c>
      <c r="F40" s="38">
        <v>2</v>
      </c>
      <c r="G40" s="6">
        <f t="shared" si="5"/>
        <v>2.8</v>
      </c>
      <c r="H40" s="6">
        <f t="shared" si="6"/>
        <v>2.8</v>
      </c>
    </row>
    <row r="41" spans="1:8" ht="15.75" customHeight="1">
      <c r="A41" s="8"/>
      <c r="B41" s="20">
        <v>44210</v>
      </c>
      <c r="C41" s="43" t="s">
        <v>2290</v>
      </c>
      <c r="D41" s="22" t="s">
        <v>1493</v>
      </c>
      <c r="E41" s="6">
        <f t="shared" si="1"/>
        <v>288.89999999999998</v>
      </c>
      <c r="F41" s="38">
        <v>0</v>
      </c>
      <c r="G41" s="6" t="str">
        <f t="shared" si="5"/>
        <v/>
      </c>
      <c r="H41" s="6">
        <f t="shared" si="6"/>
        <v>288.89999999999998</v>
      </c>
    </row>
    <row r="42" spans="1:8" ht="15.75" customHeight="1">
      <c r="A42" s="8"/>
      <c r="B42" s="24">
        <v>44210</v>
      </c>
      <c r="C42" s="21" t="s">
        <v>1842</v>
      </c>
      <c r="D42" s="22" t="s">
        <v>358</v>
      </c>
      <c r="E42" s="6">
        <f t="shared" si="1"/>
        <v>10</v>
      </c>
      <c r="F42" s="38">
        <v>0</v>
      </c>
      <c r="G42" s="6" t="str">
        <f t="shared" si="5"/>
        <v/>
      </c>
      <c r="H42" s="6">
        <f t="shared" si="6"/>
        <v>10</v>
      </c>
    </row>
    <row r="43" spans="1:8" ht="15.75" customHeight="1">
      <c r="A43" s="8"/>
      <c r="B43" s="23">
        <v>44210</v>
      </c>
      <c r="C43" s="21" t="s">
        <v>2453</v>
      </c>
      <c r="D43" s="22" t="s">
        <v>2454</v>
      </c>
      <c r="E43" s="6">
        <f t="shared" si="1"/>
        <v>0.06</v>
      </c>
      <c r="F43" s="38">
        <v>0</v>
      </c>
      <c r="G43" s="6" t="str">
        <f t="shared" si="5"/>
        <v/>
      </c>
      <c r="H43" s="6">
        <f t="shared" si="6"/>
        <v>0.06</v>
      </c>
    </row>
    <row r="44" spans="1:8" ht="15.75" customHeight="1">
      <c r="A44" s="8"/>
      <c r="B44" s="20">
        <v>44212</v>
      </c>
      <c r="C44" s="21" t="s">
        <v>2379</v>
      </c>
      <c r="D44" s="22" t="s">
        <v>1582</v>
      </c>
      <c r="E44" s="6">
        <f t="shared" si="1"/>
        <v>28</v>
      </c>
      <c r="F44" s="38">
        <v>2</v>
      </c>
      <c r="G44" s="6">
        <f t="shared" si="5"/>
        <v>14</v>
      </c>
      <c r="H44" s="6">
        <f t="shared" si="6"/>
        <v>14</v>
      </c>
    </row>
    <row r="45" spans="1:8" ht="15.75" customHeight="1">
      <c r="A45" s="8"/>
      <c r="B45" s="23">
        <v>44213</v>
      </c>
      <c r="C45" s="21" t="s">
        <v>2455</v>
      </c>
      <c r="D45" s="22" t="s">
        <v>2456</v>
      </c>
      <c r="E45" s="6">
        <f t="shared" si="1"/>
        <v>21.5</v>
      </c>
      <c r="F45" s="38">
        <v>0</v>
      </c>
      <c r="G45" s="6" t="str">
        <f t="shared" si="5"/>
        <v/>
      </c>
      <c r="H45" s="6">
        <f t="shared" si="6"/>
        <v>21.5</v>
      </c>
    </row>
    <row r="46" spans="1:8" ht="15.75" customHeight="1">
      <c r="A46" s="8"/>
      <c r="B46" s="20">
        <v>44213</v>
      </c>
      <c r="C46" s="21" t="s">
        <v>2457</v>
      </c>
      <c r="D46" s="22" t="s">
        <v>521</v>
      </c>
      <c r="E46" s="6">
        <f t="shared" si="1"/>
        <v>2.4</v>
      </c>
      <c r="F46" s="38">
        <v>0</v>
      </c>
      <c r="G46" s="6" t="str">
        <f t="shared" si="5"/>
        <v/>
      </c>
      <c r="H46" s="6">
        <f t="shared" si="6"/>
        <v>2.4</v>
      </c>
    </row>
    <row r="47" spans="1:8" ht="15.75" customHeight="1">
      <c r="A47" s="8"/>
      <c r="B47" s="20">
        <v>44213</v>
      </c>
      <c r="C47" s="21" t="s">
        <v>2458</v>
      </c>
      <c r="D47" s="22" t="s">
        <v>2459</v>
      </c>
      <c r="E47" s="6">
        <f t="shared" si="1"/>
        <v>63</v>
      </c>
      <c r="F47" s="38">
        <v>2</v>
      </c>
      <c r="G47" s="6">
        <f t="shared" si="5"/>
        <v>31.5</v>
      </c>
      <c r="H47" s="6">
        <f t="shared" si="6"/>
        <v>31.5</v>
      </c>
    </row>
    <row r="48" spans="1:8" ht="15.75" customHeight="1">
      <c r="A48" s="8"/>
      <c r="B48" s="20">
        <v>44214</v>
      </c>
      <c r="C48" s="21" t="s">
        <v>2307</v>
      </c>
      <c r="D48" s="22" t="s">
        <v>521</v>
      </c>
      <c r="E48" s="6">
        <f t="shared" si="1"/>
        <v>2.4</v>
      </c>
      <c r="F48" s="38">
        <v>0</v>
      </c>
      <c r="G48" s="6" t="str">
        <f t="shared" si="5"/>
        <v/>
      </c>
      <c r="H48" s="6">
        <f t="shared" si="6"/>
        <v>2.4</v>
      </c>
    </row>
    <row r="49" spans="1:8" ht="15.75" customHeight="1">
      <c r="A49" s="8"/>
      <c r="B49" s="23">
        <v>44215</v>
      </c>
      <c r="C49" s="21" t="s">
        <v>2014</v>
      </c>
      <c r="D49" s="22" t="s">
        <v>1099</v>
      </c>
      <c r="E49" s="6">
        <f t="shared" si="1"/>
        <v>2.2000000000000002</v>
      </c>
      <c r="F49" s="38">
        <v>0</v>
      </c>
      <c r="G49" s="6" t="str">
        <f t="shared" si="5"/>
        <v/>
      </c>
      <c r="H49" s="6">
        <f t="shared" si="6"/>
        <v>2.2000000000000002</v>
      </c>
    </row>
    <row r="50" spans="1:8" ht="15.75" customHeight="1">
      <c r="A50" s="8"/>
      <c r="B50" s="23">
        <v>44216</v>
      </c>
      <c r="C50" s="21" t="s">
        <v>2206</v>
      </c>
      <c r="D50" s="45" t="s">
        <v>358</v>
      </c>
      <c r="E50" s="6">
        <f t="shared" si="1"/>
        <v>10</v>
      </c>
      <c r="F50" s="38">
        <v>0</v>
      </c>
      <c r="G50" s="6" t="str">
        <f t="shared" si="5"/>
        <v/>
      </c>
      <c r="H50" s="6">
        <f t="shared" si="6"/>
        <v>10</v>
      </c>
    </row>
    <row r="51" spans="1:8" ht="15.75" customHeight="1">
      <c r="A51" s="8"/>
      <c r="B51" s="20">
        <v>44216</v>
      </c>
      <c r="C51" s="46" t="s">
        <v>1972</v>
      </c>
      <c r="D51" s="45" t="s">
        <v>2460</v>
      </c>
      <c r="E51" s="6">
        <f t="shared" si="1"/>
        <v>11.8</v>
      </c>
      <c r="F51" s="38">
        <v>0</v>
      </c>
      <c r="G51" s="6" t="str">
        <f t="shared" si="5"/>
        <v/>
      </c>
      <c r="H51" s="6">
        <f t="shared" si="6"/>
        <v>11.8</v>
      </c>
    </row>
    <row r="52" spans="1:8" ht="15.75" customHeight="1">
      <c r="A52" s="8"/>
      <c r="B52" s="20">
        <v>44216</v>
      </c>
      <c r="C52" s="21" t="s">
        <v>2307</v>
      </c>
      <c r="D52" s="22" t="s">
        <v>1057</v>
      </c>
      <c r="E52" s="6">
        <f t="shared" si="1"/>
        <v>5.4</v>
      </c>
      <c r="F52" s="38">
        <v>0</v>
      </c>
      <c r="G52" s="6" t="str">
        <f t="shared" si="5"/>
        <v/>
      </c>
      <c r="H52" s="6">
        <f t="shared" si="6"/>
        <v>5.4</v>
      </c>
    </row>
    <row r="53" spans="1:8" ht="15.75" customHeight="1">
      <c r="A53" s="8"/>
      <c r="B53" s="20">
        <v>44216</v>
      </c>
      <c r="C53" s="21" t="s">
        <v>2193</v>
      </c>
      <c r="D53" s="22" t="s">
        <v>948</v>
      </c>
      <c r="E53" s="6">
        <f t="shared" si="1"/>
        <v>5.8</v>
      </c>
      <c r="F53" s="38">
        <v>0</v>
      </c>
      <c r="G53" s="6" t="str">
        <f t="shared" si="5"/>
        <v/>
      </c>
      <c r="H53" s="6">
        <f t="shared" si="6"/>
        <v>5.8</v>
      </c>
    </row>
    <row r="54" spans="1:8" ht="15.75" customHeight="1">
      <c r="A54" s="8"/>
      <c r="B54" s="23">
        <v>44218</v>
      </c>
      <c r="C54" s="21" t="s">
        <v>1112</v>
      </c>
      <c r="D54" s="22" t="s">
        <v>346</v>
      </c>
      <c r="E54" s="6">
        <f t="shared" si="1"/>
        <v>2.5</v>
      </c>
      <c r="F54" s="38">
        <v>0</v>
      </c>
      <c r="G54" s="6" t="str">
        <f t="shared" si="5"/>
        <v/>
      </c>
      <c r="H54" s="6">
        <f t="shared" si="6"/>
        <v>2.5</v>
      </c>
    </row>
    <row r="55" spans="1:8" ht="15.75" customHeight="1">
      <c r="A55" s="8"/>
      <c r="B55" s="23">
        <v>44218</v>
      </c>
      <c r="C55" s="21" t="s">
        <v>2461</v>
      </c>
      <c r="D55" s="22" t="s">
        <v>2462</v>
      </c>
      <c r="E55" s="6">
        <f t="shared" si="1"/>
        <v>46.4</v>
      </c>
      <c r="F55" s="38">
        <v>2</v>
      </c>
      <c r="G55" s="6">
        <f t="shared" si="5"/>
        <v>23.2</v>
      </c>
      <c r="H55" s="6">
        <f t="shared" si="6"/>
        <v>23.2</v>
      </c>
    </row>
    <row r="56" spans="1:8" ht="15.75" customHeight="1">
      <c r="A56" s="8"/>
      <c r="B56" s="23">
        <v>44218</v>
      </c>
      <c r="C56" s="21" t="s">
        <v>2404</v>
      </c>
      <c r="D56" s="22" t="s">
        <v>1004</v>
      </c>
      <c r="E56" s="6">
        <f t="shared" si="1"/>
        <v>11.3</v>
      </c>
      <c r="F56" s="38">
        <v>0</v>
      </c>
      <c r="G56" s="6" t="str">
        <f t="shared" si="5"/>
        <v/>
      </c>
      <c r="H56" s="6">
        <f t="shared" si="6"/>
        <v>11.3</v>
      </c>
    </row>
    <row r="57" spans="1:8" ht="15.75" customHeight="1">
      <c r="A57" s="8"/>
      <c r="B57" s="23">
        <v>44218</v>
      </c>
      <c r="C57" s="21" t="s">
        <v>2404</v>
      </c>
      <c r="D57" s="22" t="s">
        <v>2463</v>
      </c>
      <c r="E57" s="6">
        <f t="shared" si="1"/>
        <v>39.5</v>
      </c>
      <c r="F57" s="38">
        <v>0</v>
      </c>
      <c r="G57" s="6" t="str">
        <f t="shared" si="5"/>
        <v/>
      </c>
      <c r="H57" s="6">
        <f t="shared" si="6"/>
        <v>39.5</v>
      </c>
    </row>
    <row r="58" spans="1:8" ht="15.75" customHeight="1">
      <c r="A58" s="8"/>
      <c r="B58" s="20">
        <v>44218</v>
      </c>
      <c r="C58" s="21" t="s">
        <v>2464</v>
      </c>
      <c r="D58" s="22" t="s">
        <v>2465</v>
      </c>
      <c r="E58" s="6">
        <f t="shared" si="1"/>
        <v>42.37</v>
      </c>
      <c r="F58" s="38">
        <v>2</v>
      </c>
      <c r="G58" s="6">
        <f t="shared" si="5"/>
        <v>21.184999999999999</v>
      </c>
      <c r="H58" s="6">
        <f t="shared" si="6"/>
        <v>21.184999999999999</v>
      </c>
    </row>
    <row r="59" spans="1:8" ht="15.75" customHeight="1">
      <c r="A59" s="8"/>
      <c r="B59" s="20">
        <v>44219</v>
      </c>
      <c r="C59" s="21" t="s">
        <v>2466</v>
      </c>
      <c r="D59" s="22" t="s">
        <v>948</v>
      </c>
      <c r="E59" s="6">
        <f t="shared" si="1"/>
        <v>5.8</v>
      </c>
      <c r="F59" s="38">
        <v>1</v>
      </c>
      <c r="G59" s="6">
        <f t="shared" si="5"/>
        <v>5.8</v>
      </c>
      <c r="H59" s="6">
        <f t="shared" si="6"/>
        <v>0</v>
      </c>
    </row>
    <row r="60" spans="1:8" ht="15.75" customHeight="1">
      <c r="A60" s="8"/>
      <c r="B60" s="20">
        <v>44219</v>
      </c>
      <c r="C60" s="21" t="s">
        <v>2467</v>
      </c>
      <c r="D60" s="22" t="s">
        <v>1057</v>
      </c>
      <c r="E60" s="6">
        <f t="shared" si="1"/>
        <v>5.4</v>
      </c>
      <c r="F60" s="38">
        <v>2</v>
      </c>
      <c r="G60" s="6">
        <f t="shared" si="5"/>
        <v>2.7</v>
      </c>
      <c r="H60" s="6">
        <f t="shared" si="6"/>
        <v>2.7</v>
      </c>
    </row>
    <row r="61" spans="1:8" ht="15.75" customHeight="1">
      <c r="A61" s="8"/>
      <c r="B61" s="20">
        <v>44219</v>
      </c>
      <c r="C61" s="21" t="s">
        <v>2284</v>
      </c>
      <c r="D61" s="22" t="s">
        <v>948</v>
      </c>
      <c r="E61" s="6">
        <f t="shared" si="1"/>
        <v>5.8</v>
      </c>
      <c r="F61" s="38">
        <v>0</v>
      </c>
      <c r="G61" s="6" t="str">
        <f t="shared" si="5"/>
        <v/>
      </c>
      <c r="H61" s="6">
        <f t="shared" si="6"/>
        <v>5.8</v>
      </c>
    </row>
    <row r="62" spans="1:8" ht="15.75" customHeight="1">
      <c r="A62" s="8"/>
      <c r="B62" s="20">
        <v>44220</v>
      </c>
      <c r="C62" s="21" t="s">
        <v>2280</v>
      </c>
      <c r="D62" s="22" t="s">
        <v>2468</v>
      </c>
      <c r="E62" s="6">
        <f t="shared" si="1"/>
        <v>72.48</v>
      </c>
      <c r="F62" s="38">
        <v>2</v>
      </c>
      <c r="G62" s="6">
        <f t="shared" si="5"/>
        <v>36.24</v>
      </c>
      <c r="H62" s="6">
        <f t="shared" si="6"/>
        <v>36.24</v>
      </c>
    </row>
    <row r="63" spans="1:8" ht="15.75" customHeight="1">
      <c r="A63" s="8"/>
      <c r="B63" s="20">
        <v>44220</v>
      </c>
      <c r="C63" s="21" t="s">
        <v>2469</v>
      </c>
      <c r="D63" s="22" t="s">
        <v>792</v>
      </c>
      <c r="E63" s="6">
        <f t="shared" si="1"/>
        <v>4</v>
      </c>
      <c r="F63" s="38">
        <v>0</v>
      </c>
      <c r="G63" s="6" t="str">
        <f t="shared" si="5"/>
        <v/>
      </c>
      <c r="H63" s="6">
        <f t="shared" si="6"/>
        <v>4</v>
      </c>
    </row>
    <row r="64" spans="1:8" ht="15.75" customHeight="1">
      <c r="A64" s="8"/>
      <c r="B64" s="20">
        <v>44220</v>
      </c>
      <c r="C64" s="21" t="s">
        <v>2470</v>
      </c>
      <c r="D64" s="22" t="s">
        <v>1908</v>
      </c>
      <c r="E64" s="6">
        <f t="shared" si="1"/>
        <v>9.1</v>
      </c>
      <c r="F64" s="38">
        <v>2</v>
      </c>
      <c r="G64" s="6">
        <f t="shared" si="5"/>
        <v>4.55</v>
      </c>
      <c r="H64" s="6">
        <f t="shared" si="6"/>
        <v>4.55</v>
      </c>
    </row>
    <row r="65" spans="1:8" ht="15.75" customHeight="1">
      <c r="A65" s="8"/>
      <c r="B65" s="20">
        <v>44220</v>
      </c>
      <c r="C65" s="21" t="s">
        <v>1969</v>
      </c>
      <c r="D65" s="22" t="s">
        <v>885</v>
      </c>
      <c r="E65" s="6">
        <f t="shared" si="1"/>
        <v>160.5</v>
      </c>
      <c r="F65" s="38">
        <v>0</v>
      </c>
      <c r="G65" s="6" t="str">
        <f t="shared" si="5"/>
        <v/>
      </c>
      <c r="H65" s="6">
        <f t="shared" si="6"/>
        <v>160.5</v>
      </c>
    </row>
    <row r="66" spans="1:8" ht="15.75" customHeight="1">
      <c r="A66" s="8"/>
      <c r="B66" s="23">
        <v>44221</v>
      </c>
      <c r="C66" s="21" t="s">
        <v>2412</v>
      </c>
      <c r="D66" s="22" t="s">
        <v>69</v>
      </c>
      <c r="E66" s="6">
        <f t="shared" si="1"/>
        <v>1.5</v>
      </c>
      <c r="F66" s="38">
        <v>0</v>
      </c>
      <c r="G66" s="6" t="str">
        <f t="shared" si="5"/>
        <v/>
      </c>
      <c r="H66" s="6">
        <f t="shared" si="6"/>
        <v>1.5</v>
      </c>
    </row>
    <row r="67" spans="1:8" ht="15.75" customHeight="1">
      <c r="A67" s="8"/>
      <c r="B67" s="20">
        <v>44221</v>
      </c>
      <c r="C67" s="21" t="s">
        <v>2471</v>
      </c>
      <c r="D67" s="22" t="s">
        <v>517</v>
      </c>
      <c r="E67" s="6">
        <f t="shared" si="1"/>
        <v>14</v>
      </c>
      <c r="F67" s="38">
        <v>2</v>
      </c>
      <c r="G67" s="6">
        <f t="shared" si="5"/>
        <v>7</v>
      </c>
      <c r="H67" s="6">
        <f t="shared" si="6"/>
        <v>7</v>
      </c>
    </row>
    <row r="68" spans="1:8" ht="15.75" customHeight="1">
      <c r="A68" s="8"/>
      <c r="B68" s="23">
        <v>44221</v>
      </c>
      <c r="C68" s="21" t="s">
        <v>2404</v>
      </c>
      <c r="D68" s="22" t="s">
        <v>2472</v>
      </c>
      <c r="E68" s="6">
        <f t="shared" si="1"/>
        <v>14.05</v>
      </c>
      <c r="F68" s="38">
        <v>0</v>
      </c>
      <c r="G68" s="6" t="str">
        <f t="shared" si="5"/>
        <v/>
      </c>
      <c r="H68" s="6">
        <f t="shared" si="6"/>
        <v>14.05</v>
      </c>
    </row>
    <row r="69" spans="1:8" ht="15.75" customHeight="1">
      <c r="A69" s="8"/>
      <c r="B69" s="20">
        <v>44222</v>
      </c>
      <c r="C69" s="21" t="s">
        <v>2473</v>
      </c>
      <c r="D69" s="22" t="s">
        <v>2474</v>
      </c>
      <c r="E69" s="6">
        <f t="shared" si="1"/>
        <v>28.45</v>
      </c>
      <c r="F69" s="38">
        <v>0</v>
      </c>
      <c r="G69" s="6" t="str">
        <f t="shared" si="5"/>
        <v/>
      </c>
      <c r="H69" s="6">
        <f t="shared" si="6"/>
        <v>28.45</v>
      </c>
    </row>
    <row r="70" spans="1:8" ht="15.75" customHeight="1">
      <c r="A70" s="8"/>
      <c r="B70" s="23">
        <v>44222</v>
      </c>
      <c r="C70" s="21" t="s">
        <v>1842</v>
      </c>
      <c r="D70" s="22" t="s">
        <v>358</v>
      </c>
      <c r="E70" s="6">
        <f t="shared" si="1"/>
        <v>10</v>
      </c>
      <c r="F70" s="38">
        <v>0</v>
      </c>
      <c r="G70" s="6" t="str">
        <f t="shared" si="5"/>
        <v/>
      </c>
      <c r="H70" s="6">
        <f t="shared" si="6"/>
        <v>10</v>
      </c>
    </row>
    <row r="71" spans="1:8" ht="15.75" customHeight="1">
      <c r="A71" s="8"/>
      <c r="B71" s="20">
        <v>44222</v>
      </c>
      <c r="C71" s="21" t="s">
        <v>2379</v>
      </c>
      <c r="D71" s="22" t="s">
        <v>316</v>
      </c>
      <c r="E71" s="6">
        <f t="shared" si="1"/>
        <v>25.5</v>
      </c>
      <c r="F71" s="38">
        <v>2</v>
      </c>
      <c r="G71" s="6">
        <f t="shared" si="5"/>
        <v>12.75</v>
      </c>
      <c r="H71" s="6">
        <f t="shared" si="6"/>
        <v>12.75</v>
      </c>
    </row>
    <row r="72" spans="1:8" ht="15.75" customHeight="1">
      <c r="A72" s="8"/>
      <c r="B72" s="20">
        <v>44223</v>
      </c>
      <c r="C72" s="21" t="s">
        <v>2475</v>
      </c>
      <c r="D72" s="22" t="s">
        <v>2476</v>
      </c>
      <c r="E72" s="6">
        <f t="shared" si="1"/>
        <v>44.25</v>
      </c>
      <c r="F72" s="38">
        <v>2</v>
      </c>
      <c r="G72" s="6">
        <f t="shared" si="5"/>
        <v>22.125</v>
      </c>
      <c r="H72" s="6">
        <f t="shared" si="6"/>
        <v>22.125</v>
      </c>
    </row>
    <row r="73" spans="1:8" ht="15.75" customHeight="1">
      <c r="A73" s="8"/>
      <c r="B73" s="24">
        <v>44223</v>
      </c>
      <c r="C73" s="21" t="s">
        <v>2329</v>
      </c>
      <c r="D73" s="22" t="s">
        <v>2477</v>
      </c>
      <c r="E73" s="6">
        <f t="shared" si="1"/>
        <v>266.37</v>
      </c>
      <c r="F73" s="38">
        <v>0</v>
      </c>
      <c r="G73" s="6" t="str">
        <f t="shared" si="5"/>
        <v/>
      </c>
      <c r="H73" s="6">
        <f t="shared" si="6"/>
        <v>266.37</v>
      </c>
    </row>
    <row r="74" spans="1:8" ht="15.75" customHeight="1">
      <c r="A74" s="8"/>
      <c r="B74" s="20">
        <v>44223</v>
      </c>
      <c r="C74" s="21" t="s">
        <v>2478</v>
      </c>
      <c r="D74" s="22" t="s">
        <v>1205</v>
      </c>
      <c r="E74" s="6">
        <f t="shared" si="1"/>
        <v>0.74</v>
      </c>
      <c r="F74" s="38">
        <v>0</v>
      </c>
      <c r="G74" s="6" t="str">
        <f t="shared" si="5"/>
        <v/>
      </c>
      <c r="H74" s="6">
        <f t="shared" si="6"/>
        <v>0.74</v>
      </c>
    </row>
    <row r="75" spans="1:8" ht="15.75" customHeight="1">
      <c r="A75" s="8"/>
      <c r="B75" s="20">
        <v>44224</v>
      </c>
      <c r="C75" s="21" t="s">
        <v>2412</v>
      </c>
      <c r="D75" s="22" t="s">
        <v>50</v>
      </c>
      <c r="E75" s="6">
        <f t="shared" si="1"/>
        <v>6.5</v>
      </c>
      <c r="F75" s="38">
        <v>2</v>
      </c>
      <c r="G75" s="6">
        <f t="shared" si="5"/>
        <v>3.25</v>
      </c>
      <c r="H75" s="6">
        <f t="shared" si="6"/>
        <v>3.25</v>
      </c>
    </row>
    <row r="76" spans="1:8" ht="15.75" customHeight="1">
      <c r="A76" s="8"/>
      <c r="B76" s="20">
        <v>44224</v>
      </c>
      <c r="C76" s="21" t="s">
        <v>2412</v>
      </c>
      <c r="D76" s="22" t="s">
        <v>50</v>
      </c>
      <c r="E76" s="6">
        <f t="shared" si="1"/>
        <v>6.5</v>
      </c>
      <c r="F76" s="38">
        <v>2</v>
      </c>
      <c r="G76" s="6">
        <f t="shared" si="5"/>
        <v>3.25</v>
      </c>
      <c r="H76" s="6">
        <f t="shared" si="6"/>
        <v>3.25</v>
      </c>
    </row>
    <row r="77" spans="1:8" ht="15.75" customHeight="1">
      <c r="A77" s="8"/>
      <c r="B77" s="23">
        <v>44224</v>
      </c>
      <c r="C77" s="43" t="s">
        <v>2290</v>
      </c>
      <c r="D77" s="45" t="s">
        <v>1493</v>
      </c>
      <c r="E77" s="6">
        <f t="shared" si="1"/>
        <v>288.89999999999998</v>
      </c>
      <c r="F77" s="38">
        <v>0</v>
      </c>
      <c r="G77" s="6" t="str">
        <f t="shared" si="5"/>
        <v/>
      </c>
      <c r="H77" s="6">
        <f t="shared" si="6"/>
        <v>288.89999999999998</v>
      </c>
    </row>
    <row r="78" spans="1:8" ht="15.75" customHeight="1">
      <c r="A78" s="8"/>
      <c r="B78" s="20">
        <v>44225</v>
      </c>
      <c r="C78" s="21" t="s">
        <v>2479</v>
      </c>
      <c r="D78" s="45" t="s">
        <v>2480</v>
      </c>
      <c r="E78" s="6">
        <f t="shared" si="1"/>
        <v>62.85</v>
      </c>
      <c r="F78" s="38">
        <v>2</v>
      </c>
      <c r="G78" s="6">
        <f t="shared" si="5"/>
        <v>31.425000000000001</v>
      </c>
      <c r="H78" s="6">
        <f t="shared" si="6"/>
        <v>31.425000000000001</v>
      </c>
    </row>
    <row r="79" spans="1:8" ht="15.75" customHeight="1">
      <c r="A79" s="8"/>
      <c r="B79" s="23">
        <v>44225</v>
      </c>
      <c r="C79" s="21" t="s">
        <v>2481</v>
      </c>
      <c r="D79" s="22" t="s">
        <v>2482</v>
      </c>
      <c r="E79" s="6">
        <f t="shared" si="1"/>
        <v>79.2</v>
      </c>
      <c r="F79" s="38">
        <v>2</v>
      </c>
      <c r="G79" s="6">
        <f t="shared" si="5"/>
        <v>39.6</v>
      </c>
      <c r="H79" s="6">
        <f t="shared" si="6"/>
        <v>39.6</v>
      </c>
    </row>
    <row r="80" spans="1:8" ht="15.75" customHeight="1">
      <c r="A80" s="8"/>
      <c r="B80" s="23">
        <v>44226</v>
      </c>
      <c r="C80" s="21" t="s">
        <v>2412</v>
      </c>
      <c r="D80" s="22" t="s">
        <v>806</v>
      </c>
      <c r="E80" s="6">
        <f t="shared" si="1"/>
        <v>3.5</v>
      </c>
      <c r="F80" s="38">
        <v>0</v>
      </c>
      <c r="G80" s="6" t="str">
        <f t="shared" si="5"/>
        <v/>
      </c>
      <c r="H80" s="6">
        <f t="shared" si="6"/>
        <v>3.5</v>
      </c>
    </row>
    <row r="81" spans="1:8" ht="15.75" customHeight="1">
      <c r="A81" s="8"/>
      <c r="B81" s="20">
        <v>44227</v>
      </c>
      <c r="C81" s="21" t="s">
        <v>2206</v>
      </c>
      <c r="D81" s="22" t="s">
        <v>358</v>
      </c>
      <c r="E81" s="6">
        <f t="shared" si="1"/>
        <v>10</v>
      </c>
      <c r="F81" s="38">
        <v>1</v>
      </c>
      <c r="G81" s="6">
        <f t="shared" si="5"/>
        <v>10</v>
      </c>
      <c r="H81" s="6">
        <f t="shared" si="6"/>
        <v>0</v>
      </c>
    </row>
    <row r="82" spans="1:8" ht="15.75" customHeight="1">
      <c r="A82" s="8"/>
      <c r="B82" s="23">
        <v>44227</v>
      </c>
      <c r="C82" s="21" t="s">
        <v>2280</v>
      </c>
      <c r="D82" s="22" t="s">
        <v>2483</v>
      </c>
      <c r="E82" s="6">
        <f t="shared" si="1"/>
        <v>255.39</v>
      </c>
      <c r="F82" s="38">
        <v>3</v>
      </c>
      <c r="G82" s="6">
        <f t="shared" si="5"/>
        <v>85.13</v>
      </c>
      <c r="H82" s="6">
        <f t="shared" si="6"/>
        <v>170.26</v>
      </c>
    </row>
    <row r="83" spans="1:8" ht="15.75" customHeight="1">
      <c r="A83" s="8"/>
      <c r="B83" s="23">
        <v>44227</v>
      </c>
      <c r="C83" s="21" t="s">
        <v>1842</v>
      </c>
      <c r="D83" s="22" t="s">
        <v>77</v>
      </c>
      <c r="E83" s="6">
        <f t="shared" si="1"/>
        <v>50</v>
      </c>
      <c r="F83" s="38">
        <v>0</v>
      </c>
      <c r="G83" s="6" t="str">
        <f t="shared" si="5"/>
        <v/>
      </c>
      <c r="H83" s="6">
        <f t="shared" si="6"/>
        <v>50</v>
      </c>
    </row>
    <row r="84" spans="1:8" ht="15.75" customHeight="1">
      <c r="A84" s="8"/>
      <c r="B84" s="23">
        <v>44227</v>
      </c>
      <c r="C84" s="21" t="s">
        <v>1842</v>
      </c>
      <c r="D84" s="22" t="s">
        <v>2484</v>
      </c>
      <c r="E84" s="6">
        <f t="shared" si="1"/>
        <v>16.260000000000002</v>
      </c>
      <c r="F84" s="38">
        <v>0</v>
      </c>
      <c r="G84" s="6" t="str">
        <f t="shared" si="5"/>
        <v/>
      </c>
      <c r="H84" s="6">
        <f t="shared" si="6"/>
        <v>16.260000000000002</v>
      </c>
    </row>
    <row r="85" spans="1:8" ht="15.75" customHeight="1">
      <c r="A85" s="8"/>
      <c r="B85" s="20">
        <v>44227</v>
      </c>
      <c r="C85" s="21" t="s">
        <v>1097</v>
      </c>
      <c r="D85" s="22" t="s">
        <v>249</v>
      </c>
      <c r="E85" s="6">
        <f t="shared" si="1"/>
        <v>8</v>
      </c>
      <c r="F85" s="38">
        <v>0</v>
      </c>
      <c r="G85" s="6" t="str">
        <f t="shared" si="5"/>
        <v/>
      </c>
      <c r="H85" s="6">
        <f t="shared" si="6"/>
        <v>8</v>
      </c>
    </row>
    <row r="86" spans="1:8" ht="15.75" customHeight="1">
      <c r="A86" s="8"/>
      <c r="B86" s="20">
        <v>44227</v>
      </c>
      <c r="C86" s="21" t="s">
        <v>1842</v>
      </c>
      <c r="D86" s="22" t="s">
        <v>311</v>
      </c>
      <c r="E86" s="6">
        <f t="shared" si="1"/>
        <v>34</v>
      </c>
      <c r="F86" s="38">
        <v>0</v>
      </c>
      <c r="G86" s="6" t="str">
        <f t="shared" si="5"/>
        <v/>
      </c>
      <c r="H86" s="6">
        <f t="shared" si="6"/>
        <v>34</v>
      </c>
    </row>
    <row r="87" spans="1:8" ht="15.75" customHeight="1">
      <c r="A87" s="8"/>
      <c r="B87" s="24">
        <v>44228</v>
      </c>
      <c r="C87" s="21" t="s">
        <v>2485</v>
      </c>
      <c r="D87" s="22" t="s">
        <v>2486</v>
      </c>
      <c r="E87" s="6">
        <f t="shared" si="1"/>
        <v>231.99</v>
      </c>
      <c r="F87" s="38">
        <v>0</v>
      </c>
      <c r="G87" s="6" t="str">
        <f t="shared" si="5"/>
        <v/>
      </c>
      <c r="H87" s="6">
        <f t="shared" si="6"/>
        <v>231.99</v>
      </c>
    </row>
    <row r="88" spans="1:8" ht="15.75" customHeight="1">
      <c r="A88" s="8"/>
      <c r="B88" s="20">
        <v>44228</v>
      </c>
      <c r="C88" s="21" t="s">
        <v>2464</v>
      </c>
      <c r="D88" s="22" t="s">
        <v>2487</v>
      </c>
      <c r="E88" s="6">
        <f t="shared" si="1"/>
        <v>22.95</v>
      </c>
      <c r="F88" s="38">
        <v>2</v>
      </c>
      <c r="G88" s="6">
        <f t="shared" si="5"/>
        <v>11.475</v>
      </c>
      <c r="H88" s="6">
        <f t="shared" si="6"/>
        <v>11.475</v>
      </c>
    </row>
    <row r="89" spans="1:8" ht="15.75" customHeight="1">
      <c r="A89" s="8"/>
      <c r="B89" s="23">
        <v>44228</v>
      </c>
      <c r="C89" s="21" t="s">
        <v>2404</v>
      </c>
      <c r="D89" s="22" t="s">
        <v>2488</v>
      </c>
      <c r="E89" s="6">
        <f t="shared" si="1"/>
        <v>7.81</v>
      </c>
      <c r="F89" s="38">
        <v>0</v>
      </c>
      <c r="G89" s="6" t="str">
        <f t="shared" si="5"/>
        <v/>
      </c>
      <c r="H89" s="6">
        <f t="shared" si="6"/>
        <v>7.81</v>
      </c>
    </row>
    <row r="90" spans="1:8" ht="15.75" customHeight="1">
      <c r="A90" s="8"/>
      <c r="B90" s="20">
        <v>44229</v>
      </c>
      <c r="C90" s="21" t="s">
        <v>2461</v>
      </c>
      <c r="D90" s="45" t="s">
        <v>2489</v>
      </c>
      <c r="E90" s="6">
        <f t="shared" si="1"/>
        <v>23.4</v>
      </c>
      <c r="F90" s="38">
        <v>2</v>
      </c>
      <c r="G90" s="6">
        <f t="shared" si="5"/>
        <v>11.7</v>
      </c>
      <c r="H90" s="6">
        <f t="shared" si="6"/>
        <v>11.7</v>
      </c>
    </row>
    <row r="91" spans="1:8" ht="15.75" customHeight="1">
      <c r="A91" s="8"/>
      <c r="B91" s="23">
        <v>44229</v>
      </c>
      <c r="C91" s="21" t="s">
        <v>2007</v>
      </c>
      <c r="D91" s="22" t="s">
        <v>71</v>
      </c>
      <c r="E91" s="6">
        <f t="shared" si="1"/>
        <v>1.3</v>
      </c>
      <c r="F91" s="38">
        <v>0</v>
      </c>
      <c r="G91" s="6" t="str">
        <f t="shared" si="5"/>
        <v/>
      </c>
      <c r="H91" s="6">
        <f t="shared" si="6"/>
        <v>1.3</v>
      </c>
    </row>
    <row r="92" spans="1:8" ht="15.75" customHeight="1">
      <c r="A92" s="8"/>
      <c r="B92" s="20">
        <v>44229</v>
      </c>
      <c r="C92" s="46" t="s">
        <v>2138</v>
      </c>
      <c r="D92" s="45" t="s">
        <v>557</v>
      </c>
      <c r="E92" s="6">
        <f t="shared" si="1"/>
        <v>18</v>
      </c>
      <c r="F92" s="38">
        <v>0</v>
      </c>
      <c r="G92" s="6" t="str">
        <f t="shared" si="5"/>
        <v/>
      </c>
      <c r="H92" s="6">
        <f t="shared" si="6"/>
        <v>18</v>
      </c>
    </row>
    <row r="93" spans="1:8" ht="15.75" customHeight="1">
      <c r="A93" s="8"/>
      <c r="B93" s="20">
        <v>44229</v>
      </c>
      <c r="C93" s="21" t="s">
        <v>2490</v>
      </c>
      <c r="D93" s="22" t="s">
        <v>1973</v>
      </c>
      <c r="E93" s="6">
        <f t="shared" si="1"/>
        <v>9.8000000000000007</v>
      </c>
      <c r="F93" s="38">
        <v>2</v>
      </c>
      <c r="G93" s="6">
        <f t="shared" si="5"/>
        <v>4.9000000000000004</v>
      </c>
      <c r="H93" s="6">
        <f t="shared" si="6"/>
        <v>4.9000000000000004</v>
      </c>
    </row>
    <row r="94" spans="1:8" ht="15.75" customHeight="1">
      <c r="A94" s="8"/>
      <c r="B94" s="20">
        <v>44229</v>
      </c>
      <c r="C94" s="21" t="s">
        <v>2471</v>
      </c>
      <c r="D94" s="22" t="s">
        <v>505</v>
      </c>
      <c r="E94" s="6">
        <f t="shared" si="1"/>
        <v>5.5</v>
      </c>
      <c r="F94" s="38">
        <v>2</v>
      </c>
      <c r="G94" s="6">
        <f t="shared" si="5"/>
        <v>2.75</v>
      </c>
      <c r="H94" s="6">
        <f t="shared" si="6"/>
        <v>2.75</v>
      </c>
    </row>
    <row r="95" spans="1:8" ht="15.75" customHeight="1">
      <c r="A95" s="8"/>
      <c r="B95" s="23">
        <v>44203</v>
      </c>
      <c r="C95" s="21" t="s">
        <v>292</v>
      </c>
      <c r="D95" s="22" t="s">
        <v>2491</v>
      </c>
      <c r="E95" s="6">
        <f t="shared" si="1"/>
        <v>55.79</v>
      </c>
      <c r="F95" s="38">
        <v>2</v>
      </c>
      <c r="G95" s="6">
        <f t="shared" si="5"/>
        <v>27.895</v>
      </c>
      <c r="H95" s="6">
        <f t="shared" si="6"/>
        <v>27.895</v>
      </c>
    </row>
    <row r="96" spans="1:8" ht="15.75" customHeight="1">
      <c r="A96" s="8"/>
      <c r="B96" s="20">
        <v>44217</v>
      </c>
      <c r="C96" s="21" t="s">
        <v>292</v>
      </c>
      <c r="D96" s="22" t="s">
        <v>2492</v>
      </c>
      <c r="E96" s="6">
        <f t="shared" si="1"/>
        <v>56.76</v>
      </c>
      <c r="F96" s="38">
        <v>2</v>
      </c>
      <c r="G96" s="6">
        <f t="shared" si="5"/>
        <v>28.38</v>
      </c>
      <c r="H96" s="6">
        <f t="shared" si="6"/>
        <v>28.38</v>
      </c>
    </row>
    <row r="97" spans="1:8" ht="15.75" customHeight="1">
      <c r="A97" s="8"/>
      <c r="B97" s="20">
        <v>44229</v>
      </c>
      <c r="C97" s="46" t="s">
        <v>292</v>
      </c>
      <c r="D97" s="45" t="s">
        <v>2493</v>
      </c>
      <c r="E97" s="6">
        <f t="shared" si="1"/>
        <v>56.27</v>
      </c>
      <c r="F97" s="38">
        <v>2</v>
      </c>
      <c r="G97" s="6">
        <f t="shared" si="5"/>
        <v>28.135000000000002</v>
      </c>
      <c r="H97" s="6">
        <f t="shared" si="6"/>
        <v>28.135000000000002</v>
      </c>
    </row>
    <row r="98" spans="1:8" ht="15.75" customHeight="1">
      <c r="A98" s="8"/>
      <c r="B98" s="20">
        <v>44229</v>
      </c>
      <c r="C98" s="46" t="s">
        <v>292</v>
      </c>
      <c r="D98" s="45" t="s">
        <v>2493</v>
      </c>
      <c r="E98" s="6">
        <f t="shared" si="1"/>
        <v>56.27</v>
      </c>
      <c r="F98" s="38">
        <v>2</v>
      </c>
      <c r="G98" s="6">
        <f t="shared" si="5"/>
        <v>28.135000000000002</v>
      </c>
      <c r="H98" s="6">
        <f t="shared" si="6"/>
        <v>28.135000000000002</v>
      </c>
    </row>
    <row r="99" spans="1:8" ht="15.75" customHeight="1">
      <c r="A99" s="8"/>
      <c r="B99" s="18"/>
      <c r="E99" s="6"/>
      <c r="F99" s="38"/>
      <c r="G99" s="6"/>
      <c r="H99" s="8"/>
    </row>
    <row r="100" spans="1:8" ht="15.75" customHeight="1">
      <c r="A100" s="8"/>
      <c r="B100" s="19"/>
      <c r="E100" s="6"/>
      <c r="F100" s="38"/>
      <c r="G100" s="6"/>
      <c r="H100" s="8"/>
    </row>
    <row r="101" spans="1:8" ht="15.75" customHeight="1">
      <c r="A101" s="8"/>
      <c r="B101" s="18"/>
      <c r="E101" s="6"/>
      <c r="F101" s="38"/>
      <c r="G101" s="6"/>
      <c r="H101" s="8"/>
    </row>
    <row r="102" spans="1:8" ht="15.75" customHeight="1">
      <c r="A102" s="8"/>
      <c r="B102" s="19"/>
      <c r="E102" s="6"/>
      <c r="F102" s="38"/>
      <c r="G102" s="6"/>
      <c r="H102" s="8"/>
    </row>
    <row r="103" spans="1:8" ht="15.75" customHeight="1">
      <c r="A103" s="8"/>
      <c r="B103" s="20"/>
      <c r="C103" s="21"/>
      <c r="D103" s="22"/>
      <c r="E103" s="6"/>
      <c r="F103" s="38"/>
      <c r="G103" s="6"/>
      <c r="H103" s="8"/>
    </row>
    <row r="104" spans="1:8" ht="15.75" customHeight="1">
      <c r="A104" s="8"/>
      <c r="B104" s="20"/>
      <c r="C104" s="21"/>
      <c r="D104" s="22"/>
      <c r="E104" s="6"/>
      <c r="F104" s="38"/>
      <c r="G104" s="6"/>
      <c r="H104" s="8"/>
    </row>
    <row r="105" spans="1:8" ht="15.75" customHeight="1">
      <c r="A105" s="8"/>
      <c r="B105" s="23"/>
      <c r="C105" s="21"/>
      <c r="D105" s="22"/>
      <c r="E105" s="6"/>
      <c r="F105" s="38"/>
      <c r="G105" s="6"/>
      <c r="H105" s="8"/>
    </row>
    <row r="106" spans="1:8" ht="15.75" customHeight="1">
      <c r="A106" s="8"/>
      <c r="B106" s="23"/>
      <c r="C106" s="21"/>
      <c r="D106" s="22"/>
      <c r="E106" s="6"/>
      <c r="F106" s="38"/>
      <c r="G106" s="6"/>
      <c r="H106" s="8"/>
    </row>
    <row r="107" spans="1:8" ht="15.75" customHeight="1">
      <c r="A107" s="8"/>
      <c r="B107" s="23"/>
      <c r="C107" s="21"/>
      <c r="D107" s="22"/>
      <c r="E107" s="6"/>
      <c r="F107" s="3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38"/>
      <c r="G108" s="6"/>
      <c r="H108" s="8"/>
    </row>
    <row r="109" spans="1:8" ht="15.75" customHeight="1">
      <c r="B109" s="26"/>
      <c r="F109" s="39"/>
      <c r="G109" s="13"/>
    </row>
    <row r="110" spans="1:8" ht="15.75" customHeight="1">
      <c r="B110" s="26"/>
      <c r="F110" s="39"/>
      <c r="G110" s="13"/>
    </row>
    <row r="111" spans="1:8" ht="15.75" customHeight="1">
      <c r="B111" s="26"/>
      <c r="F111" s="39"/>
      <c r="G111" s="13"/>
    </row>
    <row r="112" spans="1:8" ht="15.75" customHeight="1">
      <c r="F112" s="39"/>
      <c r="G112" s="13"/>
    </row>
    <row r="113" spans="6:8" ht="15.75" customHeight="1">
      <c r="F113" s="39"/>
    </row>
    <row r="114" spans="6:8" ht="15.75" customHeight="1">
      <c r="F114" s="39"/>
    </row>
    <row r="115" spans="6:8" ht="15.75" customHeight="1">
      <c r="F115" s="39"/>
    </row>
    <row r="116" spans="6:8" ht="15.75" customHeight="1">
      <c r="F116" s="39"/>
      <c r="G116" s="13"/>
    </row>
    <row r="117" spans="6:8" ht="15.75" customHeight="1">
      <c r="F117" s="39"/>
      <c r="G117" s="13"/>
    </row>
    <row r="118" spans="6:8" ht="15.75" customHeight="1">
      <c r="F118" s="39"/>
      <c r="G118" s="13"/>
    </row>
    <row r="119" spans="6:8" ht="15.75" customHeight="1">
      <c r="F119" s="39"/>
      <c r="G119" s="13"/>
    </row>
    <row r="120" spans="6:8" ht="15.75" customHeight="1">
      <c r="F120" s="39"/>
      <c r="G120" s="13"/>
    </row>
    <row r="121" spans="6:8" ht="15.75" customHeight="1">
      <c r="F121" s="39"/>
      <c r="G121" s="6"/>
      <c r="H121" s="8"/>
    </row>
    <row r="122" spans="6:8" ht="15.75" customHeight="1">
      <c r="F122" s="39"/>
      <c r="G122" s="6"/>
      <c r="H122" s="8"/>
    </row>
    <row r="123" spans="6:8" ht="15.75" customHeight="1">
      <c r="F123" s="39"/>
      <c r="G123" s="6"/>
      <c r="H123" s="8"/>
    </row>
    <row r="124" spans="6:8" ht="15.75" customHeight="1">
      <c r="F124" s="39"/>
      <c r="G124" s="13"/>
    </row>
    <row r="125" spans="6:8" ht="15.75" customHeight="1">
      <c r="F125" s="39"/>
      <c r="G125" s="13"/>
    </row>
    <row r="126" spans="6:8" ht="15.75" customHeight="1">
      <c r="F126" s="39"/>
      <c r="G126" s="13"/>
    </row>
    <row r="127" spans="6:8" ht="15.75" customHeight="1">
      <c r="F127" s="39"/>
      <c r="G127" s="13"/>
    </row>
    <row r="128" spans="6:8" ht="15.75" customHeight="1">
      <c r="F128" s="39"/>
      <c r="G128" s="13"/>
    </row>
    <row r="129" spans="6:7" ht="15.75" customHeight="1">
      <c r="F129" s="39"/>
      <c r="G129" s="13"/>
    </row>
    <row r="130" spans="6:7" ht="15.75" customHeight="1">
      <c r="F130" s="39"/>
      <c r="G130" s="13"/>
    </row>
    <row r="131" spans="6:7" ht="15.75" customHeight="1">
      <c r="F131" s="39"/>
      <c r="G131" s="13"/>
    </row>
    <row r="132" spans="6:7" ht="15.75" customHeight="1">
      <c r="F132" s="39"/>
      <c r="G132" s="13"/>
    </row>
    <row r="133" spans="6:7" ht="15.75" customHeight="1">
      <c r="F133" s="39"/>
      <c r="G133" s="13"/>
    </row>
    <row r="134" spans="6:7" ht="15.75" customHeight="1">
      <c r="F134" s="39"/>
      <c r="G134" s="13"/>
    </row>
    <row r="135" spans="6:7" ht="15.75" customHeight="1">
      <c r="F135" s="39"/>
      <c r="G135" s="13"/>
    </row>
    <row r="136" spans="6:7" ht="15.75" customHeight="1">
      <c r="F136" s="39"/>
      <c r="G136" s="13"/>
    </row>
    <row r="137" spans="6:7" ht="15.75" customHeight="1">
      <c r="F137" s="39"/>
      <c r="G137" s="13"/>
    </row>
    <row r="138" spans="6:7" ht="15.75" customHeight="1">
      <c r="F138" s="39"/>
      <c r="G138" s="13"/>
    </row>
    <row r="139" spans="6:7" ht="15.75" customHeight="1">
      <c r="F139" s="39"/>
      <c r="G139" s="13"/>
    </row>
    <row r="140" spans="6:7" ht="15.75" customHeight="1">
      <c r="F140" s="39"/>
      <c r="G140" s="13"/>
    </row>
    <row r="141" spans="6:7" ht="15.75" customHeight="1">
      <c r="F141" s="39"/>
      <c r="G141" s="13"/>
    </row>
    <row r="142" spans="6:7" ht="15.75" customHeight="1">
      <c r="F142" s="39"/>
      <c r="G142" s="13"/>
    </row>
    <row r="143" spans="6:7" ht="15.75" customHeight="1">
      <c r="F143" s="39"/>
      <c r="G143" s="13"/>
    </row>
    <row r="144" spans="6:7" ht="15.75" customHeight="1">
      <c r="F144" s="39"/>
      <c r="G144" s="13"/>
    </row>
    <row r="145" spans="6:7" ht="15.75" customHeight="1">
      <c r="F145" s="39"/>
      <c r="G145" s="13"/>
    </row>
    <row r="146" spans="6:7" ht="15.75" customHeight="1">
      <c r="F146" s="39"/>
      <c r="G146" s="13"/>
    </row>
    <row r="147" spans="6:7" ht="15.75" customHeight="1">
      <c r="F147" s="39"/>
      <c r="G147" s="13"/>
    </row>
    <row r="148" spans="6:7" ht="15.75" customHeight="1">
      <c r="F148" s="39"/>
      <c r="G148" s="13"/>
    </row>
    <row r="149" spans="6:7" ht="15.75" customHeight="1">
      <c r="F149" s="39"/>
      <c r="G149" s="13"/>
    </row>
    <row r="150" spans="6:7" ht="15.75" customHeight="1">
      <c r="F150" s="39"/>
      <c r="G150" s="13"/>
    </row>
    <row r="151" spans="6:7" ht="15.75" customHeight="1">
      <c r="F151" s="39"/>
      <c r="G151" s="13"/>
    </row>
    <row r="152" spans="6:7" ht="15.75" customHeight="1">
      <c r="F152" s="39"/>
      <c r="G152" s="13"/>
    </row>
    <row r="153" spans="6:7" ht="15.75" customHeight="1">
      <c r="F153" s="39"/>
      <c r="G153" s="13"/>
    </row>
    <row r="154" spans="6:7" ht="15.75" customHeight="1">
      <c r="F154" s="39"/>
      <c r="G154" s="13"/>
    </row>
    <row r="155" spans="6:7" ht="15.75" customHeight="1">
      <c r="F155" s="39"/>
      <c r="G155" s="13"/>
    </row>
    <row r="156" spans="6:7" ht="15.75" customHeight="1">
      <c r="F156" s="39"/>
      <c r="G156" s="13"/>
    </row>
    <row r="157" spans="6:7" ht="15.75" customHeight="1">
      <c r="F157" s="39"/>
      <c r="G157" s="13"/>
    </row>
    <row r="158" spans="6:7" ht="15.75" customHeight="1">
      <c r="F158" s="39"/>
      <c r="G158" s="13"/>
    </row>
    <row r="159" spans="6:7" ht="15.75" customHeight="1">
      <c r="F159" s="39"/>
      <c r="G159" s="13"/>
    </row>
    <row r="160" spans="6:7" ht="15.75" customHeight="1">
      <c r="F160" s="39"/>
      <c r="G160" s="13"/>
    </row>
    <row r="161" spans="6:7" ht="15.75" customHeight="1">
      <c r="F161" s="39"/>
      <c r="G161" s="13"/>
    </row>
    <row r="162" spans="6:7" ht="15.75" customHeight="1">
      <c r="F162" s="39"/>
      <c r="G162" s="13"/>
    </row>
    <row r="163" spans="6:7" ht="15.75" customHeight="1">
      <c r="F163" s="39"/>
      <c r="G163" s="13"/>
    </row>
    <row r="164" spans="6:7" ht="15.75" customHeight="1">
      <c r="F164" s="39"/>
      <c r="G164" s="13"/>
    </row>
    <row r="165" spans="6:7" ht="15.75" customHeight="1">
      <c r="F165" s="39"/>
      <c r="G165" s="13"/>
    </row>
    <row r="166" spans="6:7" ht="15.75" customHeight="1">
      <c r="F166" s="39"/>
      <c r="G166" s="13"/>
    </row>
    <row r="167" spans="6:7" ht="15.75" customHeight="1">
      <c r="F167" s="39"/>
      <c r="G167" s="13"/>
    </row>
    <row r="168" spans="6:7" ht="15.75" customHeight="1">
      <c r="F168" s="39"/>
      <c r="G168" s="13"/>
    </row>
    <row r="169" spans="6:7" ht="15.75" customHeight="1">
      <c r="F169" s="39"/>
      <c r="G169" s="13"/>
    </row>
    <row r="170" spans="6:7" ht="15.75" customHeight="1">
      <c r="F170" s="39"/>
      <c r="G170" s="13"/>
    </row>
    <row r="171" spans="6:7" ht="15.75" customHeight="1">
      <c r="F171" s="39"/>
      <c r="G171" s="13"/>
    </row>
    <row r="172" spans="6:7" ht="15.75" customHeight="1">
      <c r="F172" s="39"/>
      <c r="G172" s="13"/>
    </row>
    <row r="173" spans="6:7" ht="15.75" customHeight="1">
      <c r="F173" s="39"/>
      <c r="G173" s="13"/>
    </row>
    <row r="174" spans="6:7" ht="15.75" customHeight="1">
      <c r="F174" s="39"/>
      <c r="G174" s="13"/>
    </row>
    <row r="175" spans="6:7" ht="15.75" customHeight="1">
      <c r="F175" s="39"/>
      <c r="G175" s="13"/>
    </row>
    <row r="176" spans="6:7" ht="15.75" customHeight="1">
      <c r="F176" s="39"/>
      <c r="G176" s="13"/>
    </row>
    <row r="177" spans="6:7" ht="15.75" customHeight="1">
      <c r="F177" s="39"/>
      <c r="G177" s="13"/>
    </row>
    <row r="178" spans="6:7" ht="15.75" customHeight="1">
      <c r="F178" s="39"/>
      <c r="G178" s="13"/>
    </row>
    <row r="179" spans="6:7" ht="15.75" customHeight="1">
      <c r="F179" s="39"/>
      <c r="G179" s="13"/>
    </row>
    <row r="180" spans="6:7" ht="15.75" customHeight="1">
      <c r="F180" s="39"/>
      <c r="G180" s="13"/>
    </row>
    <row r="181" spans="6:7" ht="15.75" customHeight="1">
      <c r="F181" s="39"/>
      <c r="G181" s="13"/>
    </row>
    <row r="182" spans="6:7" ht="15.75" customHeight="1">
      <c r="F182" s="39"/>
      <c r="G182" s="13"/>
    </row>
    <row r="183" spans="6:7" ht="15.75" customHeight="1">
      <c r="F183" s="39"/>
      <c r="G183" s="13"/>
    </row>
    <row r="184" spans="6:7" ht="15.75" customHeight="1">
      <c r="F184" s="39"/>
      <c r="G184" s="13"/>
    </row>
    <row r="185" spans="6:7" ht="15.75" customHeight="1">
      <c r="F185" s="39"/>
      <c r="G185" s="13"/>
    </row>
    <row r="186" spans="6:7" ht="15.75" customHeight="1">
      <c r="F186" s="39"/>
      <c r="G186" s="13"/>
    </row>
    <row r="187" spans="6:7" ht="15.75" customHeight="1">
      <c r="F187" s="39"/>
      <c r="G187" s="13"/>
    </row>
    <row r="188" spans="6:7" ht="15.75" customHeight="1">
      <c r="F188" s="39"/>
      <c r="G188" s="13"/>
    </row>
    <row r="189" spans="6:7" ht="15.75" customHeight="1">
      <c r="F189" s="39"/>
      <c r="G189" s="13"/>
    </row>
    <row r="190" spans="6:7" ht="15.75" customHeight="1">
      <c r="F190" s="39"/>
      <c r="G190" s="13"/>
    </row>
    <row r="191" spans="6:7" ht="15.75" customHeight="1">
      <c r="F191" s="39"/>
      <c r="G191" s="13"/>
    </row>
    <row r="192" spans="6:7" ht="15.75" customHeight="1">
      <c r="F192" s="39"/>
      <c r="G192" s="13"/>
    </row>
    <row r="193" spans="6:7" ht="15.75" customHeight="1">
      <c r="F193" s="39"/>
      <c r="G193" s="13"/>
    </row>
    <row r="194" spans="6:7" ht="15.75" customHeight="1">
      <c r="F194" s="39"/>
      <c r="G194" s="13"/>
    </row>
    <row r="195" spans="6:7" ht="15.75" customHeight="1">
      <c r="F195" s="39"/>
      <c r="G195" s="13"/>
    </row>
    <row r="196" spans="6:7" ht="15.75" customHeight="1">
      <c r="F196" s="39"/>
      <c r="G196" s="13"/>
    </row>
    <row r="197" spans="6:7" ht="15.75" customHeight="1">
      <c r="F197" s="39"/>
      <c r="G197" s="13"/>
    </row>
    <row r="198" spans="6:7" ht="15.75" customHeight="1">
      <c r="F198" s="39"/>
      <c r="G198" s="13"/>
    </row>
    <row r="199" spans="6:7" ht="15.75" customHeight="1">
      <c r="F199" s="39"/>
      <c r="G199" s="13"/>
    </row>
    <row r="200" spans="6:7" ht="15.75" customHeight="1">
      <c r="F200" s="39"/>
      <c r="G200" s="13"/>
    </row>
    <row r="201" spans="6:7" ht="15.75" customHeight="1">
      <c r="F201" s="39"/>
      <c r="G201" s="13"/>
    </row>
    <row r="202" spans="6:7" ht="15.75" customHeight="1">
      <c r="F202" s="39"/>
      <c r="G202" s="13"/>
    </row>
    <row r="203" spans="6:7" ht="15.75" customHeight="1">
      <c r="F203" s="39"/>
      <c r="G203" s="13"/>
    </row>
    <row r="204" spans="6:7" ht="15.75" customHeight="1">
      <c r="F204" s="39"/>
      <c r="G204" s="13"/>
    </row>
    <row r="205" spans="6:7" ht="15.75" customHeight="1">
      <c r="F205" s="39"/>
      <c r="G205" s="13"/>
    </row>
    <row r="206" spans="6:7" ht="15.75" customHeight="1">
      <c r="F206" s="39"/>
      <c r="G206" s="13"/>
    </row>
    <row r="207" spans="6:7" ht="15.75" customHeight="1">
      <c r="F207" s="39"/>
      <c r="G207" s="13"/>
    </row>
    <row r="208" spans="6:7" ht="15.75" customHeight="1">
      <c r="F208" s="39"/>
      <c r="G208" s="13"/>
    </row>
    <row r="209" spans="6:7" ht="15.75" customHeight="1">
      <c r="F209" s="39"/>
      <c r="G209" s="13"/>
    </row>
    <row r="210" spans="6:7" ht="15.75" customHeight="1">
      <c r="F210" s="39"/>
      <c r="G210" s="13"/>
    </row>
    <row r="211" spans="6:7" ht="15.75" customHeight="1">
      <c r="F211" s="39"/>
      <c r="G211" s="13"/>
    </row>
    <row r="212" spans="6:7" ht="15.75" customHeight="1">
      <c r="F212" s="39"/>
      <c r="G212" s="13"/>
    </row>
    <row r="213" spans="6:7" ht="15.75" customHeight="1">
      <c r="F213" s="39"/>
      <c r="G213" s="13"/>
    </row>
    <row r="214" spans="6:7" ht="15.75" customHeight="1">
      <c r="F214" s="39"/>
      <c r="G214" s="13"/>
    </row>
    <row r="215" spans="6:7" ht="15.75" customHeight="1">
      <c r="F215" s="39"/>
      <c r="G215" s="13"/>
    </row>
    <row r="216" spans="6:7" ht="15.75" customHeight="1">
      <c r="F216" s="39"/>
      <c r="G216" s="13"/>
    </row>
    <row r="217" spans="6:7" ht="15.75" customHeight="1">
      <c r="F217" s="39"/>
      <c r="G217" s="13"/>
    </row>
    <row r="218" spans="6:7" ht="15.75" customHeight="1">
      <c r="F218" s="39"/>
      <c r="G218" s="13"/>
    </row>
    <row r="219" spans="6:7" ht="15.75" customHeight="1">
      <c r="F219" s="39"/>
      <c r="G219" s="13"/>
    </row>
    <row r="220" spans="6:7" ht="15.75" customHeight="1">
      <c r="F220" s="39"/>
      <c r="G220" s="13"/>
    </row>
    <row r="221" spans="6:7" ht="15.75" customHeight="1">
      <c r="F221" s="39"/>
      <c r="G221" s="13"/>
    </row>
    <row r="222" spans="6:7" ht="15.75" customHeight="1">
      <c r="F222" s="39"/>
      <c r="G222" s="13"/>
    </row>
    <row r="223" spans="6:7" ht="15.75" customHeight="1">
      <c r="F223" s="39"/>
      <c r="G223" s="13"/>
    </row>
    <row r="224" spans="6:7" ht="15.75" customHeight="1">
      <c r="F224" s="39"/>
      <c r="G224" s="13"/>
    </row>
    <row r="225" spans="6:7" ht="15.75" customHeight="1">
      <c r="F225" s="39"/>
      <c r="G225" s="13"/>
    </row>
    <row r="226" spans="6:7" ht="15.75" customHeight="1">
      <c r="F226" s="39"/>
      <c r="G226" s="13"/>
    </row>
    <row r="227" spans="6:7" ht="15.75" customHeight="1">
      <c r="F227" s="39"/>
      <c r="G227" s="13"/>
    </row>
    <row r="228" spans="6:7" ht="15.75" customHeight="1">
      <c r="F228" s="39"/>
      <c r="G228" s="13"/>
    </row>
    <row r="229" spans="6:7" ht="15.75" customHeight="1">
      <c r="F229" s="39"/>
      <c r="G229" s="13"/>
    </row>
    <row r="230" spans="6:7" ht="15.75" customHeight="1">
      <c r="F230" s="39"/>
      <c r="G230" s="13"/>
    </row>
    <row r="231" spans="6:7" ht="15.75" customHeight="1">
      <c r="F231" s="39"/>
      <c r="G231" s="13"/>
    </row>
    <row r="232" spans="6:7" ht="15.75" customHeight="1">
      <c r="F232" s="39"/>
      <c r="G232" s="13"/>
    </row>
    <row r="233" spans="6:7" ht="15.75" customHeight="1">
      <c r="F233" s="39"/>
      <c r="G233" s="13"/>
    </row>
    <row r="234" spans="6:7" ht="15.75" customHeight="1">
      <c r="F234" s="39"/>
      <c r="G234" s="13"/>
    </row>
    <row r="235" spans="6:7" ht="15.75" customHeight="1">
      <c r="F235" s="39"/>
      <c r="G235" s="13"/>
    </row>
    <row r="236" spans="6:7" ht="15.75" customHeight="1">
      <c r="F236" s="39"/>
      <c r="G236" s="13"/>
    </row>
    <row r="237" spans="6:7" ht="15.75" customHeight="1">
      <c r="F237" s="39"/>
      <c r="G237" s="13"/>
    </row>
    <row r="238" spans="6:7" ht="15.75" customHeight="1">
      <c r="F238" s="39"/>
      <c r="G238" s="13"/>
    </row>
    <row r="239" spans="6:7" ht="15.75" customHeight="1">
      <c r="F239" s="39"/>
      <c r="G239" s="13"/>
    </row>
    <row r="240" spans="6:7" ht="15.75" customHeight="1">
      <c r="F240" s="39"/>
      <c r="G240" s="13"/>
    </row>
    <row r="241" spans="6:7" ht="15.75" customHeight="1">
      <c r="F241" s="39"/>
      <c r="G241" s="13"/>
    </row>
    <row r="242" spans="6:7" ht="15.75" customHeight="1">
      <c r="F242" s="39"/>
      <c r="G242" s="13"/>
    </row>
    <row r="243" spans="6:7" ht="15.75" customHeight="1">
      <c r="F243" s="39"/>
      <c r="G243" s="13"/>
    </row>
    <row r="244" spans="6:7" ht="15.75" customHeight="1">
      <c r="F244" s="39"/>
    </row>
    <row r="245" spans="6:7" ht="15.75" customHeight="1">
      <c r="F245" s="39"/>
    </row>
    <row r="246" spans="6:7" ht="15.75" customHeight="1">
      <c r="F246" s="39"/>
    </row>
    <row r="247" spans="6:7" ht="15.75" customHeight="1">
      <c r="F247" s="39"/>
    </row>
    <row r="248" spans="6:7" ht="15.75" customHeight="1">
      <c r="F248" s="39"/>
    </row>
    <row r="249" spans="6:7" ht="15.75" customHeight="1">
      <c r="F249" s="39"/>
    </row>
    <row r="250" spans="6:7" ht="15.75" customHeight="1">
      <c r="F250" s="39"/>
    </row>
    <row r="251" spans="6:7" ht="15.75" customHeight="1">
      <c r="F251" s="39"/>
    </row>
    <row r="252" spans="6:7" ht="15.75" customHeight="1">
      <c r="F252" s="39"/>
    </row>
    <row r="253" spans="6:7" ht="15.75" customHeight="1">
      <c r="F253" s="39"/>
    </row>
    <row r="254" spans="6:7" ht="15.75" customHeight="1">
      <c r="F254" s="39"/>
    </row>
    <row r="255" spans="6:7" ht="15.75" customHeight="1">
      <c r="F255" s="39"/>
    </row>
    <row r="256" spans="6:7" ht="15.75" customHeight="1">
      <c r="F256" s="39"/>
    </row>
    <row r="257" spans="6:6" ht="15.75" customHeight="1">
      <c r="F257" s="39"/>
    </row>
    <row r="258" spans="6:6" ht="15.75" customHeight="1">
      <c r="F258" s="39"/>
    </row>
    <row r="259" spans="6:6" ht="15.75" customHeight="1">
      <c r="F259" s="39"/>
    </row>
    <row r="260" spans="6:6" ht="15.75" customHeight="1">
      <c r="F260" s="39"/>
    </row>
    <row r="261" spans="6:6" ht="15.75" customHeight="1">
      <c r="F261" s="39"/>
    </row>
    <row r="262" spans="6:6" ht="15.75" customHeight="1">
      <c r="F262" s="39"/>
    </row>
    <row r="263" spans="6:6" ht="15.75" customHeight="1">
      <c r="F263" s="39"/>
    </row>
    <row r="264" spans="6:6" ht="15.75" customHeight="1">
      <c r="F264" s="39"/>
    </row>
    <row r="265" spans="6:6" ht="15.75" customHeight="1">
      <c r="F265" s="39"/>
    </row>
    <row r="266" spans="6:6" ht="15.75" customHeight="1">
      <c r="F266" s="39"/>
    </row>
    <row r="267" spans="6:6" ht="15.75" customHeight="1">
      <c r="F267" s="39"/>
    </row>
    <row r="268" spans="6:6" ht="15.75" customHeight="1">
      <c r="F268" s="39"/>
    </row>
    <row r="269" spans="6:6" ht="15.75" customHeight="1">
      <c r="F269" s="39"/>
    </row>
    <row r="270" spans="6:6" ht="15.75" customHeight="1">
      <c r="F270" s="39"/>
    </row>
    <row r="271" spans="6:6" ht="15.75" customHeight="1">
      <c r="F271" s="39"/>
    </row>
    <row r="272" spans="6:6" ht="15.75" customHeight="1">
      <c r="F272" s="39"/>
    </row>
    <row r="273" spans="6:6" ht="15.75" customHeight="1">
      <c r="F273" s="39"/>
    </row>
    <row r="274" spans="6:6" ht="15.75" customHeight="1">
      <c r="F274" s="39"/>
    </row>
    <row r="275" spans="6:6" ht="15.75" customHeight="1">
      <c r="F275" s="39"/>
    </row>
    <row r="276" spans="6:6" ht="15.75" customHeight="1">
      <c r="F276" s="39"/>
    </row>
    <row r="277" spans="6:6" ht="15.75" customHeight="1">
      <c r="F277" s="39"/>
    </row>
    <row r="278" spans="6:6" ht="15.75" customHeight="1">
      <c r="F278" s="39"/>
    </row>
    <row r="279" spans="6:6" ht="15.75" customHeight="1">
      <c r="F279" s="39"/>
    </row>
    <row r="280" spans="6:6" ht="15.75" customHeight="1">
      <c r="F280" s="39"/>
    </row>
    <row r="281" spans="6:6" ht="15.75" customHeight="1">
      <c r="F281" s="39"/>
    </row>
    <row r="282" spans="6:6" ht="15.75" customHeight="1">
      <c r="F282" s="39"/>
    </row>
    <row r="283" spans="6:6" ht="15.75" customHeight="1">
      <c r="F283" s="39"/>
    </row>
    <row r="284" spans="6:6" ht="15.75" customHeight="1">
      <c r="F284" s="39"/>
    </row>
    <row r="285" spans="6:6" ht="15.75" customHeight="1">
      <c r="F285" s="39"/>
    </row>
    <row r="286" spans="6:6" ht="15.75" customHeight="1">
      <c r="F286" s="39"/>
    </row>
    <row r="287" spans="6:6" ht="15.75" customHeight="1">
      <c r="F287" s="39"/>
    </row>
    <row r="288" spans="6:6" ht="15.75" customHeight="1">
      <c r="F288" s="39"/>
    </row>
    <row r="289" spans="6:6" ht="15.75" customHeight="1">
      <c r="F289" s="39"/>
    </row>
    <row r="290" spans="6:6" ht="15.75" customHeight="1">
      <c r="F290" s="39"/>
    </row>
    <row r="291" spans="6:6" ht="15.75" customHeight="1">
      <c r="F291" s="39"/>
    </row>
    <row r="292" spans="6:6" ht="15.75" customHeight="1">
      <c r="F292" s="39"/>
    </row>
    <row r="293" spans="6:6" ht="15.75" customHeight="1">
      <c r="F293" s="39"/>
    </row>
    <row r="294" spans="6:6" ht="15.75" customHeight="1">
      <c r="F294" s="39"/>
    </row>
    <row r="295" spans="6:6" ht="15.75" customHeight="1">
      <c r="F295" s="39"/>
    </row>
    <row r="296" spans="6:6" ht="15.75" customHeight="1">
      <c r="F296" s="39"/>
    </row>
    <row r="297" spans="6:6" ht="15.75" customHeight="1">
      <c r="F297" s="39"/>
    </row>
    <row r="298" spans="6:6" ht="15.75" customHeight="1">
      <c r="F298" s="39"/>
    </row>
    <row r="299" spans="6:6" ht="15.75" customHeight="1">
      <c r="F299" s="39"/>
    </row>
    <row r="300" spans="6:6" ht="15.75" customHeight="1">
      <c r="F300" s="39"/>
    </row>
    <row r="301" spans="6:6" ht="15.75" customHeight="1">
      <c r="F301" s="39"/>
    </row>
    <row r="302" spans="6:6" ht="15.75" customHeight="1">
      <c r="F302" s="39"/>
    </row>
    <row r="303" spans="6:6" ht="15.75" customHeight="1">
      <c r="F303" s="39"/>
    </row>
    <row r="304" spans="6:6" ht="15.75" customHeight="1">
      <c r="F304" s="39"/>
    </row>
    <row r="305" spans="6:6" ht="15.75" customHeight="1">
      <c r="F305" s="39"/>
    </row>
    <row r="306" spans="6:6" ht="15.75" customHeight="1">
      <c r="F306" s="39"/>
    </row>
    <row r="307" spans="6:6" ht="15.75" customHeight="1">
      <c r="F307" s="39"/>
    </row>
    <row r="308" spans="6:6" ht="15.75" customHeight="1">
      <c r="F308" s="39"/>
    </row>
    <row r="309" spans="6:6" ht="15.75" customHeight="1">
      <c r="F309" s="39"/>
    </row>
    <row r="310" spans="6:6" ht="15.75" customHeight="1">
      <c r="F310" s="39"/>
    </row>
    <row r="311" spans="6:6" ht="15.75" customHeight="1">
      <c r="F311" s="39"/>
    </row>
    <row r="312" spans="6:6" ht="15.75" customHeight="1">
      <c r="F312" s="39"/>
    </row>
    <row r="313" spans="6:6" ht="15.75" customHeight="1">
      <c r="F313" s="39"/>
    </row>
    <row r="314" spans="6:6" ht="15.75" customHeight="1">
      <c r="F314" s="39"/>
    </row>
    <row r="315" spans="6:6" ht="15.75" customHeight="1">
      <c r="F315" s="39"/>
    </row>
    <row r="316" spans="6:6" ht="15.75" customHeight="1">
      <c r="F316" s="39"/>
    </row>
    <row r="317" spans="6:6" ht="15.75" customHeight="1">
      <c r="F317" s="39"/>
    </row>
    <row r="318" spans="6:6" ht="15.75" customHeight="1">
      <c r="F318" s="39"/>
    </row>
    <row r="319" spans="6:6" ht="15.75" customHeight="1">
      <c r="F319" s="39"/>
    </row>
    <row r="320" spans="6:6" ht="15.75" customHeight="1">
      <c r="F320" s="39"/>
    </row>
    <row r="321" spans="6:6" ht="15.75" customHeight="1">
      <c r="F321" s="39"/>
    </row>
    <row r="322" spans="6:6" ht="15.75" customHeight="1">
      <c r="F322" s="39"/>
    </row>
    <row r="323" spans="6:6" ht="15.75" customHeight="1">
      <c r="F323" s="39"/>
    </row>
    <row r="324" spans="6:6" ht="15.75" customHeight="1">
      <c r="F324" s="39"/>
    </row>
    <row r="325" spans="6:6" ht="15.75" customHeight="1">
      <c r="F325" s="39"/>
    </row>
    <row r="326" spans="6:6" ht="15.75" customHeight="1">
      <c r="F326" s="39"/>
    </row>
    <row r="327" spans="6:6" ht="15.75" customHeight="1">
      <c r="F327" s="39"/>
    </row>
    <row r="328" spans="6:6" ht="15.75" customHeight="1">
      <c r="F328" s="39"/>
    </row>
    <row r="329" spans="6:6" ht="15.75" customHeight="1">
      <c r="F329" s="39"/>
    </row>
    <row r="330" spans="6:6" ht="15.75" customHeight="1">
      <c r="F330" s="39"/>
    </row>
    <row r="331" spans="6:6" ht="15.75" customHeight="1">
      <c r="F331" s="39"/>
    </row>
    <row r="332" spans="6:6" ht="15.75" customHeight="1">
      <c r="F332" s="39"/>
    </row>
    <row r="333" spans="6:6" ht="15.75" customHeight="1">
      <c r="F333" s="39"/>
    </row>
    <row r="334" spans="6:6" ht="15.75" customHeight="1">
      <c r="F334" s="39"/>
    </row>
    <row r="335" spans="6:6" ht="15.75" customHeight="1">
      <c r="F335" s="39"/>
    </row>
    <row r="336" spans="6:6" ht="15.75" customHeight="1">
      <c r="F336" s="39"/>
    </row>
    <row r="337" spans="6:6" ht="15.75" customHeight="1">
      <c r="F337" s="39"/>
    </row>
    <row r="338" spans="6:6" ht="15.75" customHeight="1">
      <c r="F338" s="39"/>
    </row>
    <row r="339" spans="6:6" ht="15.75" customHeight="1">
      <c r="F339" s="39"/>
    </row>
    <row r="340" spans="6:6" ht="15.75" customHeight="1">
      <c r="F340" s="39"/>
    </row>
    <row r="341" spans="6:6" ht="15.75" customHeight="1">
      <c r="F341" s="39"/>
    </row>
    <row r="342" spans="6:6" ht="15.75" customHeight="1">
      <c r="F342" s="39"/>
    </row>
    <row r="343" spans="6:6" ht="15.75" customHeight="1">
      <c r="F343" s="39"/>
    </row>
    <row r="344" spans="6:6" ht="15.75" customHeight="1">
      <c r="F344" s="39"/>
    </row>
    <row r="345" spans="6:6" ht="15.75" customHeight="1">
      <c r="F345" s="39"/>
    </row>
    <row r="346" spans="6:6" ht="15.75" customHeight="1">
      <c r="F346" s="39"/>
    </row>
    <row r="347" spans="6:6" ht="15.75" customHeight="1">
      <c r="F347" s="39"/>
    </row>
    <row r="348" spans="6:6" ht="15.75" customHeight="1">
      <c r="F348" s="39"/>
    </row>
    <row r="349" spans="6:6" ht="15.75" customHeight="1">
      <c r="F349" s="39"/>
    </row>
    <row r="350" spans="6:6" ht="15.75" customHeight="1">
      <c r="F350" s="39"/>
    </row>
    <row r="351" spans="6:6" ht="15.75" customHeight="1">
      <c r="F351" s="39"/>
    </row>
    <row r="352" spans="6:6" ht="15.75" customHeight="1">
      <c r="F352" s="39"/>
    </row>
    <row r="353" spans="6:6" ht="15.75" customHeight="1">
      <c r="F353" s="39"/>
    </row>
    <row r="354" spans="6:6" ht="15.75" customHeight="1">
      <c r="F354" s="39"/>
    </row>
    <row r="355" spans="6:6" ht="15.75" customHeight="1">
      <c r="F355" s="39"/>
    </row>
    <row r="356" spans="6:6" ht="15.75" customHeight="1">
      <c r="F356" s="39"/>
    </row>
    <row r="357" spans="6:6" ht="15.75" customHeight="1">
      <c r="F357" s="39"/>
    </row>
    <row r="358" spans="6:6" ht="15.75" customHeight="1">
      <c r="F358" s="39"/>
    </row>
    <row r="359" spans="6:6" ht="15.75" customHeight="1">
      <c r="F359" s="39"/>
    </row>
    <row r="360" spans="6:6" ht="15.75" customHeight="1">
      <c r="F360" s="39"/>
    </row>
    <row r="361" spans="6:6" ht="15.75" customHeight="1">
      <c r="F361" s="39"/>
    </row>
    <row r="362" spans="6:6" ht="15.75" customHeight="1">
      <c r="F362" s="39"/>
    </row>
    <row r="363" spans="6:6" ht="15.75" customHeight="1">
      <c r="F363" s="39"/>
    </row>
    <row r="364" spans="6:6" ht="15.75" customHeight="1">
      <c r="F364" s="39"/>
    </row>
    <row r="365" spans="6:6" ht="15.75" customHeight="1">
      <c r="F365" s="39"/>
    </row>
    <row r="366" spans="6:6" ht="15.75" customHeight="1">
      <c r="F366" s="39"/>
    </row>
    <row r="367" spans="6:6" ht="15.75" customHeight="1">
      <c r="F367" s="39"/>
    </row>
    <row r="368" spans="6:6" ht="15.75" customHeight="1">
      <c r="F368" s="39"/>
    </row>
    <row r="369" spans="6:6" ht="15.75" customHeight="1">
      <c r="F369" s="39"/>
    </row>
    <row r="370" spans="6:6" ht="15.75" customHeight="1">
      <c r="F370" s="39"/>
    </row>
    <row r="371" spans="6:6" ht="15.75" customHeight="1">
      <c r="F371" s="39"/>
    </row>
    <row r="372" spans="6:6" ht="15.75" customHeight="1">
      <c r="F372" s="39"/>
    </row>
    <row r="373" spans="6:6" ht="15.75" customHeight="1">
      <c r="F373" s="39"/>
    </row>
    <row r="374" spans="6:6" ht="15.75" customHeight="1">
      <c r="F374" s="39"/>
    </row>
    <row r="375" spans="6:6" ht="15.75" customHeight="1">
      <c r="F375" s="39"/>
    </row>
    <row r="376" spans="6:6" ht="15.75" customHeight="1">
      <c r="F376" s="39"/>
    </row>
    <row r="377" spans="6:6" ht="15.75" customHeight="1">
      <c r="F377" s="39"/>
    </row>
    <row r="378" spans="6:6" ht="15.75" customHeight="1">
      <c r="F378" s="39"/>
    </row>
    <row r="379" spans="6:6" ht="15.75" customHeight="1">
      <c r="F379" s="39"/>
    </row>
    <row r="380" spans="6:6" ht="15.75" customHeight="1">
      <c r="F380" s="39"/>
    </row>
    <row r="381" spans="6:6" ht="15.75" customHeight="1">
      <c r="F381" s="39"/>
    </row>
    <row r="382" spans="6:6" ht="15.75" customHeight="1">
      <c r="F382" s="39"/>
    </row>
    <row r="383" spans="6:6" ht="15.75" customHeight="1">
      <c r="F383" s="39"/>
    </row>
    <row r="384" spans="6:6" ht="15.75" customHeight="1">
      <c r="F384" s="39"/>
    </row>
    <row r="385" spans="6:6" ht="15.75" customHeight="1">
      <c r="F385" s="39"/>
    </row>
    <row r="386" spans="6:6" ht="15.75" customHeight="1">
      <c r="F386" s="39"/>
    </row>
    <row r="387" spans="6:6" ht="15.75" customHeight="1">
      <c r="F387" s="39"/>
    </row>
    <row r="388" spans="6:6" ht="15.75" customHeight="1">
      <c r="F388" s="39"/>
    </row>
    <row r="389" spans="6:6" ht="15.75" customHeight="1">
      <c r="F389" s="39"/>
    </row>
    <row r="390" spans="6:6" ht="15.75" customHeight="1">
      <c r="F390" s="39"/>
    </row>
    <row r="391" spans="6:6" ht="15.75" customHeight="1">
      <c r="F391" s="39"/>
    </row>
    <row r="392" spans="6:6" ht="15.75" customHeight="1">
      <c r="F392" s="39"/>
    </row>
    <row r="393" spans="6:6" ht="15.75" customHeight="1">
      <c r="F393" s="39"/>
    </row>
    <row r="394" spans="6:6" ht="15.75" customHeight="1">
      <c r="F394" s="39"/>
    </row>
    <row r="395" spans="6:6" ht="15.75" customHeight="1">
      <c r="F395" s="39"/>
    </row>
    <row r="396" spans="6:6" ht="15.75" customHeight="1">
      <c r="F396" s="39"/>
    </row>
    <row r="397" spans="6:6" ht="15.75" customHeight="1">
      <c r="F397" s="39"/>
    </row>
    <row r="398" spans="6:6" ht="15.75" customHeight="1">
      <c r="F398" s="39"/>
    </row>
    <row r="399" spans="6:6" ht="15.75" customHeight="1">
      <c r="F399" s="39"/>
    </row>
    <row r="400" spans="6:6" ht="15.75" customHeight="1">
      <c r="F400" s="39"/>
    </row>
    <row r="401" spans="6:6" ht="15.75" customHeight="1">
      <c r="F401" s="39"/>
    </row>
    <row r="402" spans="6:6" ht="15.75" customHeight="1">
      <c r="F402" s="39"/>
    </row>
    <row r="403" spans="6:6" ht="15.75" customHeight="1">
      <c r="F403" s="39"/>
    </row>
    <row r="404" spans="6:6" ht="15.75" customHeight="1">
      <c r="F404" s="39"/>
    </row>
    <row r="405" spans="6:6" ht="15.75" customHeight="1">
      <c r="F405" s="39"/>
    </row>
    <row r="406" spans="6:6" ht="15.75" customHeight="1">
      <c r="F406" s="39"/>
    </row>
    <row r="407" spans="6:6" ht="15.75" customHeight="1">
      <c r="F407" s="39"/>
    </row>
    <row r="408" spans="6:6" ht="15.75" customHeight="1">
      <c r="F408" s="39"/>
    </row>
    <row r="409" spans="6:6" ht="15.75" customHeight="1">
      <c r="F409" s="39"/>
    </row>
    <row r="410" spans="6:6" ht="15.75" customHeight="1">
      <c r="F410" s="39"/>
    </row>
    <row r="411" spans="6:6" ht="15.75" customHeight="1">
      <c r="F411" s="39"/>
    </row>
    <row r="412" spans="6:6" ht="15.75" customHeight="1">
      <c r="F412" s="39"/>
    </row>
    <row r="413" spans="6:6" ht="15.75" customHeight="1">
      <c r="F413" s="39"/>
    </row>
    <row r="414" spans="6:6" ht="15.75" customHeight="1">
      <c r="F414" s="39"/>
    </row>
    <row r="415" spans="6:6" ht="15.75" customHeight="1">
      <c r="F415" s="39"/>
    </row>
    <row r="416" spans="6:6" ht="15.75" customHeight="1">
      <c r="F416" s="39"/>
    </row>
    <row r="417" spans="6:6" ht="15.75" customHeight="1">
      <c r="F417" s="39"/>
    </row>
    <row r="418" spans="6:6" ht="15.75" customHeight="1">
      <c r="F418" s="39"/>
    </row>
    <row r="419" spans="6:6" ht="15.75" customHeight="1">
      <c r="F419" s="39"/>
    </row>
    <row r="420" spans="6:6" ht="15.75" customHeight="1">
      <c r="F420" s="39"/>
    </row>
    <row r="421" spans="6:6" ht="15.75" customHeight="1">
      <c r="F421" s="39"/>
    </row>
    <row r="422" spans="6:6" ht="15.75" customHeight="1">
      <c r="F422" s="39"/>
    </row>
    <row r="423" spans="6:6" ht="15.75" customHeight="1">
      <c r="F423" s="39"/>
    </row>
    <row r="424" spans="6:6" ht="15.75" customHeight="1">
      <c r="F424" s="39"/>
    </row>
    <row r="425" spans="6:6" ht="15.75" customHeight="1">
      <c r="F425" s="39"/>
    </row>
    <row r="426" spans="6:6" ht="15.75" customHeight="1">
      <c r="F426" s="39"/>
    </row>
    <row r="427" spans="6:6" ht="15.75" customHeight="1">
      <c r="F427" s="39"/>
    </row>
    <row r="428" spans="6:6" ht="15.75" customHeight="1">
      <c r="F428" s="39"/>
    </row>
    <row r="429" spans="6:6" ht="15.75" customHeight="1">
      <c r="F429" s="39"/>
    </row>
    <row r="430" spans="6:6" ht="15.75" customHeight="1">
      <c r="F430" s="39"/>
    </row>
    <row r="431" spans="6:6" ht="15.75" customHeight="1">
      <c r="F431" s="39"/>
    </row>
    <row r="432" spans="6:6" ht="15.75" customHeight="1">
      <c r="F432" s="39"/>
    </row>
    <row r="433" spans="6:6" ht="15.75" customHeight="1">
      <c r="F433" s="39"/>
    </row>
    <row r="434" spans="6:6" ht="15.75" customHeight="1">
      <c r="F434" s="39"/>
    </row>
    <row r="435" spans="6:6" ht="15.75" customHeight="1">
      <c r="F435" s="39"/>
    </row>
    <row r="436" spans="6:6" ht="15.75" customHeight="1">
      <c r="F436" s="39"/>
    </row>
    <row r="437" spans="6:6" ht="15.75" customHeight="1">
      <c r="F437" s="39"/>
    </row>
    <row r="438" spans="6:6" ht="15.75" customHeight="1">
      <c r="F438" s="39"/>
    </row>
    <row r="439" spans="6:6" ht="15.75" customHeight="1">
      <c r="F439" s="39"/>
    </row>
    <row r="440" spans="6:6" ht="15.75" customHeight="1">
      <c r="F440" s="39"/>
    </row>
    <row r="441" spans="6:6" ht="15.75" customHeight="1">
      <c r="F441" s="39"/>
    </row>
    <row r="442" spans="6:6" ht="15.75" customHeight="1">
      <c r="F442" s="39"/>
    </row>
    <row r="443" spans="6:6" ht="15.75" customHeight="1">
      <c r="F443" s="39"/>
    </row>
    <row r="444" spans="6:6" ht="15.75" customHeight="1">
      <c r="F444" s="39"/>
    </row>
    <row r="445" spans="6:6" ht="15.75" customHeight="1">
      <c r="F445" s="39"/>
    </row>
    <row r="446" spans="6:6" ht="15.75" customHeight="1">
      <c r="F446" s="39"/>
    </row>
    <row r="447" spans="6:6" ht="15.75" customHeight="1">
      <c r="F447" s="39"/>
    </row>
    <row r="448" spans="6:6" ht="15.75" customHeight="1">
      <c r="F448" s="39"/>
    </row>
    <row r="449" spans="6:6" ht="15.75" customHeight="1">
      <c r="F449" s="39"/>
    </row>
    <row r="450" spans="6:6" ht="15.75" customHeight="1">
      <c r="F450" s="39"/>
    </row>
    <row r="451" spans="6:6" ht="15.75" customHeight="1">
      <c r="F451" s="39"/>
    </row>
    <row r="452" spans="6:6" ht="15.75" customHeight="1">
      <c r="F452" s="39"/>
    </row>
    <row r="453" spans="6:6" ht="15.75" customHeight="1">
      <c r="F453" s="39"/>
    </row>
    <row r="454" spans="6:6" ht="15.75" customHeight="1">
      <c r="F454" s="39"/>
    </row>
    <row r="455" spans="6:6" ht="15.75" customHeight="1">
      <c r="F455" s="39"/>
    </row>
    <row r="456" spans="6:6" ht="15.75" customHeight="1">
      <c r="F456" s="39"/>
    </row>
    <row r="457" spans="6:6" ht="15.75" customHeight="1">
      <c r="F457" s="39"/>
    </row>
    <row r="458" spans="6:6" ht="15.75" customHeight="1">
      <c r="F458" s="39"/>
    </row>
    <row r="459" spans="6:6" ht="15.75" customHeight="1">
      <c r="F459" s="39"/>
    </row>
    <row r="460" spans="6:6" ht="15.75" customHeight="1">
      <c r="F460" s="39"/>
    </row>
    <row r="461" spans="6:6" ht="15.75" customHeight="1">
      <c r="F461" s="39"/>
    </row>
    <row r="462" spans="6:6" ht="15.75" customHeight="1">
      <c r="F462" s="39"/>
    </row>
    <row r="463" spans="6:6" ht="15.75" customHeight="1">
      <c r="F463" s="39"/>
    </row>
    <row r="464" spans="6:6" ht="15.75" customHeight="1">
      <c r="F464" s="39"/>
    </row>
    <row r="465" spans="6:6" ht="15.75" customHeight="1">
      <c r="F465" s="39"/>
    </row>
    <row r="466" spans="6:6" ht="15.75" customHeight="1">
      <c r="F466" s="39"/>
    </row>
    <row r="467" spans="6:6" ht="15.75" customHeight="1">
      <c r="F467" s="39"/>
    </row>
    <row r="468" spans="6:6" ht="15.75" customHeight="1">
      <c r="F468" s="39"/>
    </row>
    <row r="469" spans="6:6" ht="15.75" customHeight="1">
      <c r="F469" s="39"/>
    </row>
    <row r="470" spans="6:6" ht="15.75" customHeight="1">
      <c r="F470" s="39"/>
    </row>
    <row r="471" spans="6:6" ht="15.75" customHeight="1">
      <c r="F471" s="39"/>
    </row>
    <row r="472" spans="6:6" ht="15.75" customHeight="1">
      <c r="F472" s="39"/>
    </row>
    <row r="473" spans="6:6" ht="15.75" customHeight="1">
      <c r="F473" s="39"/>
    </row>
    <row r="474" spans="6:6" ht="15.75" customHeight="1">
      <c r="F474" s="39"/>
    </row>
    <row r="475" spans="6:6" ht="15.75" customHeight="1">
      <c r="F475" s="39"/>
    </row>
    <row r="476" spans="6:6" ht="15.75" customHeight="1">
      <c r="F476" s="39"/>
    </row>
    <row r="477" spans="6:6" ht="15.75" customHeight="1">
      <c r="F477" s="39"/>
    </row>
    <row r="478" spans="6:6" ht="15.75" customHeight="1">
      <c r="F478" s="39"/>
    </row>
    <row r="479" spans="6:6" ht="15.75" customHeight="1">
      <c r="F479" s="39"/>
    </row>
    <row r="480" spans="6:6" ht="15.75" customHeight="1">
      <c r="F480" s="39"/>
    </row>
    <row r="481" spans="6:6" ht="15.75" customHeight="1">
      <c r="F481" s="39"/>
    </row>
    <row r="482" spans="6:6" ht="15.75" customHeight="1">
      <c r="F482" s="39"/>
    </row>
    <row r="483" spans="6:6" ht="15.75" customHeight="1">
      <c r="F483" s="39"/>
    </row>
    <row r="484" spans="6:6" ht="15.75" customHeight="1">
      <c r="F484" s="39"/>
    </row>
    <row r="485" spans="6:6" ht="15.75" customHeight="1">
      <c r="F485" s="39"/>
    </row>
    <row r="486" spans="6:6" ht="15.75" customHeight="1">
      <c r="F486" s="39"/>
    </row>
    <row r="487" spans="6:6" ht="15.75" customHeight="1">
      <c r="F487" s="39"/>
    </row>
    <row r="488" spans="6:6" ht="15.75" customHeight="1">
      <c r="F488" s="39"/>
    </row>
    <row r="489" spans="6:6" ht="15.75" customHeight="1">
      <c r="F489" s="39"/>
    </row>
    <row r="490" spans="6:6" ht="15.75" customHeight="1">
      <c r="F490" s="39"/>
    </row>
    <row r="491" spans="6:6" ht="15.75" customHeight="1">
      <c r="F491" s="39"/>
    </row>
    <row r="492" spans="6:6" ht="15.75" customHeight="1">
      <c r="F492" s="39"/>
    </row>
    <row r="493" spans="6:6" ht="15.75" customHeight="1">
      <c r="F493" s="39"/>
    </row>
    <row r="494" spans="6:6" ht="15.75" customHeight="1">
      <c r="F494" s="39"/>
    </row>
    <row r="495" spans="6:6" ht="15.75" customHeight="1">
      <c r="F495" s="39"/>
    </row>
    <row r="496" spans="6:6" ht="15.75" customHeight="1">
      <c r="F496" s="39"/>
    </row>
    <row r="497" spans="6:6" ht="15.75" customHeight="1">
      <c r="F497" s="39"/>
    </row>
    <row r="498" spans="6:6" ht="15.75" customHeight="1">
      <c r="F498" s="39"/>
    </row>
    <row r="499" spans="6:6" ht="15.75" customHeight="1">
      <c r="F499" s="39"/>
    </row>
    <row r="500" spans="6:6" ht="15.75" customHeight="1">
      <c r="F500" s="39"/>
    </row>
    <row r="501" spans="6:6" ht="15.75" customHeight="1">
      <c r="F501" s="39"/>
    </row>
    <row r="502" spans="6:6" ht="15.75" customHeight="1">
      <c r="F502" s="39"/>
    </row>
    <row r="503" spans="6:6" ht="15.75" customHeight="1">
      <c r="F503" s="39"/>
    </row>
    <row r="504" spans="6:6" ht="15.75" customHeight="1">
      <c r="F504" s="39"/>
    </row>
    <row r="505" spans="6:6" ht="15.75" customHeight="1">
      <c r="F505" s="39"/>
    </row>
    <row r="506" spans="6:6" ht="15.75" customHeight="1">
      <c r="F506" s="39"/>
    </row>
    <row r="507" spans="6:6" ht="15.75" customHeight="1">
      <c r="F507" s="39"/>
    </row>
    <row r="508" spans="6:6" ht="15.75" customHeight="1">
      <c r="F508" s="39"/>
    </row>
    <row r="509" spans="6:6" ht="15.75" customHeight="1">
      <c r="F509" s="39"/>
    </row>
    <row r="510" spans="6:6" ht="15.75" customHeight="1">
      <c r="F510" s="39"/>
    </row>
    <row r="511" spans="6:6" ht="15.75" customHeight="1">
      <c r="F511" s="39"/>
    </row>
    <row r="512" spans="6:6" ht="15.75" customHeight="1">
      <c r="F512" s="39"/>
    </row>
    <row r="513" spans="6:6" ht="15.75" customHeight="1">
      <c r="F513" s="39"/>
    </row>
    <row r="514" spans="6:6" ht="15.75" customHeight="1">
      <c r="F514" s="39"/>
    </row>
    <row r="515" spans="6:6" ht="15.75" customHeight="1">
      <c r="F515" s="39"/>
    </row>
    <row r="516" spans="6:6" ht="15.75" customHeight="1">
      <c r="F516" s="39"/>
    </row>
    <row r="517" spans="6:6" ht="15.75" customHeight="1">
      <c r="F517" s="39"/>
    </row>
    <row r="518" spans="6:6" ht="15.75" customHeight="1">
      <c r="F518" s="39"/>
    </row>
    <row r="519" spans="6:6" ht="15.75" customHeight="1">
      <c r="F519" s="39"/>
    </row>
    <row r="520" spans="6:6" ht="15.75" customHeight="1">
      <c r="F520" s="39"/>
    </row>
    <row r="521" spans="6:6" ht="15.75" customHeight="1">
      <c r="F521" s="39"/>
    </row>
    <row r="522" spans="6:6" ht="15.75" customHeight="1">
      <c r="F522" s="39"/>
    </row>
    <row r="523" spans="6:6" ht="15.75" customHeight="1">
      <c r="F523" s="39"/>
    </row>
    <row r="524" spans="6:6" ht="15.75" customHeight="1">
      <c r="F524" s="39"/>
    </row>
    <row r="525" spans="6:6" ht="15.75" customHeight="1">
      <c r="F525" s="39"/>
    </row>
    <row r="526" spans="6:6" ht="15.75" customHeight="1">
      <c r="F526" s="39"/>
    </row>
    <row r="527" spans="6:6" ht="15.75" customHeight="1">
      <c r="F527" s="39"/>
    </row>
    <row r="528" spans="6:6" ht="15.75" customHeight="1">
      <c r="F528" s="39"/>
    </row>
    <row r="529" spans="6:6" ht="15.75" customHeight="1">
      <c r="F529" s="39"/>
    </row>
    <row r="530" spans="6:6" ht="15.75" customHeight="1">
      <c r="F530" s="39"/>
    </row>
    <row r="531" spans="6:6" ht="15.75" customHeight="1">
      <c r="F531" s="39"/>
    </row>
    <row r="532" spans="6:6" ht="15.75" customHeight="1">
      <c r="F532" s="39"/>
    </row>
    <row r="533" spans="6:6" ht="15.75" customHeight="1">
      <c r="F533" s="39"/>
    </row>
    <row r="534" spans="6:6" ht="15.75" customHeight="1">
      <c r="F534" s="39"/>
    </row>
    <row r="535" spans="6:6" ht="15.75" customHeight="1">
      <c r="F535" s="39"/>
    </row>
    <row r="536" spans="6:6" ht="15.75" customHeight="1">
      <c r="F536" s="39"/>
    </row>
    <row r="537" spans="6:6" ht="15.75" customHeight="1">
      <c r="F537" s="39"/>
    </row>
    <row r="538" spans="6:6" ht="15.75" customHeight="1">
      <c r="F538" s="39"/>
    </row>
    <row r="539" spans="6:6" ht="15.75" customHeight="1">
      <c r="F539" s="39"/>
    </row>
    <row r="540" spans="6:6" ht="15.75" customHeight="1">
      <c r="F540" s="39"/>
    </row>
    <row r="541" spans="6:6" ht="15.75" customHeight="1">
      <c r="F541" s="39"/>
    </row>
    <row r="542" spans="6:6" ht="15.75" customHeight="1">
      <c r="F542" s="39"/>
    </row>
    <row r="543" spans="6:6" ht="15.75" customHeight="1">
      <c r="F543" s="39"/>
    </row>
    <row r="544" spans="6:6" ht="15.75" customHeight="1">
      <c r="F544" s="39"/>
    </row>
    <row r="545" spans="6:6" ht="15.75" customHeight="1">
      <c r="F545" s="39"/>
    </row>
    <row r="546" spans="6:6" ht="15.75" customHeight="1">
      <c r="F546" s="39"/>
    </row>
    <row r="547" spans="6:6" ht="15.75" customHeight="1">
      <c r="F547" s="39"/>
    </row>
    <row r="548" spans="6:6" ht="15.75" customHeight="1">
      <c r="F548" s="39"/>
    </row>
    <row r="549" spans="6:6" ht="15.75" customHeight="1">
      <c r="F549" s="39"/>
    </row>
    <row r="550" spans="6:6" ht="15.75" customHeight="1">
      <c r="F550" s="39"/>
    </row>
    <row r="551" spans="6:6" ht="15.75" customHeight="1">
      <c r="F551" s="39"/>
    </row>
    <row r="552" spans="6:6" ht="15.75" customHeight="1">
      <c r="F552" s="39"/>
    </row>
    <row r="553" spans="6:6" ht="15.75" customHeight="1">
      <c r="F553" s="39"/>
    </row>
    <row r="554" spans="6:6" ht="15.75" customHeight="1">
      <c r="F554" s="39"/>
    </row>
    <row r="555" spans="6:6" ht="15.75" customHeight="1">
      <c r="F555" s="39"/>
    </row>
    <row r="556" spans="6:6" ht="15.75" customHeight="1">
      <c r="F556" s="39"/>
    </row>
    <row r="557" spans="6:6" ht="15.75" customHeight="1">
      <c r="F557" s="39"/>
    </row>
    <row r="558" spans="6:6" ht="15.75" customHeight="1">
      <c r="F558" s="39"/>
    </row>
    <row r="559" spans="6:6" ht="15.75" customHeight="1">
      <c r="F559" s="39"/>
    </row>
    <row r="560" spans="6:6" ht="15.75" customHeight="1">
      <c r="F560" s="39"/>
    </row>
    <row r="561" spans="6:6" ht="15.75" customHeight="1">
      <c r="F561" s="39"/>
    </row>
    <row r="562" spans="6:6" ht="15.75" customHeight="1">
      <c r="F562" s="39"/>
    </row>
    <row r="563" spans="6:6" ht="15.75" customHeight="1">
      <c r="F563" s="39"/>
    </row>
    <row r="564" spans="6:6" ht="15.75" customHeight="1">
      <c r="F564" s="39"/>
    </row>
    <row r="565" spans="6:6" ht="15.75" customHeight="1">
      <c r="F565" s="39"/>
    </row>
    <row r="566" spans="6:6" ht="15.75" customHeight="1">
      <c r="F566" s="39"/>
    </row>
    <row r="567" spans="6:6" ht="15.75" customHeight="1">
      <c r="F567" s="39"/>
    </row>
    <row r="568" spans="6:6" ht="15.75" customHeight="1">
      <c r="F568" s="39"/>
    </row>
    <row r="569" spans="6:6" ht="15.75" customHeight="1">
      <c r="F569" s="39"/>
    </row>
    <row r="570" spans="6:6" ht="15.75" customHeight="1">
      <c r="F570" s="39"/>
    </row>
    <row r="571" spans="6:6" ht="15.75" customHeight="1">
      <c r="F571" s="39"/>
    </row>
    <row r="572" spans="6:6" ht="15.75" customHeight="1">
      <c r="F572" s="39"/>
    </row>
    <row r="573" spans="6:6" ht="15.75" customHeight="1">
      <c r="F573" s="39"/>
    </row>
    <row r="574" spans="6:6" ht="15.75" customHeight="1">
      <c r="F574" s="39"/>
    </row>
    <row r="575" spans="6:6" ht="15.75" customHeight="1">
      <c r="F575" s="39"/>
    </row>
    <row r="576" spans="6:6" ht="15.75" customHeight="1">
      <c r="F576" s="39"/>
    </row>
    <row r="577" spans="6:6" ht="15.75" customHeight="1">
      <c r="F577" s="39"/>
    </row>
    <row r="578" spans="6:6" ht="15.75" customHeight="1">
      <c r="F578" s="39"/>
    </row>
    <row r="579" spans="6:6" ht="15.75" customHeight="1">
      <c r="F579" s="39"/>
    </row>
    <row r="580" spans="6:6" ht="15.75" customHeight="1">
      <c r="F580" s="39"/>
    </row>
    <row r="581" spans="6:6" ht="15.75" customHeight="1">
      <c r="F581" s="39"/>
    </row>
    <row r="582" spans="6:6" ht="15.75" customHeight="1">
      <c r="F582" s="39"/>
    </row>
    <row r="583" spans="6:6" ht="15.75" customHeight="1">
      <c r="F583" s="39"/>
    </row>
    <row r="584" spans="6:6" ht="15.75" customHeight="1">
      <c r="F584" s="39"/>
    </row>
    <row r="585" spans="6:6" ht="15.75" customHeight="1">
      <c r="F585" s="39"/>
    </row>
    <row r="586" spans="6:6" ht="15.75" customHeight="1">
      <c r="F586" s="39"/>
    </row>
    <row r="587" spans="6:6" ht="15.75" customHeight="1">
      <c r="F587" s="39"/>
    </row>
    <row r="588" spans="6:6" ht="15.75" customHeight="1">
      <c r="F588" s="39"/>
    </row>
    <row r="589" spans="6:6" ht="15.75" customHeight="1">
      <c r="F589" s="39"/>
    </row>
    <row r="590" spans="6:6" ht="15.75" customHeight="1">
      <c r="F590" s="39"/>
    </row>
    <row r="591" spans="6:6" ht="15.75" customHeight="1">
      <c r="F591" s="39"/>
    </row>
    <row r="592" spans="6:6" ht="15.75" customHeight="1">
      <c r="F592" s="39"/>
    </row>
    <row r="593" spans="6:6" ht="15.75" customHeight="1">
      <c r="F593" s="39"/>
    </row>
    <row r="594" spans="6:6" ht="15.75" customHeight="1">
      <c r="F594" s="39"/>
    </row>
    <row r="595" spans="6:6" ht="15.75" customHeight="1">
      <c r="F595" s="39"/>
    </row>
    <row r="596" spans="6:6" ht="15.75" customHeight="1">
      <c r="F596" s="39"/>
    </row>
    <row r="597" spans="6:6" ht="15.75" customHeight="1">
      <c r="F597" s="39"/>
    </row>
    <row r="598" spans="6:6" ht="15.75" customHeight="1">
      <c r="F598" s="39"/>
    </row>
    <row r="599" spans="6:6" ht="15.75" customHeight="1">
      <c r="F599" s="39"/>
    </row>
    <row r="600" spans="6:6" ht="15.75" customHeight="1">
      <c r="F600" s="39"/>
    </row>
    <row r="601" spans="6:6" ht="15.75" customHeight="1">
      <c r="F601" s="39"/>
    </row>
    <row r="602" spans="6:6" ht="15.75" customHeight="1">
      <c r="F602" s="39"/>
    </row>
    <row r="603" spans="6:6" ht="15.75" customHeight="1">
      <c r="F603" s="39"/>
    </row>
    <row r="604" spans="6:6" ht="15.75" customHeight="1">
      <c r="F604" s="39"/>
    </row>
    <row r="605" spans="6:6" ht="15.75" customHeight="1">
      <c r="F605" s="39"/>
    </row>
    <row r="606" spans="6:6" ht="15.75" customHeight="1">
      <c r="F606" s="39"/>
    </row>
    <row r="607" spans="6:6" ht="15.75" customHeight="1">
      <c r="F607" s="39"/>
    </row>
    <row r="608" spans="6:6" ht="15.75" customHeight="1">
      <c r="F608" s="39"/>
    </row>
    <row r="609" spans="6:6" ht="15.75" customHeight="1">
      <c r="F609" s="39"/>
    </row>
    <row r="610" spans="6:6" ht="15.75" customHeight="1">
      <c r="F610" s="39"/>
    </row>
    <row r="611" spans="6:6" ht="15.75" customHeight="1">
      <c r="F611" s="39"/>
    </row>
    <row r="612" spans="6:6" ht="15.75" customHeight="1">
      <c r="F612" s="39"/>
    </row>
    <row r="613" spans="6:6" ht="15.75" customHeight="1">
      <c r="F613" s="39"/>
    </row>
    <row r="614" spans="6:6" ht="15.75" customHeight="1">
      <c r="F614" s="39"/>
    </row>
    <row r="615" spans="6:6" ht="15.75" customHeight="1">
      <c r="F615" s="39"/>
    </row>
    <row r="616" spans="6:6" ht="15.75" customHeight="1">
      <c r="F616" s="39"/>
    </row>
    <row r="617" spans="6:6" ht="15.75" customHeight="1">
      <c r="F617" s="39"/>
    </row>
    <row r="618" spans="6:6" ht="15.75" customHeight="1">
      <c r="F618" s="39"/>
    </row>
    <row r="619" spans="6:6" ht="15.75" customHeight="1">
      <c r="F619" s="39"/>
    </row>
    <row r="620" spans="6:6" ht="15.75" customHeight="1">
      <c r="F620" s="39"/>
    </row>
    <row r="621" spans="6:6" ht="15.75" customHeight="1">
      <c r="F621" s="39"/>
    </row>
    <row r="622" spans="6:6" ht="15.75" customHeight="1">
      <c r="F622" s="39"/>
    </row>
    <row r="623" spans="6:6" ht="15.75" customHeight="1">
      <c r="F623" s="39"/>
    </row>
    <row r="624" spans="6:6" ht="15.75" customHeight="1">
      <c r="F624" s="39"/>
    </row>
    <row r="625" spans="6:6" ht="15.75" customHeight="1">
      <c r="F625" s="39"/>
    </row>
    <row r="626" spans="6:6" ht="15.75" customHeight="1">
      <c r="F626" s="39"/>
    </row>
    <row r="627" spans="6:6" ht="15.75" customHeight="1">
      <c r="F627" s="39"/>
    </row>
    <row r="628" spans="6:6" ht="15.75" customHeight="1">
      <c r="F628" s="39"/>
    </row>
    <row r="629" spans="6:6" ht="15.75" customHeight="1">
      <c r="F629" s="39"/>
    </row>
    <row r="630" spans="6:6" ht="15.75" customHeight="1">
      <c r="F630" s="39"/>
    </row>
    <row r="631" spans="6:6" ht="15.75" customHeight="1">
      <c r="F631" s="39"/>
    </row>
    <row r="632" spans="6:6" ht="15.75" customHeight="1">
      <c r="F632" s="39"/>
    </row>
    <row r="633" spans="6:6" ht="15.75" customHeight="1">
      <c r="F633" s="39"/>
    </row>
    <row r="634" spans="6:6" ht="15.75" customHeight="1">
      <c r="F634" s="39"/>
    </row>
    <row r="635" spans="6:6" ht="15.75" customHeight="1">
      <c r="F635" s="39"/>
    </row>
    <row r="636" spans="6:6" ht="15.75" customHeight="1">
      <c r="F636" s="39"/>
    </row>
    <row r="637" spans="6:6" ht="15.75" customHeight="1">
      <c r="F637" s="39"/>
    </row>
    <row r="638" spans="6:6" ht="15.75" customHeight="1">
      <c r="F638" s="39"/>
    </row>
    <row r="639" spans="6:6" ht="15.75" customHeight="1">
      <c r="F639" s="39"/>
    </row>
    <row r="640" spans="6:6" ht="15.75" customHeight="1">
      <c r="F640" s="39"/>
    </row>
    <row r="641" spans="6:6" ht="15.75" customHeight="1">
      <c r="F641" s="39"/>
    </row>
    <row r="642" spans="6:6" ht="15.75" customHeight="1">
      <c r="F642" s="39"/>
    </row>
    <row r="643" spans="6:6" ht="15.75" customHeight="1">
      <c r="F643" s="39"/>
    </row>
    <row r="644" spans="6:6" ht="15.75" customHeight="1">
      <c r="F644" s="39"/>
    </row>
    <row r="645" spans="6:6" ht="15.75" customHeight="1">
      <c r="F645" s="39"/>
    </row>
    <row r="646" spans="6:6" ht="15.75" customHeight="1">
      <c r="F646" s="39"/>
    </row>
    <row r="647" spans="6:6" ht="15.75" customHeight="1">
      <c r="F647" s="39"/>
    </row>
    <row r="648" spans="6:6" ht="15.75" customHeight="1">
      <c r="F648" s="39"/>
    </row>
    <row r="649" spans="6:6" ht="15.75" customHeight="1">
      <c r="F649" s="39"/>
    </row>
    <row r="650" spans="6:6" ht="15.75" customHeight="1">
      <c r="F650" s="39"/>
    </row>
    <row r="651" spans="6:6" ht="15.75" customHeight="1">
      <c r="F651" s="39"/>
    </row>
    <row r="652" spans="6:6" ht="15.75" customHeight="1">
      <c r="F652" s="39"/>
    </row>
    <row r="653" spans="6:6" ht="15.75" customHeight="1">
      <c r="F653" s="39"/>
    </row>
    <row r="654" spans="6:6" ht="15.75" customHeight="1">
      <c r="F654" s="39"/>
    </row>
    <row r="655" spans="6:6" ht="15.75" customHeight="1">
      <c r="F655" s="39"/>
    </row>
    <row r="656" spans="6:6" ht="15.75" customHeight="1">
      <c r="F656" s="39"/>
    </row>
    <row r="657" spans="6:6" ht="15.75" customHeight="1">
      <c r="F657" s="39"/>
    </row>
    <row r="658" spans="6:6" ht="15.75" customHeight="1">
      <c r="F658" s="39"/>
    </row>
    <row r="659" spans="6:6" ht="15.75" customHeight="1">
      <c r="F659" s="39"/>
    </row>
    <row r="660" spans="6:6" ht="15.75" customHeight="1">
      <c r="F660" s="39"/>
    </row>
    <row r="661" spans="6:6" ht="15.75" customHeight="1">
      <c r="F661" s="39"/>
    </row>
    <row r="662" spans="6:6" ht="15.75" customHeight="1">
      <c r="F662" s="39"/>
    </row>
    <row r="663" spans="6:6" ht="15.75" customHeight="1">
      <c r="F663" s="39"/>
    </row>
    <row r="664" spans="6:6" ht="15.75" customHeight="1">
      <c r="F664" s="39"/>
    </row>
    <row r="665" spans="6:6" ht="15.75" customHeight="1">
      <c r="F665" s="39"/>
    </row>
    <row r="666" spans="6:6" ht="15.75" customHeight="1">
      <c r="F666" s="39"/>
    </row>
    <row r="667" spans="6:6" ht="15.75" customHeight="1">
      <c r="F667" s="39"/>
    </row>
    <row r="668" spans="6:6" ht="15.75" customHeight="1">
      <c r="F668" s="39"/>
    </row>
    <row r="669" spans="6:6" ht="15.75" customHeight="1">
      <c r="F669" s="39"/>
    </row>
    <row r="670" spans="6:6" ht="15.75" customHeight="1">
      <c r="F670" s="39"/>
    </row>
    <row r="671" spans="6:6" ht="15.75" customHeight="1">
      <c r="F671" s="39"/>
    </row>
    <row r="672" spans="6:6" ht="15.75" customHeight="1">
      <c r="F672" s="39"/>
    </row>
    <row r="673" spans="6:6" ht="15.75" customHeight="1">
      <c r="F673" s="39"/>
    </row>
    <row r="674" spans="6:6" ht="15.75" customHeight="1">
      <c r="F674" s="39"/>
    </row>
    <row r="675" spans="6:6" ht="15.75" customHeight="1">
      <c r="F675" s="39"/>
    </row>
    <row r="676" spans="6:6" ht="15.75" customHeight="1">
      <c r="F676" s="39"/>
    </row>
    <row r="677" spans="6:6" ht="15.75" customHeight="1">
      <c r="F677" s="39"/>
    </row>
    <row r="678" spans="6:6" ht="15.75" customHeight="1">
      <c r="F678" s="39"/>
    </row>
    <row r="679" spans="6:6" ht="15.75" customHeight="1">
      <c r="F679" s="39"/>
    </row>
    <row r="680" spans="6:6" ht="15.75" customHeight="1">
      <c r="F680" s="39"/>
    </row>
    <row r="681" spans="6:6" ht="15.75" customHeight="1">
      <c r="F681" s="39"/>
    </row>
    <row r="682" spans="6:6" ht="15.75" customHeight="1">
      <c r="F682" s="39"/>
    </row>
    <row r="683" spans="6:6" ht="15.75" customHeight="1">
      <c r="F683" s="39"/>
    </row>
    <row r="684" spans="6:6" ht="15.75" customHeight="1">
      <c r="F684" s="39"/>
    </row>
    <row r="685" spans="6:6" ht="15.75" customHeight="1">
      <c r="F685" s="39"/>
    </row>
    <row r="686" spans="6:6" ht="15.75" customHeight="1">
      <c r="F686" s="39"/>
    </row>
    <row r="687" spans="6:6" ht="15.75" customHeight="1">
      <c r="F687" s="39"/>
    </row>
    <row r="688" spans="6:6" ht="15.75" customHeight="1">
      <c r="F688" s="39"/>
    </row>
    <row r="689" spans="6:6" ht="15.75" customHeight="1">
      <c r="F689" s="39"/>
    </row>
    <row r="690" spans="6:6" ht="15.75" customHeight="1">
      <c r="F690" s="39"/>
    </row>
    <row r="691" spans="6:6" ht="15.75" customHeight="1">
      <c r="F691" s="39"/>
    </row>
    <row r="692" spans="6:6" ht="15.75" customHeight="1">
      <c r="F692" s="39"/>
    </row>
    <row r="693" spans="6:6" ht="15.75" customHeight="1">
      <c r="F693" s="39"/>
    </row>
    <row r="694" spans="6:6" ht="15.75" customHeight="1">
      <c r="F694" s="39"/>
    </row>
    <row r="695" spans="6:6" ht="15.75" customHeight="1">
      <c r="F695" s="39"/>
    </row>
    <row r="696" spans="6:6" ht="15.75" customHeight="1">
      <c r="F696" s="39"/>
    </row>
    <row r="697" spans="6:6" ht="15.75" customHeight="1">
      <c r="F697" s="39"/>
    </row>
    <row r="698" spans="6:6" ht="15.75" customHeight="1">
      <c r="F698" s="39"/>
    </row>
    <row r="699" spans="6:6" ht="15.75" customHeight="1">
      <c r="F699" s="39"/>
    </row>
    <row r="700" spans="6:6" ht="15.75" customHeight="1">
      <c r="F700" s="39"/>
    </row>
    <row r="701" spans="6:6" ht="15.75" customHeight="1">
      <c r="F701" s="39"/>
    </row>
    <row r="702" spans="6:6" ht="15.75" customHeight="1">
      <c r="F702" s="39"/>
    </row>
    <row r="703" spans="6:6" ht="15.75" customHeight="1">
      <c r="F703" s="39"/>
    </row>
    <row r="704" spans="6:6" ht="15.75" customHeight="1">
      <c r="F704" s="39"/>
    </row>
    <row r="705" spans="6:6" ht="15.75" customHeight="1">
      <c r="F705" s="39"/>
    </row>
    <row r="706" spans="6:6" ht="15.75" customHeight="1">
      <c r="F706" s="39"/>
    </row>
    <row r="707" spans="6:6" ht="15.75" customHeight="1">
      <c r="F707" s="39"/>
    </row>
    <row r="708" spans="6:6" ht="15.75" customHeight="1">
      <c r="F708" s="39"/>
    </row>
    <row r="709" spans="6:6" ht="15.75" customHeight="1">
      <c r="F709" s="39"/>
    </row>
    <row r="710" spans="6:6" ht="15.75" customHeight="1">
      <c r="F710" s="39"/>
    </row>
    <row r="711" spans="6:6" ht="15.75" customHeight="1">
      <c r="F711" s="39"/>
    </row>
    <row r="712" spans="6:6" ht="15.75" customHeight="1">
      <c r="F712" s="39"/>
    </row>
    <row r="713" spans="6:6" ht="15.75" customHeight="1">
      <c r="F713" s="39"/>
    </row>
    <row r="714" spans="6:6" ht="15.75" customHeight="1">
      <c r="F714" s="39"/>
    </row>
    <row r="715" spans="6:6" ht="15.75" customHeight="1">
      <c r="F715" s="39"/>
    </row>
    <row r="716" spans="6:6" ht="15.75" customHeight="1">
      <c r="F716" s="39"/>
    </row>
    <row r="717" spans="6:6" ht="15.75" customHeight="1">
      <c r="F717" s="39"/>
    </row>
    <row r="718" spans="6:6" ht="15.75" customHeight="1">
      <c r="F718" s="39"/>
    </row>
    <row r="719" spans="6:6" ht="15.75" customHeight="1">
      <c r="F719" s="39"/>
    </row>
    <row r="720" spans="6:6" ht="15.75" customHeight="1">
      <c r="F720" s="39"/>
    </row>
    <row r="721" spans="6:6" ht="15.75" customHeight="1">
      <c r="F721" s="39"/>
    </row>
    <row r="722" spans="6:6" ht="15.75" customHeight="1">
      <c r="F722" s="39"/>
    </row>
    <row r="723" spans="6:6" ht="15.75" customHeight="1">
      <c r="F723" s="39"/>
    </row>
    <row r="724" spans="6:6" ht="15.75" customHeight="1">
      <c r="F724" s="39"/>
    </row>
    <row r="725" spans="6:6" ht="15.75" customHeight="1">
      <c r="F725" s="39"/>
    </row>
    <row r="726" spans="6:6" ht="15.75" customHeight="1">
      <c r="F726" s="39"/>
    </row>
    <row r="727" spans="6:6" ht="15.75" customHeight="1">
      <c r="F727" s="39"/>
    </row>
    <row r="728" spans="6:6" ht="15.75" customHeight="1">
      <c r="F728" s="39"/>
    </row>
    <row r="729" spans="6:6" ht="15.75" customHeight="1">
      <c r="F729" s="39"/>
    </row>
    <row r="730" spans="6:6" ht="15.75" customHeight="1">
      <c r="F730" s="39"/>
    </row>
    <row r="731" spans="6:6" ht="15.75" customHeight="1">
      <c r="F731" s="39"/>
    </row>
    <row r="732" spans="6:6" ht="15.75" customHeight="1">
      <c r="F732" s="39"/>
    </row>
    <row r="733" spans="6:6" ht="15.75" customHeight="1">
      <c r="F733" s="39"/>
    </row>
    <row r="734" spans="6:6" ht="15.75" customHeight="1">
      <c r="F734" s="39"/>
    </row>
    <row r="735" spans="6:6" ht="15.75" customHeight="1">
      <c r="F735" s="39"/>
    </row>
    <row r="736" spans="6:6" ht="15.75" customHeight="1">
      <c r="F736" s="39"/>
    </row>
    <row r="737" spans="6:6" ht="15.75" customHeight="1">
      <c r="F737" s="39"/>
    </row>
    <row r="738" spans="6:6" ht="15.75" customHeight="1">
      <c r="F738" s="39"/>
    </row>
    <row r="739" spans="6:6" ht="15.75" customHeight="1">
      <c r="F739" s="39"/>
    </row>
    <row r="740" spans="6:6" ht="15.75" customHeight="1">
      <c r="F740" s="39"/>
    </row>
    <row r="741" spans="6:6" ht="15.75" customHeight="1">
      <c r="F741" s="39"/>
    </row>
    <row r="742" spans="6:6" ht="15.75" customHeight="1">
      <c r="F742" s="39"/>
    </row>
    <row r="743" spans="6:6" ht="15.75" customHeight="1">
      <c r="F743" s="39"/>
    </row>
    <row r="744" spans="6:6" ht="15.75" customHeight="1">
      <c r="F744" s="39"/>
    </row>
    <row r="745" spans="6:6" ht="15.75" customHeight="1">
      <c r="F745" s="39"/>
    </row>
    <row r="746" spans="6:6" ht="15.75" customHeight="1">
      <c r="F746" s="39"/>
    </row>
    <row r="747" spans="6:6" ht="15.75" customHeight="1">
      <c r="F747" s="39"/>
    </row>
    <row r="748" spans="6:6" ht="15.75" customHeight="1">
      <c r="F748" s="39"/>
    </row>
    <row r="749" spans="6:6" ht="15.75" customHeight="1">
      <c r="F749" s="39"/>
    </row>
    <row r="750" spans="6:6" ht="15.75" customHeight="1">
      <c r="F750" s="39"/>
    </row>
    <row r="751" spans="6:6" ht="15.75" customHeight="1">
      <c r="F751" s="39"/>
    </row>
    <row r="752" spans="6:6" ht="15.75" customHeight="1">
      <c r="F752" s="39"/>
    </row>
    <row r="753" spans="6:6" ht="15.75" customHeight="1">
      <c r="F753" s="39"/>
    </row>
    <row r="754" spans="6:6" ht="15.75" customHeight="1">
      <c r="F754" s="39"/>
    </row>
    <row r="755" spans="6:6" ht="15.75" customHeight="1">
      <c r="F755" s="39"/>
    </row>
    <row r="756" spans="6:6" ht="15.75" customHeight="1">
      <c r="F756" s="39"/>
    </row>
    <row r="757" spans="6:6" ht="15.75" customHeight="1">
      <c r="F757" s="39"/>
    </row>
    <row r="758" spans="6:6" ht="15.75" customHeight="1">
      <c r="F758" s="39"/>
    </row>
    <row r="759" spans="6:6" ht="15.75" customHeight="1">
      <c r="F759" s="39"/>
    </row>
    <row r="760" spans="6:6" ht="15.75" customHeight="1">
      <c r="F760" s="39"/>
    </row>
    <row r="761" spans="6:6" ht="15.75" customHeight="1">
      <c r="F761" s="39"/>
    </row>
    <row r="762" spans="6:6" ht="15.75" customHeight="1">
      <c r="F762" s="39"/>
    </row>
    <row r="763" spans="6:6" ht="15.75" customHeight="1">
      <c r="F763" s="39"/>
    </row>
    <row r="764" spans="6:6" ht="15.75" customHeight="1">
      <c r="F764" s="39"/>
    </row>
    <row r="765" spans="6:6" ht="15.75" customHeight="1">
      <c r="F765" s="39"/>
    </row>
    <row r="766" spans="6:6" ht="15.75" customHeight="1">
      <c r="F766" s="39"/>
    </row>
    <row r="767" spans="6:6" ht="15.75" customHeight="1">
      <c r="F767" s="39"/>
    </row>
    <row r="768" spans="6:6" ht="15.75" customHeight="1">
      <c r="F768" s="39"/>
    </row>
    <row r="769" spans="6:6" ht="15.75" customHeight="1">
      <c r="F769" s="39"/>
    </row>
    <row r="770" spans="6:6" ht="15.75" customHeight="1">
      <c r="F770" s="39"/>
    </row>
    <row r="771" spans="6:6" ht="15.75" customHeight="1">
      <c r="F771" s="39"/>
    </row>
    <row r="772" spans="6:6" ht="15.75" customHeight="1">
      <c r="F772" s="39"/>
    </row>
    <row r="773" spans="6:6" ht="15.75" customHeight="1">
      <c r="F773" s="39"/>
    </row>
    <row r="774" spans="6:6" ht="15.75" customHeight="1">
      <c r="F774" s="39"/>
    </row>
    <row r="775" spans="6:6" ht="15.75" customHeight="1">
      <c r="F775" s="39"/>
    </row>
    <row r="776" spans="6:6" ht="15.75" customHeight="1">
      <c r="F776" s="39"/>
    </row>
    <row r="777" spans="6:6" ht="15.75" customHeight="1">
      <c r="F777" s="39"/>
    </row>
    <row r="778" spans="6:6" ht="15.75" customHeight="1">
      <c r="F778" s="39"/>
    </row>
    <row r="779" spans="6:6" ht="15.75" customHeight="1">
      <c r="F779" s="39"/>
    </row>
    <row r="780" spans="6:6" ht="15.75" customHeight="1">
      <c r="F780" s="39"/>
    </row>
    <row r="781" spans="6:6" ht="15.75" customHeight="1">
      <c r="F781" s="39"/>
    </row>
    <row r="782" spans="6:6" ht="15.75" customHeight="1">
      <c r="F782" s="39"/>
    </row>
    <row r="783" spans="6:6" ht="15.75" customHeight="1">
      <c r="F783" s="39"/>
    </row>
    <row r="784" spans="6:6" ht="15.75" customHeight="1">
      <c r="F784" s="39"/>
    </row>
    <row r="785" spans="6:6" ht="15.75" customHeight="1">
      <c r="F785" s="39"/>
    </row>
    <row r="786" spans="6:6" ht="15.75" customHeight="1">
      <c r="F786" s="39"/>
    </row>
    <row r="787" spans="6:6" ht="15.75" customHeight="1">
      <c r="F787" s="39"/>
    </row>
    <row r="788" spans="6:6" ht="15.75" customHeight="1">
      <c r="F788" s="39"/>
    </row>
    <row r="789" spans="6:6" ht="15.75" customHeight="1">
      <c r="F789" s="39"/>
    </row>
    <row r="790" spans="6:6" ht="15.75" customHeight="1">
      <c r="F790" s="39"/>
    </row>
    <row r="791" spans="6:6" ht="15.75" customHeight="1">
      <c r="F791" s="39"/>
    </row>
    <row r="792" spans="6:6" ht="15.75" customHeight="1">
      <c r="F792" s="39"/>
    </row>
    <row r="793" spans="6:6" ht="15.75" customHeight="1">
      <c r="F793" s="39"/>
    </row>
    <row r="794" spans="6:6" ht="15.75" customHeight="1">
      <c r="F794" s="39"/>
    </row>
    <row r="795" spans="6:6" ht="15.75" customHeight="1">
      <c r="F795" s="39"/>
    </row>
    <row r="796" spans="6:6" ht="15.75" customHeight="1">
      <c r="F796" s="39"/>
    </row>
    <row r="797" spans="6:6" ht="15.75" customHeight="1">
      <c r="F797" s="39"/>
    </row>
    <row r="798" spans="6:6" ht="15.75" customHeight="1">
      <c r="F798" s="39"/>
    </row>
    <row r="799" spans="6:6" ht="15.75" customHeight="1">
      <c r="F799" s="39"/>
    </row>
    <row r="800" spans="6:6" ht="15.75" customHeight="1">
      <c r="F800" s="39"/>
    </row>
    <row r="801" spans="6:6" ht="15.75" customHeight="1">
      <c r="F801" s="39"/>
    </row>
    <row r="802" spans="6:6" ht="15.75" customHeight="1">
      <c r="F802" s="39"/>
    </row>
    <row r="803" spans="6:6" ht="15.75" customHeight="1">
      <c r="F803" s="39"/>
    </row>
    <row r="804" spans="6:6" ht="15.75" customHeight="1">
      <c r="F804" s="39"/>
    </row>
    <row r="805" spans="6:6" ht="15.75" customHeight="1">
      <c r="F805" s="39"/>
    </row>
    <row r="806" spans="6:6" ht="15.75" customHeight="1">
      <c r="F806" s="39"/>
    </row>
    <row r="807" spans="6:6" ht="15.75" customHeight="1">
      <c r="F807" s="39"/>
    </row>
    <row r="808" spans="6:6" ht="15.75" customHeight="1">
      <c r="F808" s="39"/>
    </row>
    <row r="809" spans="6:6" ht="15.75" customHeight="1">
      <c r="F809" s="39"/>
    </row>
    <row r="810" spans="6:6" ht="15.75" customHeight="1">
      <c r="F810" s="39"/>
    </row>
    <row r="811" spans="6:6" ht="15.75" customHeight="1">
      <c r="F811" s="39"/>
    </row>
    <row r="812" spans="6:6" ht="15.75" customHeight="1">
      <c r="F812" s="39"/>
    </row>
    <row r="813" spans="6:6" ht="15.75" customHeight="1">
      <c r="F813" s="39"/>
    </row>
    <row r="814" spans="6:6" ht="15.75" customHeight="1">
      <c r="F814" s="39"/>
    </row>
    <row r="815" spans="6:6" ht="15.75" customHeight="1">
      <c r="F815" s="39"/>
    </row>
    <row r="816" spans="6:6" ht="15.75" customHeight="1">
      <c r="F816" s="39"/>
    </row>
    <row r="817" spans="6:6" ht="15.75" customHeight="1">
      <c r="F817" s="39"/>
    </row>
    <row r="818" spans="6:6" ht="15.75" customHeight="1">
      <c r="F818" s="39"/>
    </row>
    <row r="819" spans="6:6" ht="15.75" customHeight="1">
      <c r="F819" s="39"/>
    </row>
    <row r="820" spans="6:6" ht="15.75" customHeight="1">
      <c r="F820" s="39"/>
    </row>
    <row r="821" spans="6:6" ht="15.75" customHeight="1">
      <c r="F821" s="39"/>
    </row>
    <row r="822" spans="6:6" ht="15.75" customHeight="1">
      <c r="F822" s="39"/>
    </row>
    <row r="823" spans="6:6" ht="15.75" customHeight="1">
      <c r="F823" s="39"/>
    </row>
    <row r="824" spans="6:6" ht="15.75" customHeight="1">
      <c r="F824" s="39"/>
    </row>
    <row r="825" spans="6:6" ht="15.75" customHeight="1">
      <c r="F825" s="39"/>
    </row>
    <row r="826" spans="6:6" ht="15.75" customHeight="1">
      <c r="F826" s="39"/>
    </row>
    <row r="827" spans="6:6" ht="15.75" customHeight="1">
      <c r="F827" s="39"/>
    </row>
    <row r="828" spans="6:6" ht="15.75" customHeight="1">
      <c r="F828" s="39"/>
    </row>
    <row r="829" spans="6:6" ht="15.75" customHeight="1">
      <c r="F829" s="39"/>
    </row>
    <row r="830" spans="6:6" ht="15.75" customHeight="1">
      <c r="F830" s="39"/>
    </row>
    <row r="831" spans="6:6" ht="15.75" customHeight="1">
      <c r="F831" s="39"/>
    </row>
    <row r="832" spans="6:6" ht="15.75" customHeight="1">
      <c r="F832" s="39"/>
    </row>
    <row r="833" spans="6:6" ht="15.75" customHeight="1">
      <c r="F833" s="39"/>
    </row>
    <row r="834" spans="6:6" ht="15.75" customHeight="1">
      <c r="F834" s="39"/>
    </row>
    <row r="835" spans="6:6" ht="15.75" customHeight="1">
      <c r="F835" s="39"/>
    </row>
    <row r="836" spans="6:6" ht="15.75" customHeight="1">
      <c r="F836" s="39"/>
    </row>
    <row r="837" spans="6:6" ht="15.75" customHeight="1">
      <c r="F837" s="39"/>
    </row>
    <row r="838" spans="6:6" ht="15.75" customHeight="1">
      <c r="F838" s="39"/>
    </row>
    <row r="839" spans="6:6" ht="15.75" customHeight="1">
      <c r="F839" s="39"/>
    </row>
    <row r="840" spans="6:6" ht="15.75" customHeight="1">
      <c r="F840" s="39"/>
    </row>
    <row r="841" spans="6:6" ht="15.75" customHeight="1">
      <c r="F841" s="39"/>
    </row>
    <row r="842" spans="6:6" ht="15.75" customHeight="1">
      <c r="F842" s="39"/>
    </row>
    <row r="843" spans="6:6" ht="15.75" customHeight="1">
      <c r="F843" s="39"/>
    </row>
    <row r="844" spans="6:6" ht="15.75" customHeight="1">
      <c r="F844" s="39"/>
    </row>
    <row r="845" spans="6:6" ht="15.75" customHeight="1">
      <c r="F845" s="39"/>
    </row>
    <row r="846" spans="6:6" ht="15.75" customHeight="1">
      <c r="F846" s="39"/>
    </row>
    <row r="847" spans="6:6" ht="15.75" customHeight="1">
      <c r="F847" s="39"/>
    </row>
    <row r="848" spans="6:6" ht="15.75" customHeight="1">
      <c r="F848" s="39"/>
    </row>
    <row r="849" spans="6:6" ht="15.75" customHeight="1">
      <c r="F849" s="39"/>
    </row>
    <row r="850" spans="6:6" ht="15.75" customHeight="1">
      <c r="F850" s="39"/>
    </row>
    <row r="851" spans="6:6" ht="15.75" customHeight="1">
      <c r="F851" s="39"/>
    </row>
    <row r="852" spans="6:6" ht="15.75" customHeight="1">
      <c r="F852" s="39"/>
    </row>
    <row r="853" spans="6:6" ht="15.75" customHeight="1">
      <c r="F853" s="39"/>
    </row>
    <row r="854" spans="6:6" ht="15.75" customHeight="1">
      <c r="F854" s="39"/>
    </row>
    <row r="855" spans="6:6" ht="15.75" customHeight="1">
      <c r="F855" s="39"/>
    </row>
    <row r="856" spans="6:6" ht="15.75" customHeight="1">
      <c r="F856" s="39"/>
    </row>
    <row r="857" spans="6:6" ht="15.75" customHeight="1">
      <c r="F857" s="39"/>
    </row>
    <row r="858" spans="6:6" ht="15.75" customHeight="1">
      <c r="F858" s="39"/>
    </row>
    <row r="859" spans="6:6" ht="15.75" customHeight="1">
      <c r="F859" s="39"/>
    </row>
    <row r="860" spans="6:6" ht="15.75" customHeight="1">
      <c r="F860" s="39"/>
    </row>
    <row r="861" spans="6:6" ht="15.75" customHeight="1">
      <c r="F861" s="39"/>
    </row>
    <row r="862" spans="6:6" ht="15.75" customHeight="1">
      <c r="F862" s="39"/>
    </row>
    <row r="863" spans="6:6" ht="15.75" customHeight="1">
      <c r="F863" s="39"/>
    </row>
    <row r="864" spans="6:6" ht="15.75" customHeight="1">
      <c r="F864" s="39"/>
    </row>
    <row r="865" spans="6:6" ht="15.75" customHeight="1">
      <c r="F865" s="39"/>
    </row>
    <row r="866" spans="6:6" ht="15.75" customHeight="1">
      <c r="F866" s="39"/>
    </row>
    <row r="867" spans="6:6" ht="15.75" customHeight="1">
      <c r="F867" s="39"/>
    </row>
    <row r="868" spans="6:6" ht="15.75" customHeight="1">
      <c r="F868" s="39"/>
    </row>
    <row r="869" spans="6:6" ht="15.75" customHeight="1">
      <c r="F869" s="39"/>
    </row>
    <row r="870" spans="6:6" ht="15.75" customHeight="1">
      <c r="F870" s="39"/>
    </row>
    <row r="871" spans="6:6" ht="15.75" customHeight="1">
      <c r="F871" s="39"/>
    </row>
    <row r="872" spans="6:6" ht="15.75" customHeight="1">
      <c r="F872" s="39"/>
    </row>
    <row r="873" spans="6:6" ht="15.75" customHeight="1">
      <c r="F873" s="39"/>
    </row>
    <row r="874" spans="6:6" ht="15.75" customHeight="1">
      <c r="F874" s="39"/>
    </row>
    <row r="875" spans="6:6" ht="15.75" customHeight="1">
      <c r="F875" s="39"/>
    </row>
    <row r="876" spans="6:6" ht="15.75" customHeight="1">
      <c r="F876" s="39"/>
    </row>
    <row r="877" spans="6:6" ht="15.75" customHeight="1">
      <c r="F877" s="39"/>
    </row>
    <row r="878" spans="6:6" ht="15.75" customHeight="1">
      <c r="F878" s="39"/>
    </row>
    <row r="879" spans="6:6" ht="15.75" customHeight="1">
      <c r="F879" s="39"/>
    </row>
    <row r="880" spans="6:6" ht="15.75" customHeight="1">
      <c r="F880" s="39"/>
    </row>
    <row r="881" spans="6:6" ht="15.75" customHeight="1">
      <c r="F881" s="39"/>
    </row>
    <row r="882" spans="6:6" ht="15.75" customHeight="1">
      <c r="F882" s="39"/>
    </row>
    <row r="883" spans="6:6" ht="15.75" customHeight="1">
      <c r="F883" s="39"/>
    </row>
    <row r="884" spans="6:6" ht="15.75" customHeight="1">
      <c r="F884" s="39"/>
    </row>
    <row r="885" spans="6:6" ht="15.75" customHeight="1">
      <c r="F885" s="39"/>
    </row>
    <row r="886" spans="6:6" ht="15.75" customHeight="1">
      <c r="F886" s="39"/>
    </row>
    <row r="887" spans="6:6" ht="15.75" customHeight="1">
      <c r="F887" s="39"/>
    </row>
    <row r="888" spans="6:6" ht="15.75" customHeight="1">
      <c r="F888" s="39"/>
    </row>
    <row r="889" spans="6:6" ht="15.75" customHeight="1">
      <c r="F889" s="39"/>
    </row>
    <row r="890" spans="6:6" ht="15.75" customHeight="1">
      <c r="F890" s="39"/>
    </row>
    <row r="891" spans="6:6" ht="15.75" customHeight="1">
      <c r="F891" s="39"/>
    </row>
    <row r="892" spans="6:6" ht="15.75" customHeight="1">
      <c r="F892" s="39"/>
    </row>
    <row r="893" spans="6:6" ht="15.75" customHeight="1">
      <c r="F893" s="39"/>
    </row>
    <row r="894" spans="6:6" ht="15.75" customHeight="1">
      <c r="F894" s="39"/>
    </row>
    <row r="895" spans="6:6" ht="15.75" customHeight="1">
      <c r="F895" s="39"/>
    </row>
    <row r="896" spans="6:6" ht="15.75" customHeight="1">
      <c r="F896" s="39"/>
    </row>
    <row r="897" spans="6:6" ht="15.75" customHeight="1">
      <c r="F897" s="39"/>
    </row>
    <row r="898" spans="6:6" ht="15.75" customHeight="1">
      <c r="F898" s="39"/>
    </row>
    <row r="899" spans="6:6" ht="15.75" customHeight="1">
      <c r="F899" s="39"/>
    </row>
    <row r="900" spans="6:6" ht="15.75" customHeight="1">
      <c r="F900" s="39"/>
    </row>
    <row r="901" spans="6:6" ht="15.75" customHeight="1">
      <c r="F901" s="39"/>
    </row>
    <row r="902" spans="6:6" ht="15.75" customHeight="1">
      <c r="F902" s="39"/>
    </row>
    <row r="903" spans="6:6" ht="15.75" customHeight="1">
      <c r="F903" s="39"/>
    </row>
    <row r="904" spans="6:6" ht="15.75" customHeight="1">
      <c r="F904" s="39"/>
    </row>
    <row r="905" spans="6:6" ht="15.75" customHeight="1">
      <c r="F905" s="39"/>
    </row>
    <row r="906" spans="6:6" ht="15.75" customHeight="1">
      <c r="F906" s="39"/>
    </row>
    <row r="907" spans="6:6" ht="15.75" customHeight="1">
      <c r="F907" s="39"/>
    </row>
    <row r="908" spans="6:6" ht="15.75" customHeight="1">
      <c r="F908" s="39"/>
    </row>
    <row r="909" spans="6:6" ht="15.75" customHeight="1">
      <c r="F909" s="39"/>
    </row>
    <row r="910" spans="6:6" ht="15.75" customHeight="1">
      <c r="F910" s="39"/>
    </row>
    <row r="911" spans="6:6" ht="15.75" customHeight="1">
      <c r="F911" s="39"/>
    </row>
    <row r="912" spans="6:6" ht="15.75" customHeight="1">
      <c r="F912" s="39"/>
    </row>
    <row r="913" spans="6:6" ht="15.75" customHeight="1">
      <c r="F913" s="39"/>
    </row>
    <row r="914" spans="6:6" ht="15.75" customHeight="1">
      <c r="F914" s="39"/>
    </row>
    <row r="915" spans="6:6" ht="15.75" customHeight="1">
      <c r="F915" s="39"/>
    </row>
    <row r="916" spans="6:6" ht="15.75" customHeight="1">
      <c r="F916" s="39"/>
    </row>
    <row r="917" spans="6:6" ht="15.75" customHeight="1">
      <c r="F917" s="39"/>
    </row>
    <row r="918" spans="6:6" ht="15.75" customHeight="1">
      <c r="F918" s="39"/>
    </row>
    <row r="919" spans="6:6" ht="15.75" customHeight="1">
      <c r="F919" s="39"/>
    </row>
    <row r="920" spans="6:6" ht="15.75" customHeight="1">
      <c r="F920" s="39"/>
    </row>
    <row r="921" spans="6:6" ht="15.75" customHeight="1">
      <c r="F921" s="39"/>
    </row>
    <row r="922" spans="6:6" ht="15.75" customHeight="1">
      <c r="F922" s="39"/>
    </row>
    <row r="923" spans="6:6" ht="15.75" customHeight="1">
      <c r="F923" s="39"/>
    </row>
    <row r="924" spans="6:6" ht="15.75" customHeight="1">
      <c r="F924" s="39"/>
    </row>
    <row r="925" spans="6:6" ht="15.75" customHeight="1">
      <c r="F925" s="39"/>
    </row>
    <row r="926" spans="6:6" ht="15.75" customHeight="1">
      <c r="F926" s="39"/>
    </row>
    <row r="927" spans="6:6" ht="15.75" customHeight="1">
      <c r="F927" s="39"/>
    </row>
    <row r="928" spans="6:6" ht="15.75" customHeight="1">
      <c r="F928" s="39"/>
    </row>
    <row r="929" spans="6:6" ht="15.75" customHeight="1">
      <c r="F929" s="39"/>
    </row>
    <row r="930" spans="6:6" ht="15.75" customHeight="1">
      <c r="F930" s="39"/>
    </row>
    <row r="931" spans="6:6" ht="15.75" customHeight="1">
      <c r="F931" s="39"/>
    </row>
    <row r="932" spans="6:6" ht="15.75" customHeight="1">
      <c r="F932" s="39"/>
    </row>
    <row r="933" spans="6:6" ht="15.75" customHeight="1">
      <c r="F933" s="39"/>
    </row>
    <row r="934" spans="6:6" ht="15.75" customHeight="1">
      <c r="F934" s="39"/>
    </row>
    <row r="935" spans="6:6" ht="15.75" customHeight="1">
      <c r="F935" s="39"/>
    </row>
    <row r="936" spans="6:6" ht="15.75" customHeight="1">
      <c r="F936" s="39"/>
    </row>
    <row r="937" spans="6:6" ht="15.75" customHeight="1">
      <c r="F937" s="39"/>
    </row>
    <row r="938" spans="6:6" ht="15.75" customHeight="1">
      <c r="F938" s="39"/>
    </row>
    <row r="939" spans="6:6" ht="15.75" customHeight="1">
      <c r="F939" s="39"/>
    </row>
    <row r="940" spans="6:6" ht="15.75" customHeight="1">
      <c r="F940" s="39"/>
    </row>
    <row r="941" spans="6:6" ht="15.75" customHeight="1">
      <c r="F941" s="39"/>
    </row>
    <row r="942" spans="6:6" ht="15.75" customHeight="1">
      <c r="F942" s="39"/>
    </row>
    <row r="943" spans="6:6" ht="15.75" customHeight="1">
      <c r="F943" s="39"/>
    </row>
    <row r="944" spans="6:6" ht="15.75" customHeight="1">
      <c r="F944" s="39"/>
    </row>
    <row r="945" spans="6:6" ht="15.75" customHeight="1">
      <c r="F945" s="39"/>
    </row>
    <row r="946" spans="6:6" ht="15.75" customHeight="1">
      <c r="F946" s="39"/>
    </row>
    <row r="947" spans="6:6" ht="15.75" customHeight="1">
      <c r="F947" s="39"/>
    </row>
    <row r="948" spans="6:6" ht="15.75" customHeight="1">
      <c r="F948" s="39"/>
    </row>
    <row r="949" spans="6:6" ht="15.75" customHeight="1">
      <c r="F949" s="39"/>
    </row>
    <row r="950" spans="6:6" ht="15.75" customHeight="1">
      <c r="F950" s="39"/>
    </row>
    <row r="951" spans="6:6" ht="15.75" customHeight="1">
      <c r="F951" s="39"/>
    </row>
    <row r="952" spans="6:6" ht="15.75" customHeight="1">
      <c r="F952" s="39"/>
    </row>
    <row r="953" spans="6:6" ht="15.75" customHeight="1">
      <c r="F953" s="39"/>
    </row>
    <row r="954" spans="6:6" ht="15.75" customHeight="1">
      <c r="F954" s="39"/>
    </row>
    <row r="955" spans="6:6" ht="15.75" customHeight="1">
      <c r="F955" s="39"/>
    </row>
    <row r="956" spans="6:6" ht="15.75" customHeight="1">
      <c r="F956" s="39"/>
    </row>
    <row r="957" spans="6:6" ht="15.75" customHeight="1">
      <c r="F957" s="39"/>
    </row>
    <row r="958" spans="6:6" ht="15.75" customHeight="1">
      <c r="F958" s="39"/>
    </row>
    <row r="959" spans="6:6" ht="15.75" customHeight="1">
      <c r="F959" s="39"/>
    </row>
    <row r="960" spans="6:6" ht="15.75" customHeight="1">
      <c r="F960" s="39"/>
    </row>
    <row r="961" spans="6:6" ht="15.75" customHeight="1">
      <c r="F961" s="39"/>
    </row>
    <row r="962" spans="6:6" ht="15.75" customHeight="1">
      <c r="F962" s="39"/>
    </row>
    <row r="963" spans="6:6" ht="15.75" customHeight="1">
      <c r="F963" s="39"/>
    </row>
    <row r="964" spans="6:6" ht="15.75" customHeight="1">
      <c r="F964" s="39"/>
    </row>
    <row r="965" spans="6:6" ht="15.75" customHeight="1">
      <c r="F965" s="39"/>
    </row>
    <row r="966" spans="6:6" ht="15.75" customHeight="1">
      <c r="F966" s="39"/>
    </row>
    <row r="967" spans="6:6" ht="15.75" customHeight="1">
      <c r="F967" s="39"/>
    </row>
    <row r="968" spans="6:6" ht="15.75" customHeight="1">
      <c r="F968" s="39"/>
    </row>
    <row r="969" spans="6:6" ht="15.75" customHeight="1">
      <c r="F969" s="39"/>
    </row>
    <row r="970" spans="6:6" ht="15.75" customHeight="1">
      <c r="F970" s="39"/>
    </row>
    <row r="971" spans="6:6" ht="15.75" customHeight="1">
      <c r="F971" s="39"/>
    </row>
    <row r="972" spans="6:6" ht="15.75" customHeight="1">
      <c r="F972" s="39"/>
    </row>
    <row r="973" spans="6:6" ht="15.75" customHeight="1">
      <c r="F973" s="39"/>
    </row>
    <row r="974" spans="6:6" ht="15.75" customHeight="1">
      <c r="F974" s="39"/>
    </row>
    <row r="975" spans="6:6" ht="15.75" customHeight="1">
      <c r="F975" s="39"/>
    </row>
    <row r="976" spans="6:6" ht="15.75" customHeight="1">
      <c r="F976" s="39"/>
    </row>
    <row r="977" spans="6:6" ht="15.75" customHeight="1">
      <c r="F977" s="39"/>
    </row>
    <row r="978" spans="6:6" ht="15.75" customHeight="1">
      <c r="F978" s="39"/>
    </row>
    <row r="979" spans="6:6" ht="15.75" customHeight="1">
      <c r="F979" s="39"/>
    </row>
    <row r="980" spans="6:6" ht="15.75" customHeight="1">
      <c r="F980" s="39"/>
    </row>
    <row r="981" spans="6:6" ht="15.75" customHeight="1">
      <c r="F981" s="39"/>
    </row>
    <row r="982" spans="6:6" ht="15.75" customHeight="1">
      <c r="F982" s="39"/>
    </row>
    <row r="983" spans="6:6" ht="15.75" customHeight="1">
      <c r="F983" s="39"/>
    </row>
    <row r="984" spans="6:6" ht="15.75" customHeight="1">
      <c r="F984" s="39"/>
    </row>
    <row r="985" spans="6:6" ht="15.75" customHeight="1">
      <c r="F985" s="39"/>
    </row>
    <row r="986" spans="6:6" ht="15.75" customHeight="1">
      <c r="F986" s="39"/>
    </row>
    <row r="987" spans="6:6" ht="15.75" customHeight="1">
      <c r="F987" s="39"/>
    </row>
    <row r="988" spans="6:6" ht="15.75" customHeight="1">
      <c r="F988" s="39"/>
    </row>
    <row r="989" spans="6:6" ht="15.75" customHeight="1">
      <c r="F989" s="39"/>
    </row>
    <row r="990" spans="6:6" ht="15.75" customHeight="1">
      <c r="F990" s="39"/>
    </row>
    <row r="991" spans="6:6" ht="15.75" customHeight="1">
      <c r="F991" s="39"/>
    </row>
    <row r="992" spans="6:6" ht="15.75" customHeight="1">
      <c r="F992" s="39"/>
    </row>
    <row r="993" spans="6:6" ht="15.75" customHeight="1">
      <c r="F993" s="39"/>
    </row>
    <row r="994" spans="6:6" ht="15.75" customHeight="1">
      <c r="F994" s="39"/>
    </row>
    <row r="995" spans="6:6" ht="15.75" customHeight="1">
      <c r="F995" s="39"/>
    </row>
  </sheetData>
  <autoFilter ref="A2:H111" xr:uid="{00000000-0009-0000-0000-000020000000}">
    <sortState xmlns:xlrd2="http://schemas.microsoft.com/office/spreadsheetml/2017/richdata2" ref="A2:H111">
      <sortCondition ref="C2:C111"/>
      <sortCondition ref="B2:B111"/>
      <sortCondition descending="1" ref="H2:H111"/>
      <sortCondition descending="1" ref="E2:E111"/>
      <sortCondition descending="1" ref="G2:G111"/>
      <sortCondition descending="1" ref="D2:D111"/>
    </sortState>
  </autoFilter>
  <pageMargins left="0.7" right="0.7" top="0.75" bottom="0.75" header="0.3" footer="0.3"/>
  <pageSetup paperSize="9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L995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1646</v>
      </c>
      <c r="B1" s="8"/>
      <c r="C1" s="8"/>
      <c r="D1" s="8"/>
      <c r="E1" s="8"/>
      <c r="F1" s="8"/>
      <c r="G1" s="27">
        <f t="shared" ref="G1:H1" si="0">SUM(G3:G122)</f>
        <v>1268.4233333333336</v>
      </c>
      <c r="H1" s="27">
        <f t="shared" si="0"/>
        <v>3410.3966666666674</v>
      </c>
      <c r="I1" s="31" t="s">
        <v>1864</v>
      </c>
      <c r="J1" s="31">
        <f>G1*1</f>
        <v>1268.4233333333336</v>
      </c>
      <c r="K1" s="31">
        <f>SUM(G1:H1)-J1</f>
        <v>3410.3966666666679</v>
      </c>
      <c r="L1" s="31">
        <f>SUM(J1:K1)</f>
        <v>4678.8200000000015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  <c r="I2" s="31" t="s">
        <v>1865</v>
      </c>
      <c r="J2" s="31">
        <f>J1+J7+J6</f>
        <v>1514.4233333333336</v>
      </c>
      <c r="K2" s="31">
        <f>K1+K6+K7</f>
        <v>3779.3966666666679</v>
      </c>
      <c r="L2" s="31">
        <f>SUM(J2:K2)</f>
        <v>5293.8200000000015</v>
      </c>
    </row>
    <row r="3" spans="1:12" ht="15.75">
      <c r="A3" s="8"/>
      <c r="B3" s="35">
        <v>44229</v>
      </c>
      <c r="C3" s="34" t="s">
        <v>1842</v>
      </c>
      <c r="D3" s="34" t="s">
        <v>1685</v>
      </c>
      <c r="E3" s="6">
        <f t="shared" ref="E3:E78" si="1">MID(D3,3,LEN(D3)-2)+0</f>
        <v>35</v>
      </c>
      <c r="F3" s="38">
        <v>0</v>
      </c>
      <c r="G3" s="6" t="str">
        <f t="shared" ref="G3:G78" si="2">IFERROR(E3/F3,"")</f>
        <v/>
      </c>
      <c r="H3" s="6">
        <f t="shared" ref="H3:H78" si="3">IF(F3=0,E3,E3-G3)</f>
        <v>35</v>
      </c>
      <c r="I3" s="32" t="s">
        <v>1868</v>
      </c>
      <c r="J3" s="31">
        <f>J1-J7+J6</f>
        <v>1514.4233333333336</v>
      </c>
      <c r="K3" s="32"/>
      <c r="L3" s="32"/>
    </row>
    <row r="4" spans="1:12">
      <c r="A4" s="8"/>
      <c r="B4" s="33">
        <v>44229</v>
      </c>
      <c r="C4" s="34" t="s">
        <v>1842</v>
      </c>
      <c r="D4" s="36" t="s">
        <v>501</v>
      </c>
      <c r="E4" s="6">
        <f t="shared" si="1"/>
        <v>5</v>
      </c>
      <c r="F4" s="38">
        <v>0</v>
      </c>
      <c r="G4" s="6" t="str">
        <f t="shared" si="2"/>
        <v/>
      </c>
      <c r="H4" s="6">
        <f t="shared" si="3"/>
        <v>5</v>
      </c>
    </row>
    <row r="5" spans="1:12" ht="15.75">
      <c r="A5" s="8"/>
      <c r="B5" s="35">
        <v>44229</v>
      </c>
      <c r="C5" s="34" t="s">
        <v>1842</v>
      </c>
      <c r="D5" s="34" t="s">
        <v>358</v>
      </c>
      <c r="E5" s="6">
        <f t="shared" si="1"/>
        <v>10</v>
      </c>
      <c r="F5" s="38">
        <v>0</v>
      </c>
      <c r="G5" s="6" t="str">
        <f t="shared" si="2"/>
        <v/>
      </c>
      <c r="H5" s="6">
        <f t="shared" si="3"/>
        <v>10</v>
      </c>
      <c r="I5" s="32" t="s">
        <v>1805</v>
      </c>
      <c r="J5" s="32">
        <v>615</v>
      </c>
      <c r="K5" s="32"/>
    </row>
    <row r="6" spans="1:12" ht="15.75">
      <c r="A6" s="8"/>
      <c r="B6" s="33">
        <v>44230</v>
      </c>
      <c r="C6" s="34" t="s">
        <v>2280</v>
      </c>
      <c r="D6" s="36" t="s">
        <v>2494</v>
      </c>
      <c r="E6" s="6">
        <f t="shared" si="1"/>
        <v>44.72</v>
      </c>
      <c r="F6" s="38">
        <v>2</v>
      </c>
      <c r="G6" s="6">
        <f t="shared" si="2"/>
        <v>22.36</v>
      </c>
      <c r="H6" s="6">
        <f t="shared" si="3"/>
        <v>22.36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/>
      <c r="B7" s="33">
        <v>44230</v>
      </c>
      <c r="C7" s="34" t="s">
        <v>2464</v>
      </c>
      <c r="D7" s="34" t="s">
        <v>2495</v>
      </c>
      <c r="E7" s="6">
        <f t="shared" si="1"/>
        <v>24.72</v>
      </c>
      <c r="F7" s="38">
        <v>2</v>
      </c>
      <c r="G7" s="6">
        <f t="shared" si="2"/>
        <v>12.36</v>
      </c>
      <c r="H7" s="6">
        <f t="shared" si="3"/>
        <v>12.36</v>
      </c>
      <c r="I7" s="1" t="s">
        <v>1809</v>
      </c>
      <c r="J7" s="1">
        <v>0</v>
      </c>
      <c r="K7" s="1">
        <v>0</v>
      </c>
    </row>
    <row r="8" spans="1:12" ht="15.75">
      <c r="A8" s="8"/>
      <c r="B8" s="35">
        <v>44230</v>
      </c>
      <c r="C8" s="34" t="s">
        <v>2089</v>
      </c>
      <c r="D8" s="34" t="s">
        <v>249</v>
      </c>
      <c r="E8" s="6">
        <f t="shared" si="1"/>
        <v>8</v>
      </c>
      <c r="F8" s="38">
        <v>1</v>
      </c>
      <c r="G8" s="6">
        <f t="shared" si="2"/>
        <v>8</v>
      </c>
      <c r="H8" s="6">
        <f t="shared" si="3"/>
        <v>0</v>
      </c>
      <c r="I8" s="1" t="s">
        <v>1811</v>
      </c>
      <c r="J8" s="16">
        <v>5598</v>
      </c>
      <c r="K8" s="17">
        <v>0.6</v>
      </c>
    </row>
    <row r="9" spans="1:12" ht="15.75">
      <c r="A9" s="8"/>
      <c r="B9" s="35">
        <v>44230</v>
      </c>
      <c r="C9" s="34" t="s">
        <v>2496</v>
      </c>
      <c r="D9" s="36" t="s">
        <v>1057</v>
      </c>
      <c r="E9" s="6">
        <f t="shared" si="1"/>
        <v>5.4</v>
      </c>
      <c r="F9" s="38">
        <v>0</v>
      </c>
      <c r="G9" s="6" t="str">
        <f t="shared" si="2"/>
        <v/>
      </c>
      <c r="H9" s="6">
        <f t="shared" si="3"/>
        <v>5.4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35">
        <v>44231</v>
      </c>
      <c r="C10" s="34" t="s">
        <v>2497</v>
      </c>
      <c r="D10" s="34" t="s">
        <v>2317</v>
      </c>
      <c r="E10" s="6">
        <f t="shared" si="1"/>
        <v>10.1</v>
      </c>
      <c r="F10" s="38">
        <v>0</v>
      </c>
      <c r="G10" s="6" t="str">
        <f t="shared" si="2"/>
        <v/>
      </c>
      <c r="H10" s="6">
        <f t="shared" si="3"/>
        <v>10.1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/>
      <c r="B11" s="35">
        <v>44231</v>
      </c>
      <c r="C11" s="34" t="s">
        <v>2498</v>
      </c>
      <c r="D11" s="34" t="s">
        <v>387</v>
      </c>
      <c r="E11" s="6">
        <f t="shared" si="1"/>
        <v>1</v>
      </c>
      <c r="F11" s="38">
        <v>0</v>
      </c>
      <c r="G11" s="6" t="str">
        <f t="shared" si="2"/>
        <v/>
      </c>
      <c r="H11" s="6">
        <f t="shared" si="3"/>
        <v>1</v>
      </c>
    </row>
    <row r="12" spans="1:12" ht="15.75">
      <c r="A12" s="8"/>
      <c r="B12" s="33">
        <v>44231</v>
      </c>
      <c r="C12" s="34" t="s">
        <v>2490</v>
      </c>
      <c r="D12" s="34" t="s">
        <v>2248</v>
      </c>
      <c r="E12" s="6">
        <f t="shared" si="1"/>
        <v>8.4</v>
      </c>
      <c r="F12" s="38">
        <v>2</v>
      </c>
      <c r="G12" s="6">
        <f t="shared" si="2"/>
        <v>4.2</v>
      </c>
      <c r="H12" s="6">
        <f t="shared" si="3"/>
        <v>4.2</v>
      </c>
      <c r="I12" s="1" t="s">
        <v>1818</v>
      </c>
      <c r="J12" s="16">
        <f>J8-K2</f>
        <v>1818.6033333333321</v>
      </c>
      <c r="K12" s="17">
        <f t="shared" ref="K12:K13" si="4">J12/J8</f>
        <v>0.32486661903060593</v>
      </c>
    </row>
    <row r="13" spans="1:12" ht="15.75">
      <c r="A13" s="8"/>
      <c r="B13" s="33">
        <v>44231</v>
      </c>
      <c r="C13" s="34" t="s">
        <v>2499</v>
      </c>
      <c r="D13" s="36" t="s">
        <v>61</v>
      </c>
      <c r="E13" s="6">
        <f t="shared" si="1"/>
        <v>2.7</v>
      </c>
      <c r="F13" s="38">
        <v>0</v>
      </c>
      <c r="G13" s="6" t="str">
        <f t="shared" si="2"/>
        <v/>
      </c>
      <c r="H13" s="6">
        <f t="shared" si="3"/>
        <v>2.7</v>
      </c>
      <c r="I13" s="1" t="s">
        <v>1821</v>
      </c>
      <c r="J13" s="16">
        <f>J9-J2</f>
        <v>2440.8266666666664</v>
      </c>
      <c r="K13" s="17">
        <f t="shared" si="4"/>
        <v>0.61711059140804414</v>
      </c>
    </row>
    <row r="14" spans="1:12">
      <c r="A14" s="8"/>
      <c r="B14" s="35">
        <v>44231</v>
      </c>
      <c r="C14" s="34" t="s">
        <v>2461</v>
      </c>
      <c r="D14" s="34" t="s">
        <v>256</v>
      </c>
      <c r="E14" s="6">
        <f t="shared" si="1"/>
        <v>11</v>
      </c>
      <c r="F14" s="38">
        <v>2</v>
      </c>
      <c r="G14" s="6">
        <f t="shared" si="2"/>
        <v>5.5</v>
      </c>
      <c r="H14" s="6">
        <f t="shared" si="3"/>
        <v>5.5</v>
      </c>
    </row>
    <row r="15" spans="1:12">
      <c r="A15" s="8"/>
      <c r="B15" s="35">
        <v>44232</v>
      </c>
      <c r="C15" s="34" t="s">
        <v>2379</v>
      </c>
      <c r="D15" s="34" t="s">
        <v>2456</v>
      </c>
      <c r="E15" s="6">
        <f t="shared" si="1"/>
        <v>21.5</v>
      </c>
      <c r="F15" s="38">
        <v>2</v>
      </c>
      <c r="G15" s="6">
        <f t="shared" si="2"/>
        <v>10.75</v>
      </c>
      <c r="H15" s="6">
        <f t="shared" si="3"/>
        <v>10.75</v>
      </c>
      <c r="J15" s="47">
        <f>J3+J23</f>
        <v>1674.4233333333336</v>
      </c>
    </row>
    <row r="16" spans="1:12">
      <c r="A16" s="8"/>
      <c r="B16" s="33">
        <v>44232</v>
      </c>
      <c r="C16" s="41" t="s">
        <v>2500</v>
      </c>
      <c r="D16" s="34" t="s">
        <v>2339</v>
      </c>
      <c r="E16" s="6">
        <f t="shared" si="1"/>
        <v>160</v>
      </c>
      <c r="F16" s="38">
        <v>0</v>
      </c>
      <c r="G16" s="6" t="str">
        <f t="shared" si="2"/>
        <v/>
      </c>
      <c r="H16" s="6">
        <f t="shared" si="3"/>
        <v>160</v>
      </c>
    </row>
    <row r="17" spans="1:10">
      <c r="A17" s="8"/>
      <c r="B17" s="37">
        <v>44232</v>
      </c>
      <c r="C17" s="34" t="s">
        <v>375</v>
      </c>
      <c r="D17" s="34" t="s">
        <v>66</v>
      </c>
      <c r="E17" s="6">
        <f t="shared" si="1"/>
        <v>2</v>
      </c>
      <c r="F17" s="38">
        <v>0</v>
      </c>
      <c r="G17" s="6" t="str">
        <f t="shared" si="2"/>
        <v/>
      </c>
      <c r="H17" s="6">
        <f t="shared" si="3"/>
        <v>2</v>
      </c>
    </row>
    <row r="18" spans="1:10">
      <c r="A18" s="8"/>
      <c r="B18" s="33">
        <v>44232</v>
      </c>
      <c r="C18" s="34" t="s">
        <v>2501</v>
      </c>
      <c r="D18" s="34" t="s">
        <v>2502</v>
      </c>
      <c r="E18" s="6">
        <f t="shared" si="1"/>
        <v>517.88</v>
      </c>
      <c r="F18" s="38">
        <v>0</v>
      </c>
      <c r="G18" s="6" t="str">
        <f t="shared" si="2"/>
        <v/>
      </c>
      <c r="H18" s="6">
        <f t="shared" si="3"/>
        <v>517.88</v>
      </c>
    </row>
    <row r="19" spans="1:10">
      <c r="A19" s="8"/>
      <c r="B19" s="33">
        <v>44232</v>
      </c>
      <c r="C19" s="34" t="s">
        <v>2379</v>
      </c>
      <c r="D19" s="34" t="s">
        <v>617</v>
      </c>
      <c r="E19" s="6">
        <f t="shared" si="1"/>
        <v>4.3</v>
      </c>
      <c r="F19" s="38">
        <v>2</v>
      </c>
      <c r="G19" s="6">
        <f t="shared" si="2"/>
        <v>2.15</v>
      </c>
      <c r="H19" s="6">
        <f t="shared" si="3"/>
        <v>2.15</v>
      </c>
    </row>
    <row r="20" spans="1:10">
      <c r="A20" s="8"/>
      <c r="B20" s="35">
        <v>44232</v>
      </c>
      <c r="C20" s="34" t="s">
        <v>2503</v>
      </c>
      <c r="D20" s="34" t="s">
        <v>2070</v>
      </c>
      <c r="E20" s="6">
        <f t="shared" si="1"/>
        <v>13.11</v>
      </c>
      <c r="F20" s="38">
        <v>2</v>
      </c>
      <c r="G20" s="6">
        <f t="shared" si="2"/>
        <v>6.5549999999999997</v>
      </c>
      <c r="H20" s="6">
        <f t="shared" si="3"/>
        <v>6.5549999999999997</v>
      </c>
      <c r="I20" s="34" t="s">
        <v>2162</v>
      </c>
      <c r="J20" s="36">
        <f>SUM(E16,E53)</f>
        <v>320</v>
      </c>
    </row>
    <row r="21" spans="1:10" ht="15.75" customHeight="1">
      <c r="A21" s="8"/>
      <c r="B21" s="35">
        <v>44232</v>
      </c>
      <c r="C21" s="34" t="s">
        <v>2504</v>
      </c>
      <c r="D21" s="34" t="s">
        <v>378</v>
      </c>
      <c r="E21" s="6">
        <f t="shared" si="1"/>
        <v>0.6</v>
      </c>
      <c r="F21" s="38">
        <v>2</v>
      </c>
      <c r="G21" s="6">
        <f t="shared" si="2"/>
        <v>0.3</v>
      </c>
      <c r="H21" s="6">
        <f t="shared" si="3"/>
        <v>0.3</v>
      </c>
    </row>
    <row r="22" spans="1:10" ht="15.75" customHeight="1">
      <c r="A22" s="8"/>
      <c r="B22" s="35">
        <v>44234</v>
      </c>
      <c r="C22" s="34" t="s">
        <v>2505</v>
      </c>
      <c r="D22" s="34" t="s">
        <v>2506</v>
      </c>
      <c r="E22" s="6">
        <f t="shared" si="1"/>
        <v>14.1</v>
      </c>
      <c r="F22" s="38">
        <v>4</v>
      </c>
      <c r="G22" s="6">
        <f t="shared" si="2"/>
        <v>3.5249999999999999</v>
      </c>
      <c r="H22" s="6">
        <f t="shared" si="3"/>
        <v>10.574999999999999</v>
      </c>
      <c r="I22" s="34" t="s">
        <v>2165</v>
      </c>
      <c r="J22" s="36">
        <f>J20/2</f>
        <v>160</v>
      </c>
    </row>
    <row r="23" spans="1:10" ht="15.75" customHeight="1">
      <c r="A23" s="8"/>
      <c r="B23" s="35">
        <v>44234</v>
      </c>
      <c r="C23" s="34" t="s">
        <v>2438</v>
      </c>
      <c r="D23" s="34" t="s">
        <v>1849</v>
      </c>
      <c r="E23" s="6">
        <f t="shared" si="1"/>
        <v>19.98</v>
      </c>
      <c r="F23" s="38">
        <v>2</v>
      </c>
      <c r="G23" s="6">
        <f t="shared" si="2"/>
        <v>9.99</v>
      </c>
      <c r="H23" s="6">
        <f t="shared" si="3"/>
        <v>9.99</v>
      </c>
      <c r="I23" s="34" t="s">
        <v>2168</v>
      </c>
      <c r="J23" s="36">
        <f>J20-J22</f>
        <v>160</v>
      </c>
    </row>
    <row r="24" spans="1:10" ht="15.75" customHeight="1">
      <c r="A24" s="8"/>
      <c r="B24" s="35">
        <v>44234</v>
      </c>
      <c r="C24" s="34" t="s">
        <v>2060</v>
      </c>
      <c r="D24" s="34" t="s">
        <v>2507</v>
      </c>
      <c r="E24" s="6">
        <f t="shared" si="1"/>
        <v>118.29</v>
      </c>
      <c r="F24" s="38">
        <v>0</v>
      </c>
      <c r="G24" s="6" t="str">
        <f t="shared" si="2"/>
        <v/>
      </c>
      <c r="H24" s="6">
        <f t="shared" si="3"/>
        <v>118.29</v>
      </c>
    </row>
    <row r="25" spans="1:10" ht="15.75" customHeight="1">
      <c r="A25" s="8"/>
      <c r="B25" s="35">
        <v>44235</v>
      </c>
      <c r="C25" s="34" t="s">
        <v>2471</v>
      </c>
      <c r="D25" s="36" t="s">
        <v>2445</v>
      </c>
      <c r="E25" s="6">
        <f t="shared" si="1"/>
        <v>14.8</v>
      </c>
      <c r="F25" s="38">
        <v>2</v>
      </c>
      <c r="G25" s="6">
        <f t="shared" si="2"/>
        <v>7.4</v>
      </c>
      <c r="H25" s="6">
        <f t="shared" si="3"/>
        <v>7.4</v>
      </c>
      <c r="I25" s="34" t="s">
        <v>2257</v>
      </c>
      <c r="J25" s="34">
        <v>0</v>
      </c>
    </row>
    <row r="26" spans="1:10" ht="15.75" customHeight="1">
      <c r="A26" s="8"/>
      <c r="B26" s="35">
        <v>44237</v>
      </c>
      <c r="C26" s="34" t="s">
        <v>2126</v>
      </c>
      <c r="D26" s="34" t="s">
        <v>560</v>
      </c>
      <c r="E26" s="6">
        <f t="shared" si="1"/>
        <v>4.2</v>
      </c>
      <c r="F26" s="38">
        <v>2</v>
      </c>
      <c r="G26" s="6">
        <f t="shared" si="2"/>
        <v>2.1</v>
      </c>
      <c r="H26" s="6">
        <f t="shared" si="3"/>
        <v>2.1</v>
      </c>
    </row>
    <row r="27" spans="1:10" ht="15.75" customHeight="1">
      <c r="A27" s="8"/>
      <c r="B27" s="35">
        <v>44237</v>
      </c>
      <c r="C27" s="34" t="s">
        <v>2280</v>
      </c>
      <c r="D27" s="34" t="s">
        <v>2508</v>
      </c>
      <c r="E27" s="6">
        <f t="shared" si="1"/>
        <v>127.6</v>
      </c>
      <c r="F27" s="38">
        <v>3</v>
      </c>
      <c r="G27" s="6">
        <f t="shared" si="2"/>
        <v>42.533333333333331</v>
      </c>
      <c r="H27" s="6">
        <f t="shared" si="3"/>
        <v>85.066666666666663</v>
      </c>
      <c r="I27" s="34" t="s">
        <v>2165</v>
      </c>
      <c r="J27" s="34">
        <f>J25/2</f>
        <v>0</v>
      </c>
    </row>
    <row r="28" spans="1:10" ht="15.75" customHeight="1">
      <c r="A28" s="8"/>
      <c r="B28" s="35">
        <v>44237</v>
      </c>
      <c r="C28" s="34" t="s">
        <v>1842</v>
      </c>
      <c r="D28" s="34" t="s">
        <v>692</v>
      </c>
      <c r="E28" s="6">
        <f t="shared" si="1"/>
        <v>25</v>
      </c>
      <c r="F28" s="38">
        <v>0</v>
      </c>
      <c r="G28" s="6" t="str">
        <f t="shared" si="2"/>
        <v/>
      </c>
      <c r="H28" s="6">
        <f t="shared" si="3"/>
        <v>25</v>
      </c>
      <c r="I28" s="34" t="s">
        <v>2168</v>
      </c>
      <c r="J28" s="34">
        <f>J25-J27</f>
        <v>0</v>
      </c>
    </row>
    <row r="29" spans="1:10" ht="15.75" customHeight="1">
      <c r="A29" s="8"/>
      <c r="B29" s="35">
        <v>44237</v>
      </c>
      <c r="C29" s="34" t="s">
        <v>2062</v>
      </c>
      <c r="D29" s="34" t="s">
        <v>2509</v>
      </c>
      <c r="E29" s="6">
        <f t="shared" si="1"/>
        <v>11.78</v>
      </c>
      <c r="F29" s="38">
        <v>0</v>
      </c>
      <c r="G29" s="6" t="str">
        <f t="shared" si="2"/>
        <v/>
      </c>
      <c r="H29" s="6">
        <f t="shared" si="3"/>
        <v>11.78</v>
      </c>
    </row>
    <row r="30" spans="1:10" ht="15.75" customHeight="1">
      <c r="A30" s="8"/>
      <c r="B30" s="35">
        <v>44237</v>
      </c>
      <c r="C30" s="34" t="s">
        <v>2083</v>
      </c>
      <c r="D30" s="34" t="s">
        <v>419</v>
      </c>
      <c r="E30" s="6">
        <f t="shared" si="1"/>
        <v>39.4</v>
      </c>
      <c r="F30" s="38">
        <v>2</v>
      </c>
      <c r="G30" s="6">
        <f t="shared" si="2"/>
        <v>19.7</v>
      </c>
      <c r="H30" s="6">
        <f t="shared" si="3"/>
        <v>19.7</v>
      </c>
    </row>
    <row r="31" spans="1:10" ht="15.75" customHeight="1">
      <c r="A31" s="8"/>
      <c r="B31" s="33">
        <v>44238</v>
      </c>
      <c r="C31" s="34" t="s">
        <v>1858</v>
      </c>
      <c r="D31" s="34" t="s">
        <v>1438</v>
      </c>
      <c r="E31" s="6">
        <f t="shared" si="1"/>
        <v>29.8</v>
      </c>
      <c r="F31" s="38">
        <v>1</v>
      </c>
      <c r="G31" s="6">
        <f t="shared" si="2"/>
        <v>29.8</v>
      </c>
      <c r="H31" s="6">
        <f t="shared" si="3"/>
        <v>0</v>
      </c>
    </row>
    <row r="32" spans="1:10" ht="15.75" customHeight="1">
      <c r="A32" s="8"/>
      <c r="B32" s="35">
        <v>44238</v>
      </c>
      <c r="C32" s="34" t="s">
        <v>2510</v>
      </c>
      <c r="D32" s="34" t="s">
        <v>61</v>
      </c>
      <c r="E32" s="6">
        <f t="shared" si="1"/>
        <v>2.7</v>
      </c>
      <c r="F32" s="38">
        <v>0</v>
      </c>
      <c r="G32" s="6" t="str">
        <f t="shared" si="2"/>
        <v/>
      </c>
      <c r="H32" s="6">
        <f t="shared" si="3"/>
        <v>2.7</v>
      </c>
    </row>
    <row r="33" spans="1:8" ht="15.75" customHeight="1">
      <c r="A33" s="8"/>
      <c r="B33" s="35">
        <v>44238</v>
      </c>
      <c r="C33" s="34" t="s">
        <v>2511</v>
      </c>
      <c r="D33" s="34" t="s">
        <v>2512</v>
      </c>
      <c r="E33" s="6">
        <f t="shared" si="1"/>
        <v>1584.06</v>
      </c>
      <c r="F33" s="38">
        <v>2</v>
      </c>
      <c r="G33" s="6">
        <f t="shared" si="2"/>
        <v>792.03</v>
      </c>
      <c r="H33" s="6">
        <f t="shared" si="3"/>
        <v>792.03</v>
      </c>
    </row>
    <row r="34" spans="1:8" ht="15.75" customHeight="1">
      <c r="A34" s="8"/>
      <c r="B34" s="35">
        <v>44239</v>
      </c>
      <c r="C34" s="34" t="s">
        <v>2513</v>
      </c>
      <c r="D34" s="34" t="s">
        <v>1643</v>
      </c>
      <c r="E34" s="6">
        <f t="shared" si="1"/>
        <v>0.57999999999999996</v>
      </c>
      <c r="F34" s="38">
        <v>2</v>
      </c>
      <c r="G34" s="6">
        <f t="shared" si="2"/>
        <v>0.28999999999999998</v>
      </c>
      <c r="H34" s="6">
        <f t="shared" si="3"/>
        <v>0.28999999999999998</v>
      </c>
    </row>
    <row r="35" spans="1:8" ht="15.75" customHeight="1">
      <c r="A35" s="8"/>
      <c r="B35" s="35">
        <v>44240</v>
      </c>
      <c r="C35" s="34" t="s">
        <v>2464</v>
      </c>
      <c r="D35" s="34" t="s">
        <v>2514</v>
      </c>
      <c r="E35" s="6">
        <f t="shared" si="1"/>
        <v>26.48</v>
      </c>
      <c r="F35" s="38">
        <v>2</v>
      </c>
      <c r="G35" s="6">
        <f t="shared" si="2"/>
        <v>13.24</v>
      </c>
      <c r="H35" s="6">
        <f t="shared" si="3"/>
        <v>13.24</v>
      </c>
    </row>
    <row r="36" spans="1:8" ht="15.75" customHeight="1">
      <c r="A36" s="8"/>
      <c r="B36" s="35">
        <v>44240</v>
      </c>
      <c r="C36" s="34" t="s">
        <v>326</v>
      </c>
      <c r="D36" s="34" t="s">
        <v>2233</v>
      </c>
      <c r="E36" s="6">
        <f t="shared" si="1"/>
        <v>7.4</v>
      </c>
      <c r="F36" s="38">
        <v>0</v>
      </c>
      <c r="G36" s="6" t="str">
        <f t="shared" si="2"/>
        <v/>
      </c>
      <c r="H36" s="6">
        <f t="shared" si="3"/>
        <v>7.4</v>
      </c>
    </row>
    <row r="37" spans="1:8" ht="15.75" customHeight="1">
      <c r="A37" s="8"/>
      <c r="B37" s="35">
        <v>44240</v>
      </c>
      <c r="C37" s="34" t="s">
        <v>2461</v>
      </c>
      <c r="D37" s="34" t="s">
        <v>2515</v>
      </c>
      <c r="E37" s="6">
        <f t="shared" si="1"/>
        <v>49.24</v>
      </c>
      <c r="F37" s="38">
        <v>2</v>
      </c>
      <c r="G37" s="6">
        <f t="shared" si="2"/>
        <v>24.62</v>
      </c>
      <c r="H37" s="6">
        <f t="shared" si="3"/>
        <v>24.62</v>
      </c>
    </row>
    <row r="38" spans="1:8" ht="15.75" customHeight="1">
      <c r="A38" s="8"/>
      <c r="B38" s="35">
        <v>44242</v>
      </c>
      <c r="C38" s="34" t="s">
        <v>2516</v>
      </c>
      <c r="D38" s="34" t="s">
        <v>471</v>
      </c>
      <c r="E38" s="6">
        <f t="shared" si="1"/>
        <v>20</v>
      </c>
      <c r="F38" s="38">
        <v>0</v>
      </c>
      <c r="G38" s="6" t="str">
        <f t="shared" si="2"/>
        <v/>
      </c>
      <c r="H38" s="6">
        <f t="shared" si="3"/>
        <v>20</v>
      </c>
    </row>
    <row r="39" spans="1:8" ht="15.75" customHeight="1">
      <c r="A39" s="8"/>
      <c r="B39" s="35">
        <v>44243</v>
      </c>
      <c r="C39" s="34" t="s">
        <v>9</v>
      </c>
      <c r="D39" s="34" t="s">
        <v>2517</v>
      </c>
      <c r="E39" s="6">
        <f t="shared" si="1"/>
        <v>57.5</v>
      </c>
      <c r="F39" s="38">
        <v>0</v>
      </c>
      <c r="G39" s="6" t="str">
        <f t="shared" si="2"/>
        <v/>
      </c>
      <c r="H39" s="6">
        <f t="shared" si="3"/>
        <v>57.5</v>
      </c>
    </row>
    <row r="40" spans="1:8" ht="15.75" customHeight="1">
      <c r="A40" s="8"/>
      <c r="B40" s="35">
        <v>44243</v>
      </c>
      <c r="C40" s="34" t="s">
        <v>2464</v>
      </c>
      <c r="D40" s="34" t="s">
        <v>2495</v>
      </c>
      <c r="E40" s="6">
        <f t="shared" si="1"/>
        <v>24.72</v>
      </c>
      <c r="F40" s="38">
        <v>2</v>
      </c>
      <c r="G40" s="6">
        <f t="shared" si="2"/>
        <v>12.36</v>
      </c>
      <c r="H40" s="6">
        <f t="shared" si="3"/>
        <v>12.36</v>
      </c>
    </row>
    <row r="41" spans="1:8" ht="15.75" customHeight="1">
      <c r="A41" s="8"/>
      <c r="B41" s="35">
        <v>44243</v>
      </c>
      <c r="C41" s="34" t="s">
        <v>2518</v>
      </c>
      <c r="D41" s="34" t="s">
        <v>2519</v>
      </c>
      <c r="E41" s="6">
        <f t="shared" si="1"/>
        <v>0.64</v>
      </c>
      <c r="F41" s="38">
        <v>2</v>
      </c>
      <c r="G41" s="6">
        <f t="shared" si="2"/>
        <v>0.32</v>
      </c>
      <c r="H41" s="6">
        <f t="shared" si="3"/>
        <v>0.32</v>
      </c>
    </row>
    <row r="42" spans="1:8" ht="15.75" customHeight="1">
      <c r="A42" s="8"/>
      <c r="B42" s="37">
        <v>44243</v>
      </c>
      <c r="C42" s="34" t="s">
        <v>2412</v>
      </c>
      <c r="D42" s="34" t="s">
        <v>806</v>
      </c>
      <c r="E42" s="6">
        <f t="shared" si="1"/>
        <v>3.5</v>
      </c>
      <c r="F42" s="38">
        <v>0</v>
      </c>
      <c r="G42" s="6" t="str">
        <f t="shared" si="2"/>
        <v/>
      </c>
      <c r="H42" s="6">
        <f t="shared" si="3"/>
        <v>3.5</v>
      </c>
    </row>
    <row r="43" spans="1:8" ht="15.75" customHeight="1">
      <c r="A43" s="8"/>
      <c r="B43" s="33">
        <v>44244</v>
      </c>
      <c r="C43" s="34" t="s">
        <v>2412</v>
      </c>
      <c r="D43" s="34" t="s">
        <v>50</v>
      </c>
      <c r="E43" s="6">
        <f t="shared" si="1"/>
        <v>6.5</v>
      </c>
      <c r="F43" s="38">
        <v>0</v>
      </c>
      <c r="G43" s="6" t="str">
        <f t="shared" si="2"/>
        <v/>
      </c>
      <c r="H43" s="6">
        <f t="shared" si="3"/>
        <v>6.5</v>
      </c>
    </row>
    <row r="44" spans="1:8" ht="15.75" customHeight="1">
      <c r="A44" s="8"/>
      <c r="B44" s="35">
        <v>44244</v>
      </c>
      <c r="C44" s="34" t="s">
        <v>2471</v>
      </c>
      <c r="D44" s="34" t="s">
        <v>2445</v>
      </c>
      <c r="E44" s="6">
        <f t="shared" si="1"/>
        <v>14.8</v>
      </c>
      <c r="F44" s="38">
        <v>2</v>
      </c>
      <c r="G44" s="6">
        <f t="shared" si="2"/>
        <v>7.4</v>
      </c>
      <c r="H44" s="6">
        <f t="shared" si="3"/>
        <v>7.4</v>
      </c>
    </row>
    <row r="45" spans="1:8" ht="15.75" customHeight="1">
      <c r="A45" s="8"/>
      <c r="B45" s="33">
        <v>44245</v>
      </c>
      <c r="C45" s="34" t="s">
        <v>2412</v>
      </c>
      <c r="D45" s="34" t="s">
        <v>2520</v>
      </c>
      <c r="E45" s="6">
        <f t="shared" si="1"/>
        <v>12.1</v>
      </c>
      <c r="F45" s="38">
        <v>2</v>
      </c>
      <c r="G45" s="6">
        <f t="shared" si="2"/>
        <v>6.05</v>
      </c>
      <c r="H45" s="6">
        <f t="shared" si="3"/>
        <v>6.05</v>
      </c>
    </row>
    <row r="46" spans="1:8" ht="15.75" customHeight="1">
      <c r="A46" s="8"/>
      <c r="B46" s="35">
        <v>44245</v>
      </c>
      <c r="C46" s="34" t="s">
        <v>1842</v>
      </c>
      <c r="D46" s="34" t="s">
        <v>358</v>
      </c>
      <c r="E46" s="6">
        <f t="shared" si="1"/>
        <v>10</v>
      </c>
      <c r="F46" s="38">
        <v>0</v>
      </c>
      <c r="G46" s="6" t="str">
        <f t="shared" si="2"/>
        <v/>
      </c>
      <c r="H46" s="6">
        <f t="shared" si="3"/>
        <v>10</v>
      </c>
    </row>
    <row r="47" spans="1:8" ht="15.75" customHeight="1">
      <c r="A47" s="8"/>
      <c r="B47" s="35">
        <v>44245</v>
      </c>
      <c r="C47" s="34" t="s">
        <v>2521</v>
      </c>
      <c r="D47" s="34" t="s">
        <v>2522</v>
      </c>
      <c r="E47" s="6">
        <f t="shared" si="1"/>
        <v>16.05</v>
      </c>
      <c r="F47" s="38">
        <v>0</v>
      </c>
      <c r="G47" s="6" t="str">
        <f t="shared" si="2"/>
        <v/>
      </c>
      <c r="H47" s="6">
        <f t="shared" si="3"/>
        <v>16.05</v>
      </c>
    </row>
    <row r="48" spans="1:8" ht="15.75" customHeight="1">
      <c r="A48" s="8"/>
      <c r="B48" s="35">
        <v>44246</v>
      </c>
      <c r="C48" s="34" t="s">
        <v>2451</v>
      </c>
      <c r="D48" s="34" t="s">
        <v>2523</v>
      </c>
      <c r="E48" s="6">
        <f t="shared" si="1"/>
        <v>17.8</v>
      </c>
      <c r="F48" s="38">
        <v>2</v>
      </c>
      <c r="G48" s="6">
        <f t="shared" si="2"/>
        <v>8.9</v>
      </c>
      <c r="H48" s="6">
        <f t="shared" si="3"/>
        <v>8.9</v>
      </c>
    </row>
    <row r="49" spans="1:8" ht="15.75" customHeight="1">
      <c r="A49" s="8"/>
      <c r="B49" s="33">
        <v>44247</v>
      </c>
      <c r="C49" s="34" t="s">
        <v>1842</v>
      </c>
      <c r="D49" s="34" t="s">
        <v>2524</v>
      </c>
      <c r="E49" s="6">
        <f t="shared" si="1"/>
        <v>53.86</v>
      </c>
      <c r="F49" s="38">
        <v>0</v>
      </c>
      <c r="G49" s="6" t="str">
        <f t="shared" si="2"/>
        <v/>
      </c>
      <c r="H49" s="6">
        <f t="shared" si="3"/>
        <v>53.86</v>
      </c>
    </row>
    <row r="50" spans="1:8" ht="15.75" customHeight="1">
      <c r="A50" s="8"/>
      <c r="B50" s="33">
        <v>44247</v>
      </c>
      <c r="C50" s="34" t="s">
        <v>2525</v>
      </c>
      <c r="D50" s="36" t="s">
        <v>484</v>
      </c>
      <c r="E50" s="6">
        <f t="shared" si="1"/>
        <v>0.46</v>
      </c>
      <c r="F50" s="38">
        <v>0</v>
      </c>
      <c r="G50" s="6" t="str">
        <f t="shared" si="2"/>
        <v/>
      </c>
      <c r="H50" s="6">
        <f t="shared" si="3"/>
        <v>0.46</v>
      </c>
    </row>
    <row r="51" spans="1:8" ht="15.75" customHeight="1">
      <c r="A51" s="8"/>
      <c r="B51" s="35">
        <v>44248</v>
      </c>
      <c r="C51" s="36" t="s">
        <v>2412</v>
      </c>
      <c r="D51" s="36" t="s">
        <v>806</v>
      </c>
      <c r="E51" s="6">
        <f t="shared" si="1"/>
        <v>3.5</v>
      </c>
      <c r="F51" s="38">
        <v>0</v>
      </c>
      <c r="G51" s="6" t="str">
        <f t="shared" si="2"/>
        <v/>
      </c>
      <c r="H51" s="6">
        <f t="shared" si="3"/>
        <v>3.5</v>
      </c>
    </row>
    <row r="52" spans="1:8" ht="15.75" customHeight="1">
      <c r="A52" s="8"/>
      <c r="B52" s="35">
        <v>44248</v>
      </c>
      <c r="C52" s="34" t="s">
        <v>2035</v>
      </c>
      <c r="D52" s="34" t="s">
        <v>2526</v>
      </c>
      <c r="E52" s="6">
        <f t="shared" si="1"/>
        <v>39.200000000000003</v>
      </c>
      <c r="F52" s="38">
        <v>2</v>
      </c>
      <c r="G52" s="6">
        <f t="shared" si="2"/>
        <v>19.600000000000001</v>
      </c>
      <c r="H52" s="6">
        <f t="shared" si="3"/>
        <v>19.600000000000001</v>
      </c>
    </row>
    <row r="53" spans="1:8" ht="15.75" customHeight="1">
      <c r="A53" s="8"/>
      <c r="B53" s="35">
        <v>44249</v>
      </c>
      <c r="C53" s="41" t="s">
        <v>2527</v>
      </c>
      <c r="D53" s="34" t="s">
        <v>2339</v>
      </c>
      <c r="E53" s="6">
        <f t="shared" si="1"/>
        <v>160</v>
      </c>
      <c r="F53" s="38">
        <v>0</v>
      </c>
      <c r="G53" s="6" t="str">
        <f t="shared" si="2"/>
        <v/>
      </c>
      <c r="H53" s="6">
        <f t="shared" si="3"/>
        <v>160</v>
      </c>
    </row>
    <row r="54" spans="1:8" ht="15.75" customHeight="1">
      <c r="A54" s="8"/>
      <c r="B54" s="33">
        <v>44249</v>
      </c>
      <c r="C54" s="34" t="s">
        <v>2379</v>
      </c>
      <c r="D54" s="34" t="s">
        <v>1582</v>
      </c>
      <c r="E54" s="6">
        <f t="shared" si="1"/>
        <v>28</v>
      </c>
      <c r="F54" s="38">
        <v>2</v>
      </c>
      <c r="G54" s="6">
        <f t="shared" si="2"/>
        <v>14</v>
      </c>
      <c r="H54" s="6">
        <f t="shared" si="3"/>
        <v>14</v>
      </c>
    </row>
    <row r="55" spans="1:8" ht="15.75" customHeight="1">
      <c r="A55" s="8"/>
      <c r="B55" s="33">
        <v>44250</v>
      </c>
      <c r="C55" s="34" t="s">
        <v>2471</v>
      </c>
      <c r="D55" s="34" t="s">
        <v>2445</v>
      </c>
      <c r="E55" s="6">
        <f t="shared" si="1"/>
        <v>14.8</v>
      </c>
      <c r="F55" s="38">
        <v>2</v>
      </c>
      <c r="G55" s="6">
        <f t="shared" si="2"/>
        <v>7.4</v>
      </c>
      <c r="H55" s="6">
        <f t="shared" si="3"/>
        <v>7.4</v>
      </c>
    </row>
    <row r="56" spans="1:8" ht="15.75" customHeight="1">
      <c r="A56" s="8"/>
      <c r="B56" s="33">
        <v>44250</v>
      </c>
      <c r="C56" s="34" t="s">
        <v>1969</v>
      </c>
      <c r="D56" s="34" t="s">
        <v>885</v>
      </c>
      <c r="E56" s="6">
        <f t="shared" si="1"/>
        <v>160.5</v>
      </c>
      <c r="F56" s="38">
        <v>0</v>
      </c>
      <c r="G56" s="6" t="str">
        <f t="shared" si="2"/>
        <v/>
      </c>
      <c r="H56" s="6">
        <f t="shared" si="3"/>
        <v>160.5</v>
      </c>
    </row>
    <row r="57" spans="1:8" ht="15.75" customHeight="1">
      <c r="A57" s="8"/>
      <c r="B57" s="33">
        <v>44250</v>
      </c>
      <c r="C57" s="34" t="s">
        <v>2412</v>
      </c>
      <c r="D57" s="34" t="s">
        <v>1917</v>
      </c>
      <c r="E57" s="6">
        <f t="shared" si="1"/>
        <v>6.1</v>
      </c>
      <c r="F57" s="38">
        <v>0</v>
      </c>
      <c r="G57" s="6" t="str">
        <f t="shared" si="2"/>
        <v/>
      </c>
      <c r="H57" s="6">
        <f t="shared" si="3"/>
        <v>6.1</v>
      </c>
    </row>
    <row r="58" spans="1:8" ht="15.75" customHeight="1">
      <c r="A58" s="8"/>
      <c r="B58" s="35">
        <v>44250</v>
      </c>
      <c r="C58" s="34" t="s">
        <v>1842</v>
      </c>
      <c r="D58" s="34" t="s">
        <v>358</v>
      </c>
      <c r="E58" s="6">
        <f t="shared" si="1"/>
        <v>10</v>
      </c>
      <c r="F58" s="38">
        <v>0</v>
      </c>
      <c r="G58" s="6" t="str">
        <f t="shared" si="2"/>
        <v/>
      </c>
      <c r="H58" s="6">
        <f t="shared" si="3"/>
        <v>10</v>
      </c>
    </row>
    <row r="59" spans="1:8" ht="15.75" customHeight="1">
      <c r="A59" s="8"/>
      <c r="B59" s="35">
        <v>44251</v>
      </c>
      <c r="C59" s="34" t="s">
        <v>2528</v>
      </c>
      <c r="D59" s="34" t="s">
        <v>2130</v>
      </c>
      <c r="E59" s="6">
        <f t="shared" si="1"/>
        <v>13.7</v>
      </c>
      <c r="F59" s="38">
        <v>2</v>
      </c>
      <c r="G59" s="6">
        <f t="shared" si="2"/>
        <v>6.85</v>
      </c>
      <c r="H59" s="6">
        <f t="shared" si="3"/>
        <v>6.85</v>
      </c>
    </row>
    <row r="60" spans="1:8" ht="15.75" customHeight="1">
      <c r="A60" s="8"/>
      <c r="B60" s="35">
        <v>44251</v>
      </c>
      <c r="C60" s="34" t="s">
        <v>2193</v>
      </c>
      <c r="D60" s="34" t="s">
        <v>2529</v>
      </c>
      <c r="E60" s="6">
        <f t="shared" si="1"/>
        <v>1.1499999999999999</v>
      </c>
      <c r="F60" s="38">
        <v>0</v>
      </c>
      <c r="G60" s="6" t="str">
        <f t="shared" si="2"/>
        <v/>
      </c>
      <c r="H60" s="6">
        <f t="shared" si="3"/>
        <v>1.1499999999999999</v>
      </c>
    </row>
    <row r="61" spans="1:8" ht="15.75" customHeight="1">
      <c r="A61" s="8"/>
      <c r="B61" s="35">
        <v>44252</v>
      </c>
      <c r="C61" s="34" t="s">
        <v>2412</v>
      </c>
      <c r="D61" s="34" t="s">
        <v>50</v>
      </c>
      <c r="E61" s="6">
        <f t="shared" si="1"/>
        <v>6.5</v>
      </c>
      <c r="F61" s="38">
        <v>0</v>
      </c>
      <c r="G61" s="6" t="str">
        <f t="shared" si="2"/>
        <v/>
      </c>
      <c r="H61" s="6">
        <f t="shared" si="3"/>
        <v>6.5</v>
      </c>
    </row>
    <row r="62" spans="1:8" ht="15.75" customHeight="1">
      <c r="A62" s="8"/>
      <c r="B62" s="35">
        <v>44252</v>
      </c>
      <c r="C62" s="41" t="s">
        <v>2290</v>
      </c>
      <c r="D62" s="34" t="s">
        <v>1493</v>
      </c>
      <c r="E62" s="6">
        <f t="shared" si="1"/>
        <v>288.89999999999998</v>
      </c>
      <c r="F62" s="38">
        <v>0</v>
      </c>
      <c r="G62" s="6" t="str">
        <f t="shared" si="2"/>
        <v/>
      </c>
      <c r="H62" s="6">
        <f t="shared" si="3"/>
        <v>288.89999999999998</v>
      </c>
    </row>
    <row r="63" spans="1:8" ht="15.75" customHeight="1">
      <c r="A63" s="8"/>
      <c r="B63" s="35">
        <v>44252</v>
      </c>
      <c r="C63" s="34" t="s">
        <v>2412</v>
      </c>
      <c r="D63" s="34" t="s">
        <v>521</v>
      </c>
      <c r="E63" s="6">
        <f t="shared" si="1"/>
        <v>2.4</v>
      </c>
      <c r="F63" s="38">
        <v>2</v>
      </c>
      <c r="G63" s="6">
        <f t="shared" si="2"/>
        <v>1.2</v>
      </c>
      <c r="H63" s="6">
        <f t="shared" si="3"/>
        <v>1.2</v>
      </c>
    </row>
    <row r="64" spans="1:8" ht="15.75" customHeight="1">
      <c r="A64" s="8"/>
      <c r="B64" s="35">
        <v>44252</v>
      </c>
      <c r="C64" s="34" t="s">
        <v>2471</v>
      </c>
      <c r="D64" s="34" t="s">
        <v>948</v>
      </c>
      <c r="E64" s="6">
        <f t="shared" si="1"/>
        <v>5.8</v>
      </c>
      <c r="F64" s="38">
        <v>2</v>
      </c>
      <c r="G64" s="6">
        <f t="shared" si="2"/>
        <v>2.9</v>
      </c>
      <c r="H64" s="6">
        <f t="shared" si="3"/>
        <v>2.9</v>
      </c>
    </row>
    <row r="65" spans="1:8" ht="15.75" customHeight="1">
      <c r="A65" s="8"/>
      <c r="B65" s="35">
        <v>44252</v>
      </c>
      <c r="C65" s="34" t="s">
        <v>2412</v>
      </c>
      <c r="D65" s="34" t="s">
        <v>40</v>
      </c>
      <c r="E65" s="6">
        <f t="shared" si="1"/>
        <v>7.1</v>
      </c>
      <c r="F65" s="38">
        <v>2</v>
      </c>
      <c r="G65" s="6">
        <f t="shared" si="2"/>
        <v>3.55</v>
      </c>
      <c r="H65" s="6">
        <f t="shared" si="3"/>
        <v>3.55</v>
      </c>
    </row>
    <row r="66" spans="1:8" ht="15.75" customHeight="1">
      <c r="A66" s="8"/>
      <c r="B66" s="33">
        <v>44252</v>
      </c>
      <c r="C66" s="34" t="s">
        <v>2471</v>
      </c>
      <c r="D66" s="34" t="s">
        <v>56</v>
      </c>
      <c r="E66" s="6">
        <f t="shared" si="1"/>
        <v>4.8</v>
      </c>
      <c r="F66" s="38">
        <v>2</v>
      </c>
      <c r="G66" s="6">
        <f t="shared" si="2"/>
        <v>2.4</v>
      </c>
      <c r="H66" s="6">
        <f t="shared" si="3"/>
        <v>2.4</v>
      </c>
    </row>
    <row r="67" spans="1:8" ht="15.75" customHeight="1">
      <c r="A67" s="8"/>
      <c r="B67" s="35">
        <v>44253</v>
      </c>
      <c r="C67" s="34" t="s">
        <v>2530</v>
      </c>
      <c r="D67" s="34" t="s">
        <v>2531</v>
      </c>
      <c r="E67" s="6">
        <f t="shared" si="1"/>
        <v>47.79</v>
      </c>
      <c r="F67" s="38">
        <v>2</v>
      </c>
      <c r="G67" s="6">
        <f t="shared" si="2"/>
        <v>23.895</v>
      </c>
      <c r="H67" s="6">
        <f t="shared" si="3"/>
        <v>23.895</v>
      </c>
    </row>
    <row r="68" spans="1:8" ht="15.75" customHeight="1">
      <c r="A68" s="8"/>
      <c r="B68" s="33">
        <v>44253</v>
      </c>
      <c r="C68" s="34" t="s">
        <v>2329</v>
      </c>
      <c r="D68" s="34" t="s">
        <v>2477</v>
      </c>
      <c r="E68" s="6">
        <f t="shared" si="1"/>
        <v>266.37</v>
      </c>
      <c r="F68" s="38">
        <v>0</v>
      </c>
      <c r="G68" s="6" t="str">
        <f t="shared" si="2"/>
        <v/>
      </c>
      <c r="H68" s="6">
        <f t="shared" si="3"/>
        <v>266.37</v>
      </c>
    </row>
    <row r="69" spans="1:8" ht="15.75" customHeight="1">
      <c r="A69" s="8"/>
      <c r="B69" s="35">
        <v>44253</v>
      </c>
      <c r="C69" s="34" t="s">
        <v>2451</v>
      </c>
      <c r="D69" s="34" t="s">
        <v>2532</v>
      </c>
      <c r="E69" s="6">
        <f t="shared" si="1"/>
        <v>16.02</v>
      </c>
      <c r="F69" s="38">
        <v>2</v>
      </c>
      <c r="G69" s="6">
        <f t="shared" si="2"/>
        <v>8.01</v>
      </c>
      <c r="H69" s="6">
        <f t="shared" si="3"/>
        <v>8.01</v>
      </c>
    </row>
    <row r="70" spans="1:8" ht="15.75" customHeight="1">
      <c r="A70" s="8"/>
      <c r="B70" s="33">
        <v>44254</v>
      </c>
      <c r="C70" s="34" t="s">
        <v>1842</v>
      </c>
      <c r="D70" s="34" t="s">
        <v>2533</v>
      </c>
      <c r="E70" s="6">
        <f t="shared" si="1"/>
        <v>60</v>
      </c>
      <c r="F70" s="38">
        <v>1</v>
      </c>
      <c r="G70" s="6">
        <f t="shared" si="2"/>
        <v>60</v>
      </c>
      <c r="H70" s="6">
        <f t="shared" si="3"/>
        <v>0</v>
      </c>
    </row>
    <row r="71" spans="1:8" ht="15.75" customHeight="1">
      <c r="A71" s="8"/>
      <c r="B71" s="35">
        <v>44254</v>
      </c>
      <c r="C71" s="34" t="s">
        <v>2534</v>
      </c>
      <c r="D71" s="34" t="s">
        <v>2535</v>
      </c>
      <c r="E71" s="6">
        <f t="shared" si="1"/>
        <v>149.71</v>
      </c>
      <c r="F71" s="38">
        <v>0</v>
      </c>
      <c r="G71" s="6" t="str">
        <f t="shared" si="2"/>
        <v/>
      </c>
      <c r="H71" s="6">
        <f t="shared" si="3"/>
        <v>149.71</v>
      </c>
    </row>
    <row r="72" spans="1:8" ht="15.75" customHeight="1">
      <c r="A72" s="8"/>
      <c r="B72" s="35">
        <v>44255</v>
      </c>
      <c r="C72" s="34" t="s">
        <v>2536</v>
      </c>
      <c r="D72" s="34" t="s">
        <v>948</v>
      </c>
      <c r="E72" s="6">
        <f t="shared" si="1"/>
        <v>5.8</v>
      </c>
      <c r="F72" s="38">
        <v>2</v>
      </c>
      <c r="G72" s="6">
        <f t="shared" si="2"/>
        <v>2.9</v>
      </c>
      <c r="H72" s="6">
        <f t="shared" si="3"/>
        <v>2.9</v>
      </c>
    </row>
    <row r="73" spans="1:8" ht="15.75" customHeight="1">
      <c r="A73" s="8"/>
      <c r="B73" s="37">
        <v>44255</v>
      </c>
      <c r="C73" s="34" t="s">
        <v>2537</v>
      </c>
      <c r="D73" s="34" t="s">
        <v>2538</v>
      </c>
      <c r="E73" s="6">
        <f t="shared" si="1"/>
        <v>9.2899999999999991</v>
      </c>
      <c r="F73" s="38">
        <v>0</v>
      </c>
      <c r="G73" s="6" t="str">
        <f t="shared" si="2"/>
        <v/>
      </c>
      <c r="H73" s="6">
        <f t="shared" si="3"/>
        <v>9.2899999999999991</v>
      </c>
    </row>
    <row r="74" spans="1:8" ht="15.75" customHeight="1">
      <c r="A74" s="8"/>
      <c r="B74" s="35">
        <v>44256</v>
      </c>
      <c r="C74" s="34" t="s">
        <v>2539</v>
      </c>
      <c r="D74" s="34" t="s">
        <v>2540</v>
      </c>
      <c r="E74" s="6">
        <f t="shared" si="1"/>
        <v>50.96</v>
      </c>
      <c r="F74" s="38">
        <v>2</v>
      </c>
      <c r="G74" s="6">
        <f t="shared" si="2"/>
        <v>25.48</v>
      </c>
      <c r="H74" s="6">
        <f t="shared" si="3"/>
        <v>25.48</v>
      </c>
    </row>
    <row r="75" spans="1:8" ht="15.75" customHeight="1">
      <c r="A75" s="8"/>
      <c r="B75" s="35">
        <v>44256</v>
      </c>
      <c r="C75" s="34" t="s">
        <v>326</v>
      </c>
      <c r="D75" s="34" t="s">
        <v>2541</v>
      </c>
      <c r="E75" s="6">
        <f t="shared" si="1"/>
        <v>8.0500000000000007</v>
      </c>
      <c r="F75" s="38">
        <v>0</v>
      </c>
      <c r="G75" s="6" t="str">
        <f t="shared" si="2"/>
        <v/>
      </c>
      <c r="H75" s="6">
        <f t="shared" si="3"/>
        <v>8.0500000000000007</v>
      </c>
    </row>
    <row r="76" spans="1:8" ht="15.75" customHeight="1">
      <c r="A76" s="8"/>
      <c r="B76" s="35">
        <v>44256</v>
      </c>
      <c r="C76" s="34" t="s">
        <v>2542</v>
      </c>
      <c r="D76" s="34" t="s">
        <v>471</v>
      </c>
      <c r="E76" s="6">
        <f t="shared" si="1"/>
        <v>20</v>
      </c>
      <c r="F76" s="38">
        <v>0</v>
      </c>
      <c r="G76" s="6" t="str">
        <f t="shared" si="2"/>
        <v/>
      </c>
      <c r="H76" s="6">
        <f t="shared" si="3"/>
        <v>20</v>
      </c>
    </row>
    <row r="77" spans="1:8" ht="15.75" customHeight="1">
      <c r="A77" s="8"/>
      <c r="B77" s="33">
        <v>44257</v>
      </c>
      <c r="C77" s="34" t="s">
        <v>2138</v>
      </c>
      <c r="D77" s="36" t="s">
        <v>557</v>
      </c>
      <c r="E77" s="6">
        <f t="shared" si="1"/>
        <v>18</v>
      </c>
      <c r="F77" s="38">
        <v>0</v>
      </c>
      <c r="G77" s="6" t="str">
        <f t="shared" si="2"/>
        <v/>
      </c>
      <c r="H77" s="6">
        <f t="shared" si="3"/>
        <v>18</v>
      </c>
    </row>
    <row r="78" spans="1:8" ht="15.75" customHeight="1">
      <c r="A78" s="8"/>
      <c r="B78" s="35">
        <v>44248</v>
      </c>
      <c r="C78" s="34" t="s">
        <v>292</v>
      </c>
      <c r="D78" s="36" t="s">
        <v>2543</v>
      </c>
      <c r="E78" s="6">
        <f t="shared" si="1"/>
        <v>75.61</v>
      </c>
      <c r="F78" s="38">
        <v>2</v>
      </c>
      <c r="G78" s="6">
        <f t="shared" si="2"/>
        <v>37.805</v>
      </c>
      <c r="H78" s="6">
        <f t="shared" si="3"/>
        <v>37.805</v>
      </c>
    </row>
    <row r="79" spans="1:8" ht="15.75" customHeight="1">
      <c r="A79" s="8"/>
      <c r="B79" s="23"/>
      <c r="C79" s="21"/>
      <c r="D79" s="22"/>
      <c r="E79" s="6"/>
      <c r="F79" s="38"/>
      <c r="G79" s="6"/>
      <c r="H79" s="6"/>
    </row>
    <row r="80" spans="1:8" ht="15.75" customHeight="1">
      <c r="A80" s="8"/>
      <c r="B80" s="23"/>
      <c r="C80" s="21"/>
      <c r="D80" s="22"/>
      <c r="E80" s="6"/>
      <c r="F80" s="38"/>
      <c r="G80" s="6"/>
      <c r="H80" s="6"/>
    </row>
    <row r="81" spans="1:8" ht="15.75" customHeight="1">
      <c r="A81" s="8"/>
      <c r="B81" s="20"/>
      <c r="C81" s="21"/>
      <c r="D81" s="22"/>
      <c r="E81" s="6"/>
      <c r="F81" s="38"/>
      <c r="G81" s="6"/>
      <c r="H81" s="6"/>
    </row>
    <row r="82" spans="1:8" ht="15.75" customHeight="1">
      <c r="A82" s="8"/>
      <c r="B82" s="23"/>
      <c r="C82" s="21"/>
      <c r="D82" s="22"/>
      <c r="E82" s="6"/>
      <c r="F82" s="38"/>
      <c r="G82" s="6"/>
      <c r="H82" s="6"/>
    </row>
    <row r="83" spans="1:8" ht="15.75" customHeight="1">
      <c r="A83" s="8"/>
      <c r="B83" s="23"/>
      <c r="C83" s="21"/>
      <c r="D83" s="22"/>
      <c r="E83" s="6"/>
      <c r="F83" s="38"/>
      <c r="G83" s="6"/>
      <c r="H83" s="6"/>
    </row>
    <row r="84" spans="1:8" ht="15.75" customHeight="1">
      <c r="A84" s="8"/>
      <c r="B84" s="23"/>
      <c r="C84" s="21"/>
      <c r="D84" s="22"/>
      <c r="E84" s="6"/>
      <c r="F84" s="38"/>
      <c r="G84" s="6"/>
      <c r="H84" s="6"/>
    </row>
    <row r="85" spans="1:8" ht="15.75" customHeight="1">
      <c r="A85" s="8"/>
      <c r="B85" s="20"/>
      <c r="C85" s="21"/>
      <c r="D85" s="22"/>
      <c r="E85" s="6"/>
      <c r="F85" s="38"/>
      <c r="G85" s="6"/>
      <c r="H85" s="6"/>
    </row>
    <row r="86" spans="1:8" ht="15.75" customHeight="1">
      <c r="A86" s="8"/>
      <c r="B86" s="20"/>
      <c r="C86" s="21"/>
      <c r="D86" s="22"/>
      <c r="E86" s="6"/>
      <c r="F86" s="38"/>
      <c r="G86" s="6"/>
      <c r="H86" s="6"/>
    </row>
    <row r="87" spans="1:8" ht="15.75" customHeight="1">
      <c r="A87" s="8"/>
      <c r="B87" s="24"/>
      <c r="C87" s="21"/>
      <c r="D87" s="22"/>
      <c r="E87" s="6"/>
      <c r="F87" s="38"/>
      <c r="G87" s="6"/>
      <c r="H87" s="6"/>
    </row>
    <row r="88" spans="1:8" ht="15.75" customHeight="1">
      <c r="A88" s="8"/>
      <c r="B88" s="20"/>
      <c r="C88" s="21"/>
      <c r="D88" s="22"/>
      <c r="E88" s="6"/>
      <c r="F88" s="38"/>
      <c r="G88" s="6"/>
      <c r="H88" s="6"/>
    </row>
    <row r="89" spans="1:8" ht="15.75" customHeight="1">
      <c r="A89" s="8"/>
      <c r="B89" s="23"/>
      <c r="C89" s="21"/>
      <c r="D89" s="22"/>
      <c r="E89" s="6"/>
      <c r="F89" s="38"/>
      <c r="G89" s="6"/>
      <c r="H89" s="6"/>
    </row>
    <row r="90" spans="1:8" ht="15.75" customHeight="1">
      <c r="A90" s="8"/>
      <c r="B90" s="20"/>
      <c r="C90" s="21"/>
      <c r="D90" s="45"/>
      <c r="E90" s="6"/>
      <c r="F90" s="38"/>
      <c r="G90" s="6"/>
      <c r="H90" s="6"/>
    </row>
    <row r="91" spans="1:8" ht="15.75" customHeight="1">
      <c r="A91" s="8"/>
      <c r="B91" s="23"/>
      <c r="C91" s="21"/>
      <c r="D91" s="22"/>
      <c r="E91" s="6"/>
      <c r="F91" s="38"/>
      <c r="G91" s="6"/>
      <c r="H91" s="6"/>
    </row>
    <row r="92" spans="1:8" ht="15.75" customHeight="1">
      <c r="A92" s="8"/>
      <c r="B92" s="20"/>
      <c r="C92" s="46"/>
      <c r="D92" s="45"/>
      <c r="E92" s="6"/>
      <c r="F92" s="38"/>
      <c r="G92" s="6"/>
      <c r="H92" s="6"/>
    </row>
    <row r="93" spans="1:8" ht="15.75" customHeight="1">
      <c r="A93" s="8"/>
      <c r="B93" s="20"/>
      <c r="C93" s="21"/>
      <c r="D93" s="22"/>
      <c r="E93" s="6"/>
      <c r="F93" s="38"/>
      <c r="G93" s="6"/>
      <c r="H93" s="6"/>
    </row>
    <row r="94" spans="1:8" ht="15.75" customHeight="1">
      <c r="A94" s="8"/>
      <c r="B94" s="20"/>
      <c r="C94" s="21"/>
      <c r="D94" s="22"/>
      <c r="E94" s="6"/>
      <c r="F94" s="38"/>
      <c r="G94" s="6"/>
      <c r="H94" s="6"/>
    </row>
    <row r="95" spans="1:8" ht="15.75" customHeight="1">
      <c r="A95" s="8"/>
      <c r="B95" s="23"/>
      <c r="C95" s="21"/>
      <c r="D95" s="22"/>
      <c r="E95" s="6"/>
      <c r="F95" s="38"/>
      <c r="G95" s="6"/>
      <c r="H95" s="6"/>
    </row>
    <row r="96" spans="1:8" ht="15.75" customHeight="1">
      <c r="A96" s="8"/>
      <c r="B96" s="20"/>
      <c r="C96" s="21"/>
      <c r="D96" s="22"/>
      <c r="E96" s="6"/>
      <c r="F96" s="38"/>
      <c r="G96" s="6"/>
      <c r="H96" s="6"/>
    </row>
    <row r="97" spans="1:8" ht="15.75" customHeight="1">
      <c r="A97" s="8"/>
      <c r="B97" s="20"/>
      <c r="C97" s="46"/>
      <c r="D97" s="45"/>
      <c r="E97" s="6"/>
      <c r="F97" s="38"/>
      <c r="G97" s="6"/>
      <c r="H97" s="6"/>
    </row>
    <row r="98" spans="1:8" ht="15.75" customHeight="1">
      <c r="A98" s="8"/>
      <c r="B98" s="20"/>
      <c r="C98" s="46"/>
      <c r="D98" s="45"/>
      <c r="E98" s="6"/>
      <c r="F98" s="38"/>
      <c r="G98" s="6"/>
      <c r="H98" s="6"/>
    </row>
    <row r="99" spans="1:8" ht="15.75" customHeight="1">
      <c r="A99" s="8"/>
      <c r="B99" s="18"/>
      <c r="E99" s="6"/>
      <c r="F99" s="38"/>
      <c r="G99" s="6"/>
      <c r="H99" s="8"/>
    </row>
    <row r="100" spans="1:8" ht="15.75" customHeight="1">
      <c r="A100" s="8"/>
      <c r="B100" s="19"/>
      <c r="E100" s="6"/>
      <c r="F100" s="38"/>
      <c r="G100" s="6"/>
      <c r="H100" s="8"/>
    </row>
    <row r="101" spans="1:8" ht="15.75" customHeight="1">
      <c r="A101" s="8"/>
      <c r="B101" s="18"/>
      <c r="E101" s="6"/>
      <c r="F101" s="38"/>
      <c r="G101" s="6"/>
      <c r="H101" s="8"/>
    </row>
    <row r="102" spans="1:8" ht="15.75" customHeight="1">
      <c r="A102" s="8"/>
      <c r="B102" s="19"/>
      <c r="E102" s="6"/>
      <c r="F102" s="38"/>
      <c r="G102" s="6"/>
      <c r="H102" s="8"/>
    </row>
    <row r="103" spans="1:8" ht="15.75" customHeight="1">
      <c r="A103" s="8"/>
      <c r="B103" s="20"/>
      <c r="C103" s="21"/>
      <c r="D103" s="22"/>
      <c r="E103" s="6"/>
      <c r="F103" s="38"/>
      <c r="G103" s="6"/>
      <c r="H103" s="8"/>
    </row>
    <row r="104" spans="1:8" ht="15.75" customHeight="1">
      <c r="A104" s="8"/>
      <c r="B104" s="20"/>
      <c r="C104" s="21"/>
      <c r="D104" s="22"/>
      <c r="E104" s="6"/>
      <c r="F104" s="38"/>
      <c r="G104" s="6"/>
      <c r="H104" s="8"/>
    </row>
    <row r="105" spans="1:8" ht="15.75" customHeight="1">
      <c r="A105" s="8"/>
      <c r="B105" s="23"/>
      <c r="C105" s="21"/>
      <c r="D105" s="22"/>
      <c r="E105" s="6"/>
      <c r="F105" s="38"/>
      <c r="G105" s="6"/>
      <c r="H105" s="8"/>
    </row>
    <row r="106" spans="1:8" ht="15.75" customHeight="1">
      <c r="A106" s="8"/>
      <c r="B106" s="23"/>
      <c r="C106" s="21"/>
      <c r="D106" s="22"/>
      <c r="E106" s="6"/>
      <c r="F106" s="38"/>
      <c r="G106" s="6"/>
      <c r="H106" s="8"/>
    </row>
    <row r="107" spans="1:8" ht="15.75" customHeight="1">
      <c r="A107" s="8"/>
      <c r="B107" s="23"/>
      <c r="C107" s="21"/>
      <c r="D107" s="22"/>
      <c r="E107" s="6"/>
      <c r="F107" s="3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38"/>
      <c r="G108" s="6"/>
      <c r="H108" s="8"/>
    </row>
    <row r="109" spans="1:8" ht="15.75" customHeight="1">
      <c r="B109" s="26"/>
      <c r="F109" s="39"/>
      <c r="G109" s="13"/>
    </row>
    <row r="110" spans="1:8" ht="15.75" customHeight="1">
      <c r="B110" s="26"/>
      <c r="F110" s="39"/>
      <c r="G110" s="13"/>
    </row>
    <row r="111" spans="1:8" ht="15.75" customHeight="1">
      <c r="B111" s="26"/>
      <c r="F111" s="39"/>
      <c r="G111" s="13"/>
    </row>
    <row r="112" spans="1:8" ht="15.75" customHeight="1">
      <c r="F112" s="39"/>
      <c r="G112" s="13"/>
    </row>
    <row r="113" spans="6:8" ht="15.75" customHeight="1">
      <c r="F113" s="39"/>
    </row>
    <row r="114" spans="6:8" ht="15.75" customHeight="1">
      <c r="F114" s="39"/>
    </row>
    <row r="115" spans="6:8" ht="15.75" customHeight="1">
      <c r="F115" s="39"/>
    </row>
    <row r="116" spans="6:8" ht="15.75" customHeight="1">
      <c r="F116" s="39"/>
      <c r="G116" s="13"/>
    </row>
    <row r="117" spans="6:8" ht="15.75" customHeight="1">
      <c r="F117" s="39"/>
      <c r="G117" s="13"/>
    </row>
    <row r="118" spans="6:8" ht="15.75" customHeight="1">
      <c r="F118" s="39"/>
      <c r="G118" s="13"/>
    </row>
    <row r="119" spans="6:8" ht="15.75" customHeight="1">
      <c r="F119" s="39"/>
      <c r="G119" s="13"/>
    </row>
    <row r="120" spans="6:8" ht="15.75" customHeight="1">
      <c r="F120" s="39"/>
      <c r="G120" s="13"/>
    </row>
    <row r="121" spans="6:8" ht="15.75" customHeight="1">
      <c r="F121" s="39"/>
      <c r="G121" s="6"/>
      <c r="H121" s="8"/>
    </row>
    <row r="122" spans="6:8" ht="15.75" customHeight="1">
      <c r="F122" s="39"/>
      <c r="G122" s="6"/>
      <c r="H122" s="8"/>
    </row>
    <row r="123" spans="6:8" ht="15.75" customHeight="1">
      <c r="F123" s="39"/>
      <c r="G123" s="6"/>
      <c r="H123" s="8"/>
    </row>
    <row r="124" spans="6:8" ht="15.75" customHeight="1">
      <c r="F124" s="39"/>
      <c r="G124" s="13"/>
    </row>
    <row r="125" spans="6:8" ht="15.75" customHeight="1">
      <c r="F125" s="39"/>
      <c r="G125" s="13"/>
    </row>
    <row r="126" spans="6:8" ht="15.75" customHeight="1">
      <c r="F126" s="39"/>
      <c r="G126" s="13"/>
    </row>
    <row r="127" spans="6:8" ht="15.75" customHeight="1">
      <c r="F127" s="39"/>
      <c r="G127" s="13"/>
    </row>
    <row r="128" spans="6:8" ht="15.75" customHeight="1">
      <c r="F128" s="39"/>
      <c r="G128" s="13"/>
    </row>
    <row r="129" spans="6:7" ht="15.75" customHeight="1">
      <c r="F129" s="39"/>
      <c r="G129" s="13"/>
    </row>
    <row r="130" spans="6:7" ht="15.75" customHeight="1">
      <c r="F130" s="39"/>
      <c r="G130" s="13"/>
    </row>
    <row r="131" spans="6:7" ht="15.75" customHeight="1">
      <c r="F131" s="39"/>
      <c r="G131" s="13"/>
    </row>
    <row r="132" spans="6:7" ht="15.75" customHeight="1">
      <c r="F132" s="39"/>
      <c r="G132" s="13"/>
    </row>
    <row r="133" spans="6:7" ht="15.75" customHeight="1">
      <c r="F133" s="39"/>
      <c r="G133" s="13"/>
    </row>
    <row r="134" spans="6:7" ht="15.75" customHeight="1">
      <c r="F134" s="39"/>
      <c r="G134" s="13"/>
    </row>
    <row r="135" spans="6:7" ht="15.75" customHeight="1">
      <c r="F135" s="39"/>
      <c r="G135" s="13"/>
    </row>
    <row r="136" spans="6:7" ht="15.75" customHeight="1">
      <c r="F136" s="39"/>
      <c r="G136" s="13"/>
    </row>
    <row r="137" spans="6:7" ht="15.75" customHeight="1">
      <c r="F137" s="39"/>
      <c r="G137" s="13"/>
    </row>
    <row r="138" spans="6:7" ht="15.75" customHeight="1">
      <c r="F138" s="39"/>
      <c r="G138" s="13"/>
    </row>
    <row r="139" spans="6:7" ht="15.75" customHeight="1">
      <c r="F139" s="39"/>
      <c r="G139" s="13"/>
    </row>
    <row r="140" spans="6:7" ht="15.75" customHeight="1">
      <c r="F140" s="39"/>
      <c r="G140" s="13"/>
    </row>
    <row r="141" spans="6:7" ht="15.75" customHeight="1">
      <c r="F141" s="39"/>
      <c r="G141" s="13"/>
    </row>
    <row r="142" spans="6:7" ht="15.75" customHeight="1">
      <c r="F142" s="39"/>
      <c r="G142" s="13"/>
    </row>
    <row r="143" spans="6:7" ht="15.75" customHeight="1">
      <c r="F143" s="39"/>
      <c r="G143" s="13"/>
    </row>
    <row r="144" spans="6:7" ht="15.75" customHeight="1">
      <c r="F144" s="39"/>
      <c r="G144" s="13"/>
    </row>
    <row r="145" spans="6:7" ht="15.75" customHeight="1">
      <c r="F145" s="39"/>
      <c r="G145" s="13"/>
    </row>
    <row r="146" spans="6:7" ht="15.75" customHeight="1">
      <c r="F146" s="39"/>
      <c r="G146" s="13"/>
    </row>
    <row r="147" spans="6:7" ht="15.75" customHeight="1">
      <c r="F147" s="39"/>
      <c r="G147" s="13"/>
    </row>
    <row r="148" spans="6:7" ht="15.75" customHeight="1">
      <c r="F148" s="39"/>
      <c r="G148" s="13"/>
    </row>
    <row r="149" spans="6:7" ht="15.75" customHeight="1">
      <c r="F149" s="39"/>
      <c r="G149" s="13"/>
    </row>
    <row r="150" spans="6:7" ht="15.75" customHeight="1">
      <c r="F150" s="39"/>
      <c r="G150" s="13"/>
    </row>
    <row r="151" spans="6:7" ht="15.75" customHeight="1">
      <c r="F151" s="39"/>
      <c r="G151" s="13"/>
    </row>
    <row r="152" spans="6:7" ht="15.75" customHeight="1">
      <c r="F152" s="39"/>
      <c r="G152" s="13"/>
    </row>
    <row r="153" spans="6:7" ht="15.75" customHeight="1">
      <c r="F153" s="39"/>
      <c r="G153" s="13"/>
    </row>
    <row r="154" spans="6:7" ht="15.75" customHeight="1">
      <c r="F154" s="39"/>
      <c r="G154" s="13"/>
    </row>
    <row r="155" spans="6:7" ht="15.75" customHeight="1">
      <c r="F155" s="39"/>
      <c r="G155" s="13"/>
    </row>
    <row r="156" spans="6:7" ht="15.75" customHeight="1">
      <c r="F156" s="39"/>
      <c r="G156" s="13"/>
    </row>
    <row r="157" spans="6:7" ht="15.75" customHeight="1">
      <c r="F157" s="39"/>
      <c r="G157" s="13"/>
    </row>
    <row r="158" spans="6:7" ht="15.75" customHeight="1">
      <c r="F158" s="39"/>
      <c r="G158" s="13"/>
    </row>
    <row r="159" spans="6:7" ht="15.75" customHeight="1">
      <c r="F159" s="39"/>
      <c r="G159" s="13"/>
    </row>
    <row r="160" spans="6:7" ht="15.75" customHeight="1">
      <c r="F160" s="39"/>
      <c r="G160" s="13"/>
    </row>
    <row r="161" spans="6:7" ht="15.75" customHeight="1">
      <c r="F161" s="39"/>
      <c r="G161" s="13"/>
    </row>
    <row r="162" spans="6:7" ht="15.75" customHeight="1">
      <c r="F162" s="39"/>
      <c r="G162" s="13"/>
    </row>
    <row r="163" spans="6:7" ht="15.75" customHeight="1">
      <c r="F163" s="39"/>
      <c r="G163" s="13"/>
    </row>
    <row r="164" spans="6:7" ht="15.75" customHeight="1">
      <c r="F164" s="39"/>
      <c r="G164" s="13"/>
    </row>
    <row r="165" spans="6:7" ht="15.75" customHeight="1">
      <c r="F165" s="39"/>
      <c r="G165" s="13"/>
    </row>
    <row r="166" spans="6:7" ht="15.75" customHeight="1">
      <c r="F166" s="39"/>
      <c r="G166" s="13"/>
    </row>
    <row r="167" spans="6:7" ht="15.75" customHeight="1">
      <c r="F167" s="39"/>
      <c r="G167" s="13"/>
    </row>
    <row r="168" spans="6:7" ht="15.75" customHeight="1">
      <c r="F168" s="39"/>
      <c r="G168" s="13"/>
    </row>
    <row r="169" spans="6:7" ht="15.75" customHeight="1">
      <c r="F169" s="39"/>
      <c r="G169" s="13"/>
    </row>
    <row r="170" spans="6:7" ht="15.75" customHeight="1">
      <c r="F170" s="39"/>
      <c r="G170" s="13"/>
    </row>
    <row r="171" spans="6:7" ht="15.75" customHeight="1">
      <c r="F171" s="39"/>
      <c r="G171" s="13"/>
    </row>
    <row r="172" spans="6:7" ht="15.75" customHeight="1">
      <c r="F172" s="39"/>
      <c r="G172" s="13"/>
    </row>
    <row r="173" spans="6:7" ht="15.75" customHeight="1">
      <c r="F173" s="39"/>
      <c r="G173" s="13"/>
    </row>
    <row r="174" spans="6:7" ht="15.75" customHeight="1">
      <c r="F174" s="39"/>
      <c r="G174" s="13"/>
    </row>
    <row r="175" spans="6:7" ht="15.75" customHeight="1">
      <c r="F175" s="39"/>
      <c r="G175" s="13"/>
    </row>
    <row r="176" spans="6:7" ht="15.75" customHeight="1">
      <c r="F176" s="39"/>
      <c r="G176" s="13"/>
    </row>
    <row r="177" spans="6:7" ht="15.75" customHeight="1">
      <c r="F177" s="39"/>
      <c r="G177" s="13"/>
    </row>
    <row r="178" spans="6:7" ht="15.75" customHeight="1">
      <c r="F178" s="39"/>
      <c r="G178" s="13"/>
    </row>
    <row r="179" spans="6:7" ht="15.75" customHeight="1">
      <c r="F179" s="39"/>
      <c r="G179" s="13"/>
    </row>
    <row r="180" spans="6:7" ht="15.75" customHeight="1">
      <c r="F180" s="39"/>
      <c r="G180" s="13"/>
    </row>
    <row r="181" spans="6:7" ht="15.75" customHeight="1">
      <c r="F181" s="39"/>
      <c r="G181" s="13"/>
    </row>
    <row r="182" spans="6:7" ht="15.75" customHeight="1">
      <c r="F182" s="39"/>
      <c r="G182" s="13"/>
    </row>
    <row r="183" spans="6:7" ht="15.75" customHeight="1">
      <c r="F183" s="39"/>
      <c r="G183" s="13"/>
    </row>
    <row r="184" spans="6:7" ht="15.75" customHeight="1">
      <c r="F184" s="39"/>
      <c r="G184" s="13"/>
    </row>
    <row r="185" spans="6:7" ht="15.75" customHeight="1">
      <c r="F185" s="39"/>
      <c r="G185" s="13"/>
    </row>
    <row r="186" spans="6:7" ht="15.75" customHeight="1">
      <c r="F186" s="39"/>
      <c r="G186" s="13"/>
    </row>
    <row r="187" spans="6:7" ht="15.75" customHeight="1">
      <c r="F187" s="39"/>
      <c r="G187" s="13"/>
    </row>
    <row r="188" spans="6:7" ht="15.75" customHeight="1">
      <c r="F188" s="39"/>
      <c r="G188" s="13"/>
    </row>
    <row r="189" spans="6:7" ht="15.75" customHeight="1">
      <c r="F189" s="39"/>
      <c r="G189" s="13"/>
    </row>
    <row r="190" spans="6:7" ht="15.75" customHeight="1">
      <c r="F190" s="39"/>
      <c r="G190" s="13"/>
    </row>
    <row r="191" spans="6:7" ht="15.75" customHeight="1">
      <c r="F191" s="39"/>
      <c r="G191" s="13"/>
    </row>
    <row r="192" spans="6:7" ht="15.75" customHeight="1">
      <c r="F192" s="39"/>
      <c r="G192" s="13"/>
    </row>
    <row r="193" spans="6:7" ht="15.75" customHeight="1">
      <c r="F193" s="39"/>
      <c r="G193" s="13"/>
    </row>
    <row r="194" spans="6:7" ht="15.75" customHeight="1">
      <c r="F194" s="39"/>
      <c r="G194" s="13"/>
    </row>
    <row r="195" spans="6:7" ht="15.75" customHeight="1">
      <c r="F195" s="39"/>
      <c r="G195" s="13"/>
    </row>
    <row r="196" spans="6:7" ht="15.75" customHeight="1">
      <c r="F196" s="39"/>
      <c r="G196" s="13"/>
    </row>
    <row r="197" spans="6:7" ht="15.75" customHeight="1">
      <c r="F197" s="39"/>
      <c r="G197" s="13"/>
    </row>
    <row r="198" spans="6:7" ht="15.75" customHeight="1">
      <c r="F198" s="39"/>
      <c r="G198" s="13"/>
    </row>
    <row r="199" spans="6:7" ht="15.75" customHeight="1">
      <c r="F199" s="39"/>
      <c r="G199" s="13"/>
    </row>
    <row r="200" spans="6:7" ht="15.75" customHeight="1">
      <c r="F200" s="39"/>
      <c r="G200" s="13"/>
    </row>
    <row r="201" spans="6:7" ht="15.75" customHeight="1">
      <c r="F201" s="39"/>
      <c r="G201" s="13"/>
    </row>
    <row r="202" spans="6:7" ht="15.75" customHeight="1">
      <c r="F202" s="39"/>
      <c r="G202" s="13"/>
    </row>
    <row r="203" spans="6:7" ht="15.75" customHeight="1">
      <c r="F203" s="39"/>
      <c r="G203" s="13"/>
    </row>
    <row r="204" spans="6:7" ht="15.75" customHeight="1">
      <c r="F204" s="39"/>
      <c r="G204" s="13"/>
    </row>
    <row r="205" spans="6:7" ht="15.75" customHeight="1">
      <c r="F205" s="39"/>
      <c r="G205" s="13"/>
    </row>
    <row r="206" spans="6:7" ht="15.75" customHeight="1">
      <c r="F206" s="39"/>
      <c r="G206" s="13"/>
    </row>
    <row r="207" spans="6:7" ht="15.75" customHeight="1">
      <c r="F207" s="39"/>
      <c r="G207" s="13"/>
    </row>
    <row r="208" spans="6:7" ht="15.75" customHeight="1">
      <c r="F208" s="39"/>
      <c r="G208" s="13"/>
    </row>
    <row r="209" spans="6:7" ht="15.75" customHeight="1">
      <c r="F209" s="39"/>
      <c r="G209" s="13"/>
    </row>
    <row r="210" spans="6:7" ht="15.75" customHeight="1">
      <c r="F210" s="39"/>
      <c r="G210" s="13"/>
    </row>
    <row r="211" spans="6:7" ht="15.75" customHeight="1">
      <c r="F211" s="39"/>
      <c r="G211" s="13"/>
    </row>
    <row r="212" spans="6:7" ht="15.75" customHeight="1">
      <c r="F212" s="39"/>
      <c r="G212" s="13"/>
    </row>
    <row r="213" spans="6:7" ht="15.75" customHeight="1">
      <c r="F213" s="39"/>
      <c r="G213" s="13"/>
    </row>
    <row r="214" spans="6:7" ht="15.75" customHeight="1">
      <c r="F214" s="39"/>
      <c r="G214" s="13"/>
    </row>
    <row r="215" spans="6:7" ht="15.75" customHeight="1">
      <c r="F215" s="39"/>
      <c r="G215" s="13"/>
    </row>
    <row r="216" spans="6:7" ht="15.75" customHeight="1">
      <c r="F216" s="39"/>
      <c r="G216" s="13"/>
    </row>
    <row r="217" spans="6:7" ht="15.75" customHeight="1">
      <c r="F217" s="39"/>
      <c r="G217" s="13"/>
    </row>
    <row r="218" spans="6:7" ht="15.75" customHeight="1">
      <c r="F218" s="39"/>
      <c r="G218" s="13"/>
    </row>
    <row r="219" spans="6:7" ht="15.75" customHeight="1">
      <c r="F219" s="39"/>
      <c r="G219" s="13"/>
    </row>
    <row r="220" spans="6:7" ht="15.75" customHeight="1">
      <c r="F220" s="39"/>
      <c r="G220" s="13"/>
    </row>
    <row r="221" spans="6:7" ht="15.75" customHeight="1">
      <c r="F221" s="39"/>
      <c r="G221" s="13"/>
    </row>
    <row r="222" spans="6:7" ht="15.75" customHeight="1">
      <c r="F222" s="39"/>
      <c r="G222" s="13"/>
    </row>
    <row r="223" spans="6:7" ht="15.75" customHeight="1">
      <c r="F223" s="39"/>
      <c r="G223" s="13"/>
    </row>
    <row r="224" spans="6:7" ht="15.75" customHeight="1">
      <c r="F224" s="39"/>
      <c r="G224" s="13"/>
    </row>
    <row r="225" spans="6:7" ht="15.75" customHeight="1">
      <c r="F225" s="39"/>
      <c r="G225" s="13"/>
    </row>
    <row r="226" spans="6:7" ht="15.75" customHeight="1">
      <c r="F226" s="39"/>
      <c r="G226" s="13"/>
    </row>
    <row r="227" spans="6:7" ht="15.75" customHeight="1">
      <c r="F227" s="39"/>
      <c r="G227" s="13"/>
    </row>
    <row r="228" spans="6:7" ht="15.75" customHeight="1">
      <c r="F228" s="39"/>
      <c r="G228" s="13"/>
    </row>
    <row r="229" spans="6:7" ht="15.75" customHeight="1">
      <c r="F229" s="39"/>
      <c r="G229" s="13"/>
    </row>
    <row r="230" spans="6:7" ht="15.75" customHeight="1">
      <c r="F230" s="39"/>
      <c r="G230" s="13"/>
    </row>
    <row r="231" spans="6:7" ht="15.75" customHeight="1">
      <c r="F231" s="39"/>
      <c r="G231" s="13"/>
    </row>
    <row r="232" spans="6:7" ht="15.75" customHeight="1">
      <c r="F232" s="39"/>
      <c r="G232" s="13"/>
    </row>
    <row r="233" spans="6:7" ht="15.75" customHeight="1">
      <c r="F233" s="39"/>
      <c r="G233" s="13"/>
    </row>
    <row r="234" spans="6:7" ht="15.75" customHeight="1">
      <c r="F234" s="39"/>
      <c r="G234" s="13"/>
    </row>
    <row r="235" spans="6:7" ht="15.75" customHeight="1">
      <c r="F235" s="39"/>
      <c r="G235" s="13"/>
    </row>
    <row r="236" spans="6:7" ht="15.75" customHeight="1">
      <c r="F236" s="39"/>
      <c r="G236" s="13"/>
    </row>
    <row r="237" spans="6:7" ht="15.75" customHeight="1">
      <c r="F237" s="39"/>
      <c r="G237" s="13"/>
    </row>
    <row r="238" spans="6:7" ht="15.75" customHeight="1">
      <c r="F238" s="39"/>
      <c r="G238" s="13"/>
    </row>
    <row r="239" spans="6:7" ht="15.75" customHeight="1">
      <c r="F239" s="39"/>
      <c r="G239" s="13"/>
    </row>
    <row r="240" spans="6:7" ht="15.75" customHeight="1">
      <c r="F240" s="39"/>
      <c r="G240" s="13"/>
    </row>
    <row r="241" spans="6:7" ht="15.75" customHeight="1">
      <c r="F241" s="39"/>
      <c r="G241" s="13"/>
    </row>
    <row r="242" spans="6:7" ht="15.75" customHeight="1">
      <c r="F242" s="39"/>
      <c r="G242" s="13"/>
    </row>
    <row r="243" spans="6:7" ht="15.75" customHeight="1">
      <c r="F243" s="39"/>
      <c r="G243" s="13"/>
    </row>
    <row r="244" spans="6:7" ht="15.75" customHeight="1">
      <c r="F244" s="39"/>
    </row>
    <row r="245" spans="6:7" ht="15.75" customHeight="1">
      <c r="F245" s="39"/>
    </row>
    <row r="246" spans="6:7" ht="15.75" customHeight="1">
      <c r="F246" s="39"/>
    </row>
    <row r="247" spans="6:7" ht="15.75" customHeight="1">
      <c r="F247" s="39"/>
    </row>
    <row r="248" spans="6:7" ht="15.75" customHeight="1">
      <c r="F248" s="39"/>
    </row>
    <row r="249" spans="6:7" ht="15.75" customHeight="1">
      <c r="F249" s="39"/>
    </row>
    <row r="250" spans="6:7" ht="15.75" customHeight="1">
      <c r="F250" s="39"/>
    </row>
    <row r="251" spans="6:7" ht="15.75" customHeight="1">
      <c r="F251" s="39"/>
    </row>
    <row r="252" spans="6:7" ht="15.75" customHeight="1">
      <c r="F252" s="39"/>
    </row>
    <row r="253" spans="6:7" ht="15.75" customHeight="1">
      <c r="F253" s="39"/>
    </row>
    <row r="254" spans="6:7" ht="15.75" customHeight="1">
      <c r="F254" s="39"/>
    </row>
    <row r="255" spans="6:7" ht="15.75" customHeight="1">
      <c r="F255" s="39"/>
    </row>
    <row r="256" spans="6:7" ht="15.75" customHeight="1">
      <c r="F256" s="39"/>
    </row>
    <row r="257" spans="6:6" ht="15.75" customHeight="1">
      <c r="F257" s="39"/>
    </row>
    <row r="258" spans="6:6" ht="15.75" customHeight="1">
      <c r="F258" s="39"/>
    </row>
    <row r="259" spans="6:6" ht="15.75" customHeight="1">
      <c r="F259" s="39"/>
    </row>
    <row r="260" spans="6:6" ht="15.75" customHeight="1">
      <c r="F260" s="39"/>
    </row>
    <row r="261" spans="6:6" ht="15.75" customHeight="1">
      <c r="F261" s="39"/>
    </row>
    <row r="262" spans="6:6" ht="15.75" customHeight="1">
      <c r="F262" s="39"/>
    </row>
    <row r="263" spans="6:6" ht="15.75" customHeight="1">
      <c r="F263" s="39"/>
    </row>
    <row r="264" spans="6:6" ht="15.75" customHeight="1">
      <c r="F264" s="39"/>
    </row>
    <row r="265" spans="6:6" ht="15.75" customHeight="1">
      <c r="F265" s="39"/>
    </row>
    <row r="266" spans="6:6" ht="15.75" customHeight="1">
      <c r="F266" s="39"/>
    </row>
    <row r="267" spans="6:6" ht="15.75" customHeight="1">
      <c r="F267" s="39"/>
    </row>
    <row r="268" spans="6:6" ht="15.75" customHeight="1">
      <c r="F268" s="39"/>
    </row>
    <row r="269" spans="6:6" ht="15.75" customHeight="1">
      <c r="F269" s="39"/>
    </row>
    <row r="270" spans="6:6" ht="15.75" customHeight="1">
      <c r="F270" s="39"/>
    </row>
    <row r="271" spans="6:6" ht="15.75" customHeight="1">
      <c r="F271" s="39"/>
    </row>
    <row r="272" spans="6:6" ht="15.75" customHeight="1">
      <c r="F272" s="39"/>
    </row>
    <row r="273" spans="6:6" ht="15.75" customHeight="1">
      <c r="F273" s="39"/>
    </row>
    <row r="274" spans="6:6" ht="15.75" customHeight="1">
      <c r="F274" s="39"/>
    </row>
    <row r="275" spans="6:6" ht="15.75" customHeight="1">
      <c r="F275" s="39"/>
    </row>
    <row r="276" spans="6:6" ht="15.75" customHeight="1">
      <c r="F276" s="39"/>
    </row>
    <row r="277" spans="6:6" ht="15.75" customHeight="1">
      <c r="F277" s="39"/>
    </row>
    <row r="278" spans="6:6" ht="15.75" customHeight="1">
      <c r="F278" s="39"/>
    </row>
    <row r="279" spans="6:6" ht="15.75" customHeight="1">
      <c r="F279" s="39"/>
    </row>
    <row r="280" spans="6:6" ht="15.75" customHeight="1">
      <c r="F280" s="39"/>
    </row>
    <row r="281" spans="6:6" ht="15.75" customHeight="1">
      <c r="F281" s="39"/>
    </row>
    <row r="282" spans="6:6" ht="15.75" customHeight="1">
      <c r="F282" s="39"/>
    </row>
    <row r="283" spans="6:6" ht="15.75" customHeight="1">
      <c r="F283" s="39"/>
    </row>
    <row r="284" spans="6:6" ht="15.75" customHeight="1">
      <c r="F284" s="39"/>
    </row>
    <row r="285" spans="6:6" ht="15.75" customHeight="1">
      <c r="F285" s="39"/>
    </row>
    <row r="286" spans="6:6" ht="15.75" customHeight="1">
      <c r="F286" s="39"/>
    </row>
    <row r="287" spans="6:6" ht="15.75" customHeight="1">
      <c r="F287" s="39"/>
    </row>
    <row r="288" spans="6:6" ht="15.75" customHeight="1">
      <c r="F288" s="39"/>
    </row>
    <row r="289" spans="6:6" ht="15.75" customHeight="1">
      <c r="F289" s="39"/>
    </row>
    <row r="290" spans="6:6" ht="15.75" customHeight="1">
      <c r="F290" s="39"/>
    </row>
    <row r="291" spans="6:6" ht="15.75" customHeight="1">
      <c r="F291" s="39"/>
    </row>
    <row r="292" spans="6:6" ht="15.75" customHeight="1">
      <c r="F292" s="39"/>
    </row>
    <row r="293" spans="6:6" ht="15.75" customHeight="1">
      <c r="F293" s="39"/>
    </row>
    <row r="294" spans="6:6" ht="15.75" customHeight="1">
      <c r="F294" s="39"/>
    </row>
    <row r="295" spans="6:6" ht="15.75" customHeight="1">
      <c r="F295" s="39"/>
    </row>
    <row r="296" spans="6:6" ht="15.75" customHeight="1">
      <c r="F296" s="39"/>
    </row>
    <row r="297" spans="6:6" ht="15.75" customHeight="1">
      <c r="F297" s="39"/>
    </row>
    <row r="298" spans="6:6" ht="15.75" customHeight="1">
      <c r="F298" s="39"/>
    </row>
    <row r="299" spans="6:6" ht="15.75" customHeight="1">
      <c r="F299" s="39"/>
    </row>
    <row r="300" spans="6:6" ht="15.75" customHeight="1">
      <c r="F300" s="39"/>
    </row>
    <row r="301" spans="6:6" ht="15.75" customHeight="1">
      <c r="F301" s="39"/>
    </row>
    <row r="302" spans="6:6" ht="15.75" customHeight="1">
      <c r="F302" s="39"/>
    </row>
    <row r="303" spans="6:6" ht="15.75" customHeight="1">
      <c r="F303" s="39"/>
    </row>
    <row r="304" spans="6:6" ht="15.75" customHeight="1">
      <c r="F304" s="39"/>
    </row>
    <row r="305" spans="6:6" ht="15.75" customHeight="1">
      <c r="F305" s="39"/>
    </row>
    <row r="306" spans="6:6" ht="15.75" customHeight="1">
      <c r="F306" s="39"/>
    </row>
    <row r="307" spans="6:6" ht="15.75" customHeight="1">
      <c r="F307" s="39"/>
    </row>
    <row r="308" spans="6:6" ht="15.75" customHeight="1">
      <c r="F308" s="39"/>
    </row>
    <row r="309" spans="6:6" ht="15.75" customHeight="1">
      <c r="F309" s="39"/>
    </row>
    <row r="310" spans="6:6" ht="15.75" customHeight="1">
      <c r="F310" s="39"/>
    </row>
    <row r="311" spans="6:6" ht="15.75" customHeight="1">
      <c r="F311" s="39"/>
    </row>
    <row r="312" spans="6:6" ht="15.75" customHeight="1">
      <c r="F312" s="39"/>
    </row>
    <row r="313" spans="6:6" ht="15.75" customHeight="1">
      <c r="F313" s="39"/>
    </row>
    <row r="314" spans="6:6" ht="15.75" customHeight="1">
      <c r="F314" s="39"/>
    </row>
    <row r="315" spans="6:6" ht="15.75" customHeight="1">
      <c r="F315" s="39"/>
    </row>
    <row r="316" spans="6:6" ht="15.75" customHeight="1">
      <c r="F316" s="39"/>
    </row>
    <row r="317" spans="6:6" ht="15.75" customHeight="1">
      <c r="F317" s="39"/>
    </row>
    <row r="318" spans="6:6" ht="15.75" customHeight="1">
      <c r="F318" s="39"/>
    </row>
    <row r="319" spans="6:6" ht="15.75" customHeight="1">
      <c r="F319" s="39"/>
    </row>
    <row r="320" spans="6:6" ht="15.75" customHeight="1">
      <c r="F320" s="39"/>
    </row>
    <row r="321" spans="6:6" ht="15.75" customHeight="1">
      <c r="F321" s="39"/>
    </row>
    <row r="322" spans="6:6" ht="15.75" customHeight="1">
      <c r="F322" s="39"/>
    </row>
    <row r="323" spans="6:6" ht="15.75" customHeight="1">
      <c r="F323" s="39"/>
    </row>
    <row r="324" spans="6:6" ht="15.75" customHeight="1">
      <c r="F324" s="39"/>
    </row>
    <row r="325" spans="6:6" ht="15.75" customHeight="1">
      <c r="F325" s="39"/>
    </row>
    <row r="326" spans="6:6" ht="15.75" customHeight="1">
      <c r="F326" s="39"/>
    </row>
    <row r="327" spans="6:6" ht="15.75" customHeight="1">
      <c r="F327" s="39"/>
    </row>
    <row r="328" spans="6:6" ht="15.75" customHeight="1">
      <c r="F328" s="39"/>
    </row>
    <row r="329" spans="6:6" ht="15.75" customHeight="1">
      <c r="F329" s="39"/>
    </row>
    <row r="330" spans="6:6" ht="15.75" customHeight="1">
      <c r="F330" s="39"/>
    </row>
    <row r="331" spans="6:6" ht="15.75" customHeight="1">
      <c r="F331" s="39"/>
    </row>
    <row r="332" spans="6:6" ht="15.75" customHeight="1">
      <c r="F332" s="39"/>
    </row>
    <row r="333" spans="6:6" ht="15.75" customHeight="1">
      <c r="F333" s="39"/>
    </row>
    <row r="334" spans="6:6" ht="15.75" customHeight="1">
      <c r="F334" s="39"/>
    </row>
    <row r="335" spans="6:6" ht="15.75" customHeight="1">
      <c r="F335" s="39"/>
    </row>
    <row r="336" spans="6:6" ht="15.75" customHeight="1">
      <c r="F336" s="39"/>
    </row>
    <row r="337" spans="6:6" ht="15.75" customHeight="1">
      <c r="F337" s="39"/>
    </row>
    <row r="338" spans="6:6" ht="15.75" customHeight="1">
      <c r="F338" s="39"/>
    </row>
    <row r="339" spans="6:6" ht="15.75" customHeight="1">
      <c r="F339" s="39"/>
    </row>
    <row r="340" spans="6:6" ht="15.75" customHeight="1">
      <c r="F340" s="39"/>
    </row>
    <row r="341" spans="6:6" ht="15.75" customHeight="1">
      <c r="F341" s="39"/>
    </row>
    <row r="342" spans="6:6" ht="15.75" customHeight="1">
      <c r="F342" s="39"/>
    </row>
    <row r="343" spans="6:6" ht="15.75" customHeight="1">
      <c r="F343" s="39"/>
    </row>
    <row r="344" spans="6:6" ht="15.75" customHeight="1">
      <c r="F344" s="39"/>
    </row>
    <row r="345" spans="6:6" ht="15.75" customHeight="1">
      <c r="F345" s="39"/>
    </row>
    <row r="346" spans="6:6" ht="15.75" customHeight="1">
      <c r="F346" s="39"/>
    </row>
    <row r="347" spans="6:6" ht="15.75" customHeight="1">
      <c r="F347" s="39"/>
    </row>
    <row r="348" spans="6:6" ht="15.75" customHeight="1">
      <c r="F348" s="39"/>
    </row>
    <row r="349" spans="6:6" ht="15.75" customHeight="1">
      <c r="F349" s="39"/>
    </row>
    <row r="350" spans="6:6" ht="15.75" customHeight="1">
      <c r="F350" s="39"/>
    </row>
    <row r="351" spans="6:6" ht="15.75" customHeight="1">
      <c r="F351" s="39"/>
    </row>
    <row r="352" spans="6:6" ht="15.75" customHeight="1">
      <c r="F352" s="39"/>
    </row>
    <row r="353" spans="6:6" ht="15.75" customHeight="1">
      <c r="F353" s="39"/>
    </row>
    <row r="354" spans="6:6" ht="15.75" customHeight="1">
      <c r="F354" s="39"/>
    </row>
    <row r="355" spans="6:6" ht="15.75" customHeight="1">
      <c r="F355" s="39"/>
    </row>
    <row r="356" spans="6:6" ht="15.75" customHeight="1">
      <c r="F356" s="39"/>
    </row>
    <row r="357" spans="6:6" ht="15.75" customHeight="1">
      <c r="F357" s="39"/>
    </row>
    <row r="358" spans="6:6" ht="15.75" customHeight="1">
      <c r="F358" s="39"/>
    </row>
    <row r="359" spans="6:6" ht="15.75" customHeight="1">
      <c r="F359" s="39"/>
    </row>
    <row r="360" spans="6:6" ht="15.75" customHeight="1">
      <c r="F360" s="39"/>
    </row>
    <row r="361" spans="6:6" ht="15.75" customHeight="1">
      <c r="F361" s="39"/>
    </row>
    <row r="362" spans="6:6" ht="15.75" customHeight="1">
      <c r="F362" s="39"/>
    </row>
    <row r="363" spans="6:6" ht="15.75" customHeight="1">
      <c r="F363" s="39"/>
    </row>
    <row r="364" spans="6:6" ht="15.75" customHeight="1">
      <c r="F364" s="39"/>
    </row>
    <row r="365" spans="6:6" ht="15.75" customHeight="1">
      <c r="F365" s="39"/>
    </row>
    <row r="366" spans="6:6" ht="15.75" customHeight="1">
      <c r="F366" s="39"/>
    </row>
    <row r="367" spans="6:6" ht="15.75" customHeight="1">
      <c r="F367" s="39"/>
    </row>
    <row r="368" spans="6:6" ht="15.75" customHeight="1">
      <c r="F368" s="39"/>
    </row>
    <row r="369" spans="6:6" ht="15.75" customHeight="1">
      <c r="F369" s="39"/>
    </row>
    <row r="370" spans="6:6" ht="15.75" customHeight="1">
      <c r="F370" s="39"/>
    </row>
    <row r="371" spans="6:6" ht="15.75" customHeight="1">
      <c r="F371" s="39"/>
    </row>
    <row r="372" spans="6:6" ht="15.75" customHeight="1">
      <c r="F372" s="39"/>
    </row>
    <row r="373" spans="6:6" ht="15.75" customHeight="1">
      <c r="F373" s="39"/>
    </row>
    <row r="374" spans="6:6" ht="15.75" customHeight="1">
      <c r="F374" s="39"/>
    </row>
    <row r="375" spans="6:6" ht="15.75" customHeight="1">
      <c r="F375" s="39"/>
    </row>
    <row r="376" spans="6:6" ht="15.75" customHeight="1">
      <c r="F376" s="39"/>
    </row>
    <row r="377" spans="6:6" ht="15.75" customHeight="1">
      <c r="F377" s="39"/>
    </row>
    <row r="378" spans="6:6" ht="15.75" customHeight="1">
      <c r="F378" s="39"/>
    </row>
    <row r="379" spans="6:6" ht="15.75" customHeight="1">
      <c r="F379" s="39"/>
    </row>
    <row r="380" spans="6:6" ht="15.75" customHeight="1">
      <c r="F380" s="39"/>
    </row>
    <row r="381" spans="6:6" ht="15.75" customHeight="1">
      <c r="F381" s="39"/>
    </row>
    <row r="382" spans="6:6" ht="15.75" customHeight="1">
      <c r="F382" s="39"/>
    </row>
    <row r="383" spans="6:6" ht="15.75" customHeight="1">
      <c r="F383" s="39"/>
    </row>
    <row r="384" spans="6:6" ht="15.75" customHeight="1">
      <c r="F384" s="39"/>
    </row>
    <row r="385" spans="6:6" ht="15.75" customHeight="1">
      <c r="F385" s="39"/>
    </row>
    <row r="386" spans="6:6" ht="15.75" customHeight="1">
      <c r="F386" s="39"/>
    </row>
    <row r="387" spans="6:6" ht="15.75" customHeight="1">
      <c r="F387" s="39"/>
    </row>
    <row r="388" spans="6:6" ht="15.75" customHeight="1">
      <c r="F388" s="39"/>
    </row>
    <row r="389" spans="6:6" ht="15.75" customHeight="1">
      <c r="F389" s="39"/>
    </row>
    <row r="390" spans="6:6" ht="15.75" customHeight="1">
      <c r="F390" s="39"/>
    </row>
    <row r="391" spans="6:6" ht="15.75" customHeight="1">
      <c r="F391" s="39"/>
    </row>
    <row r="392" spans="6:6" ht="15.75" customHeight="1">
      <c r="F392" s="39"/>
    </row>
    <row r="393" spans="6:6" ht="15.75" customHeight="1">
      <c r="F393" s="39"/>
    </row>
    <row r="394" spans="6:6" ht="15.75" customHeight="1">
      <c r="F394" s="39"/>
    </row>
    <row r="395" spans="6:6" ht="15.75" customHeight="1">
      <c r="F395" s="39"/>
    </row>
    <row r="396" spans="6:6" ht="15.75" customHeight="1">
      <c r="F396" s="39"/>
    </row>
    <row r="397" spans="6:6" ht="15.75" customHeight="1">
      <c r="F397" s="39"/>
    </row>
    <row r="398" spans="6:6" ht="15.75" customHeight="1">
      <c r="F398" s="39"/>
    </row>
    <row r="399" spans="6:6" ht="15.75" customHeight="1">
      <c r="F399" s="39"/>
    </row>
    <row r="400" spans="6:6" ht="15.75" customHeight="1">
      <c r="F400" s="39"/>
    </row>
    <row r="401" spans="6:6" ht="15.75" customHeight="1">
      <c r="F401" s="39"/>
    </row>
    <row r="402" spans="6:6" ht="15.75" customHeight="1">
      <c r="F402" s="39"/>
    </row>
    <row r="403" spans="6:6" ht="15.75" customHeight="1">
      <c r="F403" s="39"/>
    </row>
    <row r="404" spans="6:6" ht="15.75" customHeight="1">
      <c r="F404" s="39"/>
    </row>
    <row r="405" spans="6:6" ht="15.75" customHeight="1">
      <c r="F405" s="39"/>
    </row>
    <row r="406" spans="6:6" ht="15.75" customHeight="1">
      <c r="F406" s="39"/>
    </row>
    <row r="407" spans="6:6" ht="15.75" customHeight="1">
      <c r="F407" s="39"/>
    </row>
    <row r="408" spans="6:6" ht="15.75" customHeight="1">
      <c r="F408" s="39"/>
    </row>
    <row r="409" spans="6:6" ht="15.75" customHeight="1">
      <c r="F409" s="39"/>
    </row>
    <row r="410" spans="6:6" ht="15.75" customHeight="1">
      <c r="F410" s="39"/>
    </row>
    <row r="411" spans="6:6" ht="15.75" customHeight="1">
      <c r="F411" s="39"/>
    </row>
    <row r="412" spans="6:6" ht="15.75" customHeight="1">
      <c r="F412" s="39"/>
    </row>
    <row r="413" spans="6:6" ht="15.75" customHeight="1">
      <c r="F413" s="39"/>
    </row>
    <row r="414" spans="6:6" ht="15.75" customHeight="1">
      <c r="F414" s="39"/>
    </row>
    <row r="415" spans="6:6" ht="15.75" customHeight="1">
      <c r="F415" s="39"/>
    </row>
    <row r="416" spans="6:6" ht="15.75" customHeight="1">
      <c r="F416" s="39"/>
    </row>
    <row r="417" spans="6:6" ht="15.75" customHeight="1">
      <c r="F417" s="39"/>
    </row>
    <row r="418" spans="6:6" ht="15.75" customHeight="1">
      <c r="F418" s="39"/>
    </row>
    <row r="419" spans="6:6" ht="15.75" customHeight="1">
      <c r="F419" s="39"/>
    </row>
    <row r="420" spans="6:6" ht="15.75" customHeight="1">
      <c r="F420" s="39"/>
    </row>
    <row r="421" spans="6:6" ht="15.75" customHeight="1">
      <c r="F421" s="39"/>
    </row>
    <row r="422" spans="6:6" ht="15.75" customHeight="1">
      <c r="F422" s="39"/>
    </row>
    <row r="423" spans="6:6" ht="15.75" customHeight="1">
      <c r="F423" s="39"/>
    </row>
    <row r="424" spans="6:6" ht="15.75" customHeight="1">
      <c r="F424" s="39"/>
    </row>
    <row r="425" spans="6:6" ht="15.75" customHeight="1">
      <c r="F425" s="39"/>
    </row>
    <row r="426" spans="6:6" ht="15.75" customHeight="1">
      <c r="F426" s="39"/>
    </row>
    <row r="427" spans="6:6" ht="15.75" customHeight="1">
      <c r="F427" s="39"/>
    </row>
    <row r="428" spans="6:6" ht="15.75" customHeight="1">
      <c r="F428" s="39"/>
    </row>
    <row r="429" spans="6:6" ht="15.75" customHeight="1">
      <c r="F429" s="39"/>
    </row>
    <row r="430" spans="6:6" ht="15.75" customHeight="1">
      <c r="F430" s="39"/>
    </row>
    <row r="431" spans="6:6" ht="15.75" customHeight="1">
      <c r="F431" s="39"/>
    </row>
    <row r="432" spans="6:6" ht="15.75" customHeight="1">
      <c r="F432" s="39"/>
    </row>
    <row r="433" spans="6:6" ht="15.75" customHeight="1">
      <c r="F433" s="39"/>
    </row>
    <row r="434" spans="6:6" ht="15.75" customHeight="1">
      <c r="F434" s="39"/>
    </row>
    <row r="435" spans="6:6" ht="15.75" customHeight="1">
      <c r="F435" s="39"/>
    </row>
    <row r="436" spans="6:6" ht="15.75" customHeight="1">
      <c r="F436" s="39"/>
    </row>
    <row r="437" spans="6:6" ht="15.75" customHeight="1">
      <c r="F437" s="39"/>
    </row>
    <row r="438" spans="6:6" ht="15.75" customHeight="1">
      <c r="F438" s="39"/>
    </row>
    <row r="439" spans="6:6" ht="15.75" customHeight="1">
      <c r="F439" s="39"/>
    </row>
    <row r="440" spans="6:6" ht="15.75" customHeight="1">
      <c r="F440" s="39"/>
    </row>
    <row r="441" spans="6:6" ht="15.75" customHeight="1">
      <c r="F441" s="39"/>
    </row>
    <row r="442" spans="6:6" ht="15.75" customHeight="1">
      <c r="F442" s="39"/>
    </row>
    <row r="443" spans="6:6" ht="15.75" customHeight="1">
      <c r="F443" s="39"/>
    </row>
    <row r="444" spans="6:6" ht="15.75" customHeight="1">
      <c r="F444" s="39"/>
    </row>
    <row r="445" spans="6:6" ht="15.75" customHeight="1">
      <c r="F445" s="39"/>
    </row>
    <row r="446" spans="6:6" ht="15.75" customHeight="1">
      <c r="F446" s="39"/>
    </row>
    <row r="447" spans="6:6" ht="15.75" customHeight="1">
      <c r="F447" s="39"/>
    </row>
    <row r="448" spans="6:6" ht="15.75" customHeight="1">
      <c r="F448" s="39"/>
    </row>
    <row r="449" spans="6:6" ht="15.75" customHeight="1">
      <c r="F449" s="39"/>
    </row>
    <row r="450" spans="6:6" ht="15.75" customHeight="1">
      <c r="F450" s="39"/>
    </row>
    <row r="451" spans="6:6" ht="15.75" customHeight="1">
      <c r="F451" s="39"/>
    </row>
    <row r="452" spans="6:6" ht="15.75" customHeight="1">
      <c r="F452" s="39"/>
    </row>
    <row r="453" spans="6:6" ht="15.75" customHeight="1">
      <c r="F453" s="39"/>
    </row>
    <row r="454" spans="6:6" ht="15.75" customHeight="1">
      <c r="F454" s="39"/>
    </row>
    <row r="455" spans="6:6" ht="15.75" customHeight="1">
      <c r="F455" s="39"/>
    </row>
    <row r="456" spans="6:6" ht="15.75" customHeight="1">
      <c r="F456" s="39"/>
    </row>
    <row r="457" spans="6:6" ht="15.75" customHeight="1">
      <c r="F457" s="39"/>
    </row>
    <row r="458" spans="6:6" ht="15.75" customHeight="1">
      <c r="F458" s="39"/>
    </row>
    <row r="459" spans="6:6" ht="15.75" customHeight="1">
      <c r="F459" s="39"/>
    </row>
    <row r="460" spans="6:6" ht="15.75" customHeight="1">
      <c r="F460" s="39"/>
    </row>
    <row r="461" spans="6:6" ht="15.75" customHeight="1">
      <c r="F461" s="39"/>
    </row>
    <row r="462" spans="6:6" ht="15.75" customHeight="1">
      <c r="F462" s="39"/>
    </row>
    <row r="463" spans="6:6" ht="15.75" customHeight="1">
      <c r="F463" s="39"/>
    </row>
    <row r="464" spans="6:6" ht="15.75" customHeight="1">
      <c r="F464" s="39"/>
    </row>
    <row r="465" spans="6:6" ht="15.75" customHeight="1">
      <c r="F465" s="39"/>
    </row>
    <row r="466" spans="6:6" ht="15.75" customHeight="1">
      <c r="F466" s="39"/>
    </row>
    <row r="467" spans="6:6" ht="15.75" customHeight="1">
      <c r="F467" s="39"/>
    </row>
    <row r="468" spans="6:6" ht="15.75" customHeight="1">
      <c r="F468" s="39"/>
    </row>
    <row r="469" spans="6:6" ht="15.75" customHeight="1">
      <c r="F469" s="39"/>
    </row>
    <row r="470" spans="6:6" ht="15.75" customHeight="1">
      <c r="F470" s="39"/>
    </row>
    <row r="471" spans="6:6" ht="15.75" customHeight="1">
      <c r="F471" s="39"/>
    </row>
    <row r="472" spans="6:6" ht="15.75" customHeight="1">
      <c r="F472" s="39"/>
    </row>
    <row r="473" spans="6:6" ht="15.75" customHeight="1">
      <c r="F473" s="39"/>
    </row>
    <row r="474" spans="6:6" ht="15.75" customHeight="1">
      <c r="F474" s="39"/>
    </row>
    <row r="475" spans="6:6" ht="15.75" customHeight="1">
      <c r="F475" s="39"/>
    </row>
    <row r="476" spans="6:6" ht="15.75" customHeight="1">
      <c r="F476" s="39"/>
    </row>
    <row r="477" spans="6:6" ht="15.75" customHeight="1">
      <c r="F477" s="39"/>
    </row>
    <row r="478" spans="6:6" ht="15.75" customHeight="1">
      <c r="F478" s="39"/>
    </row>
    <row r="479" spans="6:6" ht="15.75" customHeight="1">
      <c r="F479" s="39"/>
    </row>
    <row r="480" spans="6:6" ht="15.75" customHeight="1">
      <c r="F480" s="39"/>
    </row>
    <row r="481" spans="6:6" ht="15.75" customHeight="1">
      <c r="F481" s="39"/>
    </row>
    <row r="482" spans="6:6" ht="15.75" customHeight="1">
      <c r="F482" s="39"/>
    </row>
    <row r="483" spans="6:6" ht="15.75" customHeight="1">
      <c r="F483" s="39"/>
    </row>
    <row r="484" spans="6:6" ht="15.75" customHeight="1">
      <c r="F484" s="39"/>
    </row>
    <row r="485" spans="6:6" ht="15.75" customHeight="1">
      <c r="F485" s="39"/>
    </row>
    <row r="486" spans="6:6" ht="15.75" customHeight="1">
      <c r="F486" s="39"/>
    </row>
    <row r="487" spans="6:6" ht="15.75" customHeight="1">
      <c r="F487" s="39"/>
    </row>
    <row r="488" spans="6:6" ht="15.75" customHeight="1">
      <c r="F488" s="39"/>
    </row>
    <row r="489" spans="6:6" ht="15.75" customHeight="1">
      <c r="F489" s="39"/>
    </row>
    <row r="490" spans="6:6" ht="15.75" customHeight="1">
      <c r="F490" s="39"/>
    </row>
    <row r="491" spans="6:6" ht="15.75" customHeight="1">
      <c r="F491" s="39"/>
    </row>
    <row r="492" spans="6:6" ht="15.75" customHeight="1">
      <c r="F492" s="39"/>
    </row>
    <row r="493" spans="6:6" ht="15.75" customHeight="1">
      <c r="F493" s="39"/>
    </row>
    <row r="494" spans="6:6" ht="15.75" customHeight="1">
      <c r="F494" s="39"/>
    </row>
    <row r="495" spans="6:6" ht="15.75" customHeight="1">
      <c r="F495" s="39"/>
    </row>
    <row r="496" spans="6:6" ht="15.75" customHeight="1">
      <c r="F496" s="39"/>
    </row>
    <row r="497" spans="6:6" ht="15.75" customHeight="1">
      <c r="F497" s="39"/>
    </row>
    <row r="498" spans="6:6" ht="15.75" customHeight="1">
      <c r="F498" s="39"/>
    </row>
    <row r="499" spans="6:6" ht="15.75" customHeight="1">
      <c r="F499" s="39"/>
    </row>
    <row r="500" spans="6:6" ht="15.75" customHeight="1">
      <c r="F500" s="39"/>
    </row>
    <row r="501" spans="6:6" ht="15.75" customHeight="1">
      <c r="F501" s="39"/>
    </row>
    <row r="502" spans="6:6" ht="15.75" customHeight="1">
      <c r="F502" s="39"/>
    </row>
    <row r="503" spans="6:6" ht="15.75" customHeight="1">
      <c r="F503" s="39"/>
    </row>
    <row r="504" spans="6:6" ht="15.75" customHeight="1">
      <c r="F504" s="39"/>
    </row>
    <row r="505" spans="6:6" ht="15.75" customHeight="1">
      <c r="F505" s="39"/>
    </row>
    <row r="506" spans="6:6" ht="15.75" customHeight="1">
      <c r="F506" s="39"/>
    </row>
    <row r="507" spans="6:6" ht="15.75" customHeight="1">
      <c r="F507" s="39"/>
    </row>
    <row r="508" spans="6:6" ht="15.75" customHeight="1">
      <c r="F508" s="39"/>
    </row>
    <row r="509" spans="6:6" ht="15.75" customHeight="1">
      <c r="F509" s="39"/>
    </row>
    <row r="510" spans="6:6" ht="15.75" customHeight="1">
      <c r="F510" s="39"/>
    </row>
    <row r="511" spans="6:6" ht="15.75" customHeight="1">
      <c r="F511" s="39"/>
    </row>
    <row r="512" spans="6:6" ht="15.75" customHeight="1">
      <c r="F512" s="39"/>
    </row>
    <row r="513" spans="6:6" ht="15.75" customHeight="1">
      <c r="F513" s="39"/>
    </row>
    <row r="514" spans="6:6" ht="15.75" customHeight="1">
      <c r="F514" s="39"/>
    </row>
    <row r="515" spans="6:6" ht="15.75" customHeight="1">
      <c r="F515" s="39"/>
    </row>
    <row r="516" spans="6:6" ht="15.75" customHeight="1">
      <c r="F516" s="39"/>
    </row>
    <row r="517" spans="6:6" ht="15.75" customHeight="1">
      <c r="F517" s="39"/>
    </row>
    <row r="518" spans="6:6" ht="15.75" customHeight="1">
      <c r="F518" s="39"/>
    </row>
    <row r="519" spans="6:6" ht="15.75" customHeight="1">
      <c r="F519" s="39"/>
    </row>
    <row r="520" spans="6:6" ht="15.75" customHeight="1">
      <c r="F520" s="39"/>
    </row>
    <row r="521" spans="6:6" ht="15.75" customHeight="1">
      <c r="F521" s="39"/>
    </row>
    <row r="522" spans="6:6" ht="15.75" customHeight="1">
      <c r="F522" s="39"/>
    </row>
    <row r="523" spans="6:6" ht="15.75" customHeight="1">
      <c r="F523" s="39"/>
    </row>
    <row r="524" spans="6:6" ht="15.75" customHeight="1">
      <c r="F524" s="39"/>
    </row>
    <row r="525" spans="6:6" ht="15.75" customHeight="1">
      <c r="F525" s="39"/>
    </row>
    <row r="526" spans="6:6" ht="15.75" customHeight="1">
      <c r="F526" s="39"/>
    </row>
    <row r="527" spans="6:6" ht="15.75" customHeight="1">
      <c r="F527" s="39"/>
    </row>
    <row r="528" spans="6:6" ht="15.75" customHeight="1">
      <c r="F528" s="39"/>
    </row>
    <row r="529" spans="6:6" ht="15.75" customHeight="1">
      <c r="F529" s="39"/>
    </row>
    <row r="530" spans="6:6" ht="15.75" customHeight="1">
      <c r="F530" s="39"/>
    </row>
    <row r="531" spans="6:6" ht="15.75" customHeight="1">
      <c r="F531" s="39"/>
    </row>
    <row r="532" spans="6:6" ht="15.75" customHeight="1">
      <c r="F532" s="39"/>
    </row>
    <row r="533" spans="6:6" ht="15.75" customHeight="1">
      <c r="F533" s="39"/>
    </row>
    <row r="534" spans="6:6" ht="15.75" customHeight="1">
      <c r="F534" s="39"/>
    </row>
    <row r="535" spans="6:6" ht="15.75" customHeight="1">
      <c r="F535" s="39"/>
    </row>
    <row r="536" spans="6:6" ht="15.75" customHeight="1">
      <c r="F536" s="39"/>
    </row>
    <row r="537" spans="6:6" ht="15.75" customHeight="1">
      <c r="F537" s="39"/>
    </row>
    <row r="538" spans="6:6" ht="15.75" customHeight="1">
      <c r="F538" s="39"/>
    </row>
    <row r="539" spans="6:6" ht="15.75" customHeight="1">
      <c r="F539" s="39"/>
    </row>
    <row r="540" spans="6:6" ht="15.75" customHeight="1">
      <c r="F540" s="39"/>
    </row>
    <row r="541" spans="6:6" ht="15.75" customHeight="1">
      <c r="F541" s="39"/>
    </row>
    <row r="542" spans="6:6" ht="15.75" customHeight="1">
      <c r="F542" s="39"/>
    </row>
    <row r="543" spans="6:6" ht="15.75" customHeight="1">
      <c r="F543" s="39"/>
    </row>
    <row r="544" spans="6:6" ht="15.75" customHeight="1">
      <c r="F544" s="39"/>
    </row>
    <row r="545" spans="6:6" ht="15.75" customHeight="1">
      <c r="F545" s="39"/>
    </row>
    <row r="546" spans="6:6" ht="15.75" customHeight="1">
      <c r="F546" s="39"/>
    </row>
    <row r="547" spans="6:6" ht="15.75" customHeight="1">
      <c r="F547" s="39"/>
    </row>
    <row r="548" spans="6:6" ht="15.75" customHeight="1">
      <c r="F548" s="39"/>
    </row>
    <row r="549" spans="6:6" ht="15.75" customHeight="1">
      <c r="F549" s="39"/>
    </row>
    <row r="550" spans="6:6" ht="15.75" customHeight="1">
      <c r="F550" s="39"/>
    </row>
    <row r="551" spans="6:6" ht="15.75" customHeight="1">
      <c r="F551" s="39"/>
    </row>
    <row r="552" spans="6:6" ht="15.75" customHeight="1">
      <c r="F552" s="39"/>
    </row>
    <row r="553" spans="6:6" ht="15.75" customHeight="1">
      <c r="F553" s="39"/>
    </row>
    <row r="554" spans="6:6" ht="15.75" customHeight="1">
      <c r="F554" s="39"/>
    </row>
    <row r="555" spans="6:6" ht="15.75" customHeight="1">
      <c r="F555" s="39"/>
    </row>
    <row r="556" spans="6:6" ht="15.75" customHeight="1">
      <c r="F556" s="39"/>
    </row>
    <row r="557" spans="6:6" ht="15.75" customHeight="1">
      <c r="F557" s="39"/>
    </row>
    <row r="558" spans="6:6" ht="15.75" customHeight="1">
      <c r="F558" s="39"/>
    </row>
    <row r="559" spans="6:6" ht="15.75" customHeight="1">
      <c r="F559" s="39"/>
    </row>
    <row r="560" spans="6:6" ht="15.75" customHeight="1">
      <c r="F560" s="39"/>
    </row>
    <row r="561" spans="6:6" ht="15.75" customHeight="1">
      <c r="F561" s="39"/>
    </row>
    <row r="562" spans="6:6" ht="15.75" customHeight="1">
      <c r="F562" s="39"/>
    </row>
    <row r="563" spans="6:6" ht="15.75" customHeight="1">
      <c r="F563" s="39"/>
    </row>
    <row r="564" spans="6:6" ht="15.75" customHeight="1">
      <c r="F564" s="39"/>
    </row>
    <row r="565" spans="6:6" ht="15.75" customHeight="1">
      <c r="F565" s="39"/>
    </row>
    <row r="566" spans="6:6" ht="15.75" customHeight="1">
      <c r="F566" s="39"/>
    </row>
    <row r="567" spans="6:6" ht="15.75" customHeight="1">
      <c r="F567" s="39"/>
    </row>
    <row r="568" spans="6:6" ht="15.75" customHeight="1">
      <c r="F568" s="39"/>
    </row>
    <row r="569" spans="6:6" ht="15.75" customHeight="1">
      <c r="F569" s="39"/>
    </row>
    <row r="570" spans="6:6" ht="15.75" customHeight="1">
      <c r="F570" s="39"/>
    </row>
    <row r="571" spans="6:6" ht="15.75" customHeight="1">
      <c r="F571" s="39"/>
    </row>
    <row r="572" spans="6:6" ht="15.75" customHeight="1">
      <c r="F572" s="39"/>
    </row>
    <row r="573" spans="6:6" ht="15.75" customHeight="1">
      <c r="F573" s="39"/>
    </row>
    <row r="574" spans="6:6" ht="15.75" customHeight="1">
      <c r="F574" s="39"/>
    </row>
    <row r="575" spans="6:6" ht="15.75" customHeight="1">
      <c r="F575" s="39"/>
    </row>
    <row r="576" spans="6:6" ht="15.75" customHeight="1">
      <c r="F576" s="39"/>
    </row>
    <row r="577" spans="6:6" ht="15.75" customHeight="1">
      <c r="F577" s="39"/>
    </row>
    <row r="578" spans="6:6" ht="15.75" customHeight="1">
      <c r="F578" s="39"/>
    </row>
    <row r="579" spans="6:6" ht="15.75" customHeight="1">
      <c r="F579" s="39"/>
    </row>
    <row r="580" spans="6:6" ht="15.75" customHeight="1">
      <c r="F580" s="39"/>
    </row>
    <row r="581" spans="6:6" ht="15.75" customHeight="1">
      <c r="F581" s="39"/>
    </row>
    <row r="582" spans="6:6" ht="15.75" customHeight="1">
      <c r="F582" s="39"/>
    </row>
    <row r="583" spans="6:6" ht="15.75" customHeight="1">
      <c r="F583" s="39"/>
    </row>
    <row r="584" spans="6:6" ht="15.75" customHeight="1">
      <c r="F584" s="39"/>
    </row>
    <row r="585" spans="6:6" ht="15.75" customHeight="1">
      <c r="F585" s="39"/>
    </row>
    <row r="586" spans="6:6" ht="15.75" customHeight="1">
      <c r="F586" s="39"/>
    </row>
    <row r="587" spans="6:6" ht="15.75" customHeight="1">
      <c r="F587" s="39"/>
    </row>
    <row r="588" spans="6:6" ht="15.75" customHeight="1">
      <c r="F588" s="39"/>
    </row>
    <row r="589" spans="6:6" ht="15.75" customHeight="1">
      <c r="F589" s="39"/>
    </row>
    <row r="590" spans="6:6" ht="15.75" customHeight="1">
      <c r="F590" s="39"/>
    </row>
    <row r="591" spans="6:6" ht="15.75" customHeight="1">
      <c r="F591" s="39"/>
    </row>
    <row r="592" spans="6:6" ht="15.75" customHeight="1">
      <c r="F592" s="39"/>
    </row>
    <row r="593" spans="6:6" ht="15.75" customHeight="1">
      <c r="F593" s="39"/>
    </row>
    <row r="594" spans="6:6" ht="15.75" customHeight="1">
      <c r="F594" s="39"/>
    </row>
    <row r="595" spans="6:6" ht="15.75" customHeight="1">
      <c r="F595" s="39"/>
    </row>
    <row r="596" spans="6:6" ht="15.75" customHeight="1">
      <c r="F596" s="39"/>
    </row>
    <row r="597" spans="6:6" ht="15.75" customHeight="1">
      <c r="F597" s="39"/>
    </row>
    <row r="598" spans="6:6" ht="15.75" customHeight="1">
      <c r="F598" s="39"/>
    </row>
    <row r="599" spans="6:6" ht="15.75" customHeight="1">
      <c r="F599" s="39"/>
    </row>
    <row r="600" spans="6:6" ht="15.75" customHeight="1">
      <c r="F600" s="39"/>
    </row>
    <row r="601" spans="6:6" ht="15.75" customHeight="1">
      <c r="F601" s="39"/>
    </row>
    <row r="602" spans="6:6" ht="15.75" customHeight="1">
      <c r="F602" s="39"/>
    </row>
    <row r="603" spans="6:6" ht="15.75" customHeight="1">
      <c r="F603" s="39"/>
    </row>
    <row r="604" spans="6:6" ht="15.75" customHeight="1">
      <c r="F604" s="39"/>
    </row>
    <row r="605" spans="6:6" ht="15.75" customHeight="1">
      <c r="F605" s="39"/>
    </row>
    <row r="606" spans="6:6" ht="15.75" customHeight="1">
      <c r="F606" s="39"/>
    </row>
    <row r="607" spans="6:6" ht="15.75" customHeight="1">
      <c r="F607" s="39"/>
    </row>
    <row r="608" spans="6:6" ht="15.75" customHeight="1">
      <c r="F608" s="39"/>
    </row>
    <row r="609" spans="6:6" ht="15.75" customHeight="1">
      <c r="F609" s="39"/>
    </row>
    <row r="610" spans="6:6" ht="15.75" customHeight="1">
      <c r="F610" s="39"/>
    </row>
    <row r="611" spans="6:6" ht="15.75" customHeight="1">
      <c r="F611" s="39"/>
    </row>
    <row r="612" spans="6:6" ht="15.75" customHeight="1">
      <c r="F612" s="39"/>
    </row>
    <row r="613" spans="6:6" ht="15.75" customHeight="1">
      <c r="F613" s="39"/>
    </row>
    <row r="614" spans="6:6" ht="15.75" customHeight="1">
      <c r="F614" s="39"/>
    </row>
    <row r="615" spans="6:6" ht="15.75" customHeight="1">
      <c r="F615" s="39"/>
    </row>
    <row r="616" spans="6:6" ht="15.75" customHeight="1">
      <c r="F616" s="39"/>
    </row>
    <row r="617" spans="6:6" ht="15.75" customHeight="1">
      <c r="F617" s="39"/>
    </row>
    <row r="618" spans="6:6" ht="15.75" customHeight="1">
      <c r="F618" s="39"/>
    </row>
    <row r="619" spans="6:6" ht="15.75" customHeight="1">
      <c r="F619" s="39"/>
    </row>
    <row r="620" spans="6:6" ht="15.75" customHeight="1">
      <c r="F620" s="39"/>
    </row>
    <row r="621" spans="6:6" ht="15.75" customHeight="1">
      <c r="F621" s="39"/>
    </row>
    <row r="622" spans="6:6" ht="15.75" customHeight="1">
      <c r="F622" s="39"/>
    </row>
    <row r="623" spans="6:6" ht="15.75" customHeight="1">
      <c r="F623" s="39"/>
    </row>
    <row r="624" spans="6:6" ht="15.75" customHeight="1">
      <c r="F624" s="39"/>
    </row>
    <row r="625" spans="6:6" ht="15.75" customHeight="1">
      <c r="F625" s="39"/>
    </row>
    <row r="626" spans="6:6" ht="15.75" customHeight="1">
      <c r="F626" s="39"/>
    </row>
    <row r="627" spans="6:6" ht="15.75" customHeight="1">
      <c r="F627" s="39"/>
    </row>
    <row r="628" spans="6:6" ht="15.75" customHeight="1">
      <c r="F628" s="39"/>
    </row>
    <row r="629" spans="6:6" ht="15.75" customHeight="1">
      <c r="F629" s="39"/>
    </row>
    <row r="630" spans="6:6" ht="15.75" customHeight="1">
      <c r="F630" s="39"/>
    </row>
    <row r="631" spans="6:6" ht="15.75" customHeight="1">
      <c r="F631" s="39"/>
    </row>
    <row r="632" spans="6:6" ht="15.75" customHeight="1">
      <c r="F632" s="39"/>
    </row>
    <row r="633" spans="6:6" ht="15.75" customHeight="1">
      <c r="F633" s="39"/>
    </row>
    <row r="634" spans="6:6" ht="15.75" customHeight="1">
      <c r="F634" s="39"/>
    </row>
    <row r="635" spans="6:6" ht="15.75" customHeight="1">
      <c r="F635" s="39"/>
    </row>
    <row r="636" spans="6:6" ht="15.75" customHeight="1">
      <c r="F636" s="39"/>
    </row>
    <row r="637" spans="6:6" ht="15.75" customHeight="1">
      <c r="F637" s="39"/>
    </row>
    <row r="638" spans="6:6" ht="15.75" customHeight="1">
      <c r="F638" s="39"/>
    </row>
    <row r="639" spans="6:6" ht="15.75" customHeight="1">
      <c r="F639" s="39"/>
    </row>
    <row r="640" spans="6:6" ht="15.75" customHeight="1">
      <c r="F640" s="39"/>
    </row>
    <row r="641" spans="6:6" ht="15.75" customHeight="1">
      <c r="F641" s="39"/>
    </row>
    <row r="642" spans="6:6" ht="15.75" customHeight="1">
      <c r="F642" s="39"/>
    </row>
    <row r="643" spans="6:6" ht="15.75" customHeight="1">
      <c r="F643" s="39"/>
    </row>
    <row r="644" spans="6:6" ht="15.75" customHeight="1">
      <c r="F644" s="39"/>
    </row>
    <row r="645" spans="6:6" ht="15.75" customHeight="1">
      <c r="F645" s="39"/>
    </row>
    <row r="646" spans="6:6" ht="15.75" customHeight="1">
      <c r="F646" s="39"/>
    </row>
    <row r="647" spans="6:6" ht="15.75" customHeight="1">
      <c r="F647" s="39"/>
    </row>
    <row r="648" spans="6:6" ht="15.75" customHeight="1">
      <c r="F648" s="39"/>
    </row>
    <row r="649" spans="6:6" ht="15.75" customHeight="1">
      <c r="F649" s="39"/>
    </row>
    <row r="650" spans="6:6" ht="15.75" customHeight="1">
      <c r="F650" s="39"/>
    </row>
    <row r="651" spans="6:6" ht="15.75" customHeight="1">
      <c r="F651" s="39"/>
    </row>
    <row r="652" spans="6:6" ht="15.75" customHeight="1">
      <c r="F652" s="39"/>
    </row>
    <row r="653" spans="6:6" ht="15.75" customHeight="1">
      <c r="F653" s="39"/>
    </row>
    <row r="654" spans="6:6" ht="15.75" customHeight="1">
      <c r="F654" s="39"/>
    </row>
    <row r="655" spans="6:6" ht="15.75" customHeight="1">
      <c r="F655" s="39"/>
    </row>
    <row r="656" spans="6:6" ht="15.75" customHeight="1">
      <c r="F656" s="39"/>
    </row>
    <row r="657" spans="6:6" ht="15.75" customHeight="1">
      <c r="F657" s="39"/>
    </row>
    <row r="658" spans="6:6" ht="15.75" customHeight="1">
      <c r="F658" s="39"/>
    </row>
    <row r="659" spans="6:6" ht="15.75" customHeight="1">
      <c r="F659" s="39"/>
    </row>
    <row r="660" spans="6:6" ht="15.75" customHeight="1">
      <c r="F660" s="39"/>
    </row>
    <row r="661" spans="6:6" ht="15.75" customHeight="1">
      <c r="F661" s="39"/>
    </row>
    <row r="662" spans="6:6" ht="15.75" customHeight="1">
      <c r="F662" s="39"/>
    </row>
    <row r="663" spans="6:6" ht="15.75" customHeight="1">
      <c r="F663" s="39"/>
    </row>
    <row r="664" spans="6:6" ht="15.75" customHeight="1">
      <c r="F664" s="39"/>
    </row>
    <row r="665" spans="6:6" ht="15.75" customHeight="1">
      <c r="F665" s="39"/>
    </row>
    <row r="666" spans="6:6" ht="15.75" customHeight="1">
      <c r="F666" s="39"/>
    </row>
    <row r="667" spans="6:6" ht="15.75" customHeight="1">
      <c r="F667" s="39"/>
    </row>
    <row r="668" spans="6:6" ht="15.75" customHeight="1">
      <c r="F668" s="39"/>
    </row>
    <row r="669" spans="6:6" ht="15.75" customHeight="1">
      <c r="F669" s="39"/>
    </row>
    <row r="670" spans="6:6" ht="15.75" customHeight="1">
      <c r="F670" s="39"/>
    </row>
    <row r="671" spans="6:6" ht="15.75" customHeight="1">
      <c r="F671" s="39"/>
    </row>
    <row r="672" spans="6:6" ht="15.75" customHeight="1">
      <c r="F672" s="39"/>
    </row>
    <row r="673" spans="6:6" ht="15.75" customHeight="1">
      <c r="F673" s="39"/>
    </row>
    <row r="674" spans="6:6" ht="15.75" customHeight="1">
      <c r="F674" s="39"/>
    </row>
    <row r="675" spans="6:6" ht="15.75" customHeight="1">
      <c r="F675" s="39"/>
    </row>
    <row r="676" spans="6:6" ht="15.75" customHeight="1">
      <c r="F676" s="39"/>
    </row>
    <row r="677" spans="6:6" ht="15.75" customHeight="1">
      <c r="F677" s="39"/>
    </row>
    <row r="678" spans="6:6" ht="15.75" customHeight="1">
      <c r="F678" s="39"/>
    </row>
    <row r="679" spans="6:6" ht="15.75" customHeight="1">
      <c r="F679" s="39"/>
    </row>
    <row r="680" spans="6:6" ht="15.75" customHeight="1">
      <c r="F680" s="39"/>
    </row>
    <row r="681" spans="6:6" ht="15.75" customHeight="1">
      <c r="F681" s="39"/>
    </row>
    <row r="682" spans="6:6" ht="15.75" customHeight="1">
      <c r="F682" s="39"/>
    </row>
    <row r="683" spans="6:6" ht="15.75" customHeight="1">
      <c r="F683" s="39"/>
    </row>
    <row r="684" spans="6:6" ht="15.75" customHeight="1">
      <c r="F684" s="39"/>
    </row>
    <row r="685" spans="6:6" ht="15.75" customHeight="1">
      <c r="F685" s="39"/>
    </row>
    <row r="686" spans="6:6" ht="15.75" customHeight="1">
      <c r="F686" s="39"/>
    </row>
    <row r="687" spans="6:6" ht="15.75" customHeight="1">
      <c r="F687" s="39"/>
    </row>
    <row r="688" spans="6:6" ht="15.75" customHeight="1">
      <c r="F688" s="39"/>
    </row>
    <row r="689" spans="6:6" ht="15.75" customHeight="1">
      <c r="F689" s="39"/>
    </row>
    <row r="690" spans="6:6" ht="15.75" customHeight="1">
      <c r="F690" s="39"/>
    </row>
    <row r="691" spans="6:6" ht="15.75" customHeight="1">
      <c r="F691" s="39"/>
    </row>
    <row r="692" spans="6:6" ht="15.75" customHeight="1">
      <c r="F692" s="39"/>
    </row>
    <row r="693" spans="6:6" ht="15.75" customHeight="1">
      <c r="F693" s="39"/>
    </row>
    <row r="694" spans="6:6" ht="15.75" customHeight="1">
      <c r="F694" s="39"/>
    </row>
    <row r="695" spans="6:6" ht="15.75" customHeight="1">
      <c r="F695" s="39"/>
    </row>
    <row r="696" spans="6:6" ht="15.75" customHeight="1">
      <c r="F696" s="39"/>
    </row>
    <row r="697" spans="6:6" ht="15.75" customHeight="1">
      <c r="F697" s="39"/>
    </row>
    <row r="698" spans="6:6" ht="15.75" customHeight="1">
      <c r="F698" s="39"/>
    </row>
    <row r="699" spans="6:6" ht="15.75" customHeight="1">
      <c r="F699" s="39"/>
    </row>
    <row r="700" spans="6:6" ht="15.75" customHeight="1">
      <c r="F700" s="39"/>
    </row>
    <row r="701" spans="6:6" ht="15.75" customHeight="1">
      <c r="F701" s="39"/>
    </row>
    <row r="702" spans="6:6" ht="15.75" customHeight="1">
      <c r="F702" s="39"/>
    </row>
    <row r="703" spans="6:6" ht="15.75" customHeight="1">
      <c r="F703" s="39"/>
    </row>
    <row r="704" spans="6:6" ht="15.75" customHeight="1">
      <c r="F704" s="39"/>
    </row>
    <row r="705" spans="6:6" ht="15.75" customHeight="1">
      <c r="F705" s="39"/>
    </row>
    <row r="706" spans="6:6" ht="15.75" customHeight="1">
      <c r="F706" s="39"/>
    </row>
    <row r="707" spans="6:6" ht="15.75" customHeight="1">
      <c r="F707" s="39"/>
    </row>
    <row r="708" spans="6:6" ht="15.75" customHeight="1">
      <c r="F708" s="39"/>
    </row>
    <row r="709" spans="6:6" ht="15.75" customHeight="1">
      <c r="F709" s="39"/>
    </row>
    <row r="710" spans="6:6" ht="15.75" customHeight="1">
      <c r="F710" s="39"/>
    </row>
    <row r="711" spans="6:6" ht="15.75" customHeight="1">
      <c r="F711" s="39"/>
    </row>
    <row r="712" spans="6:6" ht="15.75" customHeight="1">
      <c r="F712" s="39"/>
    </row>
    <row r="713" spans="6:6" ht="15.75" customHeight="1">
      <c r="F713" s="39"/>
    </row>
    <row r="714" spans="6:6" ht="15.75" customHeight="1">
      <c r="F714" s="39"/>
    </row>
    <row r="715" spans="6:6" ht="15.75" customHeight="1">
      <c r="F715" s="39"/>
    </row>
    <row r="716" spans="6:6" ht="15.75" customHeight="1">
      <c r="F716" s="39"/>
    </row>
    <row r="717" spans="6:6" ht="15.75" customHeight="1">
      <c r="F717" s="39"/>
    </row>
    <row r="718" spans="6:6" ht="15.75" customHeight="1">
      <c r="F718" s="39"/>
    </row>
    <row r="719" spans="6:6" ht="15.75" customHeight="1">
      <c r="F719" s="39"/>
    </row>
    <row r="720" spans="6:6" ht="15.75" customHeight="1">
      <c r="F720" s="39"/>
    </row>
    <row r="721" spans="6:6" ht="15.75" customHeight="1">
      <c r="F721" s="39"/>
    </row>
    <row r="722" spans="6:6" ht="15.75" customHeight="1">
      <c r="F722" s="39"/>
    </row>
    <row r="723" spans="6:6" ht="15.75" customHeight="1">
      <c r="F723" s="39"/>
    </row>
    <row r="724" spans="6:6" ht="15.75" customHeight="1">
      <c r="F724" s="39"/>
    </row>
    <row r="725" spans="6:6" ht="15.75" customHeight="1">
      <c r="F725" s="39"/>
    </row>
    <row r="726" spans="6:6" ht="15.75" customHeight="1">
      <c r="F726" s="39"/>
    </row>
    <row r="727" spans="6:6" ht="15.75" customHeight="1">
      <c r="F727" s="39"/>
    </row>
    <row r="728" spans="6:6" ht="15.75" customHeight="1">
      <c r="F728" s="39"/>
    </row>
    <row r="729" spans="6:6" ht="15.75" customHeight="1">
      <c r="F729" s="39"/>
    </row>
    <row r="730" spans="6:6" ht="15.75" customHeight="1">
      <c r="F730" s="39"/>
    </row>
    <row r="731" spans="6:6" ht="15.75" customHeight="1">
      <c r="F731" s="39"/>
    </row>
    <row r="732" spans="6:6" ht="15.75" customHeight="1">
      <c r="F732" s="39"/>
    </row>
    <row r="733" spans="6:6" ht="15.75" customHeight="1">
      <c r="F733" s="39"/>
    </row>
    <row r="734" spans="6:6" ht="15.75" customHeight="1">
      <c r="F734" s="39"/>
    </row>
    <row r="735" spans="6:6" ht="15.75" customHeight="1">
      <c r="F735" s="39"/>
    </row>
    <row r="736" spans="6:6" ht="15.75" customHeight="1">
      <c r="F736" s="39"/>
    </row>
    <row r="737" spans="6:6" ht="15.75" customHeight="1">
      <c r="F737" s="39"/>
    </row>
    <row r="738" spans="6:6" ht="15.75" customHeight="1">
      <c r="F738" s="39"/>
    </row>
    <row r="739" spans="6:6" ht="15.75" customHeight="1">
      <c r="F739" s="39"/>
    </row>
    <row r="740" spans="6:6" ht="15.75" customHeight="1">
      <c r="F740" s="39"/>
    </row>
    <row r="741" spans="6:6" ht="15.75" customHeight="1">
      <c r="F741" s="39"/>
    </row>
    <row r="742" spans="6:6" ht="15.75" customHeight="1">
      <c r="F742" s="39"/>
    </row>
    <row r="743" spans="6:6" ht="15.75" customHeight="1">
      <c r="F743" s="39"/>
    </row>
    <row r="744" spans="6:6" ht="15.75" customHeight="1">
      <c r="F744" s="39"/>
    </row>
    <row r="745" spans="6:6" ht="15.75" customHeight="1">
      <c r="F745" s="39"/>
    </row>
    <row r="746" spans="6:6" ht="15.75" customHeight="1">
      <c r="F746" s="39"/>
    </row>
    <row r="747" spans="6:6" ht="15.75" customHeight="1">
      <c r="F747" s="39"/>
    </row>
    <row r="748" spans="6:6" ht="15.75" customHeight="1">
      <c r="F748" s="39"/>
    </row>
    <row r="749" spans="6:6" ht="15.75" customHeight="1">
      <c r="F749" s="39"/>
    </row>
    <row r="750" spans="6:6" ht="15.75" customHeight="1">
      <c r="F750" s="39"/>
    </row>
    <row r="751" spans="6:6" ht="15.75" customHeight="1">
      <c r="F751" s="39"/>
    </row>
    <row r="752" spans="6:6" ht="15.75" customHeight="1">
      <c r="F752" s="39"/>
    </row>
    <row r="753" spans="6:6" ht="15.75" customHeight="1">
      <c r="F753" s="39"/>
    </row>
    <row r="754" spans="6:6" ht="15.75" customHeight="1">
      <c r="F754" s="39"/>
    </row>
    <row r="755" spans="6:6" ht="15.75" customHeight="1">
      <c r="F755" s="39"/>
    </row>
    <row r="756" spans="6:6" ht="15.75" customHeight="1">
      <c r="F756" s="39"/>
    </row>
    <row r="757" spans="6:6" ht="15.75" customHeight="1">
      <c r="F757" s="39"/>
    </row>
    <row r="758" spans="6:6" ht="15.75" customHeight="1">
      <c r="F758" s="39"/>
    </row>
    <row r="759" spans="6:6" ht="15.75" customHeight="1">
      <c r="F759" s="39"/>
    </row>
    <row r="760" spans="6:6" ht="15.75" customHeight="1">
      <c r="F760" s="39"/>
    </row>
    <row r="761" spans="6:6" ht="15.75" customHeight="1">
      <c r="F761" s="39"/>
    </row>
    <row r="762" spans="6:6" ht="15.75" customHeight="1">
      <c r="F762" s="39"/>
    </row>
    <row r="763" spans="6:6" ht="15.75" customHeight="1">
      <c r="F763" s="39"/>
    </row>
    <row r="764" spans="6:6" ht="15.75" customHeight="1">
      <c r="F764" s="39"/>
    </row>
    <row r="765" spans="6:6" ht="15.75" customHeight="1">
      <c r="F765" s="39"/>
    </row>
    <row r="766" spans="6:6" ht="15.75" customHeight="1">
      <c r="F766" s="39"/>
    </row>
    <row r="767" spans="6:6" ht="15.75" customHeight="1">
      <c r="F767" s="39"/>
    </row>
    <row r="768" spans="6:6" ht="15.75" customHeight="1">
      <c r="F768" s="39"/>
    </row>
    <row r="769" spans="6:6" ht="15.75" customHeight="1">
      <c r="F769" s="39"/>
    </row>
    <row r="770" spans="6:6" ht="15.75" customHeight="1">
      <c r="F770" s="39"/>
    </row>
    <row r="771" spans="6:6" ht="15.75" customHeight="1">
      <c r="F771" s="39"/>
    </row>
    <row r="772" spans="6:6" ht="15.75" customHeight="1">
      <c r="F772" s="39"/>
    </row>
    <row r="773" spans="6:6" ht="15.75" customHeight="1">
      <c r="F773" s="39"/>
    </row>
    <row r="774" spans="6:6" ht="15.75" customHeight="1">
      <c r="F774" s="39"/>
    </row>
    <row r="775" spans="6:6" ht="15.75" customHeight="1">
      <c r="F775" s="39"/>
    </row>
    <row r="776" spans="6:6" ht="15.75" customHeight="1">
      <c r="F776" s="39"/>
    </row>
    <row r="777" spans="6:6" ht="15.75" customHeight="1">
      <c r="F777" s="39"/>
    </row>
    <row r="778" spans="6:6" ht="15.75" customHeight="1">
      <c r="F778" s="39"/>
    </row>
    <row r="779" spans="6:6" ht="15.75" customHeight="1">
      <c r="F779" s="39"/>
    </row>
    <row r="780" spans="6:6" ht="15.75" customHeight="1">
      <c r="F780" s="39"/>
    </row>
    <row r="781" spans="6:6" ht="15.75" customHeight="1">
      <c r="F781" s="39"/>
    </row>
    <row r="782" spans="6:6" ht="15.75" customHeight="1">
      <c r="F782" s="39"/>
    </row>
    <row r="783" spans="6:6" ht="15.75" customHeight="1">
      <c r="F783" s="39"/>
    </row>
    <row r="784" spans="6:6" ht="15.75" customHeight="1">
      <c r="F784" s="39"/>
    </row>
    <row r="785" spans="6:6" ht="15.75" customHeight="1">
      <c r="F785" s="39"/>
    </row>
    <row r="786" spans="6:6" ht="15.75" customHeight="1">
      <c r="F786" s="39"/>
    </row>
    <row r="787" spans="6:6" ht="15.75" customHeight="1">
      <c r="F787" s="39"/>
    </row>
    <row r="788" spans="6:6" ht="15.75" customHeight="1">
      <c r="F788" s="39"/>
    </row>
    <row r="789" spans="6:6" ht="15.75" customHeight="1">
      <c r="F789" s="39"/>
    </row>
    <row r="790" spans="6:6" ht="15.75" customHeight="1">
      <c r="F790" s="39"/>
    </row>
    <row r="791" spans="6:6" ht="15.75" customHeight="1">
      <c r="F791" s="39"/>
    </row>
    <row r="792" spans="6:6" ht="15.75" customHeight="1">
      <c r="F792" s="39"/>
    </row>
    <row r="793" spans="6:6" ht="15.75" customHeight="1">
      <c r="F793" s="39"/>
    </row>
    <row r="794" spans="6:6" ht="15.75" customHeight="1">
      <c r="F794" s="39"/>
    </row>
    <row r="795" spans="6:6" ht="15.75" customHeight="1">
      <c r="F795" s="39"/>
    </row>
    <row r="796" spans="6:6" ht="15.75" customHeight="1">
      <c r="F796" s="39"/>
    </row>
    <row r="797" spans="6:6" ht="15.75" customHeight="1">
      <c r="F797" s="39"/>
    </row>
    <row r="798" spans="6:6" ht="15.75" customHeight="1">
      <c r="F798" s="39"/>
    </row>
    <row r="799" spans="6:6" ht="15.75" customHeight="1">
      <c r="F799" s="39"/>
    </row>
    <row r="800" spans="6:6" ht="15.75" customHeight="1">
      <c r="F800" s="39"/>
    </row>
    <row r="801" spans="6:6" ht="15.75" customHeight="1">
      <c r="F801" s="39"/>
    </row>
    <row r="802" spans="6:6" ht="15.75" customHeight="1">
      <c r="F802" s="39"/>
    </row>
    <row r="803" spans="6:6" ht="15.75" customHeight="1">
      <c r="F803" s="39"/>
    </row>
    <row r="804" spans="6:6" ht="15.75" customHeight="1">
      <c r="F804" s="39"/>
    </row>
    <row r="805" spans="6:6" ht="15.75" customHeight="1">
      <c r="F805" s="39"/>
    </row>
    <row r="806" spans="6:6" ht="15.75" customHeight="1">
      <c r="F806" s="39"/>
    </row>
    <row r="807" spans="6:6" ht="15.75" customHeight="1">
      <c r="F807" s="39"/>
    </row>
    <row r="808" spans="6:6" ht="15.75" customHeight="1">
      <c r="F808" s="39"/>
    </row>
    <row r="809" spans="6:6" ht="15.75" customHeight="1">
      <c r="F809" s="39"/>
    </row>
    <row r="810" spans="6:6" ht="15.75" customHeight="1">
      <c r="F810" s="39"/>
    </row>
    <row r="811" spans="6:6" ht="15.75" customHeight="1">
      <c r="F811" s="39"/>
    </row>
    <row r="812" spans="6:6" ht="15.75" customHeight="1">
      <c r="F812" s="39"/>
    </row>
    <row r="813" spans="6:6" ht="15.75" customHeight="1">
      <c r="F813" s="39"/>
    </row>
    <row r="814" spans="6:6" ht="15.75" customHeight="1">
      <c r="F814" s="39"/>
    </row>
    <row r="815" spans="6:6" ht="15.75" customHeight="1">
      <c r="F815" s="39"/>
    </row>
    <row r="816" spans="6:6" ht="15.75" customHeight="1">
      <c r="F816" s="39"/>
    </row>
    <row r="817" spans="6:6" ht="15.75" customHeight="1">
      <c r="F817" s="39"/>
    </row>
    <row r="818" spans="6:6" ht="15.75" customHeight="1">
      <c r="F818" s="39"/>
    </row>
    <row r="819" spans="6:6" ht="15.75" customHeight="1">
      <c r="F819" s="39"/>
    </row>
    <row r="820" spans="6:6" ht="15.75" customHeight="1">
      <c r="F820" s="39"/>
    </row>
    <row r="821" spans="6:6" ht="15.75" customHeight="1">
      <c r="F821" s="39"/>
    </row>
    <row r="822" spans="6:6" ht="15.75" customHeight="1">
      <c r="F822" s="39"/>
    </row>
    <row r="823" spans="6:6" ht="15.75" customHeight="1">
      <c r="F823" s="39"/>
    </row>
    <row r="824" spans="6:6" ht="15.75" customHeight="1">
      <c r="F824" s="39"/>
    </row>
    <row r="825" spans="6:6" ht="15.75" customHeight="1">
      <c r="F825" s="39"/>
    </row>
    <row r="826" spans="6:6" ht="15.75" customHeight="1">
      <c r="F826" s="39"/>
    </row>
    <row r="827" spans="6:6" ht="15.75" customHeight="1">
      <c r="F827" s="39"/>
    </row>
    <row r="828" spans="6:6" ht="15.75" customHeight="1">
      <c r="F828" s="39"/>
    </row>
    <row r="829" spans="6:6" ht="15.75" customHeight="1">
      <c r="F829" s="39"/>
    </row>
    <row r="830" spans="6:6" ht="15.75" customHeight="1">
      <c r="F830" s="39"/>
    </row>
    <row r="831" spans="6:6" ht="15.75" customHeight="1">
      <c r="F831" s="39"/>
    </row>
    <row r="832" spans="6:6" ht="15.75" customHeight="1">
      <c r="F832" s="39"/>
    </row>
    <row r="833" spans="6:6" ht="15.75" customHeight="1">
      <c r="F833" s="39"/>
    </row>
    <row r="834" spans="6:6" ht="15.75" customHeight="1">
      <c r="F834" s="39"/>
    </row>
    <row r="835" spans="6:6" ht="15.75" customHeight="1">
      <c r="F835" s="39"/>
    </row>
    <row r="836" spans="6:6" ht="15.75" customHeight="1">
      <c r="F836" s="39"/>
    </row>
    <row r="837" spans="6:6" ht="15.75" customHeight="1">
      <c r="F837" s="39"/>
    </row>
    <row r="838" spans="6:6" ht="15.75" customHeight="1">
      <c r="F838" s="39"/>
    </row>
    <row r="839" spans="6:6" ht="15.75" customHeight="1">
      <c r="F839" s="39"/>
    </row>
    <row r="840" spans="6:6" ht="15.75" customHeight="1">
      <c r="F840" s="39"/>
    </row>
    <row r="841" spans="6:6" ht="15.75" customHeight="1">
      <c r="F841" s="39"/>
    </row>
    <row r="842" spans="6:6" ht="15.75" customHeight="1">
      <c r="F842" s="39"/>
    </row>
    <row r="843" spans="6:6" ht="15.75" customHeight="1">
      <c r="F843" s="39"/>
    </row>
    <row r="844" spans="6:6" ht="15.75" customHeight="1">
      <c r="F844" s="39"/>
    </row>
    <row r="845" spans="6:6" ht="15.75" customHeight="1">
      <c r="F845" s="39"/>
    </row>
    <row r="846" spans="6:6" ht="15.75" customHeight="1">
      <c r="F846" s="39"/>
    </row>
    <row r="847" spans="6:6" ht="15.75" customHeight="1">
      <c r="F847" s="39"/>
    </row>
    <row r="848" spans="6:6" ht="15.75" customHeight="1">
      <c r="F848" s="39"/>
    </row>
    <row r="849" spans="6:6" ht="15.75" customHeight="1">
      <c r="F849" s="39"/>
    </row>
    <row r="850" spans="6:6" ht="15.75" customHeight="1">
      <c r="F850" s="39"/>
    </row>
    <row r="851" spans="6:6" ht="15.75" customHeight="1">
      <c r="F851" s="39"/>
    </row>
    <row r="852" spans="6:6" ht="15.75" customHeight="1">
      <c r="F852" s="39"/>
    </row>
    <row r="853" spans="6:6" ht="15.75" customHeight="1">
      <c r="F853" s="39"/>
    </row>
    <row r="854" spans="6:6" ht="15.75" customHeight="1">
      <c r="F854" s="39"/>
    </row>
    <row r="855" spans="6:6" ht="15.75" customHeight="1">
      <c r="F855" s="39"/>
    </row>
    <row r="856" spans="6:6" ht="15.75" customHeight="1">
      <c r="F856" s="39"/>
    </row>
    <row r="857" spans="6:6" ht="15.75" customHeight="1">
      <c r="F857" s="39"/>
    </row>
    <row r="858" spans="6:6" ht="15.75" customHeight="1">
      <c r="F858" s="39"/>
    </row>
    <row r="859" spans="6:6" ht="15.75" customHeight="1">
      <c r="F859" s="39"/>
    </row>
    <row r="860" spans="6:6" ht="15.75" customHeight="1">
      <c r="F860" s="39"/>
    </row>
    <row r="861" spans="6:6" ht="15.75" customHeight="1">
      <c r="F861" s="39"/>
    </row>
    <row r="862" spans="6:6" ht="15.75" customHeight="1">
      <c r="F862" s="39"/>
    </row>
    <row r="863" spans="6:6" ht="15.75" customHeight="1">
      <c r="F863" s="39"/>
    </row>
    <row r="864" spans="6:6" ht="15.75" customHeight="1">
      <c r="F864" s="39"/>
    </row>
    <row r="865" spans="6:6" ht="15.75" customHeight="1">
      <c r="F865" s="39"/>
    </row>
    <row r="866" spans="6:6" ht="15.75" customHeight="1">
      <c r="F866" s="39"/>
    </row>
    <row r="867" spans="6:6" ht="15.75" customHeight="1">
      <c r="F867" s="39"/>
    </row>
    <row r="868" spans="6:6" ht="15.75" customHeight="1">
      <c r="F868" s="39"/>
    </row>
    <row r="869" spans="6:6" ht="15.75" customHeight="1">
      <c r="F869" s="39"/>
    </row>
    <row r="870" spans="6:6" ht="15.75" customHeight="1">
      <c r="F870" s="39"/>
    </row>
    <row r="871" spans="6:6" ht="15.75" customHeight="1">
      <c r="F871" s="39"/>
    </row>
    <row r="872" spans="6:6" ht="15.75" customHeight="1">
      <c r="F872" s="39"/>
    </row>
    <row r="873" spans="6:6" ht="15.75" customHeight="1">
      <c r="F873" s="39"/>
    </row>
    <row r="874" spans="6:6" ht="15.75" customHeight="1">
      <c r="F874" s="39"/>
    </row>
    <row r="875" spans="6:6" ht="15.75" customHeight="1">
      <c r="F875" s="39"/>
    </row>
    <row r="876" spans="6:6" ht="15.75" customHeight="1">
      <c r="F876" s="39"/>
    </row>
    <row r="877" spans="6:6" ht="15.75" customHeight="1">
      <c r="F877" s="39"/>
    </row>
    <row r="878" spans="6:6" ht="15.75" customHeight="1">
      <c r="F878" s="39"/>
    </row>
    <row r="879" spans="6:6" ht="15.75" customHeight="1">
      <c r="F879" s="39"/>
    </row>
    <row r="880" spans="6:6" ht="15.75" customHeight="1">
      <c r="F880" s="39"/>
    </row>
    <row r="881" spans="6:6" ht="15.75" customHeight="1">
      <c r="F881" s="39"/>
    </row>
    <row r="882" spans="6:6" ht="15.75" customHeight="1">
      <c r="F882" s="39"/>
    </row>
    <row r="883" spans="6:6" ht="15.75" customHeight="1">
      <c r="F883" s="39"/>
    </row>
    <row r="884" spans="6:6" ht="15.75" customHeight="1">
      <c r="F884" s="39"/>
    </row>
    <row r="885" spans="6:6" ht="15.75" customHeight="1">
      <c r="F885" s="39"/>
    </row>
    <row r="886" spans="6:6" ht="15.75" customHeight="1">
      <c r="F886" s="39"/>
    </row>
    <row r="887" spans="6:6" ht="15.75" customHeight="1">
      <c r="F887" s="39"/>
    </row>
    <row r="888" spans="6:6" ht="15.75" customHeight="1">
      <c r="F888" s="39"/>
    </row>
    <row r="889" spans="6:6" ht="15.75" customHeight="1">
      <c r="F889" s="39"/>
    </row>
    <row r="890" spans="6:6" ht="15.75" customHeight="1">
      <c r="F890" s="39"/>
    </row>
    <row r="891" spans="6:6" ht="15.75" customHeight="1">
      <c r="F891" s="39"/>
    </row>
    <row r="892" spans="6:6" ht="15.75" customHeight="1">
      <c r="F892" s="39"/>
    </row>
    <row r="893" spans="6:6" ht="15.75" customHeight="1">
      <c r="F893" s="39"/>
    </row>
    <row r="894" spans="6:6" ht="15.75" customHeight="1">
      <c r="F894" s="39"/>
    </row>
    <row r="895" spans="6:6" ht="15.75" customHeight="1">
      <c r="F895" s="39"/>
    </row>
    <row r="896" spans="6:6" ht="15.75" customHeight="1">
      <c r="F896" s="39"/>
    </row>
    <row r="897" spans="6:6" ht="15.75" customHeight="1">
      <c r="F897" s="39"/>
    </row>
    <row r="898" spans="6:6" ht="15.75" customHeight="1">
      <c r="F898" s="39"/>
    </row>
    <row r="899" spans="6:6" ht="15.75" customHeight="1">
      <c r="F899" s="39"/>
    </row>
    <row r="900" spans="6:6" ht="15.75" customHeight="1">
      <c r="F900" s="39"/>
    </row>
    <row r="901" spans="6:6" ht="15.75" customHeight="1">
      <c r="F901" s="39"/>
    </row>
    <row r="902" spans="6:6" ht="15.75" customHeight="1">
      <c r="F902" s="39"/>
    </row>
    <row r="903" spans="6:6" ht="15.75" customHeight="1">
      <c r="F903" s="39"/>
    </row>
    <row r="904" spans="6:6" ht="15.75" customHeight="1">
      <c r="F904" s="39"/>
    </row>
    <row r="905" spans="6:6" ht="15.75" customHeight="1">
      <c r="F905" s="39"/>
    </row>
    <row r="906" spans="6:6" ht="15.75" customHeight="1">
      <c r="F906" s="39"/>
    </row>
    <row r="907" spans="6:6" ht="15.75" customHeight="1">
      <c r="F907" s="39"/>
    </row>
    <row r="908" spans="6:6" ht="15.75" customHeight="1">
      <c r="F908" s="39"/>
    </row>
    <row r="909" spans="6:6" ht="15.75" customHeight="1">
      <c r="F909" s="39"/>
    </row>
    <row r="910" spans="6:6" ht="15.75" customHeight="1">
      <c r="F910" s="39"/>
    </row>
    <row r="911" spans="6:6" ht="15.75" customHeight="1">
      <c r="F911" s="39"/>
    </row>
    <row r="912" spans="6:6" ht="15.75" customHeight="1">
      <c r="F912" s="39"/>
    </row>
    <row r="913" spans="6:6" ht="15.75" customHeight="1">
      <c r="F913" s="39"/>
    </row>
    <row r="914" spans="6:6" ht="15.75" customHeight="1">
      <c r="F914" s="39"/>
    </row>
    <row r="915" spans="6:6" ht="15.75" customHeight="1">
      <c r="F915" s="39"/>
    </row>
    <row r="916" spans="6:6" ht="15.75" customHeight="1">
      <c r="F916" s="39"/>
    </row>
    <row r="917" spans="6:6" ht="15.75" customHeight="1">
      <c r="F917" s="39"/>
    </row>
    <row r="918" spans="6:6" ht="15.75" customHeight="1">
      <c r="F918" s="39"/>
    </row>
    <row r="919" spans="6:6" ht="15.75" customHeight="1">
      <c r="F919" s="39"/>
    </row>
    <row r="920" spans="6:6" ht="15.75" customHeight="1">
      <c r="F920" s="39"/>
    </row>
    <row r="921" spans="6:6" ht="15.75" customHeight="1">
      <c r="F921" s="39"/>
    </row>
    <row r="922" spans="6:6" ht="15.75" customHeight="1">
      <c r="F922" s="39"/>
    </row>
    <row r="923" spans="6:6" ht="15.75" customHeight="1">
      <c r="F923" s="39"/>
    </row>
    <row r="924" spans="6:6" ht="15.75" customHeight="1">
      <c r="F924" s="39"/>
    </row>
    <row r="925" spans="6:6" ht="15.75" customHeight="1">
      <c r="F925" s="39"/>
    </row>
    <row r="926" spans="6:6" ht="15.75" customHeight="1">
      <c r="F926" s="39"/>
    </row>
    <row r="927" spans="6:6" ht="15.75" customHeight="1">
      <c r="F927" s="39"/>
    </row>
    <row r="928" spans="6:6" ht="15.75" customHeight="1">
      <c r="F928" s="39"/>
    </row>
    <row r="929" spans="6:6" ht="15.75" customHeight="1">
      <c r="F929" s="39"/>
    </row>
    <row r="930" spans="6:6" ht="15.75" customHeight="1">
      <c r="F930" s="39"/>
    </row>
    <row r="931" spans="6:6" ht="15.75" customHeight="1">
      <c r="F931" s="39"/>
    </row>
    <row r="932" spans="6:6" ht="15.75" customHeight="1">
      <c r="F932" s="39"/>
    </row>
    <row r="933" spans="6:6" ht="15.75" customHeight="1">
      <c r="F933" s="39"/>
    </row>
    <row r="934" spans="6:6" ht="15.75" customHeight="1">
      <c r="F934" s="39"/>
    </row>
    <row r="935" spans="6:6" ht="15.75" customHeight="1">
      <c r="F935" s="39"/>
    </row>
    <row r="936" spans="6:6" ht="15.75" customHeight="1">
      <c r="F936" s="39"/>
    </row>
    <row r="937" spans="6:6" ht="15.75" customHeight="1">
      <c r="F937" s="39"/>
    </row>
    <row r="938" spans="6:6" ht="15.75" customHeight="1">
      <c r="F938" s="39"/>
    </row>
    <row r="939" spans="6:6" ht="15.75" customHeight="1">
      <c r="F939" s="39"/>
    </row>
    <row r="940" spans="6:6" ht="15.75" customHeight="1">
      <c r="F940" s="39"/>
    </row>
    <row r="941" spans="6:6" ht="15.75" customHeight="1">
      <c r="F941" s="39"/>
    </row>
    <row r="942" spans="6:6" ht="15.75" customHeight="1">
      <c r="F942" s="39"/>
    </row>
    <row r="943" spans="6:6" ht="15.75" customHeight="1">
      <c r="F943" s="39"/>
    </row>
    <row r="944" spans="6:6" ht="15.75" customHeight="1">
      <c r="F944" s="39"/>
    </row>
    <row r="945" spans="6:6" ht="15.75" customHeight="1">
      <c r="F945" s="39"/>
    </row>
    <row r="946" spans="6:6" ht="15.75" customHeight="1">
      <c r="F946" s="39"/>
    </row>
    <row r="947" spans="6:6" ht="15.75" customHeight="1">
      <c r="F947" s="39"/>
    </row>
    <row r="948" spans="6:6" ht="15.75" customHeight="1">
      <c r="F948" s="39"/>
    </row>
    <row r="949" spans="6:6" ht="15.75" customHeight="1">
      <c r="F949" s="39"/>
    </row>
    <row r="950" spans="6:6" ht="15.75" customHeight="1">
      <c r="F950" s="39"/>
    </row>
    <row r="951" spans="6:6" ht="15.75" customHeight="1">
      <c r="F951" s="39"/>
    </row>
    <row r="952" spans="6:6" ht="15.75" customHeight="1">
      <c r="F952" s="39"/>
    </row>
    <row r="953" spans="6:6" ht="15.75" customHeight="1">
      <c r="F953" s="39"/>
    </row>
    <row r="954" spans="6:6" ht="15.75" customHeight="1">
      <c r="F954" s="39"/>
    </row>
    <row r="955" spans="6:6" ht="15.75" customHeight="1">
      <c r="F955" s="39"/>
    </row>
    <row r="956" spans="6:6" ht="15.75" customHeight="1">
      <c r="F956" s="39"/>
    </row>
    <row r="957" spans="6:6" ht="15.75" customHeight="1">
      <c r="F957" s="39"/>
    </row>
    <row r="958" spans="6:6" ht="15.75" customHeight="1">
      <c r="F958" s="39"/>
    </row>
    <row r="959" spans="6:6" ht="15.75" customHeight="1">
      <c r="F959" s="39"/>
    </row>
    <row r="960" spans="6:6" ht="15.75" customHeight="1">
      <c r="F960" s="39"/>
    </row>
    <row r="961" spans="6:6" ht="15.75" customHeight="1">
      <c r="F961" s="39"/>
    </row>
    <row r="962" spans="6:6" ht="15.75" customHeight="1">
      <c r="F962" s="39"/>
    </row>
    <row r="963" spans="6:6" ht="15.75" customHeight="1">
      <c r="F963" s="39"/>
    </row>
    <row r="964" spans="6:6" ht="15.75" customHeight="1">
      <c r="F964" s="39"/>
    </row>
    <row r="965" spans="6:6" ht="15.75" customHeight="1">
      <c r="F965" s="39"/>
    </row>
    <row r="966" spans="6:6" ht="15.75" customHeight="1">
      <c r="F966" s="39"/>
    </row>
    <row r="967" spans="6:6" ht="15.75" customHeight="1">
      <c r="F967" s="39"/>
    </row>
    <row r="968" spans="6:6" ht="15.75" customHeight="1">
      <c r="F968" s="39"/>
    </row>
    <row r="969" spans="6:6" ht="15.75" customHeight="1">
      <c r="F969" s="39"/>
    </row>
    <row r="970" spans="6:6" ht="15.75" customHeight="1">
      <c r="F970" s="39"/>
    </row>
    <row r="971" spans="6:6" ht="15.75" customHeight="1">
      <c r="F971" s="39"/>
    </row>
    <row r="972" spans="6:6" ht="15.75" customHeight="1">
      <c r="F972" s="39"/>
    </row>
    <row r="973" spans="6:6" ht="15.75" customHeight="1">
      <c r="F973" s="39"/>
    </row>
    <row r="974" spans="6:6" ht="15.75" customHeight="1">
      <c r="F974" s="39"/>
    </row>
    <row r="975" spans="6:6" ht="15.75" customHeight="1">
      <c r="F975" s="39"/>
    </row>
    <row r="976" spans="6:6" ht="15.75" customHeight="1">
      <c r="F976" s="39"/>
    </row>
    <row r="977" spans="6:6" ht="15.75" customHeight="1">
      <c r="F977" s="39"/>
    </row>
    <row r="978" spans="6:6" ht="15.75" customHeight="1">
      <c r="F978" s="39"/>
    </row>
    <row r="979" spans="6:6" ht="15.75" customHeight="1">
      <c r="F979" s="39"/>
    </row>
    <row r="980" spans="6:6" ht="15.75" customHeight="1">
      <c r="F980" s="39"/>
    </row>
    <row r="981" spans="6:6" ht="15.75" customHeight="1">
      <c r="F981" s="39"/>
    </row>
    <row r="982" spans="6:6" ht="15.75" customHeight="1">
      <c r="F982" s="39"/>
    </row>
    <row r="983" spans="6:6" ht="15.75" customHeight="1">
      <c r="F983" s="39"/>
    </row>
    <row r="984" spans="6:6" ht="15.75" customHeight="1">
      <c r="F984" s="39"/>
    </row>
    <row r="985" spans="6:6" ht="15.75" customHeight="1">
      <c r="F985" s="39"/>
    </row>
    <row r="986" spans="6:6" ht="15.75" customHeight="1">
      <c r="F986" s="39"/>
    </row>
    <row r="987" spans="6:6" ht="15.75" customHeight="1">
      <c r="F987" s="39"/>
    </row>
    <row r="988" spans="6:6" ht="15.75" customHeight="1">
      <c r="F988" s="39"/>
    </row>
    <row r="989" spans="6:6" ht="15.75" customHeight="1">
      <c r="F989" s="39"/>
    </row>
    <row r="990" spans="6:6" ht="15.75" customHeight="1">
      <c r="F990" s="39"/>
    </row>
    <row r="991" spans="6:6" ht="15.75" customHeight="1">
      <c r="F991" s="39"/>
    </row>
    <row r="992" spans="6:6" ht="15.75" customHeight="1">
      <c r="F992" s="39"/>
    </row>
    <row r="993" spans="6:6" ht="15.75" customHeight="1">
      <c r="F993" s="39"/>
    </row>
    <row r="994" spans="6:6" ht="15.75" customHeight="1">
      <c r="F994" s="39"/>
    </row>
    <row r="995" spans="6:6" ht="15.75" customHeight="1">
      <c r="F995" s="39"/>
    </row>
  </sheetData>
  <autoFilter ref="A2:H111" xr:uid="{00000000-0009-0000-0000-000021000000}">
    <sortState xmlns:xlrd2="http://schemas.microsoft.com/office/spreadsheetml/2017/richdata2" ref="A2:H111">
      <sortCondition ref="C2:C111"/>
      <sortCondition ref="B2:B111"/>
      <sortCondition descending="1" ref="H2:H111"/>
      <sortCondition descending="1" ref="E2:E111"/>
      <sortCondition descending="1" ref="G2:G111"/>
      <sortCondition descending="1" ref="D2:D111"/>
    </sortState>
  </autoFilter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L995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2544</v>
      </c>
      <c r="B1" s="8"/>
      <c r="C1" s="8"/>
      <c r="D1" s="8"/>
      <c r="E1" s="8"/>
      <c r="F1" s="8"/>
      <c r="G1" s="27">
        <f t="shared" ref="G1:H1" si="0">SUM(G3:G122)</f>
        <v>2957.5575000000003</v>
      </c>
      <c r="H1" s="27">
        <f t="shared" si="0"/>
        <v>4261.7724999999982</v>
      </c>
      <c r="I1" s="31" t="s">
        <v>1864</v>
      </c>
      <c r="J1" s="31">
        <f>G1*1</f>
        <v>2957.5575000000003</v>
      </c>
      <c r="K1" s="31">
        <f>SUM(G1:H1)-J1</f>
        <v>4261.7724999999973</v>
      </c>
      <c r="L1" s="31">
        <f>SUM(J1:K1)</f>
        <v>7219.3299999999981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  <c r="I2" s="31" t="s">
        <v>1865</v>
      </c>
      <c r="J2" s="31">
        <f>J1+J7+J6</f>
        <v>3203.5575000000003</v>
      </c>
      <c r="K2" s="31">
        <f>K1+K6+K7</f>
        <v>4630.7724999999973</v>
      </c>
      <c r="L2" s="31">
        <f>SUM(J2:K2)</f>
        <v>7834.3299999999981</v>
      </c>
    </row>
    <row r="3" spans="1:12" ht="15.75">
      <c r="A3" s="8"/>
      <c r="B3" s="20">
        <v>44257</v>
      </c>
      <c r="C3" s="21" t="s">
        <v>1842</v>
      </c>
      <c r="D3" s="22" t="s">
        <v>358</v>
      </c>
      <c r="E3" s="6">
        <f t="shared" ref="E3:E80" si="1">MID(D3,3,LEN(D3)-2)+0</f>
        <v>10</v>
      </c>
      <c r="F3" s="38">
        <v>0</v>
      </c>
      <c r="G3" s="6" t="str">
        <f t="shared" ref="G3:G80" si="2">IFERROR(E3/F3,"")</f>
        <v/>
      </c>
      <c r="H3" s="6">
        <f t="shared" ref="H3:H80" si="3">IF(F3=0,E3,E3-G3)</f>
        <v>10</v>
      </c>
      <c r="I3" s="32" t="s">
        <v>1868</v>
      </c>
      <c r="J3" s="31">
        <f>J1-J7+J6</f>
        <v>3203.5575000000003</v>
      </c>
      <c r="K3" s="32"/>
      <c r="L3" s="32"/>
    </row>
    <row r="4" spans="1:12" ht="15.75">
      <c r="A4" s="8"/>
      <c r="B4" s="23">
        <v>44257</v>
      </c>
      <c r="C4" s="21" t="s">
        <v>1842</v>
      </c>
      <c r="D4" s="45" t="s">
        <v>358</v>
      </c>
      <c r="E4" s="6">
        <f t="shared" si="1"/>
        <v>10</v>
      </c>
      <c r="F4" s="38">
        <v>0</v>
      </c>
      <c r="G4" s="6" t="str">
        <f t="shared" si="2"/>
        <v/>
      </c>
      <c r="H4" s="6">
        <f t="shared" si="3"/>
        <v>10</v>
      </c>
    </row>
    <row r="5" spans="1:12" ht="15.75">
      <c r="A5" s="8"/>
      <c r="B5" s="20">
        <v>44258</v>
      </c>
      <c r="C5" s="21" t="s">
        <v>2307</v>
      </c>
      <c r="D5" s="22" t="s">
        <v>2545</v>
      </c>
      <c r="E5" s="6">
        <f t="shared" si="1"/>
        <v>3.2</v>
      </c>
      <c r="F5" s="38">
        <v>0</v>
      </c>
      <c r="G5" s="6" t="str">
        <f t="shared" si="2"/>
        <v/>
      </c>
      <c r="H5" s="6">
        <f t="shared" si="3"/>
        <v>3.2</v>
      </c>
      <c r="I5" s="32" t="s">
        <v>1805</v>
      </c>
      <c r="J5" s="32">
        <v>615</v>
      </c>
      <c r="K5" s="32"/>
    </row>
    <row r="6" spans="1:12" ht="15.75">
      <c r="A6" s="8"/>
      <c r="B6" s="23">
        <v>44258</v>
      </c>
      <c r="C6" s="21" t="s">
        <v>2089</v>
      </c>
      <c r="D6" s="45" t="s">
        <v>249</v>
      </c>
      <c r="E6" s="6">
        <f t="shared" si="1"/>
        <v>8</v>
      </c>
      <c r="F6" s="38">
        <v>0</v>
      </c>
      <c r="G6" s="6" t="str">
        <f t="shared" si="2"/>
        <v/>
      </c>
      <c r="H6" s="6">
        <f t="shared" si="3"/>
        <v>8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/>
      <c r="B7" s="23">
        <v>44259</v>
      </c>
      <c r="C7" s="21" t="s">
        <v>2546</v>
      </c>
      <c r="D7" s="22" t="s">
        <v>2547</v>
      </c>
      <c r="E7" s="6">
        <f t="shared" si="1"/>
        <v>0.56000000000000005</v>
      </c>
      <c r="F7" s="38">
        <v>2</v>
      </c>
      <c r="G7" s="6">
        <f t="shared" si="2"/>
        <v>0.28000000000000003</v>
      </c>
      <c r="H7" s="6">
        <f t="shared" si="3"/>
        <v>0.28000000000000003</v>
      </c>
      <c r="I7" s="1" t="s">
        <v>1809</v>
      </c>
      <c r="J7" s="1">
        <v>0</v>
      </c>
      <c r="K7" s="1">
        <v>0</v>
      </c>
    </row>
    <row r="8" spans="1:12" ht="15.75">
      <c r="A8" s="8"/>
      <c r="B8" s="20">
        <v>44260</v>
      </c>
      <c r="C8" s="21" t="s">
        <v>2548</v>
      </c>
      <c r="D8" s="22" t="s">
        <v>2070</v>
      </c>
      <c r="E8" s="6">
        <f t="shared" si="1"/>
        <v>13.11</v>
      </c>
      <c r="F8" s="38">
        <v>2</v>
      </c>
      <c r="G8" s="6">
        <f t="shared" si="2"/>
        <v>6.5549999999999997</v>
      </c>
      <c r="H8" s="6">
        <f t="shared" si="3"/>
        <v>6.5549999999999997</v>
      </c>
      <c r="I8" s="1" t="s">
        <v>1811</v>
      </c>
      <c r="J8" s="16">
        <v>5598</v>
      </c>
      <c r="K8" s="17">
        <v>0.6</v>
      </c>
    </row>
    <row r="9" spans="1:12" ht="15.75">
      <c r="A9" s="8"/>
      <c r="B9" s="20">
        <v>44260</v>
      </c>
      <c r="C9" s="21" t="s">
        <v>2549</v>
      </c>
      <c r="D9" s="45" t="s">
        <v>2233</v>
      </c>
      <c r="E9" s="6">
        <f t="shared" si="1"/>
        <v>7.4</v>
      </c>
      <c r="F9" s="38">
        <v>2</v>
      </c>
      <c r="G9" s="6">
        <f t="shared" si="2"/>
        <v>3.7</v>
      </c>
      <c r="H9" s="6">
        <f t="shared" si="3"/>
        <v>3.7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20">
        <v>44261</v>
      </c>
      <c r="C10" s="21" t="s">
        <v>2550</v>
      </c>
      <c r="D10" s="22" t="s">
        <v>249</v>
      </c>
      <c r="E10" s="6">
        <f t="shared" si="1"/>
        <v>8</v>
      </c>
      <c r="F10" s="38">
        <v>2</v>
      </c>
      <c r="G10" s="6">
        <f t="shared" si="2"/>
        <v>4</v>
      </c>
      <c r="H10" s="6">
        <f t="shared" si="3"/>
        <v>4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/>
      <c r="B11" s="20">
        <v>44262</v>
      </c>
      <c r="C11" s="21" t="s">
        <v>2551</v>
      </c>
      <c r="D11" s="22" t="s">
        <v>2552</v>
      </c>
      <c r="E11" s="6">
        <f t="shared" si="1"/>
        <v>15.3</v>
      </c>
      <c r="F11" s="38">
        <v>2</v>
      </c>
      <c r="G11" s="6">
        <f t="shared" si="2"/>
        <v>7.65</v>
      </c>
      <c r="H11" s="6">
        <f t="shared" si="3"/>
        <v>7.65</v>
      </c>
    </row>
    <row r="12" spans="1:12" ht="15.75">
      <c r="A12" s="8"/>
      <c r="B12" s="23">
        <v>44262</v>
      </c>
      <c r="C12" s="21" t="s">
        <v>2438</v>
      </c>
      <c r="D12" s="22" t="s">
        <v>1849</v>
      </c>
      <c r="E12" s="6">
        <f t="shared" si="1"/>
        <v>19.98</v>
      </c>
      <c r="F12" s="38">
        <v>2</v>
      </c>
      <c r="G12" s="6">
        <f t="shared" si="2"/>
        <v>9.99</v>
      </c>
      <c r="H12" s="6">
        <f t="shared" si="3"/>
        <v>9.99</v>
      </c>
      <c r="I12" s="1" t="s">
        <v>1818</v>
      </c>
      <c r="J12" s="16">
        <f>J8-K2</f>
        <v>967.22750000000269</v>
      </c>
      <c r="K12" s="17">
        <f t="shared" ref="K12:K13" si="4">J12/J8</f>
        <v>0.17278090389424844</v>
      </c>
    </row>
    <row r="13" spans="1:12" ht="15.75">
      <c r="A13" s="8"/>
      <c r="B13" s="23">
        <v>44262</v>
      </c>
      <c r="C13" s="21" t="s">
        <v>2336</v>
      </c>
      <c r="D13" s="45" t="s">
        <v>2553</v>
      </c>
      <c r="E13" s="6">
        <f t="shared" si="1"/>
        <v>51.75</v>
      </c>
      <c r="F13" s="38">
        <v>2</v>
      </c>
      <c r="G13" s="6">
        <f t="shared" si="2"/>
        <v>25.875</v>
      </c>
      <c r="H13" s="6">
        <f t="shared" si="3"/>
        <v>25.875</v>
      </c>
      <c r="I13" s="1" t="s">
        <v>1821</v>
      </c>
      <c r="J13" s="16">
        <f>J9-J2</f>
        <v>751.69249999999965</v>
      </c>
      <c r="K13" s="17">
        <f t="shared" si="4"/>
        <v>0.19004930156121602</v>
      </c>
    </row>
    <row r="14" spans="1:12" ht="15.75">
      <c r="A14" s="8"/>
      <c r="B14" s="20">
        <v>44263</v>
      </c>
      <c r="C14" s="21" t="s">
        <v>2379</v>
      </c>
      <c r="D14" s="22" t="s">
        <v>2456</v>
      </c>
      <c r="E14" s="6">
        <f t="shared" si="1"/>
        <v>21.5</v>
      </c>
      <c r="F14" s="38">
        <v>2</v>
      </c>
      <c r="G14" s="6">
        <f t="shared" si="2"/>
        <v>10.75</v>
      </c>
      <c r="H14" s="6">
        <f t="shared" si="3"/>
        <v>10.75</v>
      </c>
    </row>
    <row r="15" spans="1:12" ht="15.75">
      <c r="A15" s="8"/>
      <c r="B15" s="20">
        <v>44263</v>
      </c>
      <c r="C15" s="21" t="s">
        <v>906</v>
      </c>
      <c r="D15" s="22" t="s">
        <v>2554</v>
      </c>
      <c r="E15" s="6">
        <f t="shared" si="1"/>
        <v>21.53</v>
      </c>
      <c r="F15" s="38">
        <v>2</v>
      </c>
      <c r="G15" s="6">
        <f t="shared" si="2"/>
        <v>10.765000000000001</v>
      </c>
      <c r="H15" s="6">
        <f t="shared" si="3"/>
        <v>10.765000000000001</v>
      </c>
      <c r="J15" s="47">
        <f>J3+J23</f>
        <v>3203.5575000000003</v>
      </c>
    </row>
    <row r="16" spans="1:12" ht="15.75">
      <c r="A16" s="8"/>
      <c r="B16" s="23">
        <v>44263</v>
      </c>
      <c r="C16" s="21" t="s">
        <v>2379</v>
      </c>
      <c r="D16" s="22" t="s">
        <v>792</v>
      </c>
      <c r="E16" s="6">
        <f t="shared" si="1"/>
        <v>4</v>
      </c>
      <c r="F16" s="38">
        <v>2</v>
      </c>
      <c r="G16" s="6">
        <f t="shared" si="2"/>
        <v>2</v>
      </c>
      <c r="H16" s="6">
        <f t="shared" si="3"/>
        <v>2</v>
      </c>
    </row>
    <row r="17" spans="1:10" ht="15.75">
      <c r="A17" s="8"/>
      <c r="B17" s="24">
        <v>44264</v>
      </c>
      <c r="C17" s="21" t="s">
        <v>2555</v>
      </c>
      <c r="D17" s="22" t="s">
        <v>378</v>
      </c>
      <c r="E17" s="6">
        <f t="shared" si="1"/>
        <v>0.6</v>
      </c>
      <c r="F17" s="38">
        <v>2</v>
      </c>
      <c r="G17" s="6">
        <f t="shared" si="2"/>
        <v>0.3</v>
      </c>
      <c r="H17" s="6">
        <f t="shared" si="3"/>
        <v>0.3</v>
      </c>
    </row>
    <row r="18" spans="1:10" ht="15.75">
      <c r="A18" s="8"/>
      <c r="B18" s="23">
        <v>44265</v>
      </c>
      <c r="C18" s="21" t="s">
        <v>2464</v>
      </c>
      <c r="D18" s="22" t="s">
        <v>262</v>
      </c>
      <c r="E18" s="6">
        <f t="shared" si="1"/>
        <v>31.78</v>
      </c>
      <c r="F18" s="38">
        <v>2</v>
      </c>
      <c r="G18" s="6">
        <f t="shared" si="2"/>
        <v>15.89</v>
      </c>
      <c r="H18" s="6">
        <f t="shared" si="3"/>
        <v>15.89</v>
      </c>
    </row>
    <row r="19" spans="1:10" ht="15.75">
      <c r="A19" s="8"/>
      <c r="B19" s="23">
        <v>44266</v>
      </c>
      <c r="C19" s="21" t="s">
        <v>2412</v>
      </c>
      <c r="D19" s="22" t="s">
        <v>50</v>
      </c>
      <c r="E19" s="6">
        <f t="shared" si="1"/>
        <v>6.5</v>
      </c>
      <c r="F19" s="38">
        <v>2</v>
      </c>
      <c r="G19" s="6">
        <f t="shared" si="2"/>
        <v>3.25</v>
      </c>
      <c r="H19" s="6">
        <f t="shared" si="3"/>
        <v>3.25</v>
      </c>
    </row>
    <row r="20" spans="1:10" ht="15.75">
      <c r="A20" s="8"/>
      <c r="B20" s="20">
        <v>44266</v>
      </c>
      <c r="C20" s="21" t="s">
        <v>2464</v>
      </c>
      <c r="D20" s="22" t="s">
        <v>2556</v>
      </c>
      <c r="E20" s="6">
        <f t="shared" si="1"/>
        <v>15.89</v>
      </c>
      <c r="F20" s="38">
        <v>2</v>
      </c>
      <c r="G20" s="6">
        <f t="shared" si="2"/>
        <v>7.9450000000000003</v>
      </c>
      <c r="H20" s="6">
        <f t="shared" si="3"/>
        <v>7.9450000000000003</v>
      </c>
      <c r="I20" s="34" t="s">
        <v>2162</v>
      </c>
      <c r="J20" s="34">
        <f>SUM(0)</f>
        <v>0</v>
      </c>
    </row>
    <row r="21" spans="1:10" ht="15.75" customHeight="1">
      <c r="A21" s="8"/>
      <c r="B21" s="20">
        <v>44267</v>
      </c>
      <c r="C21" s="21" t="s">
        <v>1916</v>
      </c>
      <c r="D21" s="22" t="s">
        <v>2557</v>
      </c>
      <c r="E21" s="6">
        <f t="shared" si="1"/>
        <v>41.39</v>
      </c>
      <c r="F21" s="38">
        <v>2</v>
      </c>
      <c r="G21" s="6">
        <f t="shared" si="2"/>
        <v>20.695</v>
      </c>
      <c r="H21" s="6">
        <f t="shared" si="3"/>
        <v>20.695</v>
      </c>
    </row>
    <row r="22" spans="1:10" ht="15.75" customHeight="1">
      <c r="A22" s="8"/>
      <c r="B22" s="20">
        <v>44267</v>
      </c>
      <c r="C22" s="21" t="s">
        <v>326</v>
      </c>
      <c r="D22" s="22" t="s">
        <v>59</v>
      </c>
      <c r="E22" s="6">
        <f t="shared" si="1"/>
        <v>2.9</v>
      </c>
      <c r="F22" s="38">
        <v>2</v>
      </c>
      <c r="G22" s="6">
        <f t="shared" si="2"/>
        <v>1.45</v>
      </c>
      <c r="H22" s="6">
        <f t="shared" si="3"/>
        <v>1.45</v>
      </c>
      <c r="I22" s="34" t="s">
        <v>2165</v>
      </c>
      <c r="J22" s="36">
        <f>J20/2</f>
        <v>0</v>
      </c>
    </row>
    <row r="23" spans="1:10" ht="15.75" customHeight="1">
      <c r="A23" s="8"/>
      <c r="B23" s="20">
        <v>44267</v>
      </c>
      <c r="C23" s="21" t="s">
        <v>2280</v>
      </c>
      <c r="D23" s="22" t="s">
        <v>2558</v>
      </c>
      <c r="E23" s="6">
        <f t="shared" si="1"/>
        <v>34.35</v>
      </c>
      <c r="F23" s="38">
        <v>2</v>
      </c>
      <c r="G23" s="6">
        <f t="shared" si="2"/>
        <v>17.175000000000001</v>
      </c>
      <c r="H23" s="6">
        <f t="shared" si="3"/>
        <v>17.175000000000001</v>
      </c>
      <c r="I23" s="34" t="s">
        <v>2168</v>
      </c>
      <c r="J23" s="36">
        <f>J20-J22</f>
        <v>0</v>
      </c>
    </row>
    <row r="24" spans="1:10" ht="15.75" customHeight="1">
      <c r="A24" s="8"/>
      <c r="B24" s="20">
        <v>44267</v>
      </c>
      <c r="C24" s="21" t="s">
        <v>2511</v>
      </c>
      <c r="D24" s="22" t="s">
        <v>2559</v>
      </c>
      <c r="E24" s="6">
        <f t="shared" si="1"/>
        <v>91.34</v>
      </c>
      <c r="F24" s="38">
        <v>2</v>
      </c>
      <c r="G24" s="6">
        <f t="shared" si="2"/>
        <v>45.67</v>
      </c>
      <c r="H24" s="6">
        <f t="shared" si="3"/>
        <v>45.67</v>
      </c>
    </row>
    <row r="25" spans="1:10" ht="15.75" customHeight="1">
      <c r="A25" s="8"/>
      <c r="B25" s="20">
        <v>44267</v>
      </c>
      <c r="C25" s="21" t="s">
        <v>326</v>
      </c>
      <c r="D25" s="45" t="s">
        <v>2560</v>
      </c>
      <c r="E25" s="6">
        <f t="shared" si="1"/>
        <v>6.05</v>
      </c>
      <c r="F25" s="38">
        <v>2</v>
      </c>
      <c r="G25" s="6">
        <f t="shared" si="2"/>
        <v>3.0249999999999999</v>
      </c>
      <c r="H25" s="6">
        <f t="shared" si="3"/>
        <v>3.0249999999999999</v>
      </c>
      <c r="I25" s="34" t="s">
        <v>2257</v>
      </c>
      <c r="J25" s="34">
        <v>0</v>
      </c>
    </row>
    <row r="26" spans="1:10" ht="15.75" customHeight="1">
      <c r="A26" s="8"/>
      <c r="B26" s="20">
        <v>44268</v>
      </c>
      <c r="C26" s="21" t="s">
        <v>1322</v>
      </c>
      <c r="D26" s="22" t="s">
        <v>2561</v>
      </c>
      <c r="E26" s="6">
        <f t="shared" si="1"/>
        <v>24.87</v>
      </c>
      <c r="F26" s="38">
        <v>2</v>
      </c>
      <c r="G26" s="6">
        <f t="shared" si="2"/>
        <v>12.435</v>
      </c>
      <c r="H26" s="6">
        <f t="shared" si="3"/>
        <v>12.435</v>
      </c>
    </row>
    <row r="27" spans="1:10" ht="15.75" customHeight="1">
      <c r="A27" s="8"/>
      <c r="B27" s="20">
        <v>44268</v>
      </c>
      <c r="C27" s="21" t="s">
        <v>2412</v>
      </c>
      <c r="D27" s="22" t="s">
        <v>2562</v>
      </c>
      <c r="E27" s="6">
        <f t="shared" si="1"/>
        <v>18.600000000000001</v>
      </c>
      <c r="F27" s="38">
        <v>2</v>
      </c>
      <c r="G27" s="6">
        <f t="shared" si="2"/>
        <v>9.3000000000000007</v>
      </c>
      <c r="H27" s="6">
        <f t="shared" si="3"/>
        <v>9.3000000000000007</v>
      </c>
      <c r="I27" s="34" t="s">
        <v>2165</v>
      </c>
      <c r="J27" s="34">
        <f>J25/2</f>
        <v>0</v>
      </c>
    </row>
    <row r="28" spans="1:10" ht="15.75" customHeight="1">
      <c r="A28" s="8"/>
      <c r="B28" s="20">
        <v>44269</v>
      </c>
      <c r="C28" s="21" t="s">
        <v>2563</v>
      </c>
      <c r="D28" s="22" t="s">
        <v>2564</v>
      </c>
      <c r="E28" s="6">
        <f t="shared" si="1"/>
        <v>1.36</v>
      </c>
      <c r="F28" s="38">
        <v>2</v>
      </c>
      <c r="G28" s="6">
        <f t="shared" si="2"/>
        <v>0.68</v>
      </c>
      <c r="H28" s="6">
        <f t="shared" si="3"/>
        <v>0.68</v>
      </c>
      <c r="I28" s="34" t="s">
        <v>2168</v>
      </c>
      <c r="J28" s="34">
        <f>J25-J27</f>
        <v>0</v>
      </c>
    </row>
    <row r="29" spans="1:10" ht="15.75" customHeight="1">
      <c r="A29" s="8"/>
      <c r="B29" s="20">
        <v>44270</v>
      </c>
      <c r="C29" s="21" t="s">
        <v>1745</v>
      </c>
      <c r="D29" s="22" t="s">
        <v>2565</v>
      </c>
      <c r="E29" s="6">
        <f t="shared" si="1"/>
        <v>1708.23</v>
      </c>
      <c r="F29" s="38">
        <v>4</v>
      </c>
      <c r="G29" s="6">
        <f t="shared" si="2"/>
        <v>427.0575</v>
      </c>
      <c r="H29" s="6">
        <f t="shared" si="3"/>
        <v>1281.1725000000001</v>
      </c>
    </row>
    <row r="30" spans="1:10" ht="15.75" customHeight="1">
      <c r="A30" s="8"/>
      <c r="B30" s="20">
        <v>44271</v>
      </c>
      <c r="C30" s="21" t="s">
        <v>2100</v>
      </c>
      <c r="D30" s="22" t="s">
        <v>330</v>
      </c>
      <c r="E30" s="6">
        <f t="shared" si="1"/>
        <v>8.8000000000000007</v>
      </c>
      <c r="F30" s="38">
        <v>2</v>
      </c>
      <c r="G30" s="6">
        <f t="shared" si="2"/>
        <v>4.4000000000000004</v>
      </c>
      <c r="H30" s="6">
        <f t="shared" si="3"/>
        <v>4.4000000000000004</v>
      </c>
    </row>
    <row r="31" spans="1:10" ht="15.75" customHeight="1">
      <c r="A31" s="8"/>
      <c r="B31" s="23">
        <v>44271</v>
      </c>
      <c r="C31" s="21" t="s">
        <v>326</v>
      </c>
      <c r="D31" s="22" t="s">
        <v>505</v>
      </c>
      <c r="E31" s="6">
        <f t="shared" si="1"/>
        <v>5.5</v>
      </c>
      <c r="F31" s="38">
        <v>2</v>
      </c>
      <c r="G31" s="6">
        <f t="shared" si="2"/>
        <v>2.75</v>
      </c>
      <c r="H31" s="6">
        <f t="shared" si="3"/>
        <v>2.75</v>
      </c>
    </row>
    <row r="32" spans="1:10" ht="15.75" customHeight="1">
      <c r="A32" s="8"/>
      <c r="B32" s="20">
        <v>44271</v>
      </c>
      <c r="C32" s="21" t="s">
        <v>2566</v>
      </c>
      <c r="D32" s="22" t="s">
        <v>2567</v>
      </c>
      <c r="E32" s="6">
        <f t="shared" si="1"/>
        <v>28.13</v>
      </c>
      <c r="F32" s="38">
        <v>2</v>
      </c>
      <c r="G32" s="6">
        <f t="shared" si="2"/>
        <v>14.065</v>
      </c>
      <c r="H32" s="6">
        <f t="shared" si="3"/>
        <v>14.065</v>
      </c>
    </row>
    <row r="33" spans="1:8" ht="15.75" customHeight="1">
      <c r="A33" s="8"/>
      <c r="B33" s="20">
        <v>44272</v>
      </c>
      <c r="C33" s="21" t="s">
        <v>2568</v>
      </c>
      <c r="D33" s="22" t="s">
        <v>2569</v>
      </c>
      <c r="E33" s="6">
        <f t="shared" si="1"/>
        <v>682</v>
      </c>
      <c r="F33" s="38">
        <v>4</v>
      </c>
      <c r="G33" s="6">
        <f t="shared" si="2"/>
        <v>170.5</v>
      </c>
      <c r="H33" s="6">
        <f t="shared" si="3"/>
        <v>511.5</v>
      </c>
    </row>
    <row r="34" spans="1:8" ht="15.75" customHeight="1">
      <c r="A34" s="8"/>
      <c r="B34" s="20">
        <v>44273</v>
      </c>
      <c r="C34" s="21" t="s">
        <v>2412</v>
      </c>
      <c r="D34" s="22" t="s">
        <v>2570</v>
      </c>
      <c r="E34" s="6">
        <f t="shared" si="1"/>
        <v>14.6</v>
      </c>
      <c r="F34" s="38">
        <v>2</v>
      </c>
      <c r="G34" s="6">
        <f t="shared" si="2"/>
        <v>7.3</v>
      </c>
      <c r="H34" s="6">
        <f t="shared" si="3"/>
        <v>7.3</v>
      </c>
    </row>
    <row r="35" spans="1:8" ht="15.75" customHeight="1">
      <c r="A35" s="8"/>
      <c r="B35" s="20">
        <v>44273</v>
      </c>
      <c r="C35" s="21" t="s">
        <v>1850</v>
      </c>
      <c r="D35" s="22" t="s">
        <v>31</v>
      </c>
      <c r="E35" s="6">
        <f t="shared" si="1"/>
        <v>9.9</v>
      </c>
      <c r="F35" s="38">
        <v>2</v>
      </c>
      <c r="G35" s="6">
        <f t="shared" si="2"/>
        <v>4.95</v>
      </c>
      <c r="H35" s="6">
        <f t="shared" si="3"/>
        <v>4.95</v>
      </c>
    </row>
    <row r="36" spans="1:8" ht="15.75" customHeight="1">
      <c r="A36" s="8"/>
      <c r="B36" s="20">
        <v>44274</v>
      </c>
      <c r="C36" s="21" t="s">
        <v>2571</v>
      </c>
      <c r="D36" s="22" t="s">
        <v>1344</v>
      </c>
      <c r="E36" s="6">
        <f t="shared" si="1"/>
        <v>0.28000000000000003</v>
      </c>
      <c r="F36" s="38">
        <v>2</v>
      </c>
      <c r="G36" s="6">
        <f t="shared" si="2"/>
        <v>0.14000000000000001</v>
      </c>
      <c r="H36" s="6">
        <f t="shared" si="3"/>
        <v>0.14000000000000001</v>
      </c>
    </row>
    <row r="37" spans="1:8" ht="15.75" customHeight="1">
      <c r="A37" s="8"/>
      <c r="B37" s="20">
        <v>44276</v>
      </c>
      <c r="C37" s="21" t="s">
        <v>2572</v>
      </c>
      <c r="D37" s="22" t="s">
        <v>2573</v>
      </c>
      <c r="E37" s="6">
        <f t="shared" si="1"/>
        <v>155.78</v>
      </c>
      <c r="F37" s="38">
        <v>2</v>
      </c>
      <c r="G37" s="6">
        <f t="shared" si="2"/>
        <v>77.89</v>
      </c>
      <c r="H37" s="6">
        <f t="shared" si="3"/>
        <v>77.89</v>
      </c>
    </row>
    <row r="38" spans="1:8" ht="15.75" customHeight="1">
      <c r="A38" s="8"/>
      <c r="B38" s="20">
        <v>44277</v>
      </c>
      <c r="C38" s="21" t="s">
        <v>2511</v>
      </c>
      <c r="D38" s="22" t="s">
        <v>2574</v>
      </c>
      <c r="E38" s="6">
        <f t="shared" si="1"/>
        <v>1872.44</v>
      </c>
      <c r="F38" s="38">
        <v>2</v>
      </c>
      <c r="G38" s="6">
        <f t="shared" si="2"/>
        <v>936.22</v>
      </c>
      <c r="H38" s="6">
        <f t="shared" si="3"/>
        <v>936.22</v>
      </c>
    </row>
    <row r="39" spans="1:8" ht="15.75" customHeight="1">
      <c r="A39" s="8"/>
      <c r="B39" s="20">
        <v>44277</v>
      </c>
      <c r="C39" s="21" t="s">
        <v>2575</v>
      </c>
      <c r="D39" s="22" t="s">
        <v>1956</v>
      </c>
      <c r="E39" s="6">
        <f t="shared" si="1"/>
        <v>55</v>
      </c>
      <c r="F39" s="38">
        <v>2</v>
      </c>
      <c r="G39" s="6">
        <f t="shared" si="2"/>
        <v>27.5</v>
      </c>
      <c r="H39" s="6">
        <f t="shared" si="3"/>
        <v>27.5</v>
      </c>
    </row>
    <row r="40" spans="1:8" ht="15.75" customHeight="1">
      <c r="A40" s="8"/>
      <c r="B40" s="20">
        <v>44277</v>
      </c>
      <c r="C40" s="21" t="s">
        <v>2379</v>
      </c>
      <c r="D40" s="22" t="s">
        <v>924</v>
      </c>
      <c r="E40" s="6">
        <f t="shared" si="1"/>
        <v>16.5</v>
      </c>
      <c r="F40" s="38">
        <v>2</v>
      </c>
      <c r="G40" s="6">
        <f t="shared" si="2"/>
        <v>8.25</v>
      </c>
      <c r="H40" s="6">
        <f t="shared" si="3"/>
        <v>8.25</v>
      </c>
    </row>
    <row r="41" spans="1:8" ht="15.75" customHeight="1">
      <c r="A41" s="8"/>
      <c r="B41" s="20">
        <v>44277</v>
      </c>
      <c r="C41" s="21" t="s">
        <v>2576</v>
      </c>
      <c r="D41" s="22" t="s">
        <v>2339</v>
      </c>
      <c r="E41" s="6">
        <f t="shared" si="1"/>
        <v>160</v>
      </c>
      <c r="F41" s="38">
        <v>2</v>
      </c>
      <c r="G41" s="6">
        <f t="shared" si="2"/>
        <v>80</v>
      </c>
      <c r="H41" s="6">
        <f t="shared" si="3"/>
        <v>80</v>
      </c>
    </row>
    <row r="42" spans="1:8" ht="15.75" customHeight="1">
      <c r="A42" s="8"/>
      <c r="B42" s="24">
        <v>44277</v>
      </c>
      <c r="C42" s="21" t="s">
        <v>2307</v>
      </c>
      <c r="D42" s="22" t="s">
        <v>2545</v>
      </c>
      <c r="E42" s="6">
        <f t="shared" si="1"/>
        <v>3.2</v>
      </c>
      <c r="F42" s="38">
        <v>2</v>
      </c>
      <c r="G42" s="6">
        <f t="shared" si="2"/>
        <v>1.6</v>
      </c>
      <c r="H42" s="6">
        <f t="shared" si="3"/>
        <v>1.6</v>
      </c>
    </row>
    <row r="43" spans="1:8" ht="15.75" customHeight="1">
      <c r="A43" s="8"/>
      <c r="B43" s="23">
        <v>44278</v>
      </c>
      <c r="C43" s="21" t="s">
        <v>2577</v>
      </c>
      <c r="D43" s="22" t="s">
        <v>2578</v>
      </c>
      <c r="E43" s="6">
        <f t="shared" si="1"/>
        <v>19.649999999999999</v>
      </c>
      <c r="F43" s="38">
        <v>2</v>
      </c>
      <c r="G43" s="6">
        <f t="shared" si="2"/>
        <v>9.8249999999999993</v>
      </c>
      <c r="H43" s="6">
        <f t="shared" si="3"/>
        <v>9.8249999999999993</v>
      </c>
    </row>
    <row r="44" spans="1:8" ht="15.75" customHeight="1">
      <c r="A44" s="8"/>
      <c r="B44" s="20">
        <v>44278</v>
      </c>
      <c r="C44" s="21" t="s">
        <v>1969</v>
      </c>
      <c r="D44" s="22" t="s">
        <v>885</v>
      </c>
      <c r="E44" s="6">
        <f t="shared" si="1"/>
        <v>160.5</v>
      </c>
      <c r="F44" s="38">
        <v>2</v>
      </c>
      <c r="G44" s="6">
        <f t="shared" si="2"/>
        <v>80.25</v>
      </c>
      <c r="H44" s="6">
        <f t="shared" si="3"/>
        <v>80.25</v>
      </c>
    </row>
    <row r="45" spans="1:8" ht="15.75" customHeight="1">
      <c r="A45" s="8"/>
      <c r="B45" s="23">
        <v>44278</v>
      </c>
      <c r="C45" s="21" t="s">
        <v>2461</v>
      </c>
      <c r="D45" s="22" t="s">
        <v>2579</v>
      </c>
      <c r="E45" s="6">
        <f t="shared" si="1"/>
        <v>24.7</v>
      </c>
      <c r="F45" s="38">
        <v>2</v>
      </c>
      <c r="G45" s="6">
        <f t="shared" si="2"/>
        <v>12.35</v>
      </c>
      <c r="H45" s="6">
        <f t="shared" si="3"/>
        <v>12.35</v>
      </c>
    </row>
    <row r="46" spans="1:8" ht="15.75" customHeight="1">
      <c r="A46" s="8"/>
      <c r="B46" s="20">
        <v>44278</v>
      </c>
      <c r="C46" s="21" t="s">
        <v>2461</v>
      </c>
      <c r="D46" s="22" t="s">
        <v>1402</v>
      </c>
      <c r="E46" s="6">
        <f t="shared" si="1"/>
        <v>3.05</v>
      </c>
      <c r="F46" s="38">
        <v>2</v>
      </c>
      <c r="G46" s="6">
        <f t="shared" si="2"/>
        <v>1.5249999999999999</v>
      </c>
      <c r="H46" s="6">
        <f t="shared" si="3"/>
        <v>1.5249999999999999</v>
      </c>
    </row>
    <row r="47" spans="1:8" ht="15.75" customHeight="1">
      <c r="A47" s="8"/>
      <c r="B47" s="20">
        <v>44278</v>
      </c>
      <c r="C47" s="21" t="s">
        <v>2580</v>
      </c>
      <c r="D47" s="22" t="s">
        <v>2581</v>
      </c>
      <c r="E47" s="6">
        <f t="shared" si="1"/>
        <v>416.65</v>
      </c>
      <c r="F47" s="38">
        <v>0</v>
      </c>
      <c r="G47" s="6" t="str">
        <f t="shared" si="2"/>
        <v/>
      </c>
      <c r="H47" s="6">
        <f t="shared" si="3"/>
        <v>416.65</v>
      </c>
    </row>
    <row r="48" spans="1:8" ht="15.75" customHeight="1">
      <c r="A48" s="8"/>
      <c r="B48" s="20">
        <v>44279</v>
      </c>
      <c r="C48" s="21" t="s">
        <v>2412</v>
      </c>
      <c r="D48" s="22" t="s">
        <v>2001</v>
      </c>
      <c r="E48" s="6">
        <f t="shared" si="1"/>
        <v>17.7</v>
      </c>
      <c r="F48" s="38">
        <v>2</v>
      </c>
      <c r="G48" s="6">
        <f t="shared" si="2"/>
        <v>8.85</v>
      </c>
      <c r="H48" s="6">
        <f t="shared" si="3"/>
        <v>8.85</v>
      </c>
    </row>
    <row r="49" spans="1:8" ht="15.75" customHeight="1">
      <c r="A49" s="8"/>
      <c r="B49" s="23">
        <v>44279</v>
      </c>
      <c r="C49" s="21" t="s">
        <v>2461</v>
      </c>
      <c r="D49" s="22" t="s">
        <v>2582</v>
      </c>
      <c r="E49" s="6">
        <f t="shared" si="1"/>
        <v>2.65</v>
      </c>
      <c r="F49" s="38">
        <v>2</v>
      </c>
      <c r="G49" s="6">
        <f t="shared" si="2"/>
        <v>1.325</v>
      </c>
      <c r="H49" s="6">
        <f t="shared" si="3"/>
        <v>1.325</v>
      </c>
    </row>
    <row r="50" spans="1:8" ht="15.75" customHeight="1">
      <c r="A50" s="8"/>
      <c r="B50" s="23">
        <v>44279</v>
      </c>
      <c r="C50" s="21" t="s">
        <v>2583</v>
      </c>
      <c r="D50" s="45" t="s">
        <v>2396</v>
      </c>
      <c r="E50" s="6">
        <f t="shared" si="1"/>
        <v>15.4</v>
      </c>
      <c r="F50" s="38">
        <v>2</v>
      </c>
      <c r="G50" s="6">
        <f t="shared" si="2"/>
        <v>7.7</v>
      </c>
      <c r="H50" s="6">
        <f t="shared" si="3"/>
        <v>7.7</v>
      </c>
    </row>
    <row r="51" spans="1:8" ht="15.75" customHeight="1">
      <c r="A51" s="8"/>
      <c r="B51" s="20">
        <v>44279</v>
      </c>
      <c r="C51" s="46" t="s">
        <v>2583</v>
      </c>
      <c r="D51" s="45" t="s">
        <v>498</v>
      </c>
      <c r="E51" s="6">
        <f t="shared" si="1"/>
        <v>5.2</v>
      </c>
      <c r="F51" s="38">
        <v>2</v>
      </c>
      <c r="G51" s="6">
        <f t="shared" si="2"/>
        <v>2.6</v>
      </c>
      <c r="H51" s="6">
        <f t="shared" si="3"/>
        <v>2.6</v>
      </c>
    </row>
    <row r="52" spans="1:8" ht="15.75" customHeight="1">
      <c r="A52" s="8"/>
      <c r="B52" s="20">
        <v>44280</v>
      </c>
      <c r="C52" s="21" t="s">
        <v>2464</v>
      </c>
      <c r="D52" s="22" t="s">
        <v>2556</v>
      </c>
      <c r="E52" s="6">
        <f t="shared" si="1"/>
        <v>15.89</v>
      </c>
      <c r="F52" s="38">
        <v>2</v>
      </c>
      <c r="G52" s="6">
        <f t="shared" si="2"/>
        <v>7.9450000000000003</v>
      </c>
      <c r="H52" s="6">
        <f t="shared" si="3"/>
        <v>7.9450000000000003</v>
      </c>
    </row>
    <row r="53" spans="1:8" ht="15.75" customHeight="1">
      <c r="A53" s="8"/>
      <c r="B53" s="20">
        <v>44280</v>
      </c>
      <c r="C53" s="21" t="s">
        <v>2412</v>
      </c>
      <c r="D53" s="22" t="s">
        <v>68</v>
      </c>
      <c r="E53" s="6">
        <f t="shared" si="1"/>
        <v>1.7</v>
      </c>
      <c r="F53" s="38">
        <v>2</v>
      </c>
      <c r="G53" s="6">
        <f t="shared" si="2"/>
        <v>0.85</v>
      </c>
      <c r="H53" s="6">
        <f t="shared" si="3"/>
        <v>0.85</v>
      </c>
    </row>
    <row r="54" spans="1:8" ht="15.75" customHeight="1">
      <c r="A54" s="8"/>
      <c r="B54" s="23">
        <v>44280</v>
      </c>
      <c r="C54" s="21" t="s">
        <v>2584</v>
      </c>
      <c r="D54" s="22" t="s">
        <v>2585</v>
      </c>
      <c r="E54" s="6">
        <f t="shared" si="1"/>
        <v>19.89</v>
      </c>
      <c r="F54" s="38">
        <v>2</v>
      </c>
      <c r="G54" s="6">
        <f t="shared" si="2"/>
        <v>9.9450000000000003</v>
      </c>
      <c r="H54" s="6">
        <f t="shared" si="3"/>
        <v>9.9450000000000003</v>
      </c>
    </row>
    <row r="55" spans="1:8" ht="15.75" customHeight="1">
      <c r="A55" s="8"/>
      <c r="B55" s="23">
        <v>44281</v>
      </c>
      <c r="C55" s="21" t="s">
        <v>366</v>
      </c>
      <c r="D55" s="22" t="s">
        <v>1057</v>
      </c>
      <c r="E55" s="6">
        <f t="shared" si="1"/>
        <v>5.4</v>
      </c>
      <c r="F55" s="38">
        <v>2</v>
      </c>
      <c r="G55" s="6">
        <f t="shared" si="2"/>
        <v>2.7</v>
      </c>
      <c r="H55" s="6">
        <f t="shared" si="3"/>
        <v>2.7</v>
      </c>
    </row>
    <row r="56" spans="1:8" ht="15.75" customHeight="1">
      <c r="A56" s="8"/>
      <c r="B56" s="23">
        <v>44281</v>
      </c>
      <c r="C56" s="21" t="s">
        <v>2586</v>
      </c>
      <c r="D56" s="22" t="s">
        <v>1305</v>
      </c>
      <c r="E56" s="6">
        <f t="shared" si="1"/>
        <v>79.7</v>
      </c>
      <c r="F56" s="38">
        <v>2</v>
      </c>
      <c r="G56" s="6">
        <f t="shared" si="2"/>
        <v>39.85</v>
      </c>
      <c r="H56" s="6">
        <f t="shared" si="3"/>
        <v>39.85</v>
      </c>
    </row>
    <row r="57" spans="1:8" ht="15.75" customHeight="1">
      <c r="A57" s="8"/>
      <c r="B57" s="23">
        <v>44281</v>
      </c>
      <c r="C57" s="21" t="s">
        <v>2587</v>
      </c>
      <c r="D57" s="22" t="s">
        <v>1917</v>
      </c>
      <c r="E57" s="6">
        <f t="shared" si="1"/>
        <v>6.1</v>
      </c>
      <c r="F57" s="38">
        <v>0</v>
      </c>
      <c r="G57" s="6" t="str">
        <f t="shared" si="2"/>
        <v/>
      </c>
      <c r="H57" s="6">
        <f t="shared" si="3"/>
        <v>6.1</v>
      </c>
    </row>
    <row r="58" spans="1:8" ht="15.75" customHeight="1">
      <c r="A58" s="8"/>
      <c r="B58" s="20">
        <v>44281</v>
      </c>
      <c r="C58" s="21" t="s">
        <v>2587</v>
      </c>
      <c r="D58" s="22" t="s">
        <v>2588</v>
      </c>
      <c r="E58" s="6">
        <f t="shared" si="1"/>
        <v>49.9</v>
      </c>
      <c r="F58" s="38">
        <v>2</v>
      </c>
      <c r="G58" s="6">
        <f t="shared" si="2"/>
        <v>24.95</v>
      </c>
      <c r="H58" s="6">
        <f t="shared" si="3"/>
        <v>24.95</v>
      </c>
    </row>
    <row r="59" spans="1:8" ht="15.75" customHeight="1">
      <c r="A59" s="8"/>
      <c r="B59" s="20">
        <v>44282</v>
      </c>
      <c r="C59" s="21" t="s">
        <v>2412</v>
      </c>
      <c r="D59" s="22" t="s">
        <v>50</v>
      </c>
      <c r="E59" s="6">
        <f t="shared" si="1"/>
        <v>6.5</v>
      </c>
      <c r="F59" s="38">
        <v>2</v>
      </c>
      <c r="G59" s="6">
        <f t="shared" si="2"/>
        <v>3.25</v>
      </c>
      <c r="H59" s="6">
        <f t="shared" si="3"/>
        <v>3.25</v>
      </c>
    </row>
    <row r="60" spans="1:8" ht="15.75" customHeight="1">
      <c r="A60" s="8"/>
      <c r="B60" s="20">
        <v>44282</v>
      </c>
      <c r="C60" s="21" t="s">
        <v>45</v>
      </c>
      <c r="D60" s="22" t="s">
        <v>2589</v>
      </c>
      <c r="E60" s="6">
        <f t="shared" si="1"/>
        <v>8.65</v>
      </c>
      <c r="F60" s="38">
        <v>2</v>
      </c>
      <c r="G60" s="6">
        <f t="shared" si="2"/>
        <v>4.3250000000000002</v>
      </c>
      <c r="H60" s="6">
        <f t="shared" si="3"/>
        <v>4.3250000000000002</v>
      </c>
    </row>
    <row r="61" spans="1:8" ht="15.75" customHeight="1">
      <c r="A61" s="8"/>
      <c r="B61" s="20">
        <v>44282</v>
      </c>
      <c r="C61" s="21" t="s">
        <v>2412</v>
      </c>
      <c r="D61" s="22" t="s">
        <v>40</v>
      </c>
      <c r="E61" s="6">
        <f t="shared" si="1"/>
        <v>7.1</v>
      </c>
      <c r="F61" s="38">
        <v>2</v>
      </c>
      <c r="G61" s="6">
        <f t="shared" si="2"/>
        <v>3.55</v>
      </c>
      <c r="H61" s="6">
        <f t="shared" si="3"/>
        <v>3.55</v>
      </c>
    </row>
    <row r="62" spans="1:8" ht="15.75" customHeight="1">
      <c r="A62" s="8"/>
      <c r="B62" s="20">
        <v>44283</v>
      </c>
      <c r="C62" s="21" t="s">
        <v>2590</v>
      </c>
      <c r="D62" s="22" t="s">
        <v>2591</v>
      </c>
      <c r="E62" s="6">
        <f t="shared" si="1"/>
        <v>0.1</v>
      </c>
      <c r="F62" s="38">
        <v>2</v>
      </c>
      <c r="G62" s="6">
        <f t="shared" si="2"/>
        <v>0.05</v>
      </c>
      <c r="H62" s="6">
        <f t="shared" si="3"/>
        <v>0.05</v>
      </c>
    </row>
    <row r="63" spans="1:8" ht="15.75" customHeight="1">
      <c r="A63" s="8"/>
      <c r="B63" s="20">
        <v>44283</v>
      </c>
      <c r="C63" s="21" t="s">
        <v>2206</v>
      </c>
      <c r="D63" s="22" t="s">
        <v>2592</v>
      </c>
      <c r="E63" s="6">
        <f t="shared" si="1"/>
        <v>120.7</v>
      </c>
      <c r="F63" s="38">
        <v>0</v>
      </c>
      <c r="G63" s="6" t="str">
        <f t="shared" si="2"/>
        <v/>
      </c>
      <c r="H63" s="6">
        <f t="shared" si="3"/>
        <v>120.7</v>
      </c>
    </row>
    <row r="64" spans="1:8" ht="15.75" customHeight="1">
      <c r="A64" s="8"/>
      <c r="B64" s="20">
        <v>44284</v>
      </c>
      <c r="C64" s="21" t="s">
        <v>9</v>
      </c>
      <c r="D64" s="22" t="s">
        <v>2593</v>
      </c>
      <c r="E64" s="6">
        <f t="shared" si="1"/>
        <v>44.8</v>
      </c>
      <c r="F64" s="38">
        <v>1</v>
      </c>
      <c r="G64" s="6">
        <f t="shared" si="2"/>
        <v>44.8</v>
      </c>
      <c r="H64" s="6">
        <f t="shared" si="3"/>
        <v>0</v>
      </c>
    </row>
    <row r="65" spans="1:8" ht="15.75" customHeight="1">
      <c r="A65" s="8"/>
      <c r="B65" s="20">
        <v>44284</v>
      </c>
      <c r="C65" s="21" t="s">
        <v>9</v>
      </c>
      <c r="D65" s="22" t="s">
        <v>2164</v>
      </c>
      <c r="E65" s="6">
        <f t="shared" si="1"/>
        <v>45.8</v>
      </c>
      <c r="F65" s="38">
        <v>0</v>
      </c>
      <c r="G65" s="6" t="str">
        <f t="shared" si="2"/>
        <v/>
      </c>
      <c r="H65" s="6">
        <f t="shared" si="3"/>
        <v>45.8</v>
      </c>
    </row>
    <row r="66" spans="1:8" ht="15.75" customHeight="1">
      <c r="A66" s="8"/>
      <c r="B66" s="23">
        <v>44284</v>
      </c>
      <c r="C66" s="21" t="s">
        <v>2412</v>
      </c>
      <c r="D66" s="22" t="s">
        <v>806</v>
      </c>
      <c r="E66" s="6">
        <f t="shared" si="1"/>
        <v>3.5</v>
      </c>
      <c r="F66" s="38">
        <v>2</v>
      </c>
      <c r="G66" s="6">
        <f t="shared" si="2"/>
        <v>1.75</v>
      </c>
      <c r="H66" s="6">
        <f t="shared" si="3"/>
        <v>1.75</v>
      </c>
    </row>
    <row r="67" spans="1:8" ht="15.75" customHeight="1">
      <c r="A67" s="8"/>
      <c r="B67" s="20">
        <v>44284</v>
      </c>
      <c r="C67" s="21" t="s">
        <v>2471</v>
      </c>
      <c r="D67" s="22" t="s">
        <v>2306</v>
      </c>
      <c r="E67" s="6">
        <f t="shared" si="1"/>
        <v>6.3</v>
      </c>
      <c r="F67" s="38">
        <v>0</v>
      </c>
      <c r="G67" s="6" t="str">
        <f t="shared" si="2"/>
        <v/>
      </c>
      <c r="H67" s="6">
        <f t="shared" si="3"/>
        <v>6.3</v>
      </c>
    </row>
    <row r="68" spans="1:8" ht="15.75" customHeight="1">
      <c r="A68" s="8"/>
      <c r="B68" s="23">
        <v>44284</v>
      </c>
      <c r="C68" s="21" t="s">
        <v>2461</v>
      </c>
      <c r="D68" s="22" t="s">
        <v>95</v>
      </c>
      <c r="E68" s="6">
        <f t="shared" si="1"/>
        <v>27</v>
      </c>
      <c r="F68" s="38">
        <v>2</v>
      </c>
      <c r="G68" s="6">
        <f t="shared" si="2"/>
        <v>13.5</v>
      </c>
      <c r="H68" s="6">
        <f t="shared" si="3"/>
        <v>13.5</v>
      </c>
    </row>
    <row r="69" spans="1:8" ht="15.75" customHeight="1">
      <c r="A69" s="8"/>
      <c r="B69" s="20">
        <v>44285</v>
      </c>
      <c r="C69" s="21" t="s">
        <v>2594</v>
      </c>
      <c r="D69" s="22" t="s">
        <v>1674</v>
      </c>
      <c r="E69" s="6">
        <f t="shared" si="1"/>
        <v>55.8</v>
      </c>
      <c r="F69" s="38">
        <v>0</v>
      </c>
      <c r="G69" s="6" t="str">
        <f t="shared" si="2"/>
        <v/>
      </c>
      <c r="H69" s="6">
        <f t="shared" si="3"/>
        <v>55.8</v>
      </c>
    </row>
    <row r="70" spans="1:8" ht="15.75" customHeight="1">
      <c r="A70" s="8"/>
      <c r="B70" s="23">
        <v>44285</v>
      </c>
      <c r="C70" s="21" t="s">
        <v>2270</v>
      </c>
      <c r="D70" s="22" t="s">
        <v>2176</v>
      </c>
      <c r="E70" s="6">
        <f t="shared" si="1"/>
        <v>7.3</v>
      </c>
      <c r="F70" s="38">
        <v>2</v>
      </c>
      <c r="G70" s="6">
        <f t="shared" si="2"/>
        <v>3.65</v>
      </c>
      <c r="H70" s="6">
        <f t="shared" si="3"/>
        <v>3.65</v>
      </c>
    </row>
    <row r="71" spans="1:8" ht="15.75" customHeight="1">
      <c r="A71" s="8"/>
      <c r="B71" s="20">
        <v>44285</v>
      </c>
      <c r="C71" s="21" t="s">
        <v>983</v>
      </c>
      <c r="D71" s="22" t="s">
        <v>2595</v>
      </c>
      <c r="E71" s="6">
        <f t="shared" si="1"/>
        <v>41.6</v>
      </c>
      <c r="F71" s="38">
        <v>2</v>
      </c>
      <c r="G71" s="6">
        <f t="shared" si="2"/>
        <v>20.8</v>
      </c>
      <c r="H71" s="6">
        <f t="shared" si="3"/>
        <v>20.8</v>
      </c>
    </row>
    <row r="72" spans="1:8" ht="15.75" customHeight="1">
      <c r="A72" s="8"/>
      <c r="B72" s="20">
        <v>44286</v>
      </c>
      <c r="C72" s="21" t="s">
        <v>2307</v>
      </c>
      <c r="D72" s="22" t="s">
        <v>2545</v>
      </c>
      <c r="E72" s="6">
        <f t="shared" si="1"/>
        <v>3.2</v>
      </c>
      <c r="F72" s="38">
        <v>0</v>
      </c>
      <c r="G72" s="6" t="str">
        <f t="shared" si="2"/>
        <v/>
      </c>
      <c r="H72" s="6">
        <f t="shared" si="3"/>
        <v>3.2</v>
      </c>
    </row>
    <row r="73" spans="1:8" ht="15.75" customHeight="1">
      <c r="A73" s="8"/>
      <c r="B73" s="24">
        <v>44286</v>
      </c>
      <c r="C73" s="21" t="s">
        <v>2193</v>
      </c>
      <c r="D73" s="22" t="s">
        <v>73</v>
      </c>
      <c r="E73" s="6">
        <f t="shared" si="1"/>
        <v>1.2</v>
      </c>
      <c r="F73" s="38">
        <v>0</v>
      </c>
      <c r="G73" s="6" t="str">
        <f t="shared" si="2"/>
        <v/>
      </c>
      <c r="H73" s="6">
        <f t="shared" si="3"/>
        <v>1.2</v>
      </c>
    </row>
    <row r="74" spans="1:8" ht="15.75" customHeight="1">
      <c r="A74" s="8"/>
      <c r="B74" s="20">
        <v>44287</v>
      </c>
      <c r="C74" s="21" t="s">
        <v>1972</v>
      </c>
      <c r="D74" s="22" t="s">
        <v>372</v>
      </c>
      <c r="E74" s="6">
        <f t="shared" si="1"/>
        <v>9.3000000000000007</v>
      </c>
      <c r="F74" s="38">
        <v>0</v>
      </c>
      <c r="G74" s="6" t="str">
        <f t="shared" si="2"/>
        <v/>
      </c>
      <c r="H74" s="6">
        <f t="shared" si="3"/>
        <v>9.3000000000000007</v>
      </c>
    </row>
    <row r="75" spans="1:8" ht="15.75" customHeight="1">
      <c r="A75" s="8"/>
      <c r="B75" s="20">
        <v>44288</v>
      </c>
      <c r="C75" s="21" t="s">
        <v>2138</v>
      </c>
      <c r="D75" s="22" t="s">
        <v>557</v>
      </c>
      <c r="E75" s="6">
        <f t="shared" si="1"/>
        <v>18</v>
      </c>
      <c r="F75" s="38">
        <v>0</v>
      </c>
      <c r="G75" s="6" t="str">
        <f t="shared" si="2"/>
        <v/>
      </c>
      <c r="H75" s="6">
        <f t="shared" si="3"/>
        <v>18</v>
      </c>
    </row>
    <row r="76" spans="1:8" ht="15.75" customHeight="1">
      <c r="A76" s="8"/>
      <c r="B76" s="20">
        <v>44288</v>
      </c>
      <c r="C76" s="21" t="s">
        <v>2412</v>
      </c>
      <c r="D76" s="22" t="s">
        <v>2596</v>
      </c>
      <c r="E76" s="6">
        <f t="shared" si="1"/>
        <v>16.2</v>
      </c>
      <c r="F76" s="38">
        <v>2</v>
      </c>
      <c r="G76" s="6">
        <f t="shared" si="2"/>
        <v>8.1</v>
      </c>
      <c r="H76" s="6">
        <f t="shared" si="3"/>
        <v>8.1</v>
      </c>
    </row>
    <row r="77" spans="1:8" ht="15.75" customHeight="1">
      <c r="A77" s="8"/>
      <c r="B77" s="23">
        <v>44260</v>
      </c>
      <c r="C77" s="21" t="s">
        <v>292</v>
      </c>
      <c r="D77" s="45" t="s">
        <v>2597</v>
      </c>
      <c r="E77" s="6">
        <f t="shared" si="1"/>
        <v>67.72</v>
      </c>
      <c r="F77" s="38">
        <v>2</v>
      </c>
      <c r="G77" s="6">
        <f t="shared" si="2"/>
        <v>33.86</v>
      </c>
      <c r="H77" s="6">
        <f t="shared" si="3"/>
        <v>33.86</v>
      </c>
    </row>
    <row r="78" spans="1:8" ht="15.75" customHeight="1">
      <c r="A78" s="8"/>
      <c r="B78" s="20">
        <v>44273</v>
      </c>
      <c r="C78" s="21" t="s">
        <v>292</v>
      </c>
      <c r="D78" s="45" t="s">
        <v>2598</v>
      </c>
      <c r="E78" s="6">
        <f t="shared" si="1"/>
        <v>67.64</v>
      </c>
      <c r="F78" s="38">
        <v>2</v>
      </c>
      <c r="G78" s="6">
        <f t="shared" si="2"/>
        <v>33.82</v>
      </c>
      <c r="H78" s="6">
        <f t="shared" si="3"/>
        <v>33.82</v>
      </c>
    </row>
    <row r="79" spans="1:8" ht="15.75" customHeight="1">
      <c r="A79" s="8"/>
      <c r="B79" s="23">
        <v>44281</v>
      </c>
      <c r="C79" s="21" t="s">
        <v>2599</v>
      </c>
      <c r="D79" s="22" t="s">
        <v>2600</v>
      </c>
      <c r="E79" s="6">
        <f t="shared" si="1"/>
        <v>560.35</v>
      </c>
      <c r="F79" s="38">
        <v>1</v>
      </c>
      <c r="G79" s="6">
        <f t="shared" si="2"/>
        <v>560.35</v>
      </c>
      <c r="H79" s="6">
        <f t="shared" si="3"/>
        <v>0</v>
      </c>
    </row>
    <row r="80" spans="1:8" ht="15.75" customHeight="1">
      <c r="A80" s="8"/>
      <c r="B80" s="23">
        <v>44288</v>
      </c>
      <c r="C80" s="21" t="s">
        <v>1062</v>
      </c>
      <c r="D80" s="22" t="s">
        <v>2601</v>
      </c>
      <c r="E80" s="6">
        <f t="shared" si="1"/>
        <v>66.17</v>
      </c>
      <c r="F80" s="38">
        <v>2</v>
      </c>
      <c r="G80" s="6">
        <f t="shared" si="2"/>
        <v>33.085000000000001</v>
      </c>
      <c r="H80" s="6">
        <f t="shared" si="3"/>
        <v>33.085000000000001</v>
      </c>
    </row>
    <row r="81" spans="1:8" ht="15.75" customHeight="1">
      <c r="A81" s="8"/>
      <c r="B81" s="20"/>
      <c r="C81" s="21"/>
      <c r="D81" s="22"/>
      <c r="E81" s="6"/>
      <c r="F81" s="38"/>
      <c r="G81" s="6"/>
      <c r="H81" s="6"/>
    </row>
    <row r="82" spans="1:8" ht="15.75" customHeight="1">
      <c r="A82" s="8"/>
      <c r="B82" s="23"/>
      <c r="C82" s="21"/>
      <c r="D82" s="22"/>
      <c r="E82" s="6"/>
      <c r="F82" s="38"/>
      <c r="G82" s="6"/>
      <c r="H82" s="6"/>
    </row>
    <row r="83" spans="1:8" ht="15.75" customHeight="1">
      <c r="A83" s="8"/>
      <c r="B83" s="23"/>
      <c r="C83" s="21"/>
      <c r="D83" s="22"/>
      <c r="E83" s="6"/>
      <c r="F83" s="38"/>
      <c r="G83" s="6"/>
      <c r="H83" s="6"/>
    </row>
    <row r="84" spans="1:8" ht="15.75" customHeight="1">
      <c r="A84" s="8"/>
      <c r="B84" s="23"/>
      <c r="C84" s="21"/>
      <c r="D84" s="22"/>
      <c r="E84" s="6"/>
      <c r="F84" s="38"/>
      <c r="G84" s="6"/>
      <c r="H84" s="6"/>
    </row>
    <row r="85" spans="1:8" ht="15.75" customHeight="1">
      <c r="A85" s="8"/>
      <c r="B85" s="20"/>
      <c r="C85" s="21"/>
      <c r="D85" s="22"/>
      <c r="E85" s="6"/>
      <c r="F85" s="38"/>
      <c r="G85" s="6"/>
      <c r="H85" s="6"/>
    </row>
    <row r="86" spans="1:8" ht="15.75" customHeight="1">
      <c r="A86" s="8"/>
      <c r="B86" s="20"/>
      <c r="C86" s="21"/>
      <c r="D86" s="22"/>
      <c r="E86" s="6"/>
      <c r="F86" s="38"/>
      <c r="G86" s="6"/>
      <c r="H86" s="6"/>
    </row>
    <row r="87" spans="1:8" ht="15.75" customHeight="1">
      <c r="A87" s="8"/>
      <c r="B87" s="24"/>
      <c r="C87" s="21"/>
      <c r="D87" s="22"/>
      <c r="E87" s="6"/>
      <c r="F87" s="38"/>
      <c r="G87" s="6"/>
      <c r="H87" s="6"/>
    </row>
    <row r="88" spans="1:8" ht="15.75" customHeight="1">
      <c r="A88" s="8"/>
      <c r="B88" s="20"/>
      <c r="C88" s="21"/>
      <c r="D88" s="22"/>
      <c r="E88" s="6"/>
      <c r="F88" s="38"/>
      <c r="G88" s="6"/>
      <c r="H88" s="6"/>
    </row>
    <row r="89" spans="1:8" ht="15.75" customHeight="1">
      <c r="A89" s="8"/>
      <c r="B89" s="23"/>
      <c r="C89" s="21"/>
      <c r="D89" s="22"/>
      <c r="E89" s="6"/>
      <c r="F89" s="38"/>
      <c r="G89" s="6"/>
      <c r="H89" s="6"/>
    </row>
    <row r="90" spans="1:8" ht="15.75" customHeight="1">
      <c r="A90" s="8"/>
      <c r="B90" s="20"/>
      <c r="C90" s="21"/>
      <c r="D90" s="45"/>
      <c r="E90" s="6"/>
      <c r="F90" s="38"/>
      <c r="G90" s="6"/>
      <c r="H90" s="6"/>
    </row>
    <row r="91" spans="1:8" ht="15.75" customHeight="1">
      <c r="A91" s="8"/>
      <c r="B91" s="23"/>
      <c r="C91" s="21"/>
      <c r="D91" s="22"/>
      <c r="E91" s="6"/>
      <c r="F91" s="38"/>
      <c r="G91" s="6"/>
      <c r="H91" s="6"/>
    </row>
    <row r="92" spans="1:8" ht="15.75" customHeight="1">
      <c r="A92" s="8"/>
      <c r="B92" s="20"/>
      <c r="C92" s="46"/>
      <c r="D92" s="45"/>
      <c r="E92" s="6"/>
      <c r="F92" s="38"/>
      <c r="G92" s="6"/>
      <c r="H92" s="6"/>
    </row>
    <row r="93" spans="1:8" ht="15.75" customHeight="1">
      <c r="A93" s="8"/>
      <c r="B93" s="20"/>
      <c r="C93" s="21"/>
      <c r="D93" s="22"/>
      <c r="E93" s="6"/>
      <c r="F93" s="38"/>
      <c r="G93" s="6"/>
      <c r="H93" s="6"/>
    </row>
    <row r="94" spans="1:8" ht="15.75" customHeight="1">
      <c r="A94" s="8"/>
      <c r="B94" s="20"/>
      <c r="C94" s="21"/>
      <c r="D94" s="22"/>
      <c r="E94" s="6"/>
      <c r="F94" s="38"/>
      <c r="G94" s="6"/>
      <c r="H94" s="6"/>
    </row>
    <row r="95" spans="1:8" ht="15.75" customHeight="1">
      <c r="A95" s="8"/>
      <c r="B95" s="23"/>
      <c r="C95" s="21"/>
      <c r="D95" s="22"/>
      <c r="E95" s="6"/>
      <c r="F95" s="38"/>
      <c r="G95" s="6"/>
      <c r="H95" s="6"/>
    </row>
    <row r="96" spans="1:8" ht="15.75" customHeight="1">
      <c r="A96" s="8"/>
      <c r="B96" s="20"/>
      <c r="C96" s="21"/>
      <c r="D96" s="22"/>
      <c r="E96" s="6"/>
      <c r="F96" s="38"/>
      <c r="G96" s="6"/>
      <c r="H96" s="6"/>
    </row>
    <row r="97" spans="1:8" ht="15.75" customHeight="1">
      <c r="A97" s="8"/>
      <c r="B97" s="20"/>
      <c r="C97" s="46"/>
      <c r="D97" s="45"/>
      <c r="E97" s="6"/>
      <c r="F97" s="38"/>
      <c r="G97" s="6"/>
      <c r="H97" s="6"/>
    </row>
    <row r="98" spans="1:8" ht="15.75" customHeight="1">
      <c r="A98" s="8"/>
      <c r="B98" s="20"/>
      <c r="C98" s="46"/>
      <c r="D98" s="45"/>
      <c r="E98" s="6"/>
      <c r="F98" s="38"/>
      <c r="G98" s="6"/>
      <c r="H98" s="6"/>
    </row>
    <row r="99" spans="1:8" ht="15.75" customHeight="1">
      <c r="A99" s="8"/>
      <c r="B99" s="18"/>
      <c r="E99" s="6"/>
      <c r="F99" s="38"/>
      <c r="G99" s="6"/>
      <c r="H99" s="8"/>
    </row>
    <row r="100" spans="1:8" ht="15.75" customHeight="1">
      <c r="A100" s="8"/>
      <c r="B100" s="19"/>
      <c r="E100" s="6"/>
      <c r="F100" s="38"/>
      <c r="G100" s="6"/>
      <c r="H100" s="8"/>
    </row>
    <row r="101" spans="1:8" ht="15.75" customHeight="1">
      <c r="A101" s="8"/>
      <c r="B101" s="18"/>
      <c r="E101" s="6"/>
      <c r="F101" s="38"/>
      <c r="G101" s="6"/>
      <c r="H101" s="8"/>
    </row>
    <row r="102" spans="1:8" ht="15.75" customHeight="1">
      <c r="A102" s="8"/>
      <c r="B102" s="19"/>
      <c r="E102" s="6"/>
      <c r="F102" s="38"/>
      <c r="G102" s="6"/>
      <c r="H102" s="8"/>
    </row>
    <row r="103" spans="1:8" ht="15.75" customHeight="1">
      <c r="A103" s="8"/>
      <c r="B103" s="20"/>
      <c r="C103" s="21"/>
      <c r="D103" s="22"/>
      <c r="E103" s="6"/>
      <c r="F103" s="38"/>
      <c r="G103" s="6"/>
      <c r="H103" s="8"/>
    </row>
    <row r="104" spans="1:8" ht="15.75" customHeight="1">
      <c r="A104" s="8"/>
      <c r="B104" s="20"/>
      <c r="C104" s="21"/>
      <c r="D104" s="22"/>
      <c r="E104" s="6"/>
      <c r="F104" s="38"/>
      <c r="G104" s="6"/>
      <c r="H104" s="8"/>
    </row>
    <row r="105" spans="1:8" ht="15.75" customHeight="1">
      <c r="A105" s="8"/>
      <c r="B105" s="23"/>
      <c r="C105" s="21"/>
      <c r="D105" s="22"/>
      <c r="E105" s="6"/>
      <c r="F105" s="38"/>
      <c r="G105" s="6"/>
      <c r="H105" s="8"/>
    </row>
    <row r="106" spans="1:8" ht="15.75" customHeight="1">
      <c r="A106" s="8"/>
      <c r="B106" s="23"/>
      <c r="C106" s="21"/>
      <c r="D106" s="22"/>
      <c r="E106" s="6"/>
      <c r="F106" s="38"/>
      <c r="G106" s="6"/>
      <c r="H106" s="8"/>
    </row>
    <row r="107" spans="1:8" ht="15.75" customHeight="1">
      <c r="A107" s="8"/>
      <c r="B107" s="23"/>
      <c r="C107" s="21"/>
      <c r="D107" s="22"/>
      <c r="E107" s="6"/>
      <c r="F107" s="3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38"/>
      <c r="G108" s="6"/>
      <c r="H108" s="8"/>
    </row>
    <row r="109" spans="1:8" ht="15.75" customHeight="1">
      <c r="B109" s="26"/>
      <c r="F109" s="39"/>
      <c r="G109" s="13"/>
    </row>
    <row r="110" spans="1:8" ht="15.75" customHeight="1">
      <c r="B110" s="26"/>
      <c r="F110" s="39"/>
      <c r="G110" s="13"/>
    </row>
    <row r="111" spans="1:8" ht="15.75" customHeight="1">
      <c r="B111" s="26"/>
      <c r="F111" s="39"/>
      <c r="G111" s="13"/>
    </row>
    <row r="112" spans="1:8" ht="15.75" customHeight="1">
      <c r="F112" s="39"/>
      <c r="G112" s="13"/>
    </row>
    <row r="113" spans="6:8" ht="15.75" customHeight="1">
      <c r="F113" s="39"/>
    </row>
    <row r="114" spans="6:8" ht="15.75" customHeight="1">
      <c r="F114" s="39"/>
    </row>
    <row r="115" spans="6:8" ht="15.75" customHeight="1">
      <c r="F115" s="39"/>
    </row>
    <row r="116" spans="6:8" ht="15.75" customHeight="1">
      <c r="F116" s="39"/>
      <c r="G116" s="13"/>
    </row>
    <row r="117" spans="6:8" ht="15.75" customHeight="1">
      <c r="F117" s="39"/>
      <c r="G117" s="13"/>
    </row>
    <row r="118" spans="6:8" ht="15.75" customHeight="1">
      <c r="F118" s="39"/>
      <c r="G118" s="13"/>
    </row>
    <row r="119" spans="6:8" ht="15.75" customHeight="1">
      <c r="F119" s="39"/>
      <c r="G119" s="13"/>
    </row>
    <row r="120" spans="6:8" ht="15.75" customHeight="1">
      <c r="F120" s="39"/>
      <c r="G120" s="13"/>
    </row>
    <row r="121" spans="6:8" ht="15.75" customHeight="1">
      <c r="F121" s="39"/>
      <c r="G121" s="6"/>
      <c r="H121" s="8"/>
    </row>
    <row r="122" spans="6:8" ht="15.75" customHeight="1">
      <c r="F122" s="39"/>
      <c r="G122" s="6"/>
      <c r="H122" s="8"/>
    </row>
    <row r="123" spans="6:8" ht="15.75" customHeight="1">
      <c r="F123" s="39"/>
      <c r="G123" s="6"/>
      <c r="H123" s="8"/>
    </row>
    <row r="124" spans="6:8" ht="15.75" customHeight="1">
      <c r="F124" s="39"/>
      <c r="G124" s="13"/>
    </row>
    <row r="125" spans="6:8" ht="15.75" customHeight="1">
      <c r="F125" s="39"/>
      <c r="G125" s="13"/>
    </row>
    <row r="126" spans="6:8" ht="15.75" customHeight="1">
      <c r="F126" s="39"/>
      <c r="G126" s="13"/>
    </row>
    <row r="127" spans="6:8" ht="15.75" customHeight="1">
      <c r="F127" s="39"/>
      <c r="G127" s="13"/>
    </row>
    <row r="128" spans="6:8" ht="15.75" customHeight="1">
      <c r="F128" s="39"/>
      <c r="G128" s="13"/>
    </row>
    <row r="129" spans="6:7" ht="15.75" customHeight="1">
      <c r="F129" s="39"/>
      <c r="G129" s="13"/>
    </row>
    <row r="130" spans="6:7" ht="15.75" customHeight="1">
      <c r="F130" s="39"/>
      <c r="G130" s="13"/>
    </row>
    <row r="131" spans="6:7" ht="15.75" customHeight="1">
      <c r="F131" s="39"/>
      <c r="G131" s="13"/>
    </row>
    <row r="132" spans="6:7" ht="15.75" customHeight="1">
      <c r="F132" s="39"/>
      <c r="G132" s="13"/>
    </row>
    <row r="133" spans="6:7" ht="15.75" customHeight="1">
      <c r="F133" s="39"/>
      <c r="G133" s="13"/>
    </row>
    <row r="134" spans="6:7" ht="15.75" customHeight="1">
      <c r="F134" s="39"/>
      <c r="G134" s="13"/>
    </row>
    <row r="135" spans="6:7" ht="15.75" customHeight="1">
      <c r="F135" s="39"/>
      <c r="G135" s="13"/>
    </row>
    <row r="136" spans="6:7" ht="15.75" customHeight="1">
      <c r="F136" s="39"/>
      <c r="G136" s="13"/>
    </row>
    <row r="137" spans="6:7" ht="15.75" customHeight="1">
      <c r="F137" s="39"/>
      <c r="G137" s="13"/>
    </row>
    <row r="138" spans="6:7" ht="15.75" customHeight="1">
      <c r="F138" s="39"/>
      <c r="G138" s="13"/>
    </row>
    <row r="139" spans="6:7" ht="15.75" customHeight="1">
      <c r="F139" s="39"/>
      <c r="G139" s="13"/>
    </row>
    <row r="140" spans="6:7" ht="15.75" customHeight="1">
      <c r="F140" s="39"/>
      <c r="G140" s="13"/>
    </row>
    <row r="141" spans="6:7" ht="15.75" customHeight="1">
      <c r="F141" s="39"/>
      <c r="G141" s="13"/>
    </row>
    <row r="142" spans="6:7" ht="15.75" customHeight="1">
      <c r="F142" s="39"/>
      <c r="G142" s="13"/>
    </row>
    <row r="143" spans="6:7" ht="15.75" customHeight="1">
      <c r="F143" s="39"/>
      <c r="G143" s="13"/>
    </row>
    <row r="144" spans="6:7" ht="15.75" customHeight="1">
      <c r="F144" s="39"/>
      <c r="G144" s="13"/>
    </row>
    <row r="145" spans="6:7" ht="15.75" customHeight="1">
      <c r="F145" s="39"/>
      <c r="G145" s="13"/>
    </row>
    <row r="146" spans="6:7" ht="15.75" customHeight="1">
      <c r="F146" s="39"/>
      <c r="G146" s="13"/>
    </row>
    <row r="147" spans="6:7" ht="15.75" customHeight="1">
      <c r="F147" s="39"/>
      <c r="G147" s="13"/>
    </row>
    <row r="148" spans="6:7" ht="15.75" customHeight="1">
      <c r="F148" s="39"/>
      <c r="G148" s="13"/>
    </row>
    <row r="149" spans="6:7" ht="15.75" customHeight="1">
      <c r="F149" s="39"/>
      <c r="G149" s="13"/>
    </row>
    <row r="150" spans="6:7" ht="15.75" customHeight="1">
      <c r="F150" s="39"/>
      <c r="G150" s="13"/>
    </row>
    <row r="151" spans="6:7" ht="15.75" customHeight="1">
      <c r="F151" s="39"/>
      <c r="G151" s="13"/>
    </row>
    <row r="152" spans="6:7" ht="15.75" customHeight="1">
      <c r="F152" s="39"/>
      <c r="G152" s="13"/>
    </row>
    <row r="153" spans="6:7" ht="15.75" customHeight="1">
      <c r="F153" s="39"/>
      <c r="G153" s="13"/>
    </row>
    <row r="154" spans="6:7" ht="15.75" customHeight="1">
      <c r="F154" s="39"/>
      <c r="G154" s="13"/>
    </row>
    <row r="155" spans="6:7" ht="15.75" customHeight="1">
      <c r="F155" s="39"/>
      <c r="G155" s="13"/>
    </row>
    <row r="156" spans="6:7" ht="15.75" customHeight="1">
      <c r="F156" s="39"/>
      <c r="G156" s="13"/>
    </row>
    <row r="157" spans="6:7" ht="15.75" customHeight="1">
      <c r="F157" s="39"/>
      <c r="G157" s="13"/>
    </row>
    <row r="158" spans="6:7" ht="15.75" customHeight="1">
      <c r="F158" s="39"/>
      <c r="G158" s="13"/>
    </row>
    <row r="159" spans="6:7" ht="15.75" customHeight="1">
      <c r="F159" s="39"/>
      <c r="G159" s="13"/>
    </row>
    <row r="160" spans="6:7" ht="15.75" customHeight="1">
      <c r="F160" s="39"/>
      <c r="G160" s="13"/>
    </row>
    <row r="161" spans="6:7" ht="15.75" customHeight="1">
      <c r="F161" s="39"/>
      <c r="G161" s="13"/>
    </row>
    <row r="162" spans="6:7" ht="15.75" customHeight="1">
      <c r="F162" s="39"/>
      <c r="G162" s="13"/>
    </row>
    <row r="163" spans="6:7" ht="15.75" customHeight="1">
      <c r="F163" s="39"/>
      <c r="G163" s="13"/>
    </row>
    <row r="164" spans="6:7" ht="15.75" customHeight="1">
      <c r="F164" s="39"/>
      <c r="G164" s="13"/>
    </row>
    <row r="165" spans="6:7" ht="15.75" customHeight="1">
      <c r="F165" s="39"/>
      <c r="G165" s="13"/>
    </row>
    <row r="166" spans="6:7" ht="15.75" customHeight="1">
      <c r="F166" s="39"/>
      <c r="G166" s="13"/>
    </row>
    <row r="167" spans="6:7" ht="15.75" customHeight="1">
      <c r="F167" s="39"/>
      <c r="G167" s="13"/>
    </row>
    <row r="168" spans="6:7" ht="15.75" customHeight="1">
      <c r="F168" s="39"/>
      <c r="G168" s="13"/>
    </row>
    <row r="169" spans="6:7" ht="15.75" customHeight="1">
      <c r="F169" s="39"/>
      <c r="G169" s="13"/>
    </row>
    <row r="170" spans="6:7" ht="15.75" customHeight="1">
      <c r="F170" s="39"/>
      <c r="G170" s="13"/>
    </row>
    <row r="171" spans="6:7" ht="15.75" customHeight="1">
      <c r="F171" s="39"/>
      <c r="G171" s="13"/>
    </row>
    <row r="172" spans="6:7" ht="15.75" customHeight="1">
      <c r="F172" s="39"/>
      <c r="G172" s="13"/>
    </row>
    <row r="173" spans="6:7" ht="15.75" customHeight="1">
      <c r="F173" s="39"/>
      <c r="G173" s="13"/>
    </row>
    <row r="174" spans="6:7" ht="15.75" customHeight="1">
      <c r="F174" s="39"/>
      <c r="G174" s="13"/>
    </row>
    <row r="175" spans="6:7" ht="15.75" customHeight="1">
      <c r="F175" s="39"/>
      <c r="G175" s="13"/>
    </row>
    <row r="176" spans="6:7" ht="15.75" customHeight="1">
      <c r="F176" s="39"/>
      <c r="G176" s="13"/>
    </row>
    <row r="177" spans="6:7" ht="15.75" customHeight="1">
      <c r="F177" s="39"/>
      <c r="G177" s="13"/>
    </row>
    <row r="178" spans="6:7" ht="15.75" customHeight="1">
      <c r="F178" s="39"/>
      <c r="G178" s="13"/>
    </row>
    <row r="179" spans="6:7" ht="15.75" customHeight="1">
      <c r="F179" s="39"/>
      <c r="G179" s="13"/>
    </row>
    <row r="180" spans="6:7" ht="15.75" customHeight="1">
      <c r="F180" s="39"/>
      <c r="G180" s="13"/>
    </row>
    <row r="181" spans="6:7" ht="15.75" customHeight="1">
      <c r="F181" s="39"/>
      <c r="G181" s="13"/>
    </row>
    <row r="182" spans="6:7" ht="15.75" customHeight="1">
      <c r="F182" s="39"/>
      <c r="G182" s="13"/>
    </row>
    <row r="183" spans="6:7" ht="15.75" customHeight="1">
      <c r="F183" s="39"/>
      <c r="G183" s="13"/>
    </row>
    <row r="184" spans="6:7" ht="15.75" customHeight="1">
      <c r="F184" s="39"/>
      <c r="G184" s="13"/>
    </row>
    <row r="185" spans="6:7" ht="15.75" customHeight="1">
      <c r="F185" s="39"/>
      <c r="G185" s="13"/>
    </row>
    <row r="186" spans="6:7" ht="15.75" customHeight="1">
      <c r="F186" s="39"/>
      <c r="G186" s="13"/>
    </row>
    <row r="187" spans="6:7" ht="15.75" customHeight="1">
      <c r="F187" s="39"/>
      <c r="G187" s="13"/>
    </row>
    <row r="188" spans="6:7" ht="15.75" customHeight="1">
      <c r="F188" s="39"/>
      <c r="G188" s="13"/>
    </row>
    <row r="189" spans="6:7" ht="15.75" customHeight="1">
      <c r="F189" s="39"/>
      <c r="G189" s="13"/>
    </row>
    <row r="190" spans="6:7" ht="15.75" customHeight="1">
      <c r="F190" s="39"/>
      <c r="G190" s="13"/>
    </row>
    <row r="191" spans="6:7" ht="15.75" customHeight="1">
      <c r="F191" s="39"/>
      <c r="G191" s="13"/>
    </row>
    <row r="192" spans="6:7" ht="15.75" customHeight="1">
      <c r="F192" s="39"/>
      <c r="G192" s="13"/>
    </row>
    <row r="193" spans="6:7" ht="15.75" customHeight="1">
      <c r="F193" s="39"/>
      <c r="G193" s="13"/>
    </row>
    <row r="194" spans="6:7" ht="15.75" customHeight="1">
      <c r="F194" s="39"/>
      <c r="G194" s="13"/>
    </row>
    <row r="195" spans="6:7" ht="15.75" customHeight="1">
      <c r="F195" s="39"/>
      <c r="G195" s="13"/>
    </row>
    <row r="196" spans="6:7" ht="15.75" customHeight="1">
      <c r="F196" s="39"/>
      <c r="G196" s="13"/>
    </row>
    <row r="197" spans="6:7" ht="15.75" customHeight="1">
      <c r="F197" s="39"/>
      <c r="G197" s="13"/>
    </row>
    <row r="198" spans="6:7" ht="15.75" customHeight="1">
      <c r="F198" s="39"/>
      <c r="G198" s="13"/>
    </row>
    <row r="199" spans="6:7" ht="15.75" customHeight="1">
      <c r="F199" s="39"/>
      <c r="G199" s="13"/>
    </row>
    <row r="200" spans="6:7" ht="15.75" customHeight="1">
      <c r="F200" s="39"/>
      <c r="G200" s="13"/>
    </row>
    <row r="201" spans="6:7" ht="15.75" customHeight="1">
      <c r="F201" s="39"/>
      <c r="G201" s="13"/>
    </row>
    <row r="202" spans="6:7" ht="15.75" customHeight="1">
      <c r="F202" s="39"/>
      <c r="G202" s="13"/>
    </row>
    <row r="203" spans="6:7" ht="15.75" customHeight="1">
      <c r="F203" s="39"/>
      <c r="G203" s="13"/>
    </row>
    <row r="204" spans="6:7" ht="15.75" customHeight="1">
      <c r="F204" s="39"/>
      <c r="G204" s="13"/>
    </row>
    <row r="205" spans="6:7" ht="15.75" customHeight="1">
      <c r="F205" s="39"/>
      <c r="G205" s="13"/>
    </row>
    <row r="206" spans="6:7" ht="15.75" customHeight="1">
      <c r="F206" s="39"/>
      <c r="G206" s="13"/>
    </row>
    <row r="207" spans="6:7" ht="15.75" customHeight="1">
      <c r="F207" s="39"/>
      <c r="G207" s="13"/>
    </row>
    <row r="208" spans="6:7" ht="15.75" customHeight="1">
      <c r="F208" s="39"/>
      <c r="G208" s="13"/>
    </row>
    <row r="209" spans="6:7" ht="15.75" customHeight="1">
      <c r="F209" s="39"/>
      <c r="G209" s="13"/>
    </row>
    <row r="210" spans="6:7" ht="15.75" customHeight="1">
      <c r="F210" s="39"/>
      <c r="G210" s="13"/>
    </row>
    <row r="211" spans="6:7" ht="15.75" customHeight="1">
      <c r="F211" s="39"/>
      <c r="G211" s="13"/>
    </row>
    <row r="212" spans="6:7" ht="15.75" customHeight="1">
      <c r="F212" s="39"/>
      <c r="G212" s="13"/>
    </row>
    <row r="213" spans="6:7" ht="15.75" customHeight="1">
      <c r="F213" s="39"/>
      <c r="G213" s="13"/>
    </row>
    <row r="214" spans="6:7" ht="15.75" customHeight="1">
      <c r="F214" s="39"/>
      <c r="G214" s="13"/>
    </row>
    <row r="215" spans="6:7" ht="15.75" customHeight="1">
      <c r="F215" s="39"/>
      <c r="G215" s="13"/>
    </row>
    <row r="216" spans="6:7" ht="15.75" customHeight="1">
      <c r="F216" s="39"/>
      <c r="G216" s="13"/>
    </row>
    <row r="217" spans="6:7" ht="15.75" customHeight="1">
      <c r="F217" s="39"/>
      <c r="G217" s="13"/>
    </row>
    <row r="218" spans="6:7" ht="15.75" customHeight="1">
      <c r="F218" s="39"/>
      <c r="G218" s="13"/>
    </row>
    <row r="219" spans="6:7" ht="15.75" customHeight="1">
      <c r="F219" s="39"/>
      <c r="G219" s="13"/>
    </row>
    <row r="220" spans="6:7" ht="15.75" customHeight="1">
      <c r="F220" s="39"/>
      <c r="G220" s="13"/>
    </row>
    <row r="221" spans="6:7" ht="15.75" customHeight="1">
      <c r="F221" s="39"/>
      <c r="G221" s="13"/>
    </row>
    <row r="222" spans="6:7" ht="15.75" customHeight="1">
      <c r="F222" s="39"/>
      <c r="G222" s="13"/>
    </row>
    <row r="223" spans="6:7" ht="15.75" customHeight="1">
      <c r="F223" s="39"/>
      <c r="G223" s="13"/>
    </row>
    <row r="224" spans="6:7" ht="15.75" customHeight="1">
      <c r="F224" s="39"/>
      <c r="G224" s="13"/>
    </row>
    <row r="225" spans="6:7" ht="15.75" customHeight="1">
      <c r="F225" s="39"/>
      <c r="G225" s="13"/>
    </row>
    <row r="226" spans="6:7" ht="15.75" customHeight="1">
      <c r="F226" s="39"/>
      <c r="G226" s="13"/>
    </row>
    <row r="227" spans="6:7" ht="15.75" customHeight="1">
      <c r="F227" s="39"/>
      <c r="G227" s="13"/>
    </row>
    <row r="228" spans="6:7" ht="15.75" customHeight="1">
      <c r="F228" s="39"/>
      <c r="G228" s="13"/>
    </row>
    <row r="229" spans="6:7" ht="15.75" customHeight="1">
      <c r="F229" s="39"/>
      <c r="G229" s="13"/>
    </row>
    <row r="230" spans="6:7" ht="15.75" customHeight="1">
      <c r="F230" s="39"/>
      <c r="G230" s="13"/>
    </row>
    <row r="231" spans="6:7" ht="15.75" customHeight="1">
      <c r="F231" s="39"/>
      <c r="G231" s="13"/>
    </row>
    <row r="232" spans="6:7" ht="15.75" customHeight="1">
      <c r="F232" s="39"/>
      <c r="G232" s="13"/>
    </row>
    <row r="233" spans="6:7" ht="15.75" customHeight="1">
      <c r="F233" s="39"/>
      <c r="G233" s="13"/>
    </row>
    <row r="234" spans="6:7" ht="15.75" customHeight="1">
      <c r="F234" s="39"/>
      <c r="G234" s="13"/>
    </row>
    <row r="235" spans="6:7" ht="15.75" customHeight="1">
      <c r="F235" s="39"/>
      <c r="G235" s="13"/>
    </row>
    <row r="236" spans="6:7" ht="15.75" customHeight="1">
      <c r="F236" s="39"/>
      <c r="G236" s="13"/>
    </row>
    <row r="237" spans="6:7" ht="15.75" customHeight="1">
      <c r="F237" s="39"/>
      <c r="G237" s="13"/>
    </row>
    <row r="238" spans="6:7" ht="15.75" customHeight="1">
      <c r="F238" s="39"/>
      <c r="G238" s="13"/>
    </row>
    <row r="239" spans="6:7" ht="15.75" customHeight="1">
      <c r="F239" s="39"/>
      <c r="G239" s="13"/>
    </row>
    <row r="240" spans="6:7" ht="15.75" customHeight="1">
      <c r="F240" s="39"/>
      <c r="G240" s="13"/>
    </row>
    <row r="241" spans="6:7" ht="15.75" customHeight="1">
      <c r="F241" s="39"/>
      <c r="G241" s="13"/>
    </row>
    <row r="242" spans="6:7" ht="15.75" customHeight="1">
      <c r="F242" s="39"/>
      <c r="G242" s="13"/>
    </row>
    <row r="243" spans="6:7" ht="15.75" customHeight="1">
      <c r="F243" s="39"/>
      <c r="G243" s="13"/>
    </row>
    <row r="244" spans="6:7" ht="15.75" customHeight="1">
      <c r="F244" s="39"/>
    </row>
    <row r="245" spans="6:7" ht="15.75" customHeight="1">
      <c r="F245" s="39"/>
    </row>
    <row r="246" spans="6:7" ht="15.75" customHeight="1">
      <c r="F246" s="39"/>
    </row>
    <row r="247" spans="6:7" ht="15.75" customHeight="1">
      <c r="F247" s="39"/>
    </row>
    <row r="248" spans="6:7" ht="15.75" customHeight="1">
      <c r="F248" s="39"/>
    </row>
    <row r="249" spans="6:7" ht="15.75" customHeight="1">
      <c r="F249" s="39"/>
    </row>
    <row r="250" spans="6:7" ht="15.75" customHeight="1">
      <c r="F250" s="39"/>
    </row>
    <row r="251" spans="6:7" ht="15.75" customHeight="1">
      <c r="F251" s="39"/>
    </row>
    <row r="252" spans="6:7" ht="15.75" customHeight="1">
      <c r="F252" s="39"/>
    </row>
    <row r="253" spans="6:7" ht="15.75" customHeight="1">
      <c r="F253" s="39"/>
    </row>
    <row r="254" spans="6:7" ht="15.75" customHeight="1">
      <c r="F254" s="39"/>
    </row>
    <row r="255" spans="6:7" ht="15.75" customHeight="1">
      <c r="F255" s="39"/>
    </row>
    <row r="256" spans="6:7" ht="15.75" customHeight="1">
      <c r="F256" s="39"/>
    </row>
    <row r="257" spans="6:6" ht="15.75" customHeight="1">
      <c r="F257" s="39"/>
    </row>
    <row r="258" spans="6:6" ht="15.75" customHeight="1">
      <c r="F258" s="39"/>
    </row>
    <row r="259" spans="6:6" ht="15.75" customHeight="1">
      <c r="F259" s="39"/>
    </row>
    <row r="260" spans="6:6" ht="15.75" customHeight="1">
      <c r="F260" s="39"/>
    </row>
    <row r="261" spans="6:6" ht="15.75" customHeight="1">
      <c r="F261" s="39"/>
    </row>
    <row r="262" spans="6:6" ht="15.75" customHeight="1">
      <c r="F262" s="39"/>
    </row>
    <row r="263" spans="6:6" ht="15.75" customHeight="1">
      <c r="F263" s="39"/>
    </row>
    <row r="264" spans="6:6" ht="15.75" customHeight="1">
      <c r="F264" s="39"/>
    </row>
    <row r="265" spans="6:6" ht="15.75" customHeight="1">
      <c r="F265" s="39"/>
    </row>
    <row r="266" spans="6:6" ht="15.75" customHeight="1">
      <c r="F266" s="39"/>
    </row>
    <row r="267" spans="6:6" ht="15.75" customHeight="1">
      <c r="F267" s="39"/>
    </row>
    <row r="268" spans="6:6" ht="15.75" customHeight="1">
      <c r="F268" s="39"/>
    </row>
    <row r="269" spans="6:6" ht="15.75" customHeight="1">
      <c r="F269" s="39"/>
    </row>
    <row r="270" spans="6:6" ht="15.75" customHeight="1">
      <c r="F270" s="39"/>
    </row>
    <row r="271" spans="6:6" ht="15.75" customHeight="1">
      <c r="F271" s="39"/>
    </row>
    <row r="272" spans="6:6" ht="15.75" customHeight="1">
      <c r="F272" s="39"/>
    </row>
    <row r="273" spans="6:6" ht="15.75" customHeight="1">
      <c r="F273" s="39"/>
    </row>
    <row r="274" spans="6:6" ht="15.75" customHeight="1">
      <c r="F274" s="39"/>
    </row>
    <row r="275" spans="6:6" ht="15.75" customHeight="1">
      <c r="F275" s="39"/>
    </row>
    <row r="276" spans="6:6" ht="15.75" customHeight="1">
      <c r="F276" s="39"/>
    </row>
    <row r="277" spans="6:6" ht="15.75" customHeight="1">
      <c r="F277" s="39"/>
    </row>
    <row r="278" spans="6:6" ht="15.75" customHeight="1">
      <c r="F278" s="39"/>
    </row>
    <row r="279" spans="6:6" ht="15.75" customHeight="1">
      <c r="F279" s="39"/>
    </row>
    <row r="280" spans="6:6" ht="15.75" customHeight="1">
      <c r="F280" s="39"/>
    </row>
    <row r="281" spans="6:6" ht="15.75" customHeight="1">
      <c r="F281" s="39"/>
    </row>
    <row r="282" spans="6:6" ht="15.75" customHeight="1">
      <c r="F282" s="39"/>
    </row>
    <row r="283" spans="6:6" ht="15.75" customHeight="1">
      <c r="F283" s="39"/>
    </row>
    <row r="284" spans="6:6" ht="15.75" customHeight="1">
      <c r="F284" s="39"/>
    </row>
    <row r="285" spans="6:6" ht="15.75" customHeight="1">
      <c r="F285" s="39"/>
    </row>
    <row r="286" spans="6:6" ht="15.75" customHeight="1">
      <c r="F286" s="39"/>
    </row>
    <row r="287" spans="6:6" ht="15.75" customHeight="1">
      <c r="F287" s="39"/>
    </row>
    <row r="288" spans="6:6" ht="15.75" customHeight="1">
      <c r="F288" s="39"/>
    </row>
    <row r="289" spans="6:6" ht="15.75" customHeight="1">
      <c r="F289" s="39"/>
    </row>
    <row r="290" spans="6:6" ht="15.75" customHeight="1">
      <c r="F290" s="39"/>
    </row>
    <row r="291" spans="6:6" ht="15.75" customHeight="1">
      <c r="F291" s="39"/>
    </row>
    <row r="292" spans="6:6" ht="15.75" customHeight="1">
      <c r="F292" s="39"/>
    </row>
    <row r="293" spans="6:6" ht="15.75" customHeight="1">
      <c r="F293" s="39"/>
    </row>
    <row r="294" spans="6:6" ht="15.75" customHeight="1">
      <c r="F294" s="39"/>
    </row>
    <row r="295" spans="6:6" ht="15.75" customHeight="1">
      <c r="F295" s="39"/>
    </row>
    <row r="296" spans="6:6" ht="15.75" customHeight="1">
      <c r="F296" s="39"/>
    </row>
    <row r="297" spans="6:6" ht="15.75" customHeight="1">
      <c r="F297" s="39"/>
    </row>
    <row r="298" spans="6:6" ht="15.75" customHeight="1">
      <c r="F298" s="39"/>
    </row>
    <row r="299" spans="6:6" ht="15.75" customHeight="1">
      <c r="F299" s="39"/>
    </row>
    <row r="300" spans="6:6" ht="15.75" customHeight="1">
      <c r="F300" s="39"/>
    </row>
    <row r="301" spans="6:6" ht="15.75" customHeight="1">
      <c r="F301" s="39"/>
    </row>
    <row r="302" spans="6:6" ht="15.75" customHeight="1">
      <c r="F302" s="39"/>
    </row>
    <row r="303" spans="6:6" ht="15.75" customHeight="1">
      <c r="F303" s="39"/>
    </row>
    <row r="304" spans="6:6" ht="15.75" customHeight="1">
      <c r="F304" s="39"/>
    </row>
    <row r="305" spans="6:6" ht="15.75" customHeight="1">
      <c r="F305" s="39"/>
    </row>
    <row r="306" spans="6:6" ht="15.75" customHeight="1">
      <c r="F306" s="39"/>
    </row>
    <row r="307" spans="6:6" ht="15.75" customHeight="1">
      <c r="F307" s="39"/>
    </row>
    <row r="308" spans="6:6" ht="15.75" customHeight="1">
      <c r="F308" s="39"/>
    </row>
    <row r="309" spans="6:6" ht="15.75" customHeight="1">
      <c r="F309" s="39"/>
    </row>
    <row r="310" spans="6:6" ht="15.75" customHeight="1">
      <c r="F310" s="39"/>
    </row>
    <row r="311" spans="6:6" ht="15.75" customHeight="1">
      <c r="F311" s="39"/>
    </row>
    <row r="312" spans="6:6" ht="15.75" customHeight="1">
      <c r="F312" s="39"/>
    </row>
    <row r="313" spans="6:6" ht="15.75" customHeight="1">
      <c r="F313" s="39"/>
    </row>
    <row r="314" spans="6:6" ht="15.75" customHeight="1">
      <c r="F314" s="39"/>
    </row>
    <row r="315" spans="6:6" ht="15.75" customHeight="1">
      <c r="F315" s="39"/>
    </row>
    <row r="316" spans="6:6" ht="15.75" customHeight="1">
      <c r="F316" s="39"/>
    </row>
    <row r="317" spans="6:6" ht="15.75" customHeight="1">
      <c r="F317" s="39"/>
    </row>
    <row r="318" spans="6:6" ht="15.75" customHeight="1">
      <c r="F318" s="39"/>
    </row>
    <row r="319" spans="6:6" ht="15.75" customHeight="1">
      <c r="F319" s="39"/>
    </row>
    <row r="320" spans="6:6" ht="15.75" customHeight="1">
      <c r="F320" s="39"/>
    </row>
    <row r="321" spans="6:6" ht="15.75" customHeight="1">
      <c r="F321" s="39"/>
    </row>
    <row r="322" spans="6:6" ht="15.75" customHeight="1">
      <c r="F322" s="39"/>
    </row>
    <row r="323" spans="6:6" ht="15.75" customHeight="1">
      <c r="F323" s="39"/>
    </row>
    <row r="324" spans="6:6" ht="15.75" customHeight="1">
      <c r="F324" s="39"/>
    </row>
    <row r="325" spans="6:6" ht="15.75" customHeight="1">
      <c r="F325" s="39"/>
    </row>
    <row r="326" spans="6:6" ht="15.75" customHeight="1">
      <c r="F326" s="39"/>
    </row>
    <row r="327" spans="6:6" ht="15.75" customHeight="1">
      <c r="F327" s="39"/>
    </row>
    <row r="328" spans="6:6" ht="15.75" customHeight="1">
      <c r="F328" s="39"/>
    </row>
    <row r="329" spans="6:6" ht="15.75" customHeight="1">
      <c r="F329" s="39"/>
    </row>
    <row r="330" spans="6:6" ht="15.75" customHeight="1">
      <c r="F330" s="39"/>
    </row>
    <row r="331" spans="6:6" ht="15.75" customHeight="1">
      <c r="F331" s="39"/>
    </row>
    <row r="332" spans="6:6" ht="15.75" customHeight="1">
      <c r="F332" s="39"/>
    </row>
    <row r="333" spans="6:6" ht="15.75" customHeight="1">
      <c r="F333" s="39"/>
    </row>
    <row r="334" spans="6:6" ht="15.75" customHeight="1">
      <c r="F334" s="39"/>
    </row>
    <row r="335" spans="6:6" ht="15.75" customHeight="1">
      <c r="F335" s="39"/>
    </row>
    <row r="336" spans="6:6" ht="15.75" customHeight="1">
      <c r="F336" s="39"/>
    </row>
    <row r="337" spans="6:6" ht="15.75" customHeight="1">
      <c r="F337" s="39"/>
    </row>
    <row r="338" spans="6:6" ht="15.75" customHeight="1">
      <c r="F338" s="39"/>
    </row>
    <row r="339" spans="6:6" ht="15.75" customHeight="1">
      <c r="F339" s="39"/>
    </row>
    <row r="340" spans="6:6" ht="15.75" customHeight="1">
      <c r="F340" s="39"/>
    </row>
    <row r="341" spans="6:6" ht="15.75" customHeight="1">
      <c r="F341" s="39"/>
    </row>
    <row r="342" spans="6:6" ht="15.75" customHeight="1">
      <c r="F342" s="39"/>
    </row>
    <row r="343" spans="6:6" ht="15.75" customHeight="1">
      <c r="F343" s="39"/>
    </row>
    <row r="344" spans="6:6" ht="15.75" customHeight="1">
      <c r="F344" s="39"/>
    </row>
    <row r="345" spans="6:6" ht="15.75" customHeight="1">
      <c r="F345" s="39"/>
    </row>
    <row r="346" spans="6:6" ht="15.75" customHeight="1">
      <c r="F346" s="39"/>
    </row>
    <row r="347" spans="6:6" ht="15.75" customHeight="1">
      <c r="F347" s="39"/>
    </row>
    <row r="348" spans="6:6" ht="15.75" customHeight="1">
      <c r="F348" s="39"/>
    </row>
    <row r="349" spans="6:6" ht="15.75" customHeight="1">
      <c r="F349" s="39"/>
    </row>
    <row r="350" spans="6:6" ht="15.75" customHeight="1">
      <c r="F350" s="39"/>
    </row>
    <row r="351" spans="6:6" ht="15.75" customHeight="1">
      <c r="F351" s="39"/>
    </row>
    <row r="352" spans="6:6" ht="15.75" customHeight="1">
      <c r="F352" s="39"/>
    </row>
    <row r="353" spans="6:6" ht="15.75" customHeight="1">
      <c r="F353" s="39"/>
    </row>
    <row r="354" spans="6:6" ht="15.75" customHeight="1">
      <c r="F354" s="39"/>
    </row>
    <row r="355" spans="6:6" ht="15.75" customHeight="1">
      <c r="F355" s="39"/>
    </row>
    <row r="356" spans="6:6" ht="15.75" customHeight="1">
      <c r="F356" s="39"/>
    </row>
    <row r="357" spans="6:6" ht="15.75" customHeight="1">
      <c r="F357" s="39"/>
    </row>
    <row r="358" spans="6:6" ht="15.75" customHeight="1">
      <c r="F358" s="39"/>
    </row>
    <row r="359" spans="6:6" ht="15.75" customHeight="1">
      <c r="F359" s="39"/>
    </row>
    <row r="360" spans="6:6" ht="15.75" customHeight="1">
      <c r="F360" s="39"/>
    </row>
    <row r="361" spans="6:6" ht="15.75" customHeight="1">
      <c r="F361" s="39"/>
    </row>
    <row r="362" spans="6:6" ht="15.75" customHeight="1">
      <c r="F362" s="39"/>
    </row>
    <row r="363" spans="6:6" ht="15.75" customHeight="1">
      <c r="F363" s="39"/>
    </row>
    <row r="364" spans="6:6" ht="15.75" customHeight="1">
      <c r="F364" s="39"/>
    </row>
    <row r="365" spans="6:6" ht="15.75" customHeight="1">
      <c r="F365" s="39"/>
    </row>
    <row r="366" spans="6:6" ht="15.75" customHeight="1">
      <c r="F366" s="39"/>
    </row>
    <row r="367" spans="6:6" ht="15.75" customHeight="1">
      <c r="F367" s="39"/>
    </row>
    <row r="368" spans="6:6" ht="15.75" customHeight="1">
      <c r="F368" s="39"/>
    </row>
    <row r="369" spans="6:6" ht="15.75" customHeight="1">
      <c r="F369" s="39"/>
    </row>
    <row r="370" spans="6:6" ht="15.75" customHeight="1">
      <c r="F370" s="39"/>
    </row>
    <row r="371" spans="6:6" ht="15.75" customHeight="1">
      <c r="F371" s="39"/>
    </row>
    <row r="372" spans="6:6" ht="15.75" customHeight="1">
      <c r="F372" s="39"/>
    </row>
    <row r="373" spans="6:6" ht="15.75" customHeight="1">
      <c r="F373" s="39"/>
    </row>
    <row r="374" spans="6:6" ht="15.75" customHeight="1">
      <c r="F374" s="39"/>
    </row>
    <row r="375" spans="6:6" ht="15.75" customHeight="1">
      <c r="F375" s="39"/>
    </row>
    <row r="376" spans="6:6" ht="15.75" customHeight="1">
      <c r="F376" s="39"/>
    </row>
    <row r="377" spans="6:6" ht="15.75" customHeight="1">
      <c r="F377" s="39"/>
    </row>
    <row r="378" spans="6:6" ht="15.75" customHeight="1">
      <c r="F378" s="39"/>
    </row>
    <row r="379" spans="6:6" ht="15.75" customHeight="1">
      <c r="F379" s="39"/>
    </row>
    <row r="380" spans="6:6" ht="15.75" customHeight="1">
      <c r="F380" s="39"/>
    </row>
    <row r="381" spans="6:6" ht="15.75" customHeight="1">
      <c r="F381" s="39"/>
    </row>
    <row r="382" spans="6:6" ht="15.75" customHeight="1">
      <c r="F382" s="39"/>
    </row>
    <row r="383" spans="6:6" ht="15.75" customHeight="1">
      <c r="F383" s="39"/>
    </row>
    <row r="384" spans="6:6" ht="15.75" customHeight="1">
      <c r="F384" s="39"/>
    </row>
    <row r="385" spans="6:6" ht="15.75" customHeight="1">
      <c r="F385" s="39"/>
    </row>
    <row r="386" spans="6:6" ht="15.75" customHeight="1">
      <c r="F386" s="39"/>
    </row>
    <row r="387" spans="6:6" ht="15.75" customHeight="1">
      <c r="F387" s="39"/>
    </row>
    <row r="388" spans="6:6" ht="15.75" customHeight="1">
      <c r="F388" s="39"/>
    </row>
    <row r="389" spans="6:6" ht="15.75" customHeight="1">
      <c r="F389" s="39"/>
    </row>
    <row r="390" spans="6:6" ht="15.75" customHeight="1">
      <c r="F390" s="39"/>
    </row>
    <row r="391" spans="6:6" ht="15.75" customHeight="1">
      <c r="F391" s="39"/>
    </row>
    <row r="392" spans="6:6" ht="15.75" customHeight="1">
      <c r="F392" s="39"/>
    </row>
    <row r="393" spans="6:6" ht="15.75" customHeight="1">
      <c r="F393" s="39"/>
    </row>
    <row r="394" spans="6:6" ht="15.75" customHeight="1">
      <c r="F394" s="39"/>
    </row>
    <row r="395" spans="6:6" ht="15.75" customHeight="1">
      <c r="F395" s="39"/>
    </row>
    <row r="396" spans="6:6" ht="15.75" customHeight="1">
      <c r="F396" s="39"/>
    </row>
    <row r="397" spans="6:6" ht="15.75" customHeight="1">
      <c r="F397" s="39"/>
    </row>
    <row r="398" spans="6:6" ht="15.75" customHeight="1">
      <c r="F398" s="39"/>
    </row>
    <row r="399" spans="6:6" ht="15.75" customHeight="1">
      <c r="F399" s="39"/>
    </row>
    <row r="400" spans="6:6" ht="15.75" customHeight="1">
      <c r="F400" s="39"/>
    </row>
    <row r="401" spans="6:6" ht="15.75" customHeight="1">
      <c r="F401" s="39"/>
    </row>
    <row r="402" spans="6:6" ht="15.75" customHeight="1">
      <c r="F402" s="39"/>
    </row>
    <row r="403" spans="6:6" ht="15.75" customHeight="1">
      <c r="F403" s="39"/>
    </row>
    <row r="404" spans="6:6" ht="15.75" customHeight="1">
      <c r="F404" s="39"/>
    </row>
    <row r="405" spans="6:6" ht="15.75" customHeight="1">
      <c r="F405" s="39"/>
    </row>
    <row r="406" spans="6:6" ht="15.75" customHeight="1">
      <c r="F406" s="39"/>
    </row>
    <row r="407" spans="6:6" ht="15.75" customHeight="1">
      <c r="F407" s="39"/>
    </row>
    <row r="408" spans="6:6" ht="15.75" customHeight="1">
      <c r="F408" s="39"/>
    </row>
    <row r="409" spans="6:6" ht="15.75" customHeight="1">
      <c r="F409" s="39"/>
    </row>
    <row r="410" spans="6:6" ht="15.75" customHeight="1">
      <c r="F410" s="39"/>
    </row>
    <row r="411" spans="6:6" ht="15.75" customHeight="1">
      <c r="F411" s="39"/>
    </row>
    <row r="412" spans="6:6" ht="15.75" customHeight="1">
      <c r="F412" s="39"/>
    </row>
    <row r="413" spans="6:6" ht="15.75" customHeight="1">
      <c r="F413" s="39"/>
    </row>
    <row r="414" spans="6:6" ht="15.75" customHeight="1">
      <c r="F414" s="39"/>
    </row>
    <row r="415" spans="6:6" ht="15.75" customHeight="1">
      <c r="F415" s="39"/>
    </row>
    <row r="416" spans="6:6" ht="15.75" customHeight="1">
      <c r="F416" s="39"/>
    </row>
    <row r="417" spans="6:6" ht="15.75" customHeight="1">
      <c r="F417" s="39"/>
    </row>
    <row r="418" spans="6:6" ht="15.75" customHeight="1">
      <c r="F418" s="39"/>
    </row>
    <row r="419" spans="6:6" ht="15.75" customHeight="1">
      <c r="F419" s="39"/>
    </row>
    <row r="420" spans="6:6" ht="15.75" customHeight="1">
      <c r="F420" s="39"/>
    </row>
    <row r="421" spans="6:6" ht="15.75" customHeight="1">
      <c r="F421" s="39"/>
    </row>
    <row r="422" spans="6:6" ht="15.75" customHeight="1">
      <c r="F422" s="39"/>
    </row>
    <row r="423" spans="6:6" ht="15.75" customHeight="1">
      <c r="F423" s="39"/>
    </row>
    <row r="424" spans="6:6" ht="15.75" customHeight="1">
      <c r="F424" s="39"/>
    </row>
    <row r="425" spans="6:6" ht="15.75" customHeight="1">
      <c r="F425" s="39"/>
    </row>
    <row r="426" spans="6:6" ht="15.75" customHeight="1">
      <c r="F426" s="39"/>
    </row>
    <row r="427" spans="6:6" ht="15.75" customHeight="1">
      <c r="F427" s="39"/>
    </row>
    <row r="428" spans="6:6" ht="15.75" customHeight="1">
      <c r="F428" s="39"/>
    </row>
    <row r="429" spans="6:6" ht="15.75" customHeight="1">
      <c r="F429" s="39"/>
    </row>
    <row r="430" spans="6:6" ht="15.75" customHeight="1">
      <c r="F430" s="39"/>
    </row>
    <row r="431" spans="6:6" ht="15.75" customHeight="1">
      <c r="F431" s="39"/>
    </row>
    <row r="432" spans="6:6" ht="15.75" customHeight="1">
      <c r="F432" s="39"/>
    </row>
    <row r="433" spans="6:6" ht="15.75" customHeight="1">
      <c r="F433" s="39"/>
    </row>
    <row r="434" spans="6:6" ht="15.75" customHeight="1">
      <c r="F434" s="39"/>
    </row>
    <row r="435" spans="6:6" ht="15.75" customHeight="1">
      <c r="F435" s="39"/>
    </row>
    <row r="436" spans="6:6" ht="15.75" customHeight="1">
      <c r="F436" s="39"/>
    </row>
    <row r="437" spans="6:6" ht="15.75" customHeight="1">
      <c r="F437" s="39"/>
    </row>
    <row r="438" spans="6:6" ht="15.75" customHeight="1">
      <c r="F438" s="39"/>
    </row>
    <row r="439" spans="6:6" ht="15.75" customHeight="1">
      <c r="F439" s="39"/>
    </row>
    <row r="440" spans="6:6" ht="15.75" customHeight="1">
      <c r="F440" s="39"/>
    </row>
    <row r="441" spans="6:6" ht="15.75" customHeight="1">
      <c r="F441" s="39"/>
    </row>
    <row r="442" spans="6:6" ht="15.75" customHeight="1">
      <c r="F442" s="39"/>
    </row>
    <row r="443" spans="6:6" ht="15.75" customHeight="1">
      <c r="F443" s="39"/>
    </row>
    <row r="444" spans="6:6" ht="15.75" customHeight="1">
      <c r="F444" s="39"/>
    </row>
    <row r="445" spans="6:6" ht="15.75" customHeight="1">
      <c r="F445" s="39"/>
    </row>
    <row r="446" spans="6:6" ht="15.75" customHeight="1">
      <c r="F446" s="39"/>
    </row>
    <row r="447" spans="6:6" ht="15.75" customHeight="1">
      <c r="F447" s="39"/>
    </row>
    <row r="448" spans="6:6" ht="15.75" customHeight="1">
      <c r="F448" s="39"/>
    </row>
    <row r="449" spans="6:6" ht="15.75" customHeight="1">
      <c r="F449" s="39"/>
    </row>
    <row r="450" spans="6:6" ht="15.75" customHeight="1">
      <c r="F450" s="39"/>
    </row>
    <row r="451" spans="6:6" ht="15.75" customHeight="1">
      <c r="F451" s="39"/>
    </row>
    <row r="452" spans="6:6" ht="15.75" customHeight="1">
      <c r="F452" s="39"/>
    </row>
    <row r="453" spans="6:6" ht="15.75" customHeight="1">
      <c r="F453" s="39"/>
    </row>
    <row r="454" spans="6:6" ht="15.75" customHeight="1">
      <c r="F454" s="39"/>
    </row>
    <row r="455" spans="6:6" ht="15.75" customHeight="1">
      <c r="F455" s="39"/>
    </row>
    <row r="456" spans="6:6" ht="15.75" customHeight="1">
      <c r="F456" s="39"/>
    </row>
    <row r="457" spans="6:6" ht="15.75" customHeight="1">
      <c r="F457" s="39"/>
    </row>
    <row r="458" spans="6:6" ht="15.75" customHeight="1">
      <c r="F458" s="39"/>
    </row>
    <row r="459" spans="6:6" ht="15.75" customHeight="1">
      <c r="F459" s="39"/>
    </row>
    <row r="460" spans="6:6" ht="15.75" customHeight="1">
      <c r="F460" s="39"/>
    </row>
    <row r="461" spans="6:6" ht="15.75" customHeight="1">
      <c r="F461" s="39"/>
    </row>
    <row r="462" spans="6:6" ht="15.75" customHeight="1">
      <c r="F462" s="39"/>
    </row>
    <row r="463" spans="6:6" ht="15.75" customHeight="1">
      <c r="F463" s="39"/>
    </row>
    <row r="464" spans="6:6" ht="15.75" customHeight="1">
      <c r="F464" s="39"/>
    </row>
    <row r="465" spans="6:6" ht="15.75" customHeight="1">
      <c r="F465" s="39"/>
    </row>
    <row r="466" spans="6:6" ht="15.75" customHeight="1">
      <c r="F466" s="39"/>
    </row>
    <row r="467" spans="6:6" ht="15.75" customHeight="1">
      <c r="F467" s="39"/>
    </row>
    <row r="468" spans="6:6" ht="15.75" customHeight="1">
      <c r="F468" s="39"/>
    </row>
    <row r="469" spans="6:6" ht="15.75" customHeight="1">
      <c r="F469" s="39"/>
    </row>
    <row r="470" spans="6:6" ht="15.75" customHeight="1">
      <c r="F470" s="39"/>
    </row>
    <row r="471" spans="6:6" ht="15.75" customHeight="1">
      <c r="F471" s="39"/>
    </row>
    <row r="472" spans="6:6" ht="15.75" customHeight="1">
      <c r="F472" s="39"/>
    </row>
    <row r="473" spans="6:6" ht="15.75" customHeight="1">
      <c r="F473" s="39"/>
    </row>
    <row r="474" spans="6:6" ht="15.75" customHeight="1">
      <c r="F474" s="39"/>
    </row>
    <row r="475" spans="6:6" ht="15.75" customHeight="1">
      <c r="F475" s="39"/>
    </row>
    <row r="476" spans="6:6" ht="15.75" customHeight="1">
      <c r="F476" s="39"/>
    </row>
    <row r="477" spans="6:6" ht="15.75" customHeight="1">
      <c r="F477" s="39"/>
    </row>
    <row r="478" spans="6:6" ht="15.75" customHeight="1">
      <c r="F478" s="39"/>
    </row>
    <row r="479" spans="6:6" ht="15.75" customHeight="1">
      <c r="F479" s="39"/>
    </row>
    <row r="480" spans="6:6" ht="15.75" customHeight="1">
      <c r="F480" s="39"/>
    </row>
    <row r="481" spans="6:6" ht="15.75" customHeight="1">
      <c r="F481" s="39"/>
    </row>
    <row r="482" spans="6:6" ht="15.75" customHeight="1">
      <c r="F482" s="39"/>
    </row>
    <row r="483" spans="6:6" ht="15.75" customHeight="1">
      <c r="F483" s="39"/>
    </row>
    <row r="484" spans="6:6" ht="15.75" customHeight="1">
      <c r="F484" s="39"/>
    </row>
    <row r="485" spans="6:6" ht="15.75" customHeight="1">
      <c r="F485" s="39"/>
    </row>
    <row r="486" spans="6:6" ht="15.75" customHeight="1">
      <c r="F486" s="39"/>
    </row>
    <row r="487" spans="6:6" ht="15.75" customHeight="1">
      <c r="F487" s="39"/>
    </row>
    <row r="488" spans="6:6" ht="15.75" customHeight="1">
      <c r="F488" s="39"/>
    </row>
    <row r="489" spans="6:6" ht="15.75" customHeight="1">
      <c r="F489" s="39"/>
    </row>
    <row r="490" spans="6:6" ht="15.75" customHeight="1">
      <c r="F490" s="39"/>
    </row>
    <row r="491" spans="6:6" ht="15.75" customHeight="1">
      <c r="F491" s="39"/>
    </row>
    <row r="492" spans="6:6" ht="15.75" customHeight="1">
      <c r="F492" s="39"/>
    </row>
    <row r="493" spans="6:6" ht="15.75" customHeight="1">
      <c r="F493" s="39"/>
    </row>
    <row r="494" spans="6:6" ht="15.75" customHeight="1">
      <c r="F494" s="39"/>
    </row>
    <row r="495" spans="6:6" ht="15.75" customHeight="1">
      <c r="F495" s="39"/>
    </row>
    <row r="496" spans="6:6" ht="15.75" customHeight="1">
      <c r="F496" s="39"/>
    </row>
    <row r="497" spans="6:6" ht="15.75" customHeight="1">
      <c r="F497" s="39"/>
    </row>
    <row r="498" spans="6:6" ht="15.75" customHeight="1">
      <c r="F498" s="39"/>
    </row>
    <row r="499" spans="6:6" ht="15.75" customHeight="1">
      <c r="F499" s="39"/>
    </row>
    <row r="500" spans="6:6" ht="15.75" customHeight="1">
      <c r="F500" s="39"/>
    </row>
    <row r="501" spans="6:6" ht="15.75" customHeight="1">
      <c r="F501" s="39"/>
    </row>
    <row r="502" spans="6:6" ht="15.75" customHeight="1">
      <c r="F502" s="39"/>
    </row>
    <row r="503" spans="6:6" ht="15.75" customHeight="1">
      <c r="F503" s="39"/>
    </row>
    <row r="504" spans="6:6" ht="15.75" customHeight="1">
      <c r="F504" s="39"/>
    </row>
    <row r="505" spans="6:6" ht="15.75" customHeight="1">
      <c r="F505" s="39"/>
    </row>
    <row r="506" spans="6:6" ht="15.75" customHeight="1">
      <c r="F506" s="39"/>
    </row>
    <row r="507" spans="6:6" ht="15.75" customHeight="1">
      <c r="F507" s="39"/>
    </row>
    <row r="508" spans="6:6" ht="15.75" customHeight="1">
      <c r="F508" s="39"/>
    </row>
    <row r="509" spans="6:6" ht="15.75" customHeight="1">
      <c r="F509" s="39"/>
    </row>
    <row r="510" spans="6:6" ht="15.75" customHeight="1">
      <c r="F510" s="39"/>
    </row>
    <row r="511" spans="6:6" ht="15.75" customHeight="1">
      <c r="F511" s="39"/>
    </row>
    <row r="512" spans="6:6" ht="15.75" customHeight="1">
      <c r="F512" s="39"/>
    </row>
    <row r="513" spans="6:6" ht="15.75" customHeight="1">
      <c r="F513" s="39"/>
    </row>
    <row r="514" spans="6:6" ht="15.75" customHeight="1">
      <c r="F514" s="39"/>
    </row>
    <row r="515" spans="6:6" ht="15.75" customHeight="1">
      <c r="F515" s="39"/>
    </row>
    <row r="516" spans="6:6" ht="15.75" customHeight="1">
      <c r="F516" s="39"/>
    </row>
    <row r="517" spans="6:6" ht="15.75" customHeight="1">
      <c r="F517" s="39"/>
    </row>
    <row r="518" spans="6:6" ht="15.75" customHeight="1">
      <c r="F518" s="39"/>
    </row>
    <row r="519" spans="6:6" ht="15.75" customHeight="1">
      <c r="F519" s="39"/>
    </row>
    <row r="520" spans="6:6" ht="15.75" customHeight="1">
      <c r="F520" s="39"/>
    </row>
    <row r="521" spans="6:6" ht="15.75" customHeight="1">
      <c r="F521" s="39"/>
    </row>
    <row r="522" spans="6:6" ht="15.75" customHeight="1">
      <c r="F522" s="39"/>
    </row>
    <row r="523" spans="6:6" ht="15.75" customHeight="1">
      <c r="F523" s="39"/>
    </row>
    <row r="524" spans="6:6" ht="15.75" customHeight="1">
      <c r="F524" s="39"/>
    </row>
    <row r="525" spans="6:6" ht="15.75" customHeight="1">
      <c r="F525" s="39"/>
    </row>
    <row r="526" spans="6:6" ht="15.75" customHeight="1">
      <c r="F526" s="39"/>
    </row>
    <row r="527" spans="6:6" ht="15.75" customHeight="1">
      <c r="F527" s="39"/>
    </row>
    <row r="528" spans="6:6" ht="15.75" customHeight="1">
      <c r="F528" s="39"/>
    </row>
    <row r="529" spans="6:6" ht="15.75" customHeight="1">
      <c r="F529" s="39"/>
    </row>
    <row r="530" spans="6:6" ht="15.75" customHeight="1">
      <c r="F530" s="39"/>
    </row>
    <row r="531" spans="6:6" ht="15.75" customHeight="1">
      <c r="F531" s="39"/>
    </row>
    <row r="532" spans="6:6" ht="15.75" customHeight="1">
      <c r="F532" s="39"/>
    </row>
    <row r="533" spans="6:6" ht="15.75" customHeight="1">
      <c r="F533" s="39"/>
    </row>
    <row r="534" spans="6:6" ht="15.75" customHeight="1">
      <c r="F534" s="39"/>
    </row>
    <row r="535" spans="6:6" ht="15.75" customHeight="1">
      <c r="F535" s="39"/>
    </row>
    <row r="536" spans="6:6" ht="15.75" customHeight="1">
      <c r="F536" s="39"/>
    </row>
    <row r="537" spans="6:6" ht="15.75" customHeight="1">
      <c r="F537" s="39"/>
    </row>
    <row r="538" spans="6:6" ht="15.75" customHeight="1">
      <c r="F538" s="39"/>
    </row>
    <row r="539" spans="6:6" ht="15.75" customHeight="1">
      <c r="F539" s="39"/>
    </row>
    <row r="540" spans="6:6" ht="15.75" customHeight="1">
      <c r="F540" s="39"/>
    </row>
    <row r="541" spans="6:6" ht="15.75" customHeight="1">
      <c r="F541" s="39"/>
    </row>
    <row r="542" spans="6:6" ht="15.75" customHeight="1">
      <c r="F542" s="39"/>
    </row>
    <row r="543" spans="6:6" ht="15.75" customHeight="1">
      <c r="F543" s="39"/>
    </row>
    <row r="544" spans="6:6" ht="15.75" customHeight="1">
      <c r="F544" s="39"/>
    </row>
    <row r="545" spans="6:6" ht="15.75" customHeight="1">
      <c r="F545" s="39"/>
    </row>
    <row r="546" spans="6:6" ht="15.75" customHeight="1">
      <c r="F546" s="39"/>
    </row>
    <row r="547" spans="6:6" ht="15.75" customHeight="1">
      <c r="F547" s="39"/>
    </row>
    <row r="548" spans="6:6" ht="15.75" customHeight="1">
      <c r="F548" s="39"/>
    </row>
    <row r="549" spans="6:6" ht="15.75" customHeight="1">
      <c r="F549" s="39"/>
    </row>
    <row r="550" spans="6:6" ht="15.75" customHeight="1">
      <c r="F550" s="39"/>
    </row>
    <row r="551" spans="6:6" ht="15.75" customHeight="1">
      <c r="F551" s="39"/>
    </row>
    <row r="552" spans="6:6" ht="15.75" customHeight="1">
      <c r="F552" s="39"/>
    </row>
    <row r="553" spans="6:6" ht="15.75" customHeight="1">
      <c r="F553" s="39"/>
    </row>
    <row r="554" spans="6:6" ht="15.75" customHeight="1">
      <c r="F554" s="39"/>
    </row>
    <row r="555" spans="6:6" ht="15.75" customHeight="1">
      <c r="F555" s="39"/>
    </row>
    <row r="556" spans="6:6" ht="15.75" customHeight="1">
      <c r="F556" s="39"/>
    </row>
    <row r="557" spans="6:6" ht="15.75" customHeight="1">
      <c r="F557" s="39"/>
    </row>
    <row r="558" spans="6:6" ht="15.75" customHeight="1">
      <c r="F558" s="39"/>
    </row>
    <row r="559" spans="6:6" ht="15.75" customHeight="1">
      <c r="F559" s="39"/>
    </row>
    <row r="560" spans="6:6" ht="15.75" customHeight="1">
      <c r="F560" s="39"/>
    </row>
    <row r="561" spans="6:6" ht="15.75" customHeight="1">
      <c r="F561" s="39"/>
    </row>
    <row r="562" spans="6:6" ht="15.75" customHeight="1">
      <c r="F562" s="39"/>
    </row>
    <row r="563" spans="6:6" ht="15.75" customHeight="1">
      <c r="F563" s="39"/>
    </row>
    <row r="564" spans="6:6" ht="15.75" customHeight="1">
      <c r="F564" s="39"/>
    </row>
    <row r="565" spans="6:6" ht="15.75" customHeight="1">
      <c r="F565" s="39"/>
    </row>
    <row r="566" spans="6:6" ht="15.75" customHeight="1">
      <c r="F566" s="39"/>
    </row>
    <row r="567" spans="6:6" ht="15.75" customHeight="1">
      <c r="F567" s="39"/>
    </row>
    <row r="568" spans="6:6" ht="15.75" customHeight="1">
      <c r="F568" s="39"/>
    </row>
    <row r="569" spans="6:6" ht="15.75" customHeight="1">
      <c r="F569" s="39"/>
    </row>
    <row r="570" spans="6:6" ht="15.75" customHeight="1">
      <c r="F570" s="39"/>
    </row>
    <row r="571" spans="6:6" ht="15.75" customHeight="1">
      <c r="F571" s="39"/>
    </row>
    <row r="572" spans="6:6" ht="15.75" customHeight="1">
      <c r="F572" s="39"/>
    </row>
    <row r="573" spans="6:6" ht="15.75" customHeight="1">
      <c r="F573" s="39"/>
    </row>
    <row r="574" spans="6:6" ht="15.75" customHeight="1">
      <c r="F574" s="39"/>
    </row>
    <row r="575" spans="6:6" ht="15.75" customHeight="1">
      <c r="F575" s="39"/>
    </row>
    <row r="576" spans="6:6" ht="15.75" customHeight="1">
      <c r="F576" s="39"/>
    </row>
    <row r="577" spans="6:6" ht="15.75" customHeight="1">
      <c r="F577" s="39"/>
    </row>
    <row r="578" spans="6:6" ht="15.75" customHeight="1">
      <c r="F578" s="39"/>
    </row>
    <row r="579" spans="6:6" ht="15.75" customHeight="1">
      <c r="F579" s="39"/>
    </row>
    <row r="580" spans="6:6" ht="15.75" customHeight="1">
      <c r="F580" s="39"/>
    </row>
    <row r="581" spans="6:6" ht="15.75" customHeight="1">
      <c r="F581" s="39"/>
    </row>
    <row r="582" spans="6:6" ht="15.75" customHeight="1">
      <c r="F582" s="39"/>
    </row>
    <row r="583" spans="6:6" ht="15.75" customHeight="1">
      <c r="F583" s="39"/>
    </row>
    <row r="584" spans="6:6" ht="15.75" customHeight="1">
      <c r="F584" s="39"/>
    </row>
    <row r="585" spans="6:6" ht="15.75" customHeight="1">
      <c r="F585" s="39"/>
    </row>
    <row r="586" spans="6:6" ht="15.75" customHeight="1">
      <c r="F586" s="39"/>
    </row>
    <row r="587" spans="6:6" ht="15.75" customHeight="1">
      <c r="F587" s="39"/>
    </row>
    <row r="588" spans="6:6" ht="15.75" customHeight="1">
      <c r="F588" s="39"/>
    </row>
    <row r="589" spans="6:6" ht="15.75" customHeight="1">
      <c r="F589" s="39"/>
    </row>
    <row r="590" spans="6:6" ht="15.75" customHeight="1">
      <c r="F590" s="39"/>
    </row>
    <row r="591" spans="6:6" ht="15.75" customHeight="1">
      <c r="F591" s="39"/>
    </row>
    <row r="592" spans="6:6" ht="15.75" customHeight="1">
      <c r="F592" s="39"/>
    </row>
    <row r="593" spans="6:6" ht="15.75" customHeight="1">
      <c r="F593" s="39"/>
    </row>
    <row r="594" spans="6:6" ht="15.75" customHeight="1">
      <c r="F594" s="39"/>
    </row>
    <row r="595" spans="6:6" ht="15.75" customHeight="1">
      <c r="F595" s="39"/>
    </row>
    <row r="596" spans="6:6" ht="15.75" customHeight="1">
      <c r="F596" s="39"/>
    </row>
    <row r="597" spans="6:6" ht="15.75" customHeight="1">
      <c r="F597" s="39"/>
    </row>
    <row r="598" spans="6:6" ht="15.75" customHeight="1">
      <c r="F598" s="39"/>
    </row>
    <row r="599" spans="6:6" ht="15.75" customHeight="1">
      <c r="F599" s="39"/>
    </row>
    <row r="600" spans="6:6" ht="15.75" customHeight="1">
      <c r="F600" s="39"/>
    </row>
    <row r="601" spans="6:6" ht="15.75" customHeight="1">
      <c r="F601" s="39"/>
    </row>
    <row r="602" spans="6:6" ht="15.75" customHeight="1">
      <c r="F602" s="39"/>
    </row>
    <row r="603" spans="6:6" ht="15.75" customHeight="1">
      <c r="F603" s="39"/>
    </row>
    <row r="604" spans="6:6" ht="15.75" customHeight="1">
      <c r="F604" s="39"/>
    </row>
    <row r="605" spans="6:6" ht="15.75" customHeight="1">
      <c r="F605" s="39"/>
    </row>
    <row r="606" spans="6:6" ht="15.75" customHeight="1">
      <c r="F606" s="39"/>
    </row>
    <row r="607" spans="6:6" ht="15.75" customHeight="1">
      <c r="F607" s="39"/>
    </row>
    <row r="608" spans="6:6" ht="15.75" customHeight="1">
      <c r="F608" s="39"/>
    </row>
    <row r="609" spans="6:6" ht="15.75" customHeight="1">
      <c r="F609" s="39"/>
    </row>
    <row r="610" spans="6:6" ht="15.75" customHeight="1">
      <c r="F610" s="39"/>
    </row>
    <row r="611" spans="6:6" ht="15.75" customHeight="1">
      <c r="F611" s="39"/>
    </row>
    <row r="612" spans="6:6" ht="15.75" customHeight="1">
      <c r="F612" s="39"/>
    </row>
    <row r="613" spans="6:6" ht="15.75" customHeight="1">
      <c r="F613" s="39"/>
    </row>
    <row r="614" spans="6:6" ht="15.75" customHeight="1">
      <c r="F614" s="39"/>
    </row>
    <row r="615" spans="6:6" ht="15.75" customHeight="1">
      <c r="F615" s="39"/>
    </row>
    <row r="616" spans="6:6" ht="15.75" customHeight="1">
      <c r="F616" s="39"/>
    </row>
    <row r="617" spans="6:6" ht="15.75" customHeight="1">
      <c r="F617" s="39"/>
    </row>
    <row r="618" spans="6:6" ht="15.75" customHeight="1">
      <c r="F618" s="39"/>
    </row>
    <row r="619" spans="6:6" ht="15.75" customHeight="1">
      <c r="F619" s="39"/>
    </row>
    <row r="620" spans="6:6" ht="15.75" customHeight="1">
      <c r="F620" s="39"/>
    </row>
    <row r="621" spans="6:6" ht="15.75" customHeight="1">
      <c r="F621" s="39"/>
    </row>
    <row r="622" spans="6:6" ht="15.75" customHeight="1">
      <c r="F622" s="39"/>
    </row>
    <row r="623" spans="6:6" ht="15.75" customHeight="1">
      <c r="F623" s="39"/>
    </row>
    <row r="624" spans="6:6" ht="15.75" customHeight="1">
      <c r="F624" s="39"/>
    </row>
    <row r="625" spans="6:6" ht="15.75" customHeight="1">
      <c r="F625" s="39"/>
    </row>
    <row r="626" spans="6:6" ht="15.75" customHeight="1">
      <c r="F626" s="39"/>
    </row>
    <row r="627" spans="6:6" ht="15.75" customHeight="1">
      <c r="F627" s="39"/>
    </row>
    <row r="628" spans="6:6" ht="15.75" customHeight="1">
      <c r="F628" s="39"/>
    </row>
    <row r="629" spans="6:6" ht="15.75" customHeight="1">
      <c r="F629" s="39"/>
    </row>
    <row r="630" spans="6:6" ht="15.75" customHeight="1">
      <c r="F630" s="39"/>
    </row>
    <row r="631" spans="6:6" ht="15.75" customHeight="1">
      <c r="F631" s="39"/>
    </row>
    <row r="632" spans="6:6" ht="15.75" customHeight="1">
      <c r="F632" s="39"/>
    </row>
    <row r="633" spans="6:6" ht="15.75" customHeight="1">
      <c r="F633" s="39"/>
    </row>
    <row r="634" spans="6:6" ht="15.75" customHeight="1">
      <c r="F634" s="39"/>
    </row>
    <row r="635" spans="6:6" ht="15.75" customHeight="1">
      <c r="F635" s="39"/>
    </row>
    <row r="636" spans="6:6" ht="15.75" customHeight="1">
      <c r="F636" s="39"/>
    </row>
    <row r="637" spans="6:6" ht="15.75" customHeight="1">
      <c r="F637" s="39"/>
    </row>
    <row r="638" spans="6:6" ht="15.75" customHeight="1">
      <c r="F638" s="39"/>
    </row>
    <row r="639" spans="6:6" ht="15.75" customHeight="1">
      <c r="F639" s="39"/>
    </row>
    <row r="640" spans="6:6" ht="15.75" customHeight="1">
      <c r="F640" s="39"/>
    </row>
    <row r="641" spans="6:6" ht="15.75" customHeight="1">
      <c r="F641" s="39"/>
    </row>
    <row r="642" spans="6:6" ht="15.75" customHeight="1">
      <c r="F642" s="39"/>
    </row>
    <row r="643" spans="6:6" ht="15.75" customHeight="1">
      <c r="F643" s="39"/>
    </row>
    <row r="644" spans="6:6" ht="15.75" customHeight="1">
      <c r="F644" s="39"/>
    </row>
    <row r="645" spans="6:6" ht="15.75" customHeight="1">
      <c r="F645" s="39"/>
    </row>
    <row r="646" spans="6:6" ht="15.75" customHeight="1">
      <c r="F646" s="39"/>
    </row>
    <row r="647" spans="6:6" ht="15.75" customHeight="1">
      <c r="F647" s="39"/>
    </row>
    <row r="648" spans="6:6" ht="15.75" customHeight="1">
      <c r="F648" s="39"/>
    </row>
    <row r="649" spans="6:6" ht="15.75" customHeight="1">
      <c r="F649" s="39"/>
    </row>
    <row r="650" spans="6:6" ht="15.75" customHeight="1">
      <c r="F650" s="39"/>
    </row>
    <row r="651" spans="6:6" ht="15.75" customHeight="1">
      <c r="F651" s="39"/>
    </row>
    <row r="652" spans="6:6" ht="15.75" customHeight="1">
      <c r="F652" s="39"/>
    </row>
    <row r="653" spans="6:6" ht="15.75" customHeight="1">
      <c r="F653" s="39"/>
    </row>
    <row r="654" spans="6:6" ht="15.75" customHeight="1">
      <c r="F654" s="39"/>
    </row>
    <row r="655" spans="6:6" ht="15.75" customHeight="1">
      <c r="F655" s="39"/>
    </row>
    <row r="656" spans="6:6" ht="15.75" customHeight="1">
      <c r="F656" s="39"/>
    </row>
    <row r="657" spans="6:6" ht="15.75" customHeight="1">
      <c r="F657" s="39"/>
    </row>
    <row r="658" spans="6:6" ht="15.75" customHeight="1">
      <c r="F658" s="39"/>
    </row>
    <row r="659" spans="6:6" ht="15.75" customHeight="1">
      <c r="F659" s="39"/>
    </row>
    <row r="660" spans="6:6" ht="15.75" customHeight="1">
      <c r="F660" s="39"/>
    </row>
    <row r="661" spans="6:6" ht="15.75" customHeight="1">
      <c r="F661" s="39"/>
    </row>
    <row r="662" spans="6:6" ht="15.75" customHeight="1">
      <c r="F662" s="39"/>
    </row>
    <row r="663" spans="6:6" ht="15.75" customHeight="1">
      <c r="F663" s="39"/>
    </row>
    <row r="664" spans="6:6" ht="15.75" customHeight="1">
      <c r="F664" s="39"/>
    </row>
    <row r="665" spans="6:6" ht="15.75" customHeight="1">
      <c r="F665" s="39"/>
    </row>
    <row r="666" spans="6:6" ht="15.75" customHeight="1">
      <c r="F666" s="39"/>
    </row>
    <row r="667" spans="6:6" ht="15.75" customHeight="1">
      <c r="F667" s="39"/>
    </row>
    <row r="668" spans="6:6" ht="15.75" customHeight="1">
      <c r="F668" s="39"/>
    </row>
    <row r="669" spans="6:6" ht="15.75" customHeight="1">
      <c r="F669" s="39"/>
    </row>
    <row r="670" spans="6:6" ht="15.75" customHeight="1">
      <c r="F670" s="39"/>
    </row>
    <row r="671" spans="6:6" ht="15.75" customHeight="1">
      <c r="F671" s="39"/>
    </row>
    <row r="672" spans="6:6" ht="15.75" customHeight="1">
      <c r="F672" s="39"/>
    </row>
    <row r="673" spans="6:6" ht="15.75" customHeight="1">
      <c r="F673" s="39"/>
    </row>
    <row r="674" spans="6:6" ht="15.75" customHeight="1">
      <c r="F674" s="39"/>
    </row>
    <row r="675" spans="6:6" ht="15.75" customHeight="1">
      <c r="F675" s="39"/>
    </row>
    <row r="676" spans="6:6" ht="15.75" customHeight="1">
      <c r="F676" s="39"/>
    </row>
    <row r="677" spans="6:6" ht="15.75" customHeight="1">
      <c r="F677" s="39"/>
    </row>
    <row r="678" spans="6:6" ht="15.75" customHeight="1">
      <c r="F678" s="39"/>
    </row>
    <row r="679" spans="6:6" ht="15.75" customHeight="1">
      <c r="F679" s="39"/>
    </row>
    <row r="680" spans="6:6" ht="15.75" customHeight="1">
      <c r="F680" s="39"/>
    </row>
    <row r="681" spans="6:6" ht="15.75" customHeight="1">
      <c r="F681" s="39"/>
    </row>
    <row r="682" spans="6:6" ht="15.75" customHeight="1">
      <c r="F682" s="39"/>
    </row>
    <row r="683" spans="6:6" ht="15.75" customHeight="1">
      <c r="F683" s="39"/>
    </row>
    <row r="684" spans="6:6" ht="15.75" customHeight="1">
      <c r="F684" s="39"/>
    </row>
    <row r="685" spans="6:6" ht="15.75" customHeight="1">
      <c r="F685" s="39"/>
    </row>
    <row r="686" spans="6:6" ht="15.75" customHeight="1">
      <c r="F686" s="39"/>
    </row>
    <row r="687" spans="6:6" ht="15.75" customHeight="1">
      <c r="F687" s="39"/>
    </row>
    <row r="688" spans="6:6" ht="15.75" customHeight="1">
      <c r="F688" s="39"/>
    </row>
    <row r="689" spans="6:6" ht="15.75" customHeight="1">
      <c r="F689" s="39"/>
    </row>
    <row r="690" spans="6:6" ht="15.75" customHeight="1">
      <c r="F690" s="39"/>
    </row>
    <row r="691" spans="6:6" ht="15.75" customHeight="1">
      <c r="F691" s="39"/>
    </row>
    <row r="692" spans="6:6" ht="15.75" customHeight="1">
      <c r="F692" s="39"/>
    </row>
    <row r="693" spans="6:6" ht="15.75" customHeight="1">
      <c r="F693" s="39"/>
    </row>
    <row r="694" spans="6:6" ht="15.75" customHeight="1">
      <c r="F694" s="39"/>
    </row>
    <row r="695" spans="6:6" ht="15.75" customHeight="1">
      <c r="F695" s="39"/>
    </row>
    <row r="696" spans="6:6" ht="15.75" customHeight="1">
      <c r="F696" s="39"/>
    </row>
    <row r="697" spans="6:6" ht="15.75" customHeight="1">
      <c r="F697" s="39"/>
    </row>
    <row r="698" spans="6:6" ht="15.75" customHeight="1">
      <c r="F698" s="39"/>
    </row>
    <row r="699" spans="6:6" ht="15.75" customHeight="1">
      <c r="F699" s="39"/>
    </row>
    <row r="700" spans="6:6" ht="15.75" customHeight="1">
      <c r="F700" s="39"/>
    </row>
    <row r="701" spans="6:6" ht="15.75" customHeight="1">
      <c r="F701" s="39"/>
    </row>
    <row r="702" spans="6:6" ht="15.75" customHeight="1">
      <c r="F702" s="39"/>
    </row>
    <row r="703" spans="6:6" ht="15.75" customHeight="1">
      <c r="F703" s="39"/>
    </row>
    <row r="704" spans="6:6" ht="15.75" customHeight="1">
      <c r="F704" s="39"/>
    </row>
    <row r="705" spans="6:6" ht="15.75" customHeight="1">
      <c r="F705" s="39"/>
    </row>
    <row r="706" spans="6:6" ht="15.75" customHeight="1">
      <c r="F706" s="39"/>
    </row>
    <row r="707" spans="6:6" ht="15.75" customHeight="1">
      <c r="F707" s="39"/>
    </row>
    <row r="708" spans="6:6" ht="15.75" customHeight="1">
      <c r="F708" s="39"/>
    </row>
    <row r="709" spans="6:6" ht="15.75" customHeight="1">
      <c r="F709" s="39"/>
    </row>
    <row r="710" spans="6:6" ht="15.75" customHeight="1">
      <c r="F710" s="39"/>
    </row>
    <row r="711" spans="6:6" ht="15.75" customHeight="1">
      <c r="F711" s="39"/>
    </row>
    <row r="712" spans="6:6" ht="15.75" customHeight="1">
      <c r="F712" s="39"/>
    </row>
    <row r="713" spans="6:6" ht="15.75" customHeight="1">
      <c r="F713" s="39"/>
    </row>
    <row r="714" spans="6:6" ht="15.75" customHeight="1">
      <c r="F714" s="39"/>
    </row>
    <row r="715" spans="6:6" ht="15.75" customHeight="1">
      <c r="F715" s="39"/>
    </row>
    <row r="716" spans="6:6" ht="15.75" customHeight="1">
      <c r="F716" s="39"/>
    </row>
    <row r="717" spans="6:6" ht="15.75" customHeight="1">
      <c r="F717" s="39"/>
    </row>
    <row r="718" spans="6:6" ht="15.75" customHeight="1">
      <c r="F718" s="39"/>
    </row>
    <row r="719" spans="6:6" ht="15.75" customHeight="1">
      <c r="F719" s="39"/>
    </row>
    <row r="720" spans="6:6" ht="15.75" customHeight="1">
      <c r="F720" s="39"/>
    </row>
    <row r="721" spans="6:6" ht="15.75" customHeight="1">
      <c r="F721" s="39"/>
    </row>
    <row r="722" spans="6:6" ht="15.75" customHeight="1">
      <c r="F722" s="39"/>
    </row>
    <row r="723" spans="6:6" ht="15.75" customHeight="1">
      <c r="F723" s="39"/>
    </row>
    <row r="724" spans="6:6" ht="15.75" customHeight="1">
      <c r="F724" s="39"/>
    </row>
    <row r="725" spans="6:6" ht="15.75" customHeight="1">
      <c r="F725" s="39"/>
    </row>
    <row r="726" spans="6:6" ht="15.75" customHeight="1">
      <c r="F726" s="39"/>
    </row>
    <row r="727" spans="6:6" ht="15.75" customHeight="1">
      <c r="F727" s="39"/>
    </row>
    <row r="728" spans="6:6" ht="15.75" customHeight="1">
      <c r="F728" s="39"/>
    </row>
    <row r="729" spans="6:6" ht="15.75" customHeight="1">
      <c r="F729" s="39"/>
    </row>
    <row r="730" spans="6:6" ht="15.75" customHeight="1">
      <c r="F730" s="39"/>
    </row>
    <row r="731" spans="6:6" ht="15.75" customHeight="1">
      <c r="F731" s="39"/>
    </row>
    <row r="732" spans="6:6" ht="15.75" customHeight="1">
      <c r="F732" s="39"/>
    </row>
    <row r="733" spans="6:6" ht="15.75" customHeight="1">
      <c r="F733" s="39"/>
    </row>
    <row r="734" spans="6:6" ht="15.75" customHeight="1">
      <c r="F734" s="39"/>
    </row>
    <row r="735" spans="6:6" ht="15.75" customHeight="1">
      <c r="F735" s="39"/>
    </row>
    <row r="736" spans="6:6" ht="15.75" customHeight="1">
      <c r="F736" s="39"/>
    </row>
    <row r="737" spans="6:6" ht="15.75" customHeight="1">
      <c r="F737" s="39"/>
    </row>
    <row r="738" spans="6:6" ht="15.75" customHeight="1">
      <c r="F738" s="39"/>
    </row>
    <row r="739" spans="6:6" ht="15.75" customHeight="1">
      <c r="F739" s="39"/>
    </row>
    <row r="740" spans="6:6" ht="15.75" customHeight="1">
      <c r="F740" s="39"/>
    </row>
    <row r="741" spans="6:6" ht="15.75" customHeight="1">
      <c r="F741" s="39"/>
    </row>
    <row r="742" spans="6:6" ht="15.75" customHeight="1">
      <c r="F742" s="39"/>
    </row>
    <row r="743" spans="6:6" ht="15.75" customHeight="1">
      <c r="F743" s="39"/>
    </row>
    <row r="744" spans="6:6" ht="15.75" customHeight="1">
      <c r="F744" s="39"/>
    </row>
    <row r="745" spans="6:6" ht="15.75" customHeight="1">
      <c r="F745" s="39"/>
    </row>
    <row r="746" spans="6:6" ht="15.75" customHeight="1">
      <c r="F746" s="39"/>
    </row>
    <row r="747" spans="6:6" ht="15.75" customHeight="1">
      <c r="F747" s="39"/>
    </row>
    <row r="748" spans="6:6" ht="15.75" customHeight="1">
      <c r="F748" s="39"/>
    </row>
    <row r="749" spans="6:6" ht="15.75" customHeight="1">
      <c r="F749" s="39"/>
    </row>
    <row r="750" spans="6:6" ht="15.75" customHeight="1">
      <c r="F750" s="39"/>
    </row>
    <row r="751" spans="6:6" ht="15.75" customHeight="1">
      <c r="F751" s="39"/>
    </row>
    <row r="752" spans="6:6" ht="15.75" customHeight="1">
      <c r="F752" s="39"/>
    </row>
    <row r="753" spans="6:6" ht="15.75" customHeight="1">
      <c r="F753" s="39"/>
    </row>
    <row r="754" spans="6:6" ht="15.75" customHeight="1">
      <c r="F754" s="39"/>
    </row>
    <row r="755" spans="6:6" ht="15.75" customHeight="1">
      <c r="F755" s="39"/>
    </row>
    <row r="756" spans="6:6" ht="15.75" customHeight="1">
      <c r="F756" s="39"/>
    </row>
    <row r="757" spans="6:6" ht="15.75" customHeight="1">
      <c r="F757" s="39"/>
    </row>
    <row r="758" spans="6:6" ht="15.75" customHeight="1">
      <c r="F758" s="39"/>
    </row>
    <row r="759" spans="6:6" ht="15.75" customHeight="1">
      <c r="F759" s="39"/>
    </row>
    <row r="760" spans="6:6" ht="15.75" customHeight="1">
      <c r="F760" s="39"/>
    </row>
    <row r="761" spans="6:6" ht="15.75" customHeight="1">
      <c r="F761" s="39"/>
    </row>
    <row r="762" spans="6:6" ht="15.75" customHeight="1">
      <c r="F762" s="39"/>
    </row>
    <row r="763" spans="6:6" ht="15.75" customHeight="1">
      <c r="F763" s="39"/>
    </row>
    <row r="764" spans="6:6" ht="15.75" customHeight="1">
      <c r="F764" s="39"/>
    </row>
    <row r="765" spans="6:6" ht="15.75" customHeight="1">
      <c r="F765" s="39"/>
    </row>
    <row r="766" spans="6:6" ht="15.75" customHeight="1">
      <c r="F766" s="39"/>
    </row>
    <row r="767" spans="6:6" ht="15.75" customHeight="1">
      <c r="F767" s="39"/>
    </row>
    <row r="768" spans="6:6" ht="15.75" customHeight="1">
      <c r="F768" s="39"/>
    </row>
    <row r="769" spans="6:6" ht="15.75" customHeight="1">
      <c r="F769" s="39"/>
    </row>
    <row r="770" spans="6:6" ht="15.75" customHeight="1">
      <c r="F770" s="39"/>
    </row>
    <row r="771" spans="6:6" ht="15.75" customHeight="1">
      <c r="F771" s="39"/>
    </row>
    <row r="772" spans="6:6" ht="15.75" customHeight="1">
      <c r="F772" s="39"/>
    </row>
    <row r="773" spans="6:6" ht="15.75" customHeight="1">
      <c r="F773" s="39"/>
    </row>
    <row r="774" spans="6:6" ht="15.75" customHeight="1">
      <c r="F774" s="39"/>
    </row>
    <row r="775" spans="6:6" ht="15.75" customHeight="1">
      <c r="F775" s="39"/>
    </row>
    <row r="776" spans="6:6" ht="15.75" customHeight="1">
      <c r="F776" s="39"/>
    </row>
    <row r="777" spans="6:6" ht="15.75" customHeight="1">
      <c r="F777" s="39"/>
    </row>
    <row r="778" spans="6:6" ht="15.75" customHeight="1">
      <c r="F778" s="39"/>
    </row>
    <row r="779" spans="6:6" ht="15.75" customHeight="1">
      <c r="F779" s="39"/>
    </row>
    <row r="780" spans="6:6" ht="15.75" customHeight="1">
      <c r="F780" s="39"/>
    </row>
    <row r="781" spans="6:6" ht="15.75" customHeight="1">
      <c r="F781" s="39"/>
    </row>
    <row r="782" spans="6:6" ht="15.75" customHeight="1">
      <c r="F782" s="39"/>
    </row>
    <row r="783" spans="6:6" ht="15.75" customHeight="1">
      <c r="F783" s="39"/>
    </row>
    <row r="784" spans="6:6" ht="15.75" customHeight="1">
      <c r="F784" s="39"/>
    </row>
    <row r="785" spans="6:6" ht="15.75" customHeight="1">
      <c r="F785" s="39"/>
    </row>
    <row r="786" spans="6:6" ht="15.75" customHeight="1">
      <c r="F786" s="39"/>
    </row>
    <row r="787" spans="6:6" ht="15.75" customHeight="1">
      <c r="F787" s="39"/>
    </row>
    <row r="788" spans="6:6" ht="15.75" customHeight="1">
      <c r="F788" s="39"/>
    </row>
    <row r="789" spans="6:6" ht="15.75" customHeight="1">
      <c r="F789" s="39"/>
    </row>
    <row r="790" spans="6:6" ht="15.75" customHeight="1">
      <c r="F790" s="39"/>
    </row>
    <row r="791" spans="6:6" ht="15.75" customHeight="1">
      <c r="F791" s="39"/>
    </row>
    <row r="792" spans="6:6" ht="15.75" customHeight="1">
      <c r="F792" s="39"/>
    </row>
    <row r="793" spans="6:6" ht="15.75" customHeight="1">
      <c r="F793" s="39"/>
    </row>
    <row r="794" spans="6:6" ht="15.75" customHeight="1">
      <c r="F794" s="39"/>
    </row>
    <row r="795" spans="6:6" ht="15.75" customHeight="1">
      <c r="F795" s="39"/>
    </row>
    <row r="796" spans="6:6" ht="15.75" customHeight="1">
      <c r="F796" s="39"/>
    </row>
    <row r="797" spans="6:6" ht="15.75" customHeight="1">
      <c r="F797" s="39"/>
    </row>
    <row r="798" spans="6:6" ht="15.75" customHeight="1">
      <c r="F798" s="39"/>
    </row>
    <row r="799" spans="6:6" ht="15.75" customHeight="1">
      <c r="F799" s="39"/>
    </row>
    <row r="800" spans="6:6" ht="15.75" customHeight="1">
      <c r="F800" s="39"/>
    </row>
    <row r="801" spans="6:6" ht="15.75" customHeight="1">
      <c r="F801" s="39"/>
    </row>
    <row r="802" spans="6:6" ht="15.75" customHeight="1">
      <c r="F802" s="39"/>
    </row>
    <row r="803" spans="6:6" ht="15.75" customHeight="1">
      <c r="F803" s="39"/>
    </row>
    <row r="804" spans="6:6" ht="15.75" customHeight="1">
      <c r="F804" s="39"/>
    </row>
    <row r="805" spans="6:6" ht="15.75" customHeight="1">
      <c r="F805" s="39"/>
    </row>
    <row r="806" spans="6:6" ht="15.75" customHeight="1">
      <c r="F806" s="39"/>
    </row>
    <row r="807" spans="6:6" ht="15.75" customHeight="1">
      <c r="F807" s="39"/>
    </row>
    <row r="808" spans="6:6" ht="15.75" customHeight="1">
      <c r="F808" s="39"/>
    </row>
    <row r="809" spans="6:6" ht="15.75" customHeight="1">
      <c r="F809" s="39"/>
    </row>
    <row r="810" spans="6:6" ht="15.75" customHeight="1">
      <c r="F810" s="39"/>
    </row>
    <row r="811" spans="6:6" ht="15.75" customHeight="1">
      <c r="F811" s="39"/>
    </row>
    <row r="812" spans="6:6" ht="15.75" customHeight="1">
      <c r="F812" s="39"/>
    </row>
    <row r="813" spans="6:6" ht="15.75" customHeight="1">
      <c r="F813" s="39"/>
    </row>
    <row r="814" spans="6:6" ht="15.75" customHeight="1">
      <c r="F814" s="39"/>
    </row>
    <row r="815" spans="6:6" ht="15.75" customHeight="1">
      <c r="F815" s="39"/>
    </row>
    <row r="816" spans="6:6" ht="15.75" customHeight="1">
      <c r="F816" s="39"/>
    </row>
    <row r="817" spans="6:6" ht="15.75" customHeight="1">
      <c r="F817" s="39"/>
    </row>
    <row r="818" spans="6:6" ht="15.75" customHeight="1">
      <c r="F818" s="39"/>
    </row>
    <row r="819" spans="6:6" ht="15.75" customHeight="1">
      <c r="F819" s="39"/>
    </row>
    <row r="820" spans="6:6" ht="15.75" customHeight="1">
      <c r="F820" s="39"/>
    </row>
    <row r="821" spans="6:6" ht="15.75" customHeight="1">
      <c r="F821" s="39"/>
    </row>
    <row r="822" spans="6:6" ht="15.75" customHeight="1">
      <c r="F822" s="39"/>
    </row>
    <row r="823" spans="6:6" ht="15.75" customHeight="1">
      <c r="F823" s="39"/>
    </row>
    <row r="824" spans="6:6" ht="15.75" customHeight="1">
      <c r="F824" s="39"/>
    </row>
    <row r="825" spans="6:6" ht="15.75" customHeight="1">
      <c r="F825" s="39"/>
    </row>
    <row r="826" spans="6:6" ht="15.75" customHeight="1">
      <c r="F826" s="39"/>
    </row>
    <row r="827" spans="6:6" ht="15.75" customHeight="1">
      <c r="F827" s="39"/>
    </row>
    <row r="828" spans="6:6" ht="15.75" customHeight="1">
      <c r="F828" s="39"/>
    </row>
    <row r="829" spans="6:6" ht="15.75" customHeight="1">
      <c r="F829" s="39"/>
    </row>
    <row r="830" spans="6:6" ht="15.75" customHeight="1">
      <c r="F830" s="39"/>
    </row>
    <row r="831" spans="6:6" ht="15.75" customHeight="1">
      <c r="F831" s="39"/>
    </row>
    <row r="832" spans="6:6" ht="15.75" customHeight="1">
      <c r="F832" s="39"/>
    </row>
    <row r="833" spans="6:6" ht="15.75" customHeight="1">
      <c r="F833" s="39"/>
    </row>
    <row r="834" spans="6:6" ht="15.75" customHeight="1">
      <c r="F834" s="39"/>
    </row>
    <row r="835" spans="6:6" ht="15.75" customHeight="1">
      <c r="F835" s="39"/>
    </row>
    <row r="836" spans="6:6" ht="15.75" customHeight="1">
      <c r="F836" s="39"/>
    </row>
    <row r="837" spans="6:6" ht="15.75" customHeight="1">
      <c r="F837" s="39"/>
    </row>
    <row r="838" spans="6:6" ht="15.75" customHeight="1">
      <c r="F838" s="39"/>
    </row>
    <row r="839" spans="6:6" ht="15.75" customHeight="1">
      <c r="F839" s="39"/>
    </row>
    <row r="840" spans="6:6" ht="15.75" customHeight="1">
      <c r="F840" s="39"/>
    </row>
    <row r="841" spans="6:6" ht="15.75" customHeight="1">
      <c r="F841" s="39"/>
    </row>
    <row r="842" spans="6:6" ht="15.75" customHeight="1">
      <c r="F842" s="39"/>
    </row>
    <row r="843" spans="6:6" ht="15.75" customHeight="1">
      <c r="F843" s="39"/>
    </row>
    <row r="844" spans="6:6" ht="15.75" customHeight="1">
      <c r="F844" s="39"/>
    </row>
    <row r="845" spans="6:6" ht="15.75" customHeight="1">
      <c r="F845" s="39"/>
    </row>
    <row r="846" spans="6:6" ht="15.75" customHeight="1">
      <c r="F846" s="39"/>
    </row>
    <row r="847" spans="6:6" ht="15.75" customHeight="1">
      <c r="F847" s="39"/>
    </row>
    <row r="848" spans="6:6" ht="15.75" customHeight="1">
      <c r="F848" s="39"/>
    </row>
    <row r="849" spans="6:6" ht="15.75" customHeight="1">
      <c r="F849" s="39"/>
    </row>
    <row r="850" spans="6:6" ht="15.75" customHeight="1">
      <c r="F850" s="39"/>
    </row>
    <row r="851" spans="6:6" ht="15.75" customHeight="1">
      <c r="F851" s="39"/>
    </row>
    <row r="852" spans="6:6" ht="15.75" customHeight="1">
      <c r="F852" s="39"/>
    </row>
    <row r="853" spans="6:6" ht="15.75" customHeight="1">
      <c r="F853" s="39"/>
    </row>
    <row r="854" spans="6:6" ht="15.75" customHeight="1">
      <c r="F854" s="39"/>
    </row>
    <row r="855" spans="6:6" ht="15.75" customHeight="1">
      <c r="F855" s="39"/>
    </row>
    <row r="856" spans="6:6" ht="15.75" customHeight="1">
      <c r="F856" s="39"/>
    </row>
    <row r="857" spans="6:6" ht="15.75" customHeight="1">
      <c r="F857" s="39"/>
    </row>
    <row r="858" spans="6:6" ht="15.75" customHeight="1">
      <c r="F858" s="39"/>
    </row>
    <row r="859" spans="6:6" ht="15.75" customHeight="1">
      <c r="F859" s="39"/>
    </row>
    <row r="860" spans="6:6" ht="15.75" customHeight="1">
      <c r="F860" s="39"/>
    </row>
    <row r="861" spans="6:6" ht="15.75" customHeight="1">
      <c r="F861" s="39"/>
    </row>
    <row r="862" spans="6:6" ht="15.75" customHeight="1">
      <c r="F862" s="39"/>
    </row>
    <row r="863" spans="6:6" ht="15.75" customHeight="1">
      <c r="F863" s="39"/>
    </row>
    <row r="864" spans="6:6" ht="15.75" customHeight="1">
      <c r="F864" s="39"/>
    </row>
    <row r="865" spans="6:6" ht="15.75" customHeight="1">
      <c r="F865" s="39"/>
    </row>
    <row r="866" spans="6:6" ht="15.75" customHeight="1">
      <c r="F866" s="39"/>
    </row>
    <row r="867" spans="6:6" ht="15.75" customHeight="1">
      <c r="F867" s="39"/>
    </row>
    <row r="868" spans="6:6" ht="15.75" customHeight="1">
      <c r="F868" s="39"/>
    </row>
    <row r="869" spans="6:6" ht="15.75" customHeight="1">
      <c r="F869" s="39"/>
    </row>
    <row r="870" spans="6:6" ht="15.75" customHeight="1">
      <c r="F870" s="39"/>
    </row>
    <row r="871" spans="6:6" ht="15.75" customHeight="1">
      <c r="F871" s="39"/>
    </row>
    <row r="872" spans="6:6" ht="15.75" customHeight="1">
      <c r="F872" s="39"/>
    </row>
    <row r="873" spans="6:6" ht="15.75" customHeight="1">
      <c r="F873" s="39"/>
    </row>
    <row r="874" spans="6:6" ht="15.75" customHeight="1">
      <c r="F874" s="39"/>
    </row>
    <row r="875" spans="6:6" ht="15.75" customHeight="1">
      <c r="F875" s="39"/>
    </row>
    <row r="876" spans="6:6" ht="15.75" customHeight="1">
      <c r="F876" s="39"/>
    </row>
    <row r="877" spans="6:6" ht="15.75" customHeight="1">
      <c r="F877" s="39"/>
    </row>
    <row r="878" spans="6:6" ht="15.75" customHeight="1">
      <c r="F878" s="39"/>
    </row>
    <row r="879" spans="6:6" ht="15.75" customHeight="1">
      <c r="F879" s="39"/>
    </row>
    <row r="880" spans="6:6" ht="15.75" customHeight="1">
      <c r="F880" s="39"/>
    </row>
    <row r="881" spans="6:6" ht="15.75" customHeight="1">
      <c r="F881" s="39"/>
    </row>
    <row r="882" spans="6:6" ht="15.75" customHeight="1">
      <c r="F882" s="39"/>
    </row>
    <row r="883" spans="6:6" ht="15.75" customHeight="1">
      <c r="F883" s="39"/>
    </row>
    <row r="884" spans="6:6" ht="15.75" customHeight="1">
      <c r="F884" s="39"/>
    </row>
    <row r="885" spans="6:6" ht="15.75" customHeight="1">
      <c r="F885" s="39"/>
    </row>
    <row r="886" spans="6:6" ht="15.75" customHeight="1">
      <c r="F886" s="39"/>
    </row>
    <row r="887" spans="6:6" ht="15.75" customHeight="1">
      <c r="F887" s="39"/>
    </row>
    <row r="888" spans="6:6" ht="15.75" customHeight="1">
      <c r="F888" s="39"/>
    </row>
    <row r="889" spans="6:6" ht="15.75" customHeight="1">
      <c r="F889" s="39"/>
    </row>
    <row r="890" spans="6:6" ht="15.75" customHeight="1">
      <c r="F890" s="39"/>
    </row>
    <row r="891" spans="6:6" ht="15.75" customHeight="1">
      <c r="F891" s="39"/>
    </row>
    <row r="892" spans="6:6" ht="15.75" customHeight="1">
      <c r="F892" s="39"/>
    </row>
    <row r="893" spans="6:6" ht="15.75" customHeight="1">
      <c r="F893" s="39"/>
    </row>
    <row r="894" spans="6:6" ht="15.75" customHeight="1">
      <c r="F894" s="39"/>
    </row>
    <row r="895" spans="6:6" ht="15.75" customHeight="1">
      <c r="F895" s="39"/>
    </row>
    <row r="896" spans="6:6" ht="15.75" customHeight="1">
      <c r="F896" s="39"/>
    </row>
    <row r="897" spans="6:6" ht="15.75" customHeight="1">
      <c r="F897" s="39"/>
    </row>
    <row r="898" spans="6:6" ht="15.75" customHeight="1">
      <c r="F898" s="39"/>
    </row>
    <row r="899" spans="6:6" ht="15.75" customHeight="1">
      <c r="F899" s="39"/>
    </row>
    <row r="900" spans="6:6" ht="15.75" customHeight="1">
      <c r="F900" s="39"/>
    </row>
    <row r="901" spans="6:6" ht="15.75" customHeight="1">
      <c r="F901" s="39"/>
    </row>
    <row r="902" spans="6:6" ht="15.75" customHeight="1">
      <c r="F902" s="39"/>
    </row>
    <row r="903" spans="6:6" ht="15.75" customHeight="1">
      <c r="F903" s="39"/>
    </row>
    <row r="904" spans="6:6" ht="15.75" customHeight="1">
      <c r="F904" s="39"/>
    </row>
    <row r="905" spans="6:6" ht="15.75" customHeight="1">
      <c r="F905" s="39"/>
    </row>
    <row r="906" spans="6:6" ht="15.75" customHeight="1">
      <c r="F906" s="39"/>
    </row>
    <row r="907" spans="6:6" ht="15.75" customHeight="1">
      <c r="F907" s="39"/>
    </row>
    <row r="908" spans="6:6" ht="15.75" customHeight="1">
      <c r="F908" s="39"/>
    </row>
    <row r="909" spans="6:6" ht="15.75" customHeight="1">
      <c r="F909" s="39"/>
    </row>
    <row r="910" spans="6:6" ht="15.75" customHeight="1">
      <c r="F910" s="39"/>
    </row>
    <row r="911" spans="6:6" ht="15.75" customHeight="1">
      <c r="F911" s="39"/>
    </row>
    <row r="912" spans="6:6" ht="15.75" customHeight="1">
      <c r="F912" s="39"/>
    </row>
    <row r="913" spans="6:6" ht="15.75" customHeight="1">
      <c r="F913" s="39"/>
    </row>
    <row r="914" spans="6:6" ht="15.75" customHeight="1">
      <c r="F914" s="39"/>
    </row>
    <row r="915" spans="6:6" ht="15.75" customHeight="1">
      <c r="F915" s="39"/>
    </row>
    <row r="916" spans="6:6" ht="15.75" customHeight="1">
      <c r="F916" s="39"/>
    </row>
    <row r="917" spans="6:6" ht="15.75" customHeight="1">
      <c r="F917" s="39"/>
    </row>
    <row r="918" spans="6:6" ht="15.75" customHeight="1">
      <c r="F918" s="39"/>
    </row>
    <row r="919" spans="6:6" ht="15.75" customHeight="1">
      <c r="F919" s="39"/>
    </row>
    <row r="920" spans="6:6" ht="15.75" customHeight="1">
      <c r="F920" s="39"/>
    </row>
    <row r="921" spans="6:6" ht="15.75" customHeight="1">
      <c r="F921" s="39"/>
    </row>
    <row r="922" spans="6:6" ht="15.75" customHeight="1">
      <c r="F922" s="39"/>
    </row>
    <row r="923" spans="6:6" ht="15.75" customHeight="1">
      <c r="F923" s="39"/>
    </row>
    <row r="924" spans="6:6" ht="15.75" customHeight="1">
      <c r="F924" s="39"/>
    </row>
    <row r="925" spans="6:6" ht="15.75" customHeight="1">
      <c r="F925" s="39"/>
    </row>
    <row r="926" spans="6:6" ht="15.75" customHeight="1">
      <c r="F926" s="39"/>
    </row>
    <row r="927" spans="6:6" ht="15.75" customHeight="1">
      <c r="F927" s="39"/>
    </row>
    <row r="928" spans="6:6" ht="15.75" customHeight="1">
      <c r="F928" s="39"/>
    </row>
    <row r="929" spans="6:6" ht="15.75" customHeight="1">
      <c r="F929" s="39"/>
    </row>
    <row r="930" spans="6:6" ht="15.75" customHeight="1">
      <c r="F930" s="39"/>
    </row>
    <row r="931" spans="6:6" ht="15.75" customHeight="1">
      <c r="F931" s="39"/>
    </row>
    <row r="932" spans="6:6" ht="15.75" customHeight="1">
      <c r="F932" s="39"/>
    </row>
    <row r="933" spans="6:6" ht="15.75" customHeight="1">
      <c r="F933" s="39"/>
    </row>
    <row r="934" spans="6:6" ht="15.75" customHeight="1">
      <c r="F934" s="39"/>
    </row>
    <row r="935" spans="6:6" ht="15.75" customHeight="1">
      <c r="F935" s="39"/>
    </row>
    <row r="936" spans="6:6" ht="15.75" customHeight="1">
      <c r="F936" s="39"/>
    </row>
    <row r="937" spans="6:6" ht="15.75" customHeight="1">
      <c r="F937" s="39"/>
    </row>
    <row r="938" spans="6:6" ht="15.75" customHeight="1">
      <c r="F938" s="39"/>
    </row>
    <row r="939" spans="6:6" ht="15.75" customHeight="1">
      <c r="F939" s="39"/>
    </row>
    <row r="940" spans="6:6" ht="15.75" customHeight="1">
      <c r="F940" s="39"/>
    </row>
    <row r="941" spans="6:6" ht="15.75" customHeight="1">
      <c r="F941" s="39"/>
    </row>
    <row r="942" spans="6:6" ht="15.75" customHeight="1">
      <c r="F942" s="39"/>
    </row>
    <row r="943" spans="6:6" ht="15.75" customHeight="1">
      <c r="F943" s="39"/>
    </row>
    <row r="944" spans="6:6" ht="15.75" customHeight="1">
      <c r="F944" s="39"/>
    </row>
    <row r="945" spans="6:6" ht="15.75" customHeight="1">
      <c r="F945" s="39"/>
    </row>
    <row r="946" spans="6:6" ht="15.75" customHeight="1">
      <c r="F946" s="39"/>
    </row>
    <row r="947" spans="6:6" ht="15.75" customHeight="1">
      <c r="F947" s="39"/>
    </row>
    <row r="948" spans="6:6" ht="15.75" customHeight="1">
      <c r="F948" s="39"/>
    </row>
    <row r="949" spans="6:6" ht="15.75" customHeight="1">
      <c r="F949" s="39"/>
    </row>
    <row r="950" spans="6:6" ht="15.75" customHeight="1">
      <c r="F950" s="39"/>
    </row>
    <row r="951" spans="6:6" ht="15.75" customHeight="1">
      <c r="F951" s="39"/>
    </row>
    <row r="952" spans="6:6" ht="15.75" customHeight="1">
      <c r="F952" s="39"/>
    </row>
    <row r="953" spans="6:6" ht="15.75" customHeight="1">
      <c r="F953" s="39"/>
    </row>
    <row r="954" spans="6:6" ht="15.75" customHeight="1">
      <c r="F954" s="39"/>
    </row>
    <row r="955" spans="6:6" ht="15.75" customHeight="1">
      <c r="F955" s="39"/>
    </row>
    <row r="956" spans="6:6" ht="15.75" customHeight="1">
      <c r="F956" s="39"/>
    </row>
    <row r="957" spans="6:6" ht="15.75" customHeight="1">
      <c r="F957" s="39"/>
    </row>
    <row r="958" spans="6:6" ht="15.75" customHeight="1">
      <c r="F958" s="39"/>
    </row>
    <row r="959" spans="6:6" ht="15.75" customHeight="1">
      <c r="F959" s="39"/>
    </row>
    <row r="960" spans="6:6" ht="15.75" customHeight="1">
      <c r="F960" s="39"/>
    </row>
    <row r="961" spans="6:6" ht="15.75" customHeight="1">
      <c r="F961" s="39"/>
    </row>
    <row r="962" spans="6:6" ht="15.75" customHeight="1">
      <c r="F962" s="39"/>
    </row>
    <row r="963" spans="6:6" ht="15.75" customHeight="1">
      <c r="F963" s="39"/>
    </row>
    <row r="964" spans="6:6" ht="15.75" customHeight="1">
      <c r="F964" s="39"/>
    </row>
    <row r="965" spans="6:6" ht="15.75" customHeight="1">
      <c r="F965" s="39"/>
    </row>
    <row r="966" spans="6:6" ht="15.75" customHeight="1">
      <c r="F966" s="39"/>
    </row>
    <row r="967" spans="6:6" ht="15.75" customHeight="1">
      <c r="F967" s="39"/>
    </row>
    <row r="968" spans="6:6" ht="15.75" customHeight="1">
      <c r="F968" s="39"/>
    </row>
    <row r="969" spans="6:6" ht="15.75" customHeight="1">
      <c r="F969" s="39"/>
    </row>
    <row r="970" spans="6:6" ht="15.75" customHeight="1">
      <c r="F970" s="39"/>
    </row>
    <row r="971" spans="6:6" ht="15.75" customHeight="1">
      <c r="F971" s="39"/>
    </row>
    <row r="972" spans="6:6" ht="15.75" customHeight="1">
      <c r="F972" s="39"/>
    </row>
    <row r="973" spans="6:6" ht="15.75" customHeight="1">
      <c r="F973" s="39"/>
    </row>
    <row r="974" spans="6:6" ht="15.75" customHeight="1">
      <c r="F974" s="39"/>
    </row>
    <row r="975" spans="6:6" ht="15.75" customHeight="1">
      <c r="F975" s="39"/>
    </row>
    <row r="976" spans="6:6" ht="15.75" customHeight="1">
      <c r="F976" s="39"/>
    </row>
    <row r="977" spans="6:6" ht="15.75" customHeight="1">
      <c r="F977" s="39"/>
    </row>
    <row r="978" spans="6:6" ht="15.75" customHeight="1">
      <c r="F978" s="39"/>
    </row>
    <row r="979" spans="6:6" ht="15.75" customHeight="1">
      <c r="F979" s="39"/>
    </row>
    <row r="980" spans="6:6" ht="15.75" customHeight="1">
      <c r="F980" s="39"/>
    </row>
    <row r="981" spans="6:6" ht="15.75" customHeight="1">
      <c r="F981" s="39"/>
    </row>
    <row r="982" spans="6:6" ht="15.75" customHeight="1">
      <c r="F982" s="39"/>
    </row>
    <row r="983" spans="6:6" ht="15.75" customHeight="1">
      <c r="F983" s="39"/>
    </row>
    <row r="984" spans="6:6" ht="15.75" customHeight="1">
      <c r="F984" s="39"/>
    </row>
    <row r="985" spans="6:6" ht="15.75" customHeight="1">
      <c r="F985" s="39"/>
    </row>
    <row r="986" spans="6:6" ht="15.75" customHeight="1">
      <c r="F986" s="39"/>
    </row>
    <row r="987" spans="6:6" ht="15.75" customHeight="1">
      <c r="F987" s="39"/>
    </row>
    <row r="988" spans="6:6" ht="15.75" customHeight="1">
      <c r="F988" s="39"/>
    </row>
    <row r="989" spans="6:6" ht="15.75" customHeight="1">
      <c r="F989" s="39"/>
    </row>
    <row r="990" spans="6:6" ht="15.75" customHeight="1">
      <c r="F990" s="39"/>
    </row>
    <row r="991" spans="6:6" ht="15.75" customHeight="1">
      <c r="F991" s="39"/>
    </row>
    <row r="992" spans="6:6" ht="15.75" customHeight="1">
      <c r="F992" s="39"/>
    </row>
    <row r="993" spans="6:6" ht="15.75" customHeight="1">
      <c r="F993" s="39"/>
    </row>
    <row r="994" spans="6:6" ht="15.75" customHeight="1">
      <c r="F994" s="39"/>
    </row>
    <row r="995" spans="6:6" ht="15.75" customHeight="1">
      <c r="F995" s="39"/>
    </row>
  </sheetData>
  <autoFilter ref="A2:H111" xr:uid="{00000000-0009-0000-0000-000022000000}">
    <sortState xmlns:xlrd2="http://schemas.microsoft.com/office/spreadsheetml/2017/richdata2" ref="A2:H111">
      <sortCondition ref="C2:C111"/>
      <sortCondition ref="B2:B111"/>
      <sortCondition descending="1" ref="H2:H111"/>
      <sortCondition descending="1" ref="E2:E111"/>
      <sortCondition descending="1" ref="G2:G111"/>
      <sortCondition descending="1" ref="D2:D111"/>
    </sortState>
  </autoFilter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L995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2544</v>
      </c>
      <c r="B1" s="8"/>
      <c r="C1" s="8"/>
      <c r="D1" s="8"/>
      <c r="E1" s="8"/>
      <c r="F1" s="8"/>
      <c r="G1" s="27">
        <f t="shared" ref="G1:H1" si="0">SUM(G3:G122)</f>
        <v>9109.4416666666657</v>
      </c>
      <c r="H1" s="27">
        <f t="shared" si="0"/>
        <v>1167.1683333333335</v>
      </c>
      <c r="I1" s="31" t="s">
        <v>1864</v>
      </c>
      <c r="J1" s="31">
        <f>G1*1</f>
        <v>9109.4416666666657</v>
      </c>
      <c r="K1" s="31">
        <f>SUM(G1:H1)-J1</f>
        <v>1167.1683333333331</v>
      </c>
      <c r="L1" s="31">
        <f>SUM(J1:K1)</f>
        <v>10276.609999999999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8" t="s">
        <v>116</v>
      </c>
      <c r="G2" s="8" t="s">
        <v>979</v>
      </c>
      <c r="H2" s="8" t="s">
        <v>877</v>
      </c>
      <c r="I2" s="31" t="s">
        <v>1865</v>
      </c>
      <c r="J2" s="31">
        <f>J1+J7+J6</f>
        <v>9355.4416666666657</v>
      </c>
      <c r="K2" s="31">
        <f>K1+K6+K7</f>
        <v>1536.1683333333331</v>
      </c>
      <c r="L2" s="31">
        <f>SUM(J2:K2)</f>
        <v>10891.609999999999</v>
      </c>
    </row>
    <row r="3" spans="1:12" ht="15.75">
      <c r="A3" s="8" t="s">
        <v>2602</v>
      </c>
      <c r="B3" s="35">
        <v>44288</v>
      </c>
      <c r="C3" s="34" t="s">
        <v>2603</v>
      </c>
      <c r="D3" s="34" t="s">
        <v>2604</v>
      </c>
      <c r="E3" s="6">
        <f t="shared" ref="E3:E77" si="1">MID(D3,3,LEN(D3)-2)+0</f>
        <v>76.510000000000005</v>
      </c>
      <c r="F3" s="38">
        <v>2</v>
      </c>
      <c r="G3" s="6">
        <f t="shared" ref="G3:G77" si="2">IFERROR(E3/F3,"")</f>
        <v>38.255000000000003</v>
      </c>
      <c r="H3" s="6">
        <f t="shared" ref="H3:H77" si="3">IF(F3=0,E3,E3-G3)</f>
        <v>38.255000000000003</v>
      </c>
      <c r="I3" s="32" t="s">
        <v>1868</v>
      </c>
      <c r="J3" s="31">
        <f>J1-J7+J6</f>
        <v>9355.4416666666657</v>
      </c>
      <c r="K3" s="32"/>
      <c r="L3" s="32"/>
    </row>
    <row r="4" spans="1:12">
      <c r="A4" s="8" t="s">
        <v>2602</v>
      </c>
      <c r="B4" s="33">
        <v>44288</v>
      </c>
      <c r="C4" s="34" t="s">
        <v>2126</v>
      </c>
      <c r="D4" s="36" t="s">
        <v>560</v>
      </c>
      <c r="E4" s="6">
        <f t="shared" si="1"/>
        <v>4.2</v>
      </c>
      <c r="F4" s="38">
        <v>2</v>
      </c>
      <c r="G4" s="6">
        <f t="shared" si="2"/>
        <v>2.1</v>
      </c>
      <c r="H4" s="6">
        <f t="shared" si="3"/>
        <v>2.1</v>
      </c>
    </row>
    <row r="5" spans="1:12" ht="15.75">
      <c r="A5" s="8" t="s">
        <v>2602</v>
      </c>
      <c r="B5" s="35">
        <v>44289</v>
      </c>
      <c r="C5" s="34" t="s">
        <v>2193</v>
      </c>
      <c r="D5" s="34" t="s">
        <v>2269</v>
      </c>
      <c r="E5" s="6">
        <f t="shared" si="1"/>
        <v>2.15</v>
      </c>
      <c r="F5" s="38">
        <v>0</v>
      </c>
      <c r="G5" s="6" t="str">
        <f t="shared" si="2"/>
        <v/>
      </c>
      <c r="H5" s="6">
        <f t="shared" si="3"/>
        <v>2.15</v>
      </c>
      <c r="I5" s="32" t="s">
        <v>1805</v>
      </c>
      <c r="J5" s="32">
        <v>615</v>
      </c>
      <c r="K5" s="32"/>
    </row>
    <row r="6" spans="1:12" ht="15.75">
      <c r="A6" s="8" t="s">
        <v>2602</v>
      </c>
      <c r="B6" s="33">
        <v>44290</v>
      </c>
      <c r="C6" s="34" t="s">
        <v>336</v>
      </c>
      <c r="D6" s="36" t="s">
        <v>2605</v>
      </c>
      <c r="E6" s="6">
        <f t="shared" si="1"/>
        <v>16.32</v>
      </c>
      <c r="F6" s="38">
        <v>2</v>
      </c>
      <c r="G6" s="6">
        <f t="shared" si="2"/>
        <v>8.16</v>
      </c>
      <c r="H6" s="6">
        <f t="shared" si="3"/>
        <v>8.16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 t="s">
        <v>2602</v>
      </c>
      <c r="B7" s="33">
        <v>44290</v>
      </c>
      <c r="C7" s="34" t="s">
        <v>2293</v>
      </c>
      <c r="D7" s="34" t="s">
        <v>373</v>
      </c>
      <c r="E7" s="6">
        <f t="shared" si="1"/>
        <v>5.7</v>
      </c>
      <c r="F7" s="38">
        <v>2</v>
      </c>
      <c r="G7" s="6">
        <f t="shared" si="2"/>
        <v>2.85</v>
      </c>
      <c r="H7" s="6">
        <f t="shared" si="3"/>
        <v>2.85</v>
      </c>
      <c r="I7" s="1" t="s">
        <v>1809</v>
      </c>
      <c r="J7" s="1">
        <v>0</v>
      </c>
      <c r="K7" s="1">
        <v>0</v>
      </c>
    </row>
    <row r="8" spans="1:12" ht="15.75">
      <c r="A8" s="8" t="s">
        <v>2602</v>
      </c>
      <c r="B8" s="35">
        <v>44290</v>
      </c>
      <c r="C8" s="34" t="s">
        <v>2606</v>
      </c>
      <c r="D8" s="34" t="s">
        <v>2607</v>
      </c>
      <c r="E8" s="6">
        <f t="shared" si="1"/>
        <v>71.44</v>
      </c>
      <c r="F8" s="38">
        <v>0</v>
      </c>
      <c r="G8" s="6" t="str">
        <f t="shared" si="2"/>
        <v/>
      </c>
      <c r="H8" s="6">
        <f t="shared" si="3"/>
        <v>71.44</v>
      </c>
      <c r="I8" s="1" t="s">
        <v>1811</v>
      </c>
      <c r="J8" s="16">
        <v>5598</v>
      </c>
      <c r="K8" s="17">
        <v>0.6</v>
      </c>
    </row>
    <row r="9" spans="1:12" ht="15.75">
      <c r="A9" s="8" t="s">
        <v>2602</v>
      </c>
      <c r="B9" s="35">
        <v>44290</v>
      </c>
      <c r="C9" s="34" t="s">
        <v>114</v>
      </c>
      <c r="D9" s="36" t="s">
        <v>2608</v>
      </c>
      <c r="E9" s="6">
        <f t="shared" si="1"/>
        <v>96</v>
      </c>
      <c r="F9" s="38">
        <v>2</v>
      </c>
      <c r="G9" s="6">
        <f t="shared" si="2"/>
        <v>48</v>
      </c>
      <c r="H9" s="6">
        <f t="shared" si="3"/>
        <v>48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2602</v>
      </c>
      <c r="B10" s="35">
        <v>44291</v>
      </c>
      <c r="C10" s="34" t="s">
        <v>2609</v>
      </c>
      <c r="D10" s="34" t="s">
        <v>2339</v>
      </c>
      <c r="E10" s="6">
        <f t="shared" si="1"/>
        <v>160</v>
      </c>
      <c r="F10" s="38">
        <v>2</v>
      </c>
      <c r="G10" s="6">
        <f t="shared" si="2"/>
        <v>80</v>
      </c>
      <c r="H10" s="6">
        <f t="shared" si="3"/>
        <v>80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2602</v>
      </c>
      <c r="B11" s="35">
        <v>44291</v>
      </c>
      <c r="C11" s="34" t="s">
        <v>2610</v>
      </c>
      <c r="D11" s="34" t="s">
        <v>2070</v>
      </c>
      <c r="E11" s="6">
        <f t="shared" si="1"/>
        <v>13.11</v>
      </c>
      <c r="F11" s="38">
        <v>2</v>
      </c>
      <c r="G11" s="6">
        <f t="shared" si="2"/>
        <v>6.5549999999999997</v>
      </c>
      <c r="H11" s="6">
        <f t="shared" si="3"/>
        <v>6.5549999999999997</v>
      </c>
    </row>
    <row r="12" spans="1:12" ht="15.75">
      <c r="A12" s="8" t="s">
        <v>2602</v>
      </c>
      <c r="B12" s="33">
        <v>44291</v>
      </c>
      <c r="C12" s="34" t="s">
        <v>2611</v>
      </c>
      <c r="D12" s="34" t="s">
        <v>2386</v>
      </c>
      <c r="E12" s="6">
        <f t="shared" si="1"/>
        <v>19</v>
      </c>
      <c r="F12" s="38">
        <v>2</v>
      </c>
      <c r="G12" s="6">
        <f t="shared" si="2"/>
        <v>9.5</v>
      </c>
      <c r="H12" s="6">
        <f t="shared" si="3"/>
        <v>9.5</v>
      </c>
      <c r="I12" s="1" t="s">
        <v>1818</v>
      </c>
      <c r="J12" s="16">
        <f>J8-K2</f>
        <v>4061.8316666666669</v>
      </c>
      <c r="K12" s="17">
        <f t="shared" ref="K12:K13" si="4">J12/J8</f>
        <v>0.72558622126950101</v>
      </c>
    </row>
    <row r="13" spans="1:12" ht="15.75">
      <c r="A13" s="8" t="s">
        <v>2602</v>
      </c>
      <c r="B13" s="33">
        <v>44292</v>
      </c>
      <c r="C13" s="34" t="s">
        <v>2244</v>
      </c>
      <c r="D13" s="36" t="s">
        <v>2612</v>
      </c>
      <c r="E13" s="6">
        <f t="shared" si="1"/>
        <v>56.5</v>
      </c>
      <c r="F13" s="38">
        <v>2</v>
      </c>
      <c r="G13" s="6">
        <f t="shared" si="2"/>
        <v>28.25</v>
      </c>
      <c r="H13" s="6">
        <f t="shared" si="3"/>
        <v>28.25</v>
      </c>
      <c r="I13" s="1" t="s">
        <v>1821</v>
      </c>
      <c r="J13" s="16">
        <f>J9-J2</f>
        <v>-5400.1916666666657</v>
      </c>
      <c r="K13" s="17">
        <f t="shared" si="4"/>
        <v>-1.3653224617070137</v>
      </c>
    </row>
    <row r="14" spans="1:12">
      <c r="A14" s="8" t="s">
        <v>2602</v>
      </c>
      <c r="B14" s="35">
        <v>44293</v>
      </c>
      <c r="C14" s="34" t="s">
        <v>2613</v>
      </c>
      <c r="D14" s="34" t="s">
        <v>2316</v>
      </c>
      <c r="E14" s="6">
        <f t="shared" si="1"/>
        <v>50.14</v>
      </c>
      <c r="F14" s="38">
        <v>2</v>
      </c>
      <c r="G14" s="6">
        <f t="shared" si="2"/>
        <v>25.07</v>
      </c>
      <c r="H14" s="6">
        <f t="shared" si="3"/>
        <v>25.07</v>
      </c>
    </row>
    <row r="15" spans="1:12">
      <c r="A15" s="8" t="s">
        <v>2602</v>
      </c>
      <c r="B15" s="35">
        <v>44293</v>
      </c>
      <c r="C15" s="34" t="s">
        <v>367</v>
      </c>
      <c r="D15" s="34" t="s">
        <v>346</v>
      </c>
      <c r="E15" s="6">
        <f t="shared" si="1"/>
        <v>2.5</v>
      </c>
      <c r="F15" s="38">
        <v>0</v>
      </c>
      <c r="G15" s="6" t="str">
        <f t="shared" si="2"/>
        <v/>
      </c>
      <c r="H15" s="6">
        <f t="shared" si="3"/>
        <v>2.5</v>
      </c>
      <c r="J15" s="47">
        <f>J3+J23</f>
        <v>9507.6666666666661</v>
      </c>
    </row>
    <row r="16" spans="1:12">
      <c r="A16" s="8" t="s">
        <v>2602</v>
      </c>
      <c r="B16" s="33">
        <v>44293</v>
      </c>
      <c r="C16" s="34" t="s">
        <v>2614</v>
      </c>
      <c r="D16" s="34" t="s">
        <v>2059</v>
      </c>
      <c r="E16" s="6">
        <f t="shared" si="1"/>
        <v>0.42</v>
      </c>
      <c r="F16" s="38">
        <v>2</v>
      </c>
      <c r="G16" s="6">
        <f t="shared" si="2"/>
        <v>0.21</v>
      </c>
      <c r="H16" s="6">
        <f t="shared" si="3"/>
        <v>0.21</v>
      </c>
    </row>
    <row r="17" spans="1:10">
      <c r="A17" s="8" t="s">
        <v>2602</v>
      </c>
      <c r="B17" s="37">
        <v>44293</v>
      </c>
      <c r="C17" s="34" t="s">
        <v>2438</v>
      </c>
      <c r="D17" s="34" t="s">
        <v>1849</v>
      </c>
      <c r="E17" s="6">
        <f t="shared" si="1"/>
        <v>19.98</v>
      </c>
      <c r="F17" s="38">
        <v>2</v>
      </c>
      <c r="G17" s="6">
        <f t="shared" si="2"/>
        <v>9.99</v>
      </c>
      <c r="H17" s="6">
        <f t="shared" si="3"/>
        <v>9.99</v>
      </c>
    </row>
    <row r="18" spans="1:10">
      <c r="A18" s="8" t="s">
        <v>2602</v>
      </c>
      <c r="B18" s="33">
        <v>44293</v>
      </c>
      <c r="C18" s="34" t="s">
        <v>367</v>
      </c>
      <c r="D18" s="34" t="s">
        <v>806</v>
      </c>
      <c r="E18" s="6">
        <f t="shared" si="1"/>
        <v>3.5</v>
      </c>
      <c r="F18" s="38">
        <v>2</v>
      </c>
      <c r="G18" s="6">
        <f t="shared" si="2"/>
        <v>1.75</v>
      </c>
      <c r="H18" s="6">
        <f t="shared" si="3"/>
        <v>1.75</v>
      </c>
    </row>
    <row r="19" spans="1:10">
      <c r="A19" s="8" t="s">
        <v>2602</v>
      </c>
      <c r="B19" s="33">
        <v>44293</v>
      </c>
      <c r="C19" s="34" t="s">
        <v>2615</v>
      </c>
      <c r="D19" s="34" t="s">
        <v>647</v>
      </c>
      <c r="E19" s="6">
        <f t="shared" si="1"/>
        <v>10.9</v>
      </c>
      <c r="F19" s="38">
        <v>0</v>
      </c>
      <c r="G19" s="6" t="str">
        <f t="shared" si="2"/>
        <v/>
      </c>
      <c r="H19" s="6">
        <f t="shared" si="3"/>
        <v>10.9</v>
      </c>
    </row>
    <row r="20" spans="1:10">
      <c r="A20" s="8" t="s">
        <v>2602</v>
      </c>
      <c r="B20" s="35">
        <v>44294</v>
      </c>
      <c r="C20" s="34" t="s">
        <v>2616</v>
      </c>
      <c r="D20" s="34" t="s">
        <v>2617</v>
      </c>
      <c r="E20" s="6">
        <f t="shared" si="1"/>
        <v>220</v>
      </c>
      <c r="F20" s="38">
        <v>1</v>
      </c>
      <c r="G20" s="6">
        <f t="shared" si="2"/>
        <v>220</v>
      </c>
      <c r="H20" s="6">
        <f t="shared" si="3"/>
        <v>0</v>
      </c>
      <c r="I20" s="34" t="s">
        <v>2162</v>
      </c>
      <c r="J20" s="36">
        <f>SUM(E10,E53)</f>
        <v>304.45</v>
      </c>
    </row>
    <row r="21" spans="1:10" ht="15.75" customHeight="1">
      <c r="A21" s="8" t="s">
        <v>2602</v>
      </c>
      <c r="B21" s="35">
        <v>44294</v>
      </c>
      <c r="C21" s="34" t="s">
        <v>2618</v>
      </c>
      <c r="D21" s="34" t="s">
        <v>1114</v>
      </c>
      <c r="E21" s="6">
        <f t="shared" si="1"/>
        <v>3.6</v>
      </c>
      <c r="F21" s="38">
        <v>0</v>
      </c>
      <c r="G21" s="6" t="str">
        <f t="shared" si="2"/>
        <v/>
      </c>
      <c r="H21" s="6">
        <f t="shared" si="3"/>
        <v>3.6</v>
      </c>
    </row>
    <row r="22" spans="1:10" ht="15.75" customHeight="1">
      <c r="A22" s="8" t="s">
        <v>2602</v>
      </c>
      <c r="B22" s="35">
        <v>44294</v>
      </c>
      <c r="C22" s="34" t="s">
        <v>588</v>
      </c>
      <c r="D22" s="34" t="s">
        <v>2604</v>
      </c>
      <c r="E22" s="6">
        <f t="shared" si="1"/>
        <v>76.510000000000005</v>
      </c>
      <c r="F22" s="38">
        <v>2</v>
      </c>
      <c r="G22" s="6">
        <f t="shared" si="2"/>
        <v>38.255000000000003</v>
      </c>
      <c r="H22" s="6">
        <f t="shared" si="3"/>
        <v>38.255000000000003</v>
      </c>
      <c r="I22" s="34" t="s">
        <v>2165</v>
      </c>
      <c r="J22" s="36">
        <f>J20/2</f>
        <v>152.22499999999999</v>
      </c>
    </row>
    <row r="23" spans="1:10" ht="15.75" customHeight="1">
      <c r="A23" s="8" t="s">
        <v>2602</v>
      </c>
      <c r="B23" s="35">
        <v>44295</v>
      </c>
      <c r="C23" s="34" t="s">
        <v>2619</v>
      </c>
      <c r="D23" s="34" t="s">
        <v>648</v>
      </c>
      <c r="E23" s="6">
        <f t="shared" si="1"/>
        <v>22</v>
      </c>
      <c r="F23" s="38">
        <v>2</v>
      </c>
      <c r="G23" s="6">
        <f t="shared" si="2"/>
        <v>11</v>
      </c>
      <c r="H23" s="6">
        <f t="shared" si="3"/>
        <v>11</v>
      </c>
      <c r="I23" s="34" t="s">
        <v>2168</v>
      </c>
      <c r="J23" s="36">
        <f>J20-J22</f>
        <v>152.22499999999999</v>
      </c>
    </row>
    <row r="24" spans="1:10" ht="15.75" customHeight="1">
      <c r="A24" s="8" t="s">
        <v>2602</v>
      </c>
      <c r="B24" s="35">
        <v>44295</v>
      </c>
      <c r="C24" s="34" t="s">
        <v>2620</v>
      </c>
      <c r="D24" s="34" t="s">
        <v>2621</v>
      </c>
      <c r="E24" s="6">
        <f t="shared" si="1"/>
        <v>92.27</v>
      </c>
      <c r="F24" s="38">
        <v>2</v>
      </c>
      <c r="G24" s="6">
        <f t="shared" si="2"/>
        <v>46.134999999999998</v>
      </c>
      <c r="H24" s="6">
        <f t="shared" si="3"/>
        <v>46.134999999999998</v>
      </c>
    </row>
    <row r="25" spans="1:10" ht="15.75" customHeight="1">
      <c r="A25" s="8" t="s">
        <v>2602</v>
      </c>
      <c r="B25" s="35">
        <v>44296</v>
      </c>
      <c r="C25" s="34" t="s">
        <v>2622</v>
      </c>
      <c r="D25" s="36" t="s">
        <v>692</v>
      </c>
      <c r="E25" s="6">
        <f t="shared" si="1"/>
        <v>25</v>
      </c>
      <c r="F25" s="38">
        <v>2</v>
      </c>
      <c r="G25" s="6">
        <f t="shared" si="2"/>
        <v>12.5</v>
      </c>
      <c r="H25" s="6">
        <f t="shared" si="3"/>
        <v>12.5</v>
      </c>
    </row>
    <row r="26" spans="1:10" ht="15.75" customHeight="1">
      <c r="A26" s="8" t="s">
        <v>2602</v>
      </c>
      <c r="B26" s="35">
        <v>44297</v>
      </c>
      <c r="C26" s="34" t="s">
        <v>2623</v>
      </c>
      <c r="D26" s="34" t="s">
        <v>2624</v>
      </c>
      <c r="E26" s="6">
        <f t="shared" si="1"/>
        <v>34.200000000000003</v>
      </c>
      <c r="F26" s="38">
        <v>2</v>
      </c>
      <c r="G26" s="6">
        <f t="shared" si="2"/>
        <v>17.100000000000001</v>
      </c>
      <c r="H26" s="6">
        <f t="shared" si="3"/>
        <v>17.100000000000001</v>
      </c>
    </row>
    <row r="27" spans="1:10" ht="15.75" customHeight="1">
      <c r="A27" s="8" t="s">
        <v>2602</v>
      </c>
      <c r="B27" s="35">
        <v>44297</v>
      </c>
      <c r="C27" s="34" t="s">
        <v>2550</v>
      </c>
      <c r="D27" s="34" t="s">
        <v>1460</v>
      </c>
      <c r="E27" s="6">
        <f t="shared" si="1"/>
        <v>10.199999999999999</v>
      </c>
      <c r="F27" s="38">
        <v>2</v>
      </c>
      <c r="G27" s="6">
        <f t="shared" si="2"/>
        <v>5.0999999999999996</v>
      </c>
      <c r="H27" s="6">
        <f t="shared" si="3"/>
        <v>5.0999999999999996</v>
      </c>
    </row>
    <row r="28" spans="1:10" ht="15.75" customHeight="1">
      <c r="A28" s="8" t="s">
        <v>2602</v>
      </c>
      <c r="B28" s="35">
        <v>44298</v>
      </c>
      <c r="C28" s="34" t="s">
        <v>1972</v>
      </c>
      <c r="D28" s="34" t="s">
        <v>372</v>
      </c>
      <c r="E28" s="6">
        <f t="shared" si="1"/>
        <v>9.3000000000000007</v>
      </c>
      <c r="F28" s="38">
        <v>0</v>
      </c>
      <c r="G28" s="6" t="str">
        <f t="shared" si="2"/>
        <v/>
      </c>
      <c r="H28" s="6">
        <f t="shared" si="3"/>
        <v>9.3000000000000007</v>
      </c>
    </row>
    <row r="29" spans="1:10" ht="15.75" customHeight="1">
      <c r="A29" s="8" t="s">
        <v>2602</v>
      </c>
      <c r="B29" s="35">
        <v>44298</v>
      </c>
      <c r="C29" s="34" t="s">
        <v>2461</v>
      </c>
      <c r="D29" s="34" t="s">
        <v>1524</v>
      </c>
      <c r="E29" s="6">
        <f t="shared" si="1"/>
        <v>20.100000000000001</v>
      </c>
      <c r="F29" s="38">
        <v>2</v>
      </c>
      <c r="G29" s="6">
        <f t="shared" si="2"/>
        <v>10.050000000000001</v>
      </c>
      <c r="H29" s="6">
        <f t="shared" si="3"/>
        <v>10.050000000000001</v>
      </c>
    </row>
    <row r="30" spans="1:10" ht="15.75" customHeight="1">
      <c r="A30" s="8" t="s">
        <v>2602</v>
      </c>
      <c r="B30" s="35">
        <v>44299</v>
      </c>
      <c r="C30" s="34" t="s">
        <v>326</v>
      </c>
      <c r="D30" s="34" t="s">
        <v>2625</v>
      </c>
      <c r="E30" s="6">
        <f t="shared" si="1"/>
        <v>10.85</v>
      </c>
      <c r="F30" s="38">
        <v>2</v>
      </c>
      <c r="G30" s="6">
        <f t="shared" si="2"/>
        <v>5.4249999999999998</v>
      </c>
      <c r="H30" s="6">
        <f t="shared" si="3"/>
        <v>5.4249999999999998</v>
      </c>
    </row>
    <row r="31" spans="1:10" ht="15.75" customHeight="1">
      <c r="A31" s="8" t="s">
        <v>2602</v>
      </c>
      <c r="B31" s="33">
        <v>44299</v>
      </c>
      <c r="C31" s="34" t="s">
        <v>2626</v>
      </c>
      <c r="D31" s="34" t="s">
        <v>73</v>
      </c>
      <c r="E31" s="6">
        <f t="shared" si="1"/>
        <v>1.2</v>
      </c>
      <c r="F31" s="38">
        <v>2</v>
      </c>
      <c r="G31" s="6">
        <f t="shared" si="2"/>
        <v>0.6</v>
      </c>
      <c r="H31" s="6">
        <f t="shared" si="3"/>
        <v>0.6</v>
      </c>
    </row>
    <row r="32" spans="1:10" ht="15.75" customHeight="1">
      <c r="A32" s="8" t="s">
        <v>2602</v>
      </c>
      <c r="B32" s="35">
        <v>44299</v>
      </c>
      <c r="C32" s="34" t="s">
        <v>1972</v>
      </c>
      <c r="D32" s="34" t="s">
        <v>372</v>
      </c>
      <c r="E32" s="6">
        <f t="shared" si="1"/>
        <v>9.3000000000000007</v>
      </c>
      <c r="F32" s="38">
        <v>0</v>
      </c>
      <c r="G32" s="6" t="str">
        <f t="shared" si="2"/>
        <v/>
      </c>
      <c r="H32" s="6">
        <f t="shared" si="3"/>
        <v>9.3000000000000007</v>
      </c>
    </row>
    <row r="33" spans="1:8" ht="15.75" customHeight="1">
      <c r="A33" s="8" t="s">
        <v>2602</v>
      </c>
      <c r="B33" s="35">
        <v>44300</v>
      </c>
      <c r="C33" s="34" t="s">
        <v>2193</v>
      </c>
      <c r="D33" s="34" t="s">
        <v>2582</v>
      </c>
      <c r="E33" s="6">
        <f t="shared" si="1"/>
        <v>2.65</v>
      </c>
      <c r="F33" s="38">
        <v>0</v>
      </c>
      <c r="G33" s="6" t="str">
        <f t="shared" si="2"/>
        <v/>
      </c>
      <c r="H33" s="6">
        <f t="shared" si="3"/>
        <v>2.65</v>
      </c>
    </row>
    <row r="34" spans="1:8" ht="15.75" customHeight="1">
      <c r="A34" s="8" t="s">
        <v>2602</v>
      </c>
      <c r="B34" s="35">
        <v>44300</v>
      </c>
      <c r="C34" s="34" t="s">
        <v>2307</v>
      </c>
      <c r="D34" s="34" t="s">
        <v>2545</v>
      </c>
      <c r="E34" s="6">
        <f t="shared" si="1"/>
        <v>3.2</v>
      </c>
      <c r="F34" s="38">
        <v>0</v>
      </c>
      <c r="G34" s="6" t="str">
        <f t="shared" si="2"/>
        <v/>
      </c>
      <c r="H34" s="6">
        <f t="shared" si="3"/>
        <v>3.2</v>
      </c>
    </row>
    <row r="35" spans="1:8" ht="15.75" customHeight="1">
      <c r="A35" s="8" t="s">
        <v>2602</v>
      </c>
      <c r="B35" s="35">
        <v>44301</v>
      </c>
      <c r="C35" s="34" t="s">
        <v>2307</v>
      </c>
      <c r="D35" s="34" t="s">
        <v>572</v>
      </c>
      <c r="E35" s="6">
        <f t="shared" si="1"/>
        <v>3.9</v>
      </c>
      <c r="F35" s="38">
        <v>0</v>
      </c>
      <c r="G35" s="6" t="str">
        <f t="shared" si="2"/>
        <v/>
      </c>
      <c r="H35" s="6">
        <f t="shared" si="3"/>
        <v>3.9</v>
      </c>
    </row>
    <row r="36" spans="1:8" ht="15.75" customHeight="1">
      <c r="A36" s="8" t="s">
        <v>2602</v>
      </c>
      <c r="B36" s="35">
        <v>44301</v>
      </c>
      <c r="C36" s="34" t="s">
        <v>2627</v>
      </c>
      <c r="D36" s="34" t="s">
        <v>2628</v>
      </c>
      <c r="E36" s="6">
        <f t="shared" si="1"/>
        <v>19.5</v>
      </c>
      <c r="F36" s="38">
        <v>0</v>
      </c>
      <c r="G36" s="6" t="str">
        <f t="shared" si="2"/>
        <v/>
      </c>
      <c r="H36" s="6">
        <f t="shared" si="3"/>
        <v>19.5</v>
      </c>
    </row>
    <row r="37" spans="1:8" ht="15.75" customHeight="1">
      <c r="A37" s="8" t="s">
        <v>2602</v>
      </c>
      <c r="B37" s="35">
        <v>44302</v>
      </c>
      <c r="C37" s="34" t="s">
        <v>2629</v>
      </c>
      <c r="D37" s="34" t="s">
        <v>237</v>
      </c>
      <c r="E37" s="6">
        <f t="shared" si="1"/>
        <v>1.48</v>
      </c>
      <c r="F37" s="38">
        <v>2</v>
      </c>
      <c r="G37" s="6">
        <f t="shared" si="2"/>
        <v>0.74</v>
      </c>
      <c r="H37" s="6">
        <f t="shared" si="3"/>
        <v>0.74</v>
      </c>
    </row>
    <row r="38" spans="1:8" ht="15.75" customHeight="1">
      <c r="A38" s="8" t="s">
        <v>2602</v>
      </c>
      <c r="B38" s="35">
        <v>44302</v>
      </c>
      <c r="C38" s="34" t="s">
        <v>2126</v>
      </c>
      <c r="D38" s="34" t="s">
        <v>560</v>
      </c>
      <c r="E38" s="6">
        <f t="shared" si="1"/>
        <v>4.2</v>
      </c>
      <c r="F38" s="38">
        <v>2</v>
      </c>
      <c r="G38" s="6">
        <f t="shared" si="2"/>
        <v>2.1</v>
      </c>
      <c r="H38" s="6">
        <f t="shared" si="3"/>
        <v>2.1</v>
      </c>
    </row>
    <row r="39" spans="1:8" ht="15.75" customHeight="1">
      <c r="A39" s="8" t="s">
        <v>2602</v>
      </c>
      <c r="B39" s="35">
        <v>44303</v>
      </c>
      <c r="C39" s="34" t="s">
        <v>2630</v>
      </c>
      <c r="D39" s="34" t="s">
        <v>2129</v>
      </c>
      <c r="E39" s="6">
        <f t="shared" si="1"/>
        <v>80</v>
      </c>
      <c r="F39" s="38">
        <v>2</v>
      </c>
      <c r="G39" s="6">
        <f t="shared" si="2"/>
        <v>40</v>
      </c>
      <c r="H39" s="6">
        <f t="shared" si="3"/>
        <v>40</v>
      </c>
    </row>
    <row r="40" spans="1:8" ht="15.75" customHeight="1">
      <c r="A40" s="8" t="s">
        <v>2602</v>
      </c>
      <c r="B40" s="35">
        <v>44304</v>
      </c>
      <c r="C40" s="34" t="s">
        <v>2461</v>
      </c>
      <c r="D40" s="34" t="s">
        <v>1084</v>
      </c>
      <c r="E40" s="6">
        <f t="shared" si="1"/>
        <v>24.95</v>
      </c>
      <c r="F40" s="38">
        <v>2</v>
      </c>
      <c r="G40" s="6">
        <f t="shared" si="2"/>
        <v>12.475</v>
      </c>
      <c r="H40" s="6">
        <f t="shared" si="3"/>
        <v>12.475</v>
      </c>
    </row>
    <row r="41" spans="1:8" ht="15.75" customHeight="1">
      <c r="A41" s="8" t="s">
        <v>2602</v>
      </c>
      <c r="B41" s="35">
        <v>44304</v>
      </c>
      <c r="C41" s="34" t="s">
        <v>1842</v>
      </c>
      <c r="D41" s="34" t="s">
        <v>579</v>
      </c>
      <c r="E41" s="6">
        <f t="shared" si="1"/>
        <v>26</v>
      </c>
      <c r="F41" s="38">
        <v>0</v>
      </c>
      <c r="G41" s="6" t="str">
        <f t="shared" si="2"/>
        <v/>
      </c>
      <c r="H41" s="6">
        <f t="shared" si="3"/>
        <v>26</v>
      </c>
    </row>
    <row r="42" spans="1:8" ht="15.75" customHeight="1">
      <c r="A42" s="8" t="s">
        <v>2602</v>
      </c>
      <c r="B42" s="37">
        <v>44304</v>
      </c>
      <c r="C42" s="34" t="s">
        <v>37</v>
      </c>
      <c r="D42" s="34" t="s">
        <v>71</v>
      </c>
      <c r="E42" s="6">
        <f t="shared" si="1"/>
        <v>1.3</v>
      </c>
      <c r="F42" s="38">
        <v>2</v>
      </c>
      <c r="G42" s="6">
        <f t="shared" si="2"/>
        <v>0.65</v>
      </c>
      <c r="H42" s="6">
        <f t="shared" si="3"/>
        <v>0.65</v>
      </c>
    </row>
    <row r="43" spans="1:8" ht="15.75" customHeight="1">
      <c r="A43" s="8" t="s">
        <v>2602</v>
      </c>
      <c r="B43" s="33">
        <v>44304</v>
      </c>
      <c r="C43" s="34" t="s">
        <v>45</v>
      </c>
      <c r="D43" s="34" t="s">
        <v>2520</v>
      </c>
      <c r="E43" s="6">
        <f t="shared" si="1"/>
        <v>12.1</v>
      </c>
      <c r="F43" s="38">
        <v>2</v>
      </c>
      <c r="G43" s="6">
        <f t="shared" si="2"/>
        <v>6.05</v>
      </c>
      <c r="H43" s="6">
        <f t="shared" si="3"/>
        <v>6.05</v>
      </c>
    </row>
    <row r="44" spans="1:8" ht="15.75" customHeight="1">
      <c r="A44" s="8" t="s">
        <v>2602</v>
      </c>
      <c r="B44" s="35">
        <v>44305</v>
      </c>
      <c r="C44" s="34" t="s">
        <v>1010</v>
      </c>
      <c r="D44" s="34" t="s">
        <v>2631</v>
      </c>
      <c r="E44" s="6">
        <f t="shared" si="1"/>
        <v>3.55</v>
      </c>
      <c r="F44" s="38">
        <v>0</v>
      </c>
      <c r="G44" s="6" t="str">
        <f t="shared" si="2"/>
        <v/>
      </c>
      <c r="H44" s="6">
        <f t="shared" si="3"/>
        <v>3.55</v>
      </c>
    </row>
    <row r="45" spans="1:8" ht="15.75" customHeight="1">
      <c r="A45" s="8" t="s">
        <v>2602</v>
      </c>
      <c r="B45" s="33">
        <v>44305</v>
      </c>
      <c r="C45" s="34" t="s">
        <v>1916</v>
      </c>
      <c r="D45" s="34" t="s">
        <v>29</v>
      </c>
      <c r="E45" s="6">
        <f t="shared" si="1"/>
        <v>10.7</v>
      </c>
      <c r="F45" s="38">
        <v>2</v>
      </c>
      <c r="G45" s="6">
        <f t="shared" si="2"/>
        <v>5.35</v>
      </c>
      <c r="H45" s="6">
        <f t="shared" si="3"/>
        <v>5.35</v>
      </c>
    </row>
    <row r="46" spans="1:8" ht="15.75" customHeight="1">
      <c r="A46" s="8" t="s">
        <v>2602</v>
      </c>
      <c r="B46" s="35">
        <v>44306</v>
      </c>
      <c r="C46" s="34" t="s">
        <v>2623</v>
      </c>
      <c r="D46" s="34" t="s">
        <v>2157</v>
      </c>
      <c r="E46" s="6">
        <f t="shared" si="1"/>
        <v>31</v>
      </c>
      <c r="F46" s="38">
        <v>2</v>
      </c>
      <c r="G46" s="6">
        <f t="shared" si="2"/>
        <v>15.5</v>
      </c>
      <c r="H46" s="6">
        <f t="shared" si="3"/>
        <v>15.5</v>
      </c>
    </row>
    <row r="47" spans="1:8" ht="15.75" customHeight="1">
      <c r="A47" s="8" t="s">
        <v>2602</v>
      </c>
      <c r="B47" s="35">
        <v>44306</v>
      </c>
      <c r="C47" s="34" t="s">
        <v>2632</v>
      </c>
      <c r="D47" s="34" t="s">
        <v>407</v>
      </c>
      <c r="E47" s="6">
        <f t="shared" si="1"/>
        <v>6.4</v>
      </c>
      <c r="F47" s="38">
        <v>0</v>
      </c>
      <c r="G47" s="6" t="str">
        <f t="shared" si="2"/>
        <v/>
      </c>
      <c r="H47" s="6">
        <f t="shared" si="3"/>
        <v>6.4</v>
      </c>
    </row>
    <row r="48" spans="1:8" ht="15.75" customHeight="1">
      <c r="A48" s="8" t="s">
        <v>2602</v>
      </c>
      <c r="B48" s="35">
        <v>44306</v>
      </c>
      <c r="C48" s="34" t="s">
        <v>2060</v>
      </c>
      <c r="D48" s="34" t="s">
        <v>2633</v>
      </c>
      <c r="E48" s="6">
        <f t="shared" si="1"/>
        <v>50.32</v>
      </c>
      <c r="F48" s="38">
        <v>2</v>
      </c>
      <c r="G48" s="6">
        <f t="shared" si="2"/>
        <v>25.16</v>
      </c>
      <c r="H48" s="6">
        <f t="shared" si="3"/>
        <v>25.16</v>
      </c>
    </row>
    <row r="49" spans="1:8" ht="15.75" customHeight="1">
      <c r="A49" s="8" t="s">
        <v>2602</v>
      </c>
      <c r="B49" s="33">
        <v>44307</v>
      </c>
      <c r="C49" s="34" t="s">
        <v>2634</v>
      </c>
      <c r="D49" s="34" t="s">
        <v>742</v>
      </c>
      <c r="E49" s="6">
        <f t="shared" si="1"/>
        <v>3.8</v>
      </c>
      <c r="F49" s="38">
        <v>0</v>
      </c>
      <c r="G49" s="6" t="str">
        <f t="shared" si="2"/>
        <v/>
      </c>
      <c r="H49" s="6">
        <f t="shared" si="3"/>
        <v>3.8</v>
      </c>
    </row>
    <row r="50" spans="1:8" ht="15.75" customHeight="1">
      <c r="A50" s="8" t="s">
        <v>2602</v>
      </c>
      <c r="B50" s="33">
        <v>44307</v>
      </c>
      <c r="C50" s="34" t="s">
        <v>2412</v>
      </c>
      <c r="D50" s="36" t="s">
        <v>272</v>
      </c>
      <c r="E50" s="6">
        <f t="shared" si="1"/>
        <v>10.5</v>
      </c>
      <c r="F50" s="38">
        <v>2</v>
      </c>
      <c r="G50" s="6">
        <f t="shared" si="2"/>
        <v>5.25</v>
      </c>
      <c r="H50" s="6">
        <f t="shared" si="3"/>
        <v>5.25</v>
      </c>
    </row>
    <row r="51" spans="1:8" ht="15.75" customHeight="1">
      <c r="A51" s="8" t="s">
        <v>2602</v>
      </c>
      <c r="B51" s="35">
        <v>44307</v>
      </c>
      <c r="C51" s="36" t="s">
        <v>2635</v>
      </c>
      <c r="D51" s="36" t="s">
        <v>1332</v>
      </c>
      <c r="E51" s="6">
        <f t="shared" si="1"/>
        <v>8.4499999999999993</v>
      </c>
      <c r="F51" s="38">
        <v>2</v>
      </c>
      <c r="G51" s="6">
        <f t="shared" si="2"/>
        <v>4.2249999999999996</v>
      </c>
      <c r="H51" s="6">
        <f t="shared" si="3"/>
        <v>4.2249999999999996</v>
      </c>
    </row>
    <row r="52" spans="1:8" ht="15.75" customHeight="1">
      <c r="A52" s="8" t="s">
        <v>2602</v>
      </c>
      <c r="B52" s="35">
        <v>44308</v>
      </c>
      <c r="C52" s="34" t="s">
        <v>2379</v>
      </c>
      <c r="D52" s="34" t="s">
        <v>2636</v>
      </c>
      <c r="E52" s="6">
        <f t="shared" si="1"/>
        <v>26.2</v>
      </c>
      <c r="F52" s="38">
        <v>2</v>
      </c>
      <c r="G52" s="6">
        <f t="shared" si="2"/>
        <v>13.1</v>
      </c>
      <c r="H52" s="6">
        <f t="shared" si="3"/>
        <v>13.1</v>
      </c>
    </row>
    <row r="53" spans="1:8" ht="15.75" customHeight="1">
      <c r="A53" s="8" t="s">
        <v>2602</v>
      </c>
      <c r="B53" s="35">
        <v>44309</v>
      </c>
      <c r="C53" s="34" t="s">
        <v>2290</v>
      </c>
      <c r="D53" s="34" t="s">
        <v>2291</v>
      </c>
      <c r="E53" s="6">
        <f t="shared" si="1"/>
        <v>144.44999999999999</v>
      </c>
      <c r="F53" s="38">
        <v>2</v>
      </c>
      <c r="G53" s="6">
        <f t="shared" si="2"/>
        <v>72.224999999999994</v>
      </c>
      <c r="H53" s="6">
        <f t="shared" si="3"/>
        <v>72.224999999999994</v>
      </c>
    </row>
    <row r="54" spans="1:8" ht="15.75" customHeight="1">
      <c r="A54" s="8" t="s">
        <v>2602</v>
      </c>
      <c r="B54" s="33">
        <v>44309</v>
      </c>
      <c r="C54" s="34" t="s">
        <v>1969</v>
      </c>
      <c r="D54" s="34" t="s">
        <v>885</v>
      </c>
      <c r="E54" s="6">
        <f t="shared" si="1"/>
        <v>160.5</v>
      </c>
      <c r="F54" s="38">
        <v>2</v>
      </c>
      <c r="G54" s="6">
        <f t="shared" si="2"/>
        <v>80.25</v>
      </c>
      <c r="H54" s="6">
        <f t="shared" si="3"/>
        <v>80.25</v>
      </c>
    </row>
    <row r="55" spans="1:8" ht="15.75" customHeight="1">
      <c r="A55" s="8" t="s">
        <v>2602</v>
      </c>
      <c r="B55" s="33">
        <v>44309</v>
      </c>
      <c r="C55" s="34" t="s">
        <v>2637</v>
      </c>
      <c r="D55" s="34" t="s">
        <v>2638</v>
      </c>
      <c r="E55" s="6">
        <f t="shared" si="1"/>
        <v>1.06</v>
      </c>
      <c r="F55" s="38">
        <v>2</v>
      </c>
      <c r="G55" s="6">
        <f t="shared" si="2"/>
        <v>0.53</v>
      </c>
      <c r="H55" s="6">
        <f t="shared" si="3"/>
        <v>0.53</v>
      </c>
    </row>
    <row r="56" spans="1:8" ht="15.75" customHeight="1">
      <c r="A56" s="8" t="s">
        <v>2602</v>
      </c>
      <c r="B56" s="33">
        <v>44309</v>
      </c>
      <c r="C56" s="34" t="s">
        <v>2412</v>
      </c>
      <c r="D56" s="34" t="s">
        <v>806</v>
      </c>
      <c r="E56" s="6">
        <f t="shared" si="1"/>
        <v>3.5</v>
      </c>
      <c r="F56" s="38">
        <v>0</v>
      </c>
      <c r="G56" s="6" t="str">
        <f t="shared" si="2"/>
        <v/>
      </c>
      <c r="H56" s="6">
        <f t="shared" si="3"/>
        <v>3.5</v>
      </c>
    </row>
    <row r="57" spans="1:8" ht="15.75" customHeight="1">
      <c r="A57" s="8" t="s">
        <v>2602</v>
      </c>
      <c r="B57" s="33">
        <v>44309</v>
      </c>
      <c r="C57" s="34" t="s">
        <v>2412</v>
      </c>
      <c r="D57" s="34" t="s">
        <v>521</v>
      </c>
      <c r="E57" s="6">
        <f t="shared" si="1"/>
        <v>2.4</v>
      </c>
      <c r="F57" s="38">
        <v>0</v>
      </c>
      <c r="G57" s="6" t="str">
        <f t="shared" si="2"/>
        <v/>
      </c>
      <c r="H57" s="6">
        <f t="shared" si="3"/>
        <v>2.4</v>
      </c>
    </row>
    <row r="58" spans="1:8" ht="15.75" customHeight="1">
      <c r="A58" s="8" t="s">
        <v>2602</v>
      </c>
      <c r="B58" s="35">
        <v>44309</v>
      </c>
      <c r="C58" s="34" t="s">
        <v>211</v>
      </c>
      <c r="D58" s="34" t="s">
        <v>2639</v>
      </c>
      <c r="E58" s="6">
        <f t="shared" si="1"/>
        <v>149.5</v>
      </c>
      <c r="F58" s="38">
        <v>1.5</v>
      </c>
      <c r="G58" s="6">
        <f t="shared" si="2"/>
        <v>99.666666666666671</v>
      </c>
      <c r="H58" s="6">
        <f t="shared" si="3"/>
        <v>49.833333333333329</v>
      </c>
    </row>
    <row r="59" spans="1:8" ht="15.75" customHeight="1">
      <c r="A59" s="8" t="s">
        <v>2602</v>
      </c>
      <c r="B59" s="35">
        <v>44309</v>
      </c>
      <c r="C59" s="34" t="s">
        <v>2412</v>
      </c>
      <c r="D59" s="34" t="s">
        <v>272</v>
      </c>
      <c r="E59" s="6">
        <f t="shared" si="1"/>
        <v>10.5</v>
      </c>
      <c r="F59" s="38">
        <v>2</v>
      </c>
      <c r="G59" s="6">
        <f t="shared" si="2"/>
        <v>5.25</v>
      </c>
      <c r="H59" s="6">
        <f t="shared" si="3"/>
        <v>5.25</v>
      </c>
    </row>
    <row r="60" spans="1:8" ht="15.75" customHeight="1">
      <c r="A60" s="8" t="s">
        <v>2602</v>
      </c>
      <c r="B60" s="35">
        <v>44310</v>
      </c>
      <c r="C60" s="34" t="s">
        <v>2623</v>
      </c>
      <c r="D60" s="34" t="s">
        <v>2640</v>
      </c>
      <c r="E60" s="6">
        <f t="shared" si="1"/>
        <v>47.4</v>
      </c>
      <c r="F60" s="38">
        <v>2</v>
      </c>
      <c r="G60" s="6">
        <f t="shared" si="2"/>
        <v>23.7</v>
      </c>
      <c r="H60" s="6">
        <f t="shared" si="3"/>
        <v>23.7</v>
      </c>
    </row>
    <row r="61" spans="1:8" ht="15.75" customHeight="1">
      <c r="A61" s="8" t="s">
        <v>2602</v>
      </c>
      <c r="B61" s="35">
        <v>44310</v>
      </c>
      <c r="C61" s="34" t="s">
        <v>2151</v>
      </c>
      <c r="D61" s="34" t="s">
        <v>2122</v>
      </c>
      <c r="E61" s="6">
        <f t="shared" si="1"/>
        <v>11.6</v>
      </c>
      <c r="F61" s="38">
        <v>0</v>
      </c>
      <c r="G61" s="6" t="str">
        <f t="shared" si="2"/>
        <v/>
      </c>
      <c r="H61" s="6">
        <f t="shared" si="3"/>
        <v>11.6</v>
      </c>
    </row>
    <row r="62" spans="1:8" ht="15.75" customHeight="1">
      <c r="A62" s="8" t="s">
        <v>2602</v>
      </c>
      <c r="B62" s="35">
        <v>44310</v>
      </c>
      <c r="C62" s="34" t="s">
        <v>2641</v>
      </c>
      <c r="D62" s="34" t="s">
        <v>1959</v>
      </c>
      <c r="E62" s="6">
        <f t="shared" si="1"/>
        <v>14.2</v>
      </c>
      <c r="F62" s="38">
        <v>2</v>
      </c>
      <c r="G62" s="6">
        <f t="shared" si="2"/>
        <v>7.1</v>
      </c>
      <c r="H62" s="6">
        <f t="shared" si="3"/>
        <v>7.1</v>
      </c>
    </row>
    <row r="63" spans="1:8" ht="15.75" customHeight="1">
      <c r="A63" s="8" t="s">
        <v>2602</v>
      </c>
      <c r="B63" s="35">
        <v>44311</v>
      </c>
      <c r="C63" s="34" t="s">
        <v>2550</v>
      </c>
      <c r="D63" s="34" t="s">
        <v>1173</v>
      </c>
      <c r="E63" s="6">
        <f t="shared" si="1"/>
        <v>4.55</v>
      </c>
      <c r="F63" s="38">
        <v>2</v>
      </c>
      <c r="G63" s="6">
        <f t="shared" si="2"/>
        <v>2.2749999999999999</v>
      </c>
      <c r="H63" s="6">
        <f t="shared" si="3"/>
        <v>2.2749999999999999</v>
      </c>
    </row>
    <row r="64" spans="1:8" ht="15.75" customHeight="1">
      <c r="A64" s="8" t="s">
        <v>2602</v>
      </c>
      <c r="B64" s="35">
        <v>44313</v>
      </c>
      <c r="C64" s="34" t="s">
        <v>983</v>
      </c>
      <c r="D64" s="34" t="s">
        <v>2127</v>
      </c>
      <c r="E64" s="6">
        <f t="shared" si="1"/>
        <v>9.1999999999999993</v>
      </c>
      <c r="F64" s="38">
        <v>0</v>
      </c>
      <c r="G64" s="6" t="str">
        <f t="shared" si="2"/>
        <v/>
      </c>
      <c r="H64" s="6">
        <f t="shared" si="3"/>
        <v>9.1999999999999993</v>
      </c>
    </row>
    <row r="65" spans="1:8" ht="15.75" customHeight="1">
      <c r="A65" s="8" t="s">
        <v>2602</v>
      </c>
      <c r="B65" s="35">
        <v>44313</v>
      </c>
      <c r="C65" s="34" t="s">
        <v>1010</v>
      </c>
      <c r="D65" s="34" t="s">
        <v>2631</v>
      </c>
      <c r="E65" s="6">
        <f t="shared" si="1"/>
        <v>3.55</v>
      </c>
      <c r="F65" s="38">
        <v>2</v>
      </c>
      <c r="G65" s="6">
        <f t="shared" si="2"/>
        <v>1.7749999999999999</v>
      </c>
      <c r="H65" s="6">
        <f t="shared" si="3"/>
        <v>1.7749999999999999</v>
      </c>
    </row>
    <row r="66" spans="1:8" ht="15.75" customHeight="1">
      <c r="A66" s="8" t="s">
        <v>2602</v>
      </c>
      <c r="B66" s="33">
        <v>44314</v>
      </c>
      <c r="C66" s="34" t="s">
        <v>2642</v>
      </c>
      <c r="D66" s="34" t="s">
        <v>2552</v>
      </c>
      <c r="E66" s="6">
        <f t="shared" si="1"/>
        <v>15.3</v>
      </c>
      <c r="F66" s="38">
        <v>1</v>
      </c>
      <c r="G66" s="6">
        <f t="shared" si="2"/>
        <v>15.3</v>
      </c>
      <c r="H66" s="6">
        <f t="shared" si="3"/>
        <v>0</v>
      </c>
    </row>
    <row r="67" spans="1:8" ht="15.75" customHeight="1">
      <c r="A67" s="8" t="s">
        <v>2602</v>
      </c>
      <c r="B67" s="35">
        <v>44317</v>
      </c>
      <c r="C67" s="34" t="s">
        <v>2551</v>
      </c>
      <c r="D67" s="34" t="s">
        <v>1226</v>
      </c>
      <c r="E67" s="6">
        <f t="shared" si="1"/>
        <v>31.8</v>
      </c>
      <c r="F67" s="38">
        <v>0</v>
      </c>
      <c r="G67" s="6" t="str">
        <f t="shared" si="2"/>
        <v/>
      </c>
      <c r="H67" s="6">
        <f t="shared" si="3"/>
        <v>31.8</v>
      </c>
    </row>
    <row r="68" spans="1:8" ht="15.75" customHeight="1">
      <c r="A68" s="8" t="s">
        <v>2602</v>
      </c>
      <c r="B68" s="33">
        <v>44318</v>
      </c>
      <c r="C68" s="34" t="s">
        <v>2643</v>
      </c>
      <c r="D68" s="34" t="s">
        <v>2644</v>
      </c>
      <c r="E68" s="6">
        <f t="shared" si="1"/>
        <v>95.01</v>
      </c>
      <c r="F68" s="38">
        <v>2</v>
      </c>
      <c r="G68" s="6">
        <f t="shared" si="2"/>
        <v>47.505000000000003</v>
      </c>
      <c r="H68" s="6">
        <f t="shared" si="3"/>
        <v>47.505000000000003</v>
      </c>
    </row>
    <row r="69" spans="1:8" ht="15.75" customHeight="1">
      <c r="A69" s="8" t="s">
        <v>2602</v>
      </c>
      <c r="B69" s="35">
        <v>44318</v>
      </c>
      <c r="C69" s="34" t="s">
        <v>2645</v>
      </c>
      <c r="D69" s="34" t="s">
        <v>557</v>
      </c>
      <c r="E69" s="6">
        <f t="shared" si="1"/>
        <v>18</v>
      </c>
      <c r="F69" s="38">
        <v>0</v>
      </c>
      <c r="G69" s="6" t="str">
        <f t="shared" si="2"/>
        <v/>
      </c>
      <c r="H69" s="6">
        <f t="shared" si="3"/>
        <v>18</v>
      </c>
    </row>
    <row r="70" spans="1:8" ht="15.75" customHeight="1">
      <c r="A70" s="8" t="s">
        <v>2602</v>
      </c>
      <c r="B70" s="33">
        <v>44318</v>
      </c>
      <c r="C70" s="34" t="s">
        <v>2646</v>
      </c>
      <c r="D70" s="34" t="s">
        <v>8</v>
      </c>
      <c r="E70" s="6">
        <f t="shared" si="1"/>
        <v>40.5</v>
      </c>
      <c r="F70" s="38">
        <v>2</v>
      </c>
      <c r="G70" s="6">
        <f t="shared" si="2"/>
        <v>20.25</v>
      </c>
      <c r="H70" s="6">
        <f t="shared" si="3"/>
        <v>20.25</v>
      </c>
    </row>
    <row r="71" spans="1:8" ht="15.75" customHeight="1">
      <c r="A71" s="8" t="s">
        <v>2602</v>
      </c>
      <c r="B71" s="35">
        <v>44319</v>
      </c>
      <c r="C71" s="34" t="s">
        <v>2412</v>
      </c>
      <c r="D71" s="34" t="s">
        <v>50</v>
      </c>
      <c r="E71" s="6">
        <f t="shared" si="1"/>
        <v>6.5</v>
      </c>
      <c r="F71" s="38">
        <v>2</v>
      </c>
      <c r="G71" s="6">
        <f t="shared" si="2"/>
        <v>3.25</v>
      </c>
      <c r="H71" s="6">
        <f t="shared" si="3"/>
        <v>3.25</v>
      </c>
    </row>
    <row r="72" spans="1:8" ht="15.75" customHeight="1">
      <c r="A72" s="8" t="s">
        <v>2647</v>
      </c>
      <c r="B72" s="35">
        <v>44300</v>
      </c>
      <c r="C72" s="34" t="s">
        <v>292</v>
      </c>
      <c r="D72" s="34" t="s">
        <v>2648</v>
      </c>
      <c r="E72" s="6">
        <f t="shared" si="1"/>
        <v>56.87</v>
      </c>
      <c r="F72" s="38">
        <v>3</v>
      </c>
      <c r="G72" s="6">
        <f t="shared" si="2"/>
        <v>18.956666666666667</v>
      </c>
      <c r="H72" s="6">
        <f t="shared" si="3"/>
        <v>37.913333333333327</v>
      </c>
    </row>
    <row r="73" spans="1:8" ht="15.75" customHeight="1">
      <c r="A73" s="8" t="s">
        <v>2647</v>
      </c>
      <c r="B73" s="35">
        <v>44302</v>
      </c>
      <c r="C73" s="34" t="s">
        <v>2649</v>
      </c>
      <c r="D73" s="34" t="s">
        <v>2650</v>
      </c>
      <c r="E73" s="6">
        <f t="shared" si="1"/>
        <v>4936.43</v>
      </c>
      <c r="F73" s="38">
        <v>1</v>
      </c>
      <c r="G73" s="6">
        <f t="shared" si="2"/>
        <v>4936.43</v>
      </c>
      <c r="H73" s="6">
        <f t="shared" si="3"/>
        <v>0</v>
      </c>
    </row>
    <row r="74" spans="1:8" ht="15.75" customHeight="1">
      <c r="A74" s="8" t="s">
        <v>2647</v>
      </c>
      <c r="B74" s="35">
        <v>44307</v>
      </c>
      <c r="C74" s="34" t="s">
        <v>2651</v>
      </c>
      <c r="D74" s="34" t="s">
        <v>2652</v>
      </c>
      <c r="E74" s="6">
        <f t="shared" si="1"/>
        <v>1280.21</v>
      </c>
      <c r="F74" s="38">
        <v>1</v>
      </c>
      <c r="G74" s="6">
        <f t="shared" si="2"/>
        <v>1280.21</v>
      </c>
      <c r="H74" s="6">
        <f t="shared" si="3"/>
        <v>0</v>
      </c>
    </row>
    <row r="75" spans="1:8" ht="15.75" customHeight="1">
      <c r="A75" s="8" t="s">
        <v>2647</v>
      </c>
      <c r="B75" s="35">
        <v>44310</v>
      </c>
      <c r="C75" s="34" t="s">
        <v>292</v>
      </c>
      <c r="D75" s="34" t="s">
        <v>2653</v>
      </c>
      <c r="E75" s="6">
        <f t="shared" si="1"/>
        <v>34.75</v>
      </c>
      <c r="F75" s="38">
        <v>3</v>
      </c>
      <c r="G75" s="6">
        <f t="shared" si="2"/>
        <v>11.583333333333334</v>
      </c>
      <c r="H75" s="6">
        <f t="shared" si="3"/>
        <v>23.166666666666664</v>
      </c>
    </row>
    <row r="76" spans="1:8" ht="15.75" customHeight="1">
      <c r="A76" s="8" t="s">
        <v>2647</v>
      </c>
      <c r="B76" s="35">
        <v>44312</v>
      </c>
      <c r="C76" s="34" t="s">
        <v>2654</v>
      </c>
      <c r="D76" s="34" t="s">
        <v>2655</v>
      </c>
      <c r="E76" s="6">
        <f t="shared" si="1"/>
        <v>1477.5</v>
      </c>
      <c r="F76" s="38">
        <v>1</v>
      </c>
      <c r="G76" s="6">
        <f t="shared" si="2"/>
        <v>1477.5</v>
      </c>
      <c r="H76" s="6">
        <f t="shared" si="3"/>
        <v>0</v>
      </c>
    </row>
    <row r="77" spans="1:8" ht="15.75" customHeight="1">
      <c r="A77" s="8" t="s">
        <v>2647</v>
      </c>
      <c r="B77" s="33">
        <v>44312</v>
      </c>
      <c r="C77" s="34" t="s">
        <v>2656</v>
      </c>
      <c r="D77" s="36" t="s">
        <v>2657</v>
      </c>
      <c r="E77" s="6">
        <f t="shared" si="1"/>
        <v>248.23</v>
      </c>
      <c r="F77" s="38">
        <v>1</v>
      </c>
      <c r="G77" s="6">
        <f t="shared" si="2"/>
        <v>248.23</v>
      </c>
      <c r="H77" s="6">
        <f t="shared" si="3"/>
        <v>0</v>
      </c>
    </row>
    <row r="78" spans="1:8" ht="15.75" customHeight="1">
      <c r="A78" s="8"/>
      <c r="B78" s="20"/>
      <c r="C78" s="21"/>
      <c r="D78" s="45"/>
      <c r="E78" s="6"/>
      <c r="F78" s="38"/>
      <c r="G78" s="6"/>
      <c r="H78" s="6"/>
    </row>
    <row r="79" spans="1:8" ht="15.75" customHeight="1">
      <c r="A79" s="8"/>
      <c r="B79" s="23"/>
      <c r="C79" s="21"/>
      <c r="D79" s="22"/>
      <c r="E79" s="6"/>
      <c r="F79" s="38"/>
      <c r="G79" s="6"/>
      <c r="H79" s="6"/>
    </row>
    <row r="80" spans="1:8" ht="15.75" customHeight="1">
      <c r="A80" s="8"/>
      <c r="B80" s="23"/>
      <c r="C80" s="21"/>
      <c r="D80" s="22"/>
      <c r="E80" s="6"/>
      <c r="F80" s="38"/>
      <c r="G80" s="6"/>
      <c r="H80" s="6"/>
    </row>
    <row r="81" spans="1:8" ht="15.75" customHeight="1">
      <c r="A81" s="8"/>
      <c r="B81" s="20"/>
      <c r="C81" s="21"/>
      <c r="D81" s="22"/>
      <c r="E81" s="6"/>
      <c r="F81" s="38"/>
      <c r="G81" s="6"/>
      <c r="H81" s="6"/>
    </row>
    <row r="82" spans="1:8" ht="15.75" customHeight="1">
      <c r="A82" s="8"/>
      <c r="B82" s="23"/>
      <c r="C82" s="21"/>
      <c r="D82" s="22"/>
      <c r="E82" s="6"/>
      <c r="F82" s="38"/>
      <c r="G82" s="6"/>
      <c r="H82" s="6"/>
    </row>
    <row r="83" spans="1:8" ht="15.75" customHeight="1">
      <c r="A83" s="8"/>
      <c r="B83" s="23"/>
      <c r="C83" s="21"/>
      <c r="D83" s="22"/>
      <c r="E83" s="6"/>
      <c r="F83" s="38"/>
      <c r="G83" s="6"/>
      <c r="H83" s="6"/>
    </row>
    <row r="84" spans="1:8" ht="15.75" customHeight="1">
      <c r="A84" s="8"/>
      <c r="B84" s="23"/>
      <c r="C84" s="21"/>
      <c r="D84" s="22"/>
      <c r="E84" s="6"/>
      <c r="F84" s="38"/>
      <c r="G84" s="6"/>
      <c r="H84" s="6"/>
    </row>
    <row r="85" spans="1:8" ht="15.75" customHeight="1">
      <c r="A85" s="8"/>
      <c r="B85" s="20"/>
      <c r="C85" s="21"/>
      <c r="D85" s="22"/>
      <c r="E85" s="6"/>
      <c r="F85" s="38"/>
      <c r="G85" s="6"/>
      <c r="H85" s="6"/>
    </row>
    <row r="86" spans="1:8" ht="15.75" customHeight="1">
      <c r="A86" s="8"/>
      <c r="B86" s="20"/>
      <c r="C86" s="21"/>
      <c r="D86" s="22"/>
      <c r="E86" s="6"/>
      <c r="F86" s="38"/>
      <c r="G86" s="6"/>
      <c r="H86" s="6"/>
    </row>
    <row r="87" spans="1:8" ht="15.75" customHeight="1">
      <c r="A87" s="8"/>
      <c r="B87" s="24"/>
      <c r="C87" s="21"/>
      <c r="D87" s="22"/>
      <c r="E87" s="6"/>
      <c r="F87" s="38"/>
      <c r="G87" s="6"/>
      <c r="H87" s="6"/>
    </row>
    <row r="88" spans="1:8" ht="15.75" customHeight="1">
      <c r="A88" s="8"/>
      <c r="B88" s="20"/>
      <c r="C88" s="21"/>
      <c r="D88" s="22"/>
      <c r="E88" s="6"/>
      <c r="F88" s="38"/>
      <c r="G88" s="6"/>
      <c r="H88" s="6"/>
    </row>
    <row r="89" spans="1:8" ht="15.75" customHeight="1">
      <c r="A89" s="8"/>
      <c r="B89" s="23"/>
      <c r="C89" s="21"/>
      <c r="D89" s="22"/>
      <c r="E89" s="6"/>
      <c r="F89" s="38"/>
      <c r="G89" s="6"/>
      <c r="H89" s="6"/>
    </row>
    <row r="90" spans="1:8" ht="15.75" customHeight="1">
      <c r="A90" s="8"/>
      <c r="B90" s="20"/>
      <c r="C90" s="21"/>
      <c r="D90" s="45"/>
      <c r="E90" s="6"/>
      <c r="F90" s="38"/>
      <c r="G90" s="6"/>
      <c r="H90" s="6"/>
    </row>
    <row r="91" spans="1:8" ht="15.75" customHeight="1">
      <c r="A91" s="8"/>
      <c r="B91" s="23"/>
      <c r="C91" s="21"/>
      <c r="D91" s="22"/>
      <c r="E91" s="6"/>
      <c r="F91" s="38"/>
      <c r="G91" s="6"/>
      <c r="H91" s="6"/>
    </row>
    <row r="92" spans="1:8" ht="15.75" customHeight="1">
      <c r="A92" s="8"/>
      <c r="B92" s="20"/>
      <c r="C92" s="46"/>
      <c r="D92" s="45"/>
      <c r="E92" s="6"/>
      <c r="F92" s="38"/>
      <c r="G92" s="6"/>
      <c r="H92" s="6"/>
    </row>
    <row r="93" spans="1:8" ht="15.75" customHeight="1">
      <c r="A93" s="8"/>
      <c r="B93" s="20"/>
      <c r="C93" s="21"/>
      <c r="D93" s="22"/>
      <c r="E93" s="6"/>
      <c r="F93" s="38"/>
      <c r="G93" s="6"/>
      <c r="H93" s="6"/>
    </row>
    <row r="94" spans="1:8" ht="15.75" customHeight="1">
      <c r="A94" s="8"/>
      <c r="B94" s="20"/>
      <c r="C94" s="21"/>
      <c r="D94" s="22"/>
      <c r="E94" s="6"/>
      <c r="F94" s="38"/>
      <c r="G94" s="6"/>
      <c r="H94" s="6"/>
    </row>
    <row r="95" spans="1:8" ht="15.75" customHeight="1">
      <c r="A95" s="8"/>
      <c r="B95" s="23"/>
      <c r="C95" s="21"/>
      <c r="D95" s="22"/>
      <c r="E95" s="6"/>
      <c r="F95" s="38"/>
      <c r="G95" s="6"/>
      <c r="H95" s="6"/>
    </row>
    <row r="96" spans="1:8" ht="15.75" customHeight="1">
      <c r="A96" s="8"/>
      <c r="B96" s="20"/>
      <c r="C96" s="21"/>
      <c r="D96" s="22"/>
      <c r="E96" s="6"/>
      <c r="F96" s="38"/>
      <c r="G96" s="6"/>
      <c r="H96" s="6"/>
    </row>
    <row r="97" spans="1:8" ht="15.75" customHeight="1">
      <c r="A97" s="8"/>
      <c r="B97" s="20"/>
      <c r="C97" s="46"/>
      <c r="D97" s="45"/>
      <c r="E97" s="6"/>
      <c r="F97" s="38"/>
      <c r="G97" s="6"/>
      <c r="H97" s="6"/>
    </row>
    <row r="98" spans="1:8" ht="15.75" customHeight="1">
      <c r="A98" s="8"/>
      <c r="B98" s="20"/>
      <c r="C98" s="46"/>
      <c r="D98" s="45"/>
      <c r="E98" s="6"/>
      <c r="F98" s="38"/>
      <c r="G98" s="6"/>
      <c r="H98" s="6"/>
    </row>
    <row r="99" spans="1:8" ht="15.75" customHeight="1">
      <c r="A99" s="8"/>
      <c r="B99" s="18"/>
      <c r="E99" s="6"/>
      <c r="F99" s="38"/>
      <c r="G99" s="6"/>
      <c r="H99" s="8"/>
    </row>
    <row r="100" spans="1:8" ht="15.75" customHeight="1">
      <c r="A100" s="8"/>
      <c r="B100" s="19"/>
      <c r="E100" s="6"/>
      <c r="F100" s="38"/>
      <c r="G100" s="6"/>
      <c r="H100" s="8"/>
    </row>
    <row r="101" spans="1:8" ht="15.75" customHeight="1">
      <c r="A101" s="8"/>
      <c r="B101" s="18"/>
      <c r="E101" s="6"/>
      <c r="F101" s="38"/>
      <c r="G101" s="6"/>
      <c r="H101" s="8"/>
    </row>
    <row r="102" spans="1:8" ht="15.75" customHeight="1">
      <c r="A102" s="8"/>
      <c r="B102" s="19"/>
      <c r="E102" s="6"/>
      <c r="F102" s="38"/>
      <c r="G102" s="6"/>
      <c r="H102" s="8"/>
    </row>
    <row r="103" spans="1:8" ht="15.75" customHeight="1">
      <c r="A103" s="8"/>
      <c r="B103" s="20"/>
      <c r="C103" s="21"/>
      <c r="D103" s="22"/>
      <c r="E103" s="6"/>
      <c r="F103" s="38"/>
      <c r="G103" s="6"/>
      <c r="H103" s="8"/>
    </row>
    <row r="104" spans="1:8" ht="15.75" customHeight="1">
      <c r="A104" s="8"/>
      <c r="B104" s="20"/>
      <c r="C104" s="21"/>
      <c r="D104" s="22"/>
      <c r="E104" s="6"/>
      <c r="F104" s="38"/>
      <c r="G104" s="6"/>
      <c r="H104" s="8"/>
    </row>
    <row r="105" spans="1:8" ht="15.75" customHeight="1">
      <c r="A105" s="8"/>
      <c r="B105" s="23"/>
      <c r="C105" s="21"/>
      <c r="D105" s="22"/>
      <c r="E105" s="6"/>
      <c r="F105" s="38"/>
      <c r="G105" s="6"/>
      <c r="H105" s="8"/>
    </row>
    <row r="106" spans="1:8" ht="15.75" customHeight="1">
      <c r="A106" s="8"/>
      <c r="B106" s="23"/>
      <c r="C106" s="21"/>
      <c r="D106" s="22"/>
      <c r="E106" s="6"/>
      <c r="F106" s="38"/>
      <c r="G106" s="6"/>
      <c r="H106" s="8"/>
    </row>
    <row r="107" spans="1:8" ht="15.75" customHeight="1">
      <c r="A107" s="8"/>
      <c r="B107" s="23"/>
      <c r="C107" s="21"/>
      <c r="D107" s="22"/>
      <c r="E107" s="6"/>
      <c r="F107" s="3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38"/>
      <c r="G108" s="6"/>
      <c r="H108" s="8"/>
    </row>
    <row r="109" spans="1:8" ht="15.75" customHeight="1">
      <c r="B109" s="26"/>
      <c r="F109" s="39"/>
      <c r="G109" s="13"/>
    </row>
    <row r="110" spans="1:8" ht="15.75" customHeight="1">
      <c r="B110" s="26"/>
      <c r="F110" s="39"/>
      <c r="G110" s="13"/>
    </row>
    <row r="111" spans="1:8" ht="15.75" customHeight="1">
      <c r="B111" s="26"/>
      <c r="F111" s="39"/>
      <c r="G111" s="13"/>
    </row>
    <row r="112" spans="1:8" ht="15.75" customHeight="1">
      <c r="F112" s="39"/>
      <c r="G112" s="13"/>
    </row>
    <row r="113" spans="6:8" ht="15.75" customHeight="1">
      <c r="F113" s="39"/>
    </row>
    <row r="114" spans="6:8" ht="15.75" customHeight="1">
      <c r="F114" s="39"/>
    </row>
    <row r="115" spans="6:8" ht="15.75" customHeight="1">
      <c r="F115" s="39"/>
    </row>
    <row r="116" spans="6:8" ht="15.75" customHeight="1">
      <c r="F116" s="39"/>
      <c r="G116" s="13"/>
    </row>
    <row r="117" spans="6:8" ht="15.75" customHeight="1">
      <c r="F117" s="39"/>
      <c r="G117" s="13"/>
    </row>
    <row r="118" spans="6:8" ht="15.75" customHeight="1">
      <c r="F118" s="39"/>
      <c r="G118" s="13"/>
    </row>
    <row r="119" spans="6:8" ht="15.75" customHeight="1">
      <c r="F119" s="39"/>
      <c r="G119" s="13"/>
    </row>
    <row r="120" spans="6:8" ht="15.75" customHeight="1">
      <c r="F120" s="39"/>
      <c r="G120" s="13"/>
    </row>
    <row r="121" spans="6:8" ht="15.75" customHeight="1">
      <c r="F121" s="39"/>
      <c r="G121" s="6"/>
      <c r="H121" s="8"/>
    </row>
    <row r="122" spans="6:8" ht="15.75" customHeight="1">
      <c r="F122" s="39"/>
      <c r="G122" s="6"/>
      <c r="H122" s="8"/>
    </row>
    <row r="123" spans="6:8" ht="15.75" customHeight="1">
      <c r="F123" s="39"/>
      <c r="G123" s="6"/>
      <c r="H123" s="8"/>
    </row>
    <row r="124" spans="6:8" ht="15.75" customHeight="1">
      <c r="F124" s="39"/>
      <c r="G124" s="13"/>
    </row>
    <row r="125" spans="6:8" ht="15.75" customHeight="1">
      <c r="F125" s="39"/>
      <c r="G125" s="13"/>
    </row>
    <row r="126" spans="6:8" ht="15.75" customHeight="1">
      <c r="F126" s="39"/>
      <c r="G126" s="13"/>
    </row>
    <row r="127" spans="6:8" ht="15.75" customHeight="1">
      <c r="F127" s="39"/>
      <c r="G127" s="13"/>
    </row>
    <row r="128" spans="6:8" ht="15.75" customHeight="1">
      <c r="F128" s="39"/>
      <c r="G128" s="13"/>
    </row>
    <row r="129" spans="6:7" ht="15.75" customHeight="1">
      <c r="F129" s="39"/>
      <c r="G129" s="13"/>
    </row>
    <row r="130" spans="6:7" ht="15.75" customHeight="1">
      <c r="F130" s="39"/>
      <c r="G130" s="13"/>
    </row>
    <row r="131" spans="6:7" ht="15.75" customHeight="1">
      <c r="F131" s="39"/>
      <c r="G131" s="13"/>
    </row>
    <row r="132" spans="6:7" ht="15.75" customHeight="1">
      <c r="F132" s="39"/>
      <c r="G132" s="13"/>
    </row>
    <row r="133" spans="6:7" ht="15.75" customHeight="1">
      <c r="F133" s="39"/>
      <c r="G133" s="13"/>
    </row>
    <row r="134" spans="6:7" ht="15.75" customHeight="1">
      <c r="F134" s="39"/>
      <c r="G134" s="13"/>
    </row>
    <row r="135" spans="6:7" ht="15.75" customHeight="1">
      <c r="F135" s="39"/>
      <c r="G135" s="13"/>
    </row>
    <row r="136" spans="6:7" ht="15.75" customHeight="1">
      <c r="F136" s="39"/>
      <c r="G136" s="13"/>
    </row>
    <row r="137" spans="6:7" ht="15.75" customHeight="1">
      <c r="F137" s="39"/>
      <c r="G137" s="13"/>
    </row>
    <row r="138" spans="6:7" ht="15.75" customHeight="1">
      <c r="F138" s="39"/>
      <c r="G138" s="13"/>
    </row>
    <row r="139" spans="6:7" ht="15.75" customHeight="1">
      <c r="F139" s="39"/>
      <c r="G139" s="13"/>
    </row>
    <row r="140" spans="6:7" ht="15.75" customHeight="1">
      <c r="F140" s="39"/>
      <c r="G140" s="13"/>
    </row>
    <row r="141" spans="6:7" ht="15.75" customHeight="1">
      <c r="F141" s="39"/>
      <c r="G141" s="13"/>
    </row>
    <row r="142" spans="6:7" ht="15.75" customHeight="1">
      <c r="F142" s="39"/>
      <c r="G142" s="13"/>
    </row>
    <row r="143" spans="6:7" ht="15.75" customHeight="1">
      <c r="F143" s="39"/>
      <c r="G143" s="13"/>
    </row>
    <row r="144" spans="6:7" ht="15.75" customHeight="1">
      <c r="F144" s="39"/>
      <c r="G144" s="13"/>
    </row>
    <row r="145" spans="6:7" ht="15.75" customHeight="1">
      <c r="F145" s="39"/>
      <c r="G145" s="13"/>
    </row>
    <row r="146" spans="6:7" ht="15.75" customHeight="1">
      <c r="F146" s="39"/>
      <c r="G146" s="13"/>
    </row>
    <row r="147" spans="6:7" ht="15.75" customHeight="1">
      <c r="F147" s="39"/>
      <c r="G147" s="13"/>
    </row>
    <row r="148" spans="6:7" ht="15.75" customHeight="1">
      <c r="F148" s="39"/>
      <c r="G148" s="13"/>
    </row>
    <row r="149" spans="6:7" ht="15.75" customHeight="1">
      <c r="F149" s="39"/>
      <c r="G149" s="13"/>
    </row>
    <row r="150" spans="6:7" ht="15.75" customHeight="1">
      <c r="F150" s="39"/>
      <c r="G150" s="13"/>
    </row>
    <row r="151" spans="6:7" ht="15.75" customHeight="1">
      <c r="F151" s="39"/>
      <c r="G151" s="13"/>
    </row>
    <row r="152" spans="6:7" ht="15.75" customHeight="1">
      <c r="F152" s="39"/>
      <c r="G152" s="13"/>
    </row>
    <row r="153" spans="6:7" ht="15.75" customHeight="1">
      <c r="F153" s="39"/>
      <c r="G153" s="13"/>
    </row>
    <row r="154" spans="6:7" ht="15.75" customHeight="1">
      <c r="F154" s="39"/>
      <c r="G154" s="13"/>
    </row>
    <row r="155" spans="6:7" ht="15.75" customHeight="1">
      <c r="F155" s="39"/>
      <c r="G155" s="13"/>
    </row>
    <row r="156" spans="6:7" ht="15.75" customHeight="1">
      <c r="F156" s="39"/>
      <c r="G156" s="13"/>
    </row>
    <row r="157" spans="6:7" ht="15.75" customHeight="1">
      <c r="F157" s="39"/>
      <c r="G157" s="13"/>
    </row>
    <row r="158" spans="6:7" ht="15.75" customHeight="1">
      <c r="F158" s="39"/>
      <c r="G158" s="13"/>
    </row>
    <row r="159" spans="6:7" ht="15.75" customHeight="1">
      <c r="F159" s="39"/>
      <c r="G159" s="13"/>
    </row>
    <row r="160" spans="6:7" ht="15.75" customHeight="1">
      <c r="F160" s="39"/>
      <c r="G160" s="13"/>
    </row>
    <row r="161" spans="6:7" ht="15.75" customHeight="1">
      <c r="F161" s="39"/>
      <c r="G161" s="13"/>
    </row>
    <row r="162" spans="6:7" ht="15.75" customHeight="1">
      <c r="F162" s="39"/>
      <c r="G162" s="13"/>
    </row>
    <row r="163" spans="6:7" ht="15.75" customHeight="1">
      <c r="F163" s="39"/>
      <c r="G163" s="13"/>
    </row>
    <row r="164" spans="6:7" ht="15.75" customHeight="1">
      <c r="F164" s="39"/>
      <c r="G164" s="13"/>
    </row>
    <row r="165" spans="6:7" ht="15.75" customHeight="1">
      <c r="F165" s="39"/>
      <c r="G165" s="13"/>
    </row>
    <row r="166" spans="6:7" ht="15.75" customHeight="1">
      <c r="F166" s="39"/>
      <c r="G166" s="13"/>
    </row>
    <row r="167" spans="6:7" ht="15.75" customHeight="1">
      <c r="F167" s="39"/>
      <c r="G167" s="13"/>
    </row>
    <row r="168" spans="6:7" ht="15.75" customHeight="1">
      <c r="F168" s="39"/>
      <c r="G168" s="13"/>
    </row>
    <row r="169" spans="6:7" ht="15.75" customHeight="1">
      <c r="F169" s="39"/>
      <c r="G169" s="13"/>
    </row>
    <row r="170" spans="6:7" ht="15.75" customHeight="1">
      <c r="F170" s="39"/>
      <c r="G170" s="13"/>
    </row>
    <row r="171" spans="6:7" ht="15.75" customHeight="1">
      <c r="F171" s="39"/>
      <c r="G171" s="13"/>
    </row>
    <row r="172" spans="6:7" ht="15.75" customHeight="1">
      <c r="F172" s="39"/>
      <c r="G172" s="13"/>
    </row>
    <row r="173" spans="6:7" ht="15.75" customHeight="1">
      <c r="F173" s="39"/>
      <c r="G173" s="13"/>
    </row>
    <row r="174" spans="6:7" ht="15.75" customHeight="1">
      <c r="F174" s="39"/>
      <c r="G174" s="13"/>
    </row>
    <row r="175" spans="6:7" ht="15.75" customHeight="1">
      <c r="F175" s="39"/>
      <c r="G175" s="13"/>
    </row>
    <row r="176" spans="6:7" ht="15.75" customHeight="1">
      <c r="F176" s="39"/>
      <c r="G176" s="13"/>
    </row>
    <row r="177" spans="6:7" ht="15.75" customHeight="1">
      <c r="F177" s="39"/>
      <c r="G177" s="13"/>
    </row>
    <row r="178" spans="6:7" ht="15.75" customHeight="1">
      <c r="F178" s="39"/>
      <c r="G178" s="13"/>
    </row>
    <row r="179" spans="6:7" ht="15.75" customHeight="1">
      <c r="F179" s="39"/>
      <c r="G179" s="13"/>
    </row>
    <row r="180" spans="6:7" ht="15.75" customHeight="1">
      <c r="F180" s="39"/>
      <c r="G180" s="13"/>
    </row>
    <row r="181" spans="6:7" ht="15.75" customHeight="1">
      <c r="F181" s="39"/>
      <c r="G181" s="13"/>
    </row>
    <row r="182" spans="6:7" ht="15.75" customHeight="1">
      <c r="F182" s="39"/>
      <c r="G182" s="13"/>
    </row>
    <row r="183" spans="6:7" ht="15.75" customHeight="1">
      <c r="F183" s="39"/>
      <c r="G183" s="13"/>
    </row>
    <row r="184" spans="6:7" ht="15.75" customHeight="1">
      <c r="F184" s="39"/>
      <c r="G184" s="13"/>
    </row>
    <row r="185" spans="6:7" ht="15.75" customHeight="1">
      <c r="F185" s="39"/>
      <c r="G185" s="13"/>
    </row>
    <row r="186" spans="6:7" ht="15.75" customHeight="1">
      <c r="F186" s="39"/>
      <c r="G186" s="13"/>
    </row>
    <row r="187" spans="6:7" ht="15.75" customHeight="1">
      <c r="F187" s="39"/>
      <c r="G187" s="13"/>
    </row>
    <row r="188" spans="6:7" ht="15.75" customHeight="1">
      <c r="F188" s="39"/>
      <c r="G188" s="13"/>
    </row>
    <row r="189" spans="6:7" ht="15.75" customHeight="1">
      <c r="F189" s="39"/>
      <c r="G189" s="13"/>
    </row>
    <row r="190" spans="6:7" ht="15.75" customHeight="1">
      <c r="F190" s="39"/>
      <c r="G190" s="13"/>
    </row>
    <row r="191" spans="6:7" ht="15.75" customHeight="1">
      <c r="F191" s="39"/>
      <c r="G191" s="13"/>
    </row>
    <row r="192" spans="6:7" ht="15.75" customHeight="1">
      <c r="F192" s="39"/>
      <c r="G192" s="13"/>
    </row>
    <row r="193" spans="6:7" ht="15.75" customHeight="1">
      <c r="F193" s="39"/>
      <c r="G193" s="13"/>
    </row>
    <row r="194" spans="6:7" ht="15.75" customHeight="1">
      <c r="F194" s="39"/>
      <c r="G194" s="13"/>
    </row>
    <row r="195" spans="6:7" ht="15.75" customHeight="1">
      <c r="F195" s="39"/>
      <c r="G195" s="13"/>
    </row>
    <row r="196" spans="6:7" ht="15.75" customHeight="1">
      <c r="F196" s="39"/>
      <c r="G196" s="13"/>
    </row>
    <row r="197" spans="6:7" ht="15.75" customHeight="1">
      <c r="F197" s="39"/>
      <c r="G197" s="13"/>
    </row>
    <row r="198" spans="6:7" ht="15.75" customHeight="1">
      <c r="F198" s="39"/>
      <c r="G198" s="13"/>
    </row>
    <row r="199" spans="6:7" ht="15.75" customHeight="1">
      <c r="F199" s="39"/>
      <c r="G199" s="13"/>
    </row>
    <row r="200" spans="6:7" ht="15.75" customHeight="1">
      <c r="F200" s="39"/>
      <c r="G200" s="13"/>
    </row>
    <row r="201" spans="6:7" ht="15.75" customHeight="1">
      <c r="F201" s="39"/>
      <c r="G201" s="13"/>
    </row>
    <row r="202" spans="6:7" ht="15.75" customHeight="1">
      <c r="F202" s="39"/>
      <c r="G202" s="13"/>
    </row>
    <row r="203" spans="6:7" ht="15.75" customHeight="1">
      <c r="F203" s="39"/>
      <c r="G203" s="13"/>
    </row>
    <row r="204" spans="6:7" ht="15.75" customHeight="1">
      <c r="F204" s="39"/>
      <c r="G204" s="13"/>
    </row>
    <row r="205" spans="6:7" ht="15.75" customHeight="1">
      <c r="F205" s="39"/>
      <c r="G205" s="13"/>
    </row>
    <row r="206" spans="6:7" ht="15.75" customHeight="1">
      <c r="F206" s="39"/>
      <c r="G206" s="13"/>
    </row>
    <row r="207" spans="6:7" ht="15.75" customHeight="1">
      <c r="F207" s="39"/>
      <c r="G207" s="13"/>
    </row>
    <row r="208" spans="6:7" ht="15.75" customHeight="1">
      <c r="F208" s="39"/>
      <c r="G208" s="13"/>
    </row>
    <row r="209" spans="6:7" ht="15.75" customHeight="1">
      <c r="F209" s="39"/>
      <c r="G209" s="13"/>
    </row>
    <row r="210" spans="6:7" ht="15.75" customHeight="1">
      <c r="F210" s="39"/>
      <c r="G210" s="13"/>
    </row>
    <row r="211" spans="6:7" ht="15.75" customHeight="1">
      <c r="F211" s="39"/>
      <c r="G211" s="13"/>
    </row>
    <row r="212" spans="6:7" ht="15.75" customHeight="1">
      <c r="F212" s="39"/>
      <c r="G212" s="13"/>
    </row>
    <row r="213" spans="6:7" ht="15.75" customHeight="1">
      <c r="F213" s="39"/>
      <c r="G213" s="13"/>
    </row>
    <row r="214" spans="6:7" ht="15.75" customHeight="1">
      <c r="F214" s="39"/>
      <c r="G214" s="13"/>
    </row>
    <row r="215" spans="6:7" ht="15.75" customHeight="1">
      <c r="F215" s="39"/>
      <c r="G215" s="13"/>
    </row>
    <row r="216" spans="6:7" ht="15.75" customHeight="1">
      <c r="F216" s="39"/>
      <c r="G216" s="13"/>
    </row>
    <row r="217" spans="6:7" ht="15.75" customHeight="1">
      <c r="F217" s="39"/>
      <c r="G217" s="13"/>
    </row>
    <row r="218" spans="6:7" ht="15.75" customHeight="1">
      <c r="F218" s="39"/>
      <c r="G218" s="13"/>
    </row>
    <row r="219" spans="6:7" ht="15.75" customHeight="1">
      <c r="F219" s="39"/>
      <c r="G219" s="13"/>
    </row>
    <row r="220" spans="6:7" ht="15.75" customHeight="1">
      <c r="F220" s="39"/>
      <c r="G220" s="13"/>
    </row>
    <row r="221" spans="6:7" ht="15.75" customHeight="1">
      <c r="F221" s="39"/>
      <c r="G221" s="13"/>
    </row>
    <row r="222" spans="6:7" ht="15.75" customHeight="1">
      <c r="F222" s="39"/>
      <c r="G222" s="13"/>
    </row>
    <row r="223" spans="6:7" ht="15.75" customHeight="1">
      <c r="F223" s="39"/>
      <c r="G223" s="13"/>
    </row>
    <row r="224" spans="6:7" ht="15.75" customHeight="1">
      <c r="F224" s="39"/>
      <c r="G224" s="13"/>
    </row>
    <row r="225" spans="6:7" ht="15.75" customHeight="1">
      <c r="F225" s="39"/>
      <c r="G225" s="13"/>
    </row>
    <row r="226" spans="6:7" ht="15.75" customHeight="1">
      <c r="F226" s="39"/>
      <c r="G226" s="13"/>
    </row>
    <row r="227" spans="6:7" ht="15.75" customHeight="1">
      <c r="F227" s="39"/>
      <c r="G227" s="13"/>
    </row>
    <row r="228" spans="6:7" ht="15.75" customHeight="1">
      <c r="F228" s="39"/>
      <c r="G228" s="13"/>
    </row>
    <row r="229" spans="6:7" ht="15.75" customHeight="1">
      <c r="F229" s="39"/>
      <c r="G229" s="13"/>
    </row>
    <row r="230" spans="6:7" ht="15.75" customHeight="1">
      <c r="F230" s="39"/>
      <c r="G230" s="13"/>
    </row>
    <row r="231" spans="6:7" ht="15.75" customHeight="1">
      <c r="F231" s="39"/>
      <c r="G231" s="13"/>
    </row>
    <row r="232" spans="6:7" ht="15.75" customHeight="1">
      <c r="F232" s="39"/>
      <c r="G232" s="13"/>
    </row>
    <row r="233" spans="6:7" ht="15.75" customHeight="1">
      <c r="F233" s="39"/>
      <c r="G233" s="13"/>
    </row>
    <row r="234" spans="6:7" ht="15.75" customHeight="1">
      <c r="F234" s="39"/>
      <c r="G234" s="13"/>
    </row>
    <row r="235" spans="6:7" ht="15.75" customHeight="1">
      <c r="F235" s="39"/>
      <c r="G235" s="13"/>
    </row>
    <row r="236" spans="6:7" ht="15.75" customHeight="1">
      <c r="F236" s="39"/>
      <c r="G236" s="13"/>
    </row>
    <row r="237" spans="6:7" ht="15.75" customHeight="1">
      <c r="F237" s="39"/>
      <c r="G237" s="13"/>
    </row>
    <row r="238" spans="6:7" ht="15.75" customHeight="1">
      <c r="F238" s="39"/>
      <c r="G238" s="13"/>
    </row>
    <row r="239" spans="6:7" ht="15.75" customHeight="1">
      <c r="F239" s="39"/>
      <c r="G239" s="13"/>
    </row>
    <row r="240" spans="6:7" ht="15.75" customHeight="1">
      <c r="F240" s="39"/>
      <c r="G240" s="13"/>
    </row>
    <row r="241" spans="6:7" ht="15.75" customHeight="1">
      <c r="F241" s="39"/>
      <c r="G241" s="13"/>
    </row>
    <row r="242" spans="6:7" ht="15.75" customHeight="1">
      <c r="F242" s="39"/>
      <c r="G242" s="13"/>
    </row>
    <row r="243" spans="6:7" ht="15.75" customHeight="1">
      <c r="F243" s="39"/>
      <c r="G243" s="13"/>
    </row>
    <row r="244" spans="6:7" ht="15.75" customHeight="1">
      <c r="F244" s="39"/>
    </row>
    <row r="245" spans="6:7" ht="15.75" customHeight="1">
      <c r="F245" s="39"/>
    </row>
    <row r="246" spans="6:7" ht="15.75" customHeight="1">
      <c r="F246" s="39"/>
    </row>
    <row r="247" spans="6:7" ht="15.75" customHeight="1">
      <c r="F247" s="39"/>
    </row>
    <row r="248" spans="6:7" ht="15.75" customHeight="1">
      <c r="F248" s="39"/>
    </row>
    <row r="249" spans="6:7" ht="15.75" customHeight="1">
      <c r="F249" s="39"/>
    </row>
    <row r="250" spans="6:7" ht="15.75" customHeight="1">
      <c r="F250" s="39"/>
    </row>
    <row r="251" spans="6:7" ht="15.75" customHeight="1">
      <c r="F251" s="39"/>
    </row>
    <row r="252" spans="6:7" ht="15.75" customHeight="1">
      <c r="F252" s="39"/>
    </row>
    <row r="253" spans="6:7" ht="15.75" customHeight="1">
      <c r="F253" s="39"/>
    </row>
    <row r="254" spans="6:7" ht="15.75" customHeight="1">
      <c r="F254" s="39"/>
    </row>
    <row r="255" spans="6:7" ht="15.75" customHeight="1">
      <c r="F255" s="39"/>
    </row>
    <row r="256" spans="6:7" ht="15.75" customHeight="1">
      <c r="F256" s="39"/>
    </row>
    <row r="257" spans="6:6" ht="15.75" customHeight="1">
      <c r="F257" s="39"/>
    </row>
    <row r="258" spans="6:6" ht="15.75" customHeight="1">
      <c r="F258" s="39"/>
    </row>
    <row r="259" spans="6:6" ht="15.75" customHeight="1">
      <c r="F259" s="39"/>
    </row>
    <row r="260" spans="6:6" ht="15.75" customHeight="1">
      <c r="F260" s="39"/>
    </row>
    <row r="261" spans="6:6" ht="15.75" customHeight="1">
      <c r="F261" s="39"/>
    </row>
    <row r="262" spans="6:6" ht="15.75" customHeight="1">
      <c r="F262" s="39"/>
    </row>
    <row r="263" spans="6:6" ht="15.75" customHeight="1">
      <c r="F263" s="39"/>
    </row>
    <row r="264" spans="6:6" ht="15.75" customHeight="1">
      <c r="F264" s="39"/>
    </row>
    <row r="265" spans="6:6" ht="15.75" customHeight="1">
      <c r="F265" s="39"/>
    </row>
    <row r="266" spans="6:6" ht="15.75" customHeight="1">
      <c r="F266" s="39"/>
    </row>
    <row r="267" spans="6:6" ht="15.75" customHeight="1">
      <c r="F267" s="39"/>
    </row>
    <row r="268" spans="6:6" ht="15.75" customHeight="1">
      <c r="F268" s="39"/>
    </row>
    <row r="269" spans="6:6" ht="15.75" customHeight="1">
      <c r="F269" s="39"/>
    </row>
    <row r="270" spans="6:6" ht="15.75" customHeight="1">
      <c r="F270" s="39"/>
    </row>
    <row r="271" spans="6:6" ht="15.75" customHeight="1">
      <c r="F271" s="39"/>
    </row>
    <row r="272" spans="6:6" ht="15.75" customHeight="1">
      <c r="F272" s="39"/>
    </row>
    <row r="273" spans="6:6" ht="15.75" customHeight="1">
      <c r="F273" s="39"/>
    </row>
    <row r="274" spans="6:6" ht="15.75" customHeight="1">
      <c r="F274" s="39"/>
    </row>
    <row r="275" spans="6:6" ht="15.75" customHeight="1">
      <c r="F275" s="39"/>
    </row>
    <row r="276" spans="6:6" ht="15.75" customHeight="1">
      <c r="F276" s="39"/>
    </row>
    <row r="277" spans="6:6" ht="15.75" customHeight="1">
      <c r="F277" s="39"/>
    </row>
    <row r="278" spans="6:6" ht="15.75" customHeight="1">
      <c r="F278" s="39"/>
    </row>
    <row r="279" spans="6:6" ht="15.75" customHeight="1">
      <c r="F279" s="39"/>
    </row>
    <row r="280" spans="6:6" ht="15.75" customHeight="1">
      <c r="F280" s="39"/>
    </row>
    <row r="281" spans="6:6" ht="15.75" customHeight="1">
      <c r="F281" s="39"/>
    </row>
    <row r="282" spans="6:6" ht="15.75" customHeight="1">
      <c r="F282" s="39"/>
    </row>
    <row r="283" spans="6:6" ht="15.75" customHeight="1">
      <c r="F283" s="39"/>
    </row>
    <row r="284" spans="6:6" ht="15.75" customHeight="1">
      <c r="F284" s="39"/>
    </row>
    <row r="285" spans="6:6" ht="15.75" customHeight="1">
      <c r="F285" s="39"/>
    </row>
    <row r="286" spans="6:6" ht="15.75" customHeight="1">
      <c r="F286" s="39"/>
    </row>
    <row r="287" spans="6:6" ht="15.75" customHeight="1">
      <c r="F287" s="39"/>
    </row>
    <row r="288" spans="6:6" ht="15.75" customHeight="1">
      <c r="F288" s="39"/>
    </row>
    <row r="289" spans="6:6" ht="15.75" customHeight="1">
      <c r="F289" s="39"/>
    </row>
    <row r="290" spans="6:6" ht="15.75" customHeight="1">
      <c r="F290" s="39"/>
    </row>
    <row r="291" spans="6:6" ht="15.75" customHeight="1">
      <c r="F291" s="39"/>
    </row>
    <row r="292" spans="6:6" ht="15.75" customHeight="1">
      <c r="F292" s="39"/>
    </row>
    <row r="293" spans="6:6" ht="15.75" customHeight="1">
      <c r="F293" s="39"/>
    </row>
    <row r="294" spans="6:6" ht="15.75" customHeight="1">
      <c r="F294" s="39"/>
    </row>
    <row r="295" spans="6:6" ht="15.75" customHeight="1">
      <c r="F295" s="39"/>
    </row>
    <row r="296" spans="6:6" ht="15.75" customHeight="1">
      <c r="F296" s="39"/>
    </row>
    <row r="297" spans="6:6" ht="15.75" customHeight="1">
      <c r="F297" s="39"/>
    </row>
    <row r="298" spans="6:6" ht="15.75" customHeight="1">
      <c r="F298" s="39"/>
    </row>
    <row r="299" spans="6:6" ht="15.75" customHeight="1">
      <c r="F299" s="39"/>
    </row>
    <row r="300" spans="6:6" ht="15.75" customHeight="1">
      <c r="F300" s="39"/>
    </row>
    <row r="301" spans="6:6" ht="15.75" customHeight="1">
      <c r="F301" s="39"/>
    </row>
    <row r="302" spans="6:6" ht="15.75" customHeight="1">
      <c r="F302" s="39"/>
    </row>
    <row r="303" spans="6:6" ht="15.75" customHeight="1">
      <c r="F303" s="39"/>
    </row>
    <row r="304" spans="6:6" ht="15.75" customHeight="1">
      <c r="F304" s="39"/>
    </row>
    <row r="305" spans="6:6" ht="15.75" customHeight="1">
      <c r="F305" s="39"/>
    </row>
    <row r="306" spans="6:6" ht="15.75" customHeight="1">
      <c r="F306" s="39"/>
    </row>
    <row r="307" spans="6:6" ht="15.75" customHeight="1">
      <c r="F307" s="39"/>
    </row>
    <row r="308" spans="6:6" ht="15.75" customHeight="1">
      <c r="F308" s="39"/>
    </row>
    <row r="309" spans="6:6" ht="15.75" customHeight="1">
      <c r="F309" s="39"/>
    </row>
    <row r="310" spans="6:6" ht="15.75" customHeight="1">
      <c r="F310" s="39"/>
    </row>
    <row r="311" spans="6:6" ht="15.75" customHeight="1">
      <c r="F311" s="39"/>
    </row>
    <row r="312" spans="6:6" ht="15.75" customHeight="1">
      <c r="F312" s="39"/>
    </row>
    <row r="313" spans="6:6" ht="15.75" customHeight="1">
      <c r="F313" s="39"/>
    </row>
    <row r="314" spans="6:6" ht="15.75" customHeight="1">
      <c r="F314" s="39"/>
    </row>
    <row r="315" spans="6:6" ht="15.75" customHeight="1">
      <c r="F315" s="39"/>
    </row>
    <row r="316" spans="6:6" ht="15.75" customHeight="1">
      <c r="F316" s="39"/>
    </row>
    <row r="317" spans="6:6" ht="15.75" customHeight="1">
      <c r="F317" s="39"/>
    </row>
    <row r="318" spans="6:6" ht="15.75" customHeight="1">
      <c r="F318" s="39"/>
    </row>
    <row r="319" spans="6:6" ht="15.75" customHeight="1">
      <c r="F319" s="39"/>
    </row>
    <row r="320" spans="6:6" ht="15.75" customHeight="1">
      <c r="F320" s="39"/>
    </row>
    <row r="321" spans="6:6" ht="15.75" customHeight="1">
      <c r="F321" s="39"/>
    </row>
    <row r="322" spans="6:6" ht="15.75" customHeight="1">
      <c r="F322" s="39"/>
    </row>
    <row r="323" spans="6:6" ht="15.75" customHeight="1">
      <c r="F323" s="39"/>
    </row>
    <row r="324" spans="6:6" ht="15.75" customHeight="1">
      <c r="F324" s="39"/>
    </row>
    <row r="325" spans="6:6" ht="15.75" customHeight="1">
      <c r="F325" s="39"/>
    </row>
    <row r="326" spans="6:6" ht="15.75" customHeight="1">
      <c r="F326" s="39"/>
    </row>
    <row r="327" spans="6:6" ht="15.75" customHeight="1">
      <c r="F327" s="39"/>
    </row>
    <row r="328" spans="6:6" ht="15.75" customHeight="1">
      <c r="F328" s="39"/>
    </row>
    <row r="329" spans="6:6" ht="15.75" customHeight="1">
      <c r="F329" s="39"/>
    </row>
    <row r="330" spans="6:6" ht="15.75" customHeight="1">
      <c r="F330" s="39"/>
    </row>
    <row r="331" spans="6:6" ht="15.75" customHeight="1">
      <c r="F331" s="39"/>
    </row>
    <row r="332" spans="6:6" ht="15.75" customHeight="1">
      <c r="F332" s="39"/>
    </row>
    <row r="333" spans="6:6" ht="15.75" customHeight="1">
      <c r="F333" s="39"/>
    </row>
    <row r="334" spans="6:6" ht="15.75" customHeight="1">
      <c r="F334" s="39"/>
    </row>
    <row r="335" spans="6:6" ht="15.75" customHeight="1">
      <c r="F335" s="39"/>
    </row>
    <row r="336" spans="6:6" ht="15.75" customHeight="1">
      <c r="F336" s="39"/>
    </row>
    <row r="337" spans="6:6" ht="15.75" customHeight="1">
      <c r="F337" s="39"/>
    </row>
    <row r="338" spans="6:6" ht="15.75" customHeight="1">
      <c r="F338" s="39"/>
    </row>
    <row r="339" spans="6:6" ht="15.75" customHeight="1">
      <c r="F339" s="39"/>
    </row>
    <row r="340" spans="6:6" ht="15.75" customHeight="1">
      <c r="F340" s="39"/>
    </row>
    <row r="341" spans="6:6" ht="15.75" customHeight="1">
      <c r="F341" s="39"/>
    </row>
    <row r="342" spans="6:6" ht="15.75" customHeight="1">
      <c r="F342" s="39"/>
    </row>
    <row r="343" spans="6:6" ht="15.75" customHeight="1">
      <c r="F343" s="39"/>
    </row>
    <row r="344" spans="6:6" ht="15.75" customHeight="1">
      <c r="F344" s="39"/>
    </row>
    <row r="345" spans="6:6" ht="15.75" customHeight="1">
      <c r="F345" s="39"/>
    </row>
    <row r="346" spans="6:6" ht="15.75" customHeight="1">
      <c r="F346" s="39"/>
    </row>
    <row r="347" spans="6:6" ht="15.75" customHeight="1">
      <c r="F347" s="39"/>
    </row>
    <row r="348" spans="6:6" ht="15.75" customHeight="1">
      <c r="F348" s="39"/>
    </row>
    <row r="349" spans="6:6" ht="15.75" customHeight="1">
      <c r="F349" s="39"/>
    </row>
    <row r="350" spans="6:6" ht="15.75" customHeight="1">
      <c r="F350" s="39"/>
    </row>
    <row r="351" spans="6:6" ht="15.75" customHeight="1">
      <c r="F351" s="39"/>
    </row>
    <row r="352" spans="6:6" ht="15.75" customHeight="1">
      <c r="F352" s="39"/>
    </row>
    <row r="353" spans="6:6" ht="15.75" customHeight="1">
      <c r="F353" s="39"/>
    </row>
    <row r="354" spans="6:6" ht="15.75" customHeight="1">
      <c r="F354" s="39"/>
    </row>
    <row r="355" spans="6:6" ht="15.75" customHeight="1">
      <c r="F355" s="39"/>
    </row>
    <row r="356" spans="6:6" ht="15.75" customHeight="1">
      <c r="F356" s="39"/>
    </row>
    <row r="357" spans="6:6" ht="15.75" customHeight="1">
      <c r="F357" s="39"/>
    </row>
    <row r="358" spans="6:6" ht="15.75" customHeight="1">
      <c r="F358" s="39"/>
    </row>
    <row r="359" spans="6:6" ht="15.75" customHeight="1">
      <c r="F359" s="39"/>
    </row>
    <row r="360" spans="6:6" ht="15.75" customHeight="1">
      <c r="F360" s="39"/>
    </row>
    <row r="361" spans="6:6" ht="15.75" customHeight="1">
      <c r="F361" s="39"/>
    </row>
    <row r="362" spans="6:6" ht="15.75" customHeight="1">
      <c r="F362" s="39"/>
    </row>
    <row r="363" spans="6:6" ht="15.75" customHeight="1">
      <c r="F363" s="39"/>
    </row>
    <row r="364" spans="6:6" ht="15.75" customHeight="1">
      <c r="F364" s="39"/>
    </row>
    <row r="365" spans="6:6" ht="15.75" customHeight="1">
      <c r="F365" s="39"/>
    </row>
    <row r="366" spans="6:6" ht="15.75" customHeight="1">
      <c r="F366" s="39"/>
    </row>
    <row r="367" spans="6:6" ht="15.75" customHeight="1">
      <c r="F367" s="39"/>
    </row>
    <row r="368" spans="6:6" ht="15.75" customHeight="1">
      <c r="F368" s="39"/>
    </row>
    <row r="369" spans="6:6" ht="15.75" customHeight="1">
      <c r="F369" s="39"/>
    </row>
    <row r="370" spans="6:6" ht="15.75" customHeight="1">
      <c r="F370" s="39"/>
    </row>
    <row r="371" spans="6:6" ht="15.75" customHeight="1">
      <c r="F371" s="39"/>
    </row>
    <row r="372" spans="6:6" ht="15.75" customHeight="1">
      <c r="F372" s="39"/>
    </row>
    <row r="373" spans="6:6" ht="15.75" customHeight="1">
      <c r="F373" s="39"/>
    </row>
    <row r="374" spans="6:6" ht="15.75" customHeight="1">
      <c r="F374" s="39"/>
    </row>
    <row r="375" spans="6:6" ht="15.75" customHeight="1">
      <c r="F375" s="39"/>
    </row>
    <row r="376" spans="6:6" ht="15.75" customHeight="1">
      <c r="F376" s="39"/>
    </row>
    <row r="377" spans="6:6" ht="15.75" customHeight="1">
      <c r="F377" s="39"/>
    </row>
    <row r="378" spans="6:6" ht="15.75" customHeight="1">
      <c r="F378" s="39"/>
    </row>
    <row r="379" spans="6:6" ht="15.75" customHeight="1">
      <c r="F379" s="39"/>
    </row>
    <row r="380" spans="6:6" ht="15.75" customHeight="1">
      <c r="F380" s="39"/>
    </row>
    <row r="381" spans="6:6" ht="15.75" customHeight="1">
      <c r="F381" s="39"/>
    </row>
    <row r="382" spans="6:6" ht="15.75" customHeight="1">
      <c r="F382" s="39"/>
    </row>
    <row r="383" spans="6:6" ht="15.75" customHeight="1">
      <c r="F383" s="39"/>
    </row>
    <row r="384" spans="6:6" ht="15.75" customHeight="1">
      <c r="F384" s="39"/>
    </row>
    <row r="385" spans="6:6" ht="15.75" customHeight="1">
      <c r="F385" s="39"/>
    </row>
    <row r="386" spans="6:6" ht="15.75" customHeight="1">
      <c r="F386" s="39"/>
    </row>
    <row r="387" spans="6:6" ht="15.75" customHeight="1">
      <c r="F387" s="39"/>
    </row>
    <row r="388" spans="6:6" ht="15.75" customHeight="1">
      <c r="F388" s="39"/>
    </row>
    <row r="389" spans="6:6" ht="15.75" customHeight="1">
      <c r="F389" s="39"/>
    </row>
    <row r="390" spans="6:6" ht="15.75" customHeight="1">
      <c r="F390" s="39"/>
    </row>
    <row r="391" spans="6:6" ht="15.75" customHeight="1">
      <c r="F391" s="39"/>
    </row>
    <row r="392" spans="6:6" ht="15.75" customHeight="1">
      <c r="F392" s="39"/>
    </row>
    <row r="393" spans="6:6" ht="15.75" customHeight="1">
      <c r="F393" s="39"/>
    </row>
    <row r="394" spans="6:6" ht="15.75" customHeight="1">
      <c r="F394" s="39"/>
    </row>
    <row r="395" spans="6:6" ht="15.75" customHeight="1">
      <c r="F395" s="39"/>
    </row>
    <row r="396" spans="6:6" ht="15.75" customHeight="1">
      <c r="F396" s="39"/>
    </row>
    <row r="397" spans="6:6" ht="15.75" customHeight="1">
      <c r="F397" s="39"/>
    </row>
    <row r="398" spans="6:6" ht="15.75" customHeight="1">
      <c r="F398" s="39"/>
    </row>
    <row r="399" spans="6:6" ht="15.75" customHeight="1">
      <c r="F399" s="39"/>
    </row>
    <row r="400" spans="6:6" ht="15.75" customHeight="1">
      <c r="F400" s="39"/>
    </row>
    <row r="401" spans="6:6" ht="15.75" customHeight="1">
      <c r="F401" s="39"/>
    </row>
    <row r="402" spans="6:6" ht="15.75" customHeight="1">
      <c r="F402" s="39"/>
    </row>
    <row r="403" spans="6:6" ht="15.75" customHeight="1">
      <c r="F403" s="39"/>
    </row>
    <row r="404" spans="6:6" ht="15.75" customHeight="1">
      <c r="F404" s="39"/>
    </row>
    <row r="405" spans="6:6" ht="15.75" customHeight="1">
      <c r="F405" s="39"/>
    </row>
    <row r="406" spans="6:6" ht="15.75" customHeight="1">
      <c r="F406" s="39"/>
    </row>
    <row r="407" spans="6:6" ht="15.75" customHeight="1">
      <c r="F407" s="39"/>
    </row>
    <row r="408" spans="6:6" ht="15.75" customHeight="1">
      <c r="F408" s="39"/>
    </row>
    <row r="409" spans="6:6" ht="15.75" customHeight="1">
      <c r="F409" s="39"/>
    </row>
    <row r="410" spans="6:6" ht="15.75" customHeight="1">
      <c r="F410" s="39"/>
    </row>
    <row r="411" spans="6:6" ht="15.75" customHeight="1">
      <c r="F411" s="39"/>
    </row>
    <row r="412" spans="6:6" ht="15.75" customHeight="1">
      <c r="F412" s="39"/>
    </row>
    <row r="413" spans="6:6" ht="15.75" customHeight="1">
      <c r="F413" s="39"/>
    </row>
    <row r="414" spans="6:6" ht="15.75" customHeight="1">
      <c r="F414" s="39"/>
    </row>
    <row r="415" spans="6:6" ht="15.75" customHeight="1">
      <c r="F415" s="39"/>
    </row>
    <row r="416" spans="6:6" ht="15.75" customHeight="1">
      <c r="F416" s="39"/>
    </row>
    <row r="417" spans="6:6" ht="15.75" customHeight="1">
      <c r="F417" s="39"/>
    </row>
    <row r="418" spans="6:6" ht="15.75" customHeight="1">
      <c r="F418" s="39"/>
    </row>
    <row r="419" spans="6:6" ht="15.75" customHeight="1">
      <c r="F419" s="39"/>
    </row>
    <row r="420" spans="6:6" ht="15.75" customHeight="1">
      <c r="F420" s="39"/>
    </row>
    <row r="421" spans="6:6" ht="15.75" customHeight="1">
      <c r="F421" s="39"/>
    </row>
    <row r="422" spans="6:6" ht="15.75" customHeight="1">
      <c r="F422" s="39"/>
    </row>
    <row r="423" spans="6:6" ht="15.75" customHeight="1">
      <c r="F423" s="39"/>
    </row>
    <row r="424" spans="6:6" ht="15.75" customHeight="1">
      <c r="F424" s="39"/>
    </row>
    <row r="425" spans="6:6" ht="15.75" customHeight="1">
      <c r="F425" s="39"/>
    </row>
    <row r="426" spans="6:6" ht="15.75" customHeight="1">
      <c r="F426" s="39"/>
    </row>
    <row r="427" spans="6:6" ht="15.75" customHeight="1">
      <c r="F427" s="39"/>
    </row>
    <row r="428" spans="6:6" ht="15.75" customHeight="1">
      <c r="F428" s="39"/>
    </row>
    <row r="429" spans="6:6" ht="15.75" customHeight="1">
      <c r="F429" s="39"/>
    </row>
    <row r="430" spans="6:6" ht="15.75" customHeight="1">
      <c r="F430" s="39"/>
    </row>
    <row r="431" spans="6:6" ht="15.75" customHeight="1">
      <c r="F431" s="39"/>
    </row>
    <row r="432" spans="6:6" ht="15.75" customHeight="1">
      <c r="F432" s="39"/>
    </row>
    <row r="433" spans="6:6" ht="15.75" customHeight="1">
      <c r="F433" s="39"/>
    </row>
    <row r="434" spans="6:6" ht="15.75" customHeight="1">
      <c r="F434" s="39"/>
    </row>
    <row r="435" spans="6:6" ht="15.75" customHeight="1">
      <c r="F435" s="39"/>
    </row>
    <row r="436" spans="6:6" ht="15.75" customHeight="1">
      <c r="F436" s="39"/>
    </row>
    <row r="437" spans="6:6" ht="15.75" customHeight="1">
      <c r="F437" s="39"/>
    </row>
    <row r="438" spans="6:6" ht="15.75" customHeight="1">
      <c r="F438" s="39"/>
    </row>
    <row r="439" spans="6:6" ht="15.75" customHeight="1">
      <c r="F439" s="39"/>
    </row>
    <row r="440" spans="6:6" ht="15.75" customHeight="1">
      <c r="F440" s="39"/>
    </row>
    <row r="441" spans="6:6" ht="15.75" customHeight="1">
      <c r="F441" s="39"/>
    </row>
    <row r="442" spans="6:6" ht="15.75" customHeight="1">
      <c r="F442" s="39"/>
    </row>
    <row r="443" spans="6:6" ht="15.75" customHeight="1">
      <c r="F443" s="39"/>
    </row>
    <row r="444" spans="6:6" ht="15.75" customHeight="1">
      <c r="F444" s="39"/>
    </row>
    <row r="445" spans="6:6" ht="15.75" customHeight="1">
      <c r="F445" s="39"/>
    </row>
    <row r="446" spans="6:6" ht="15.75" customHeight="1">
      <c r="F446" s="39"/>
    </row>
    <row r="447" spans="6:6" ht="15.75" customHeight="1">
      <c r="F447" s="39"/>
    </row>
    <row r="448" spans="6:6" ht="15.75" customHeight="1">
      <c r="F448" s="39"/>
    </row>
    <row r="449" spans="6:6" ht="15.75" customHeight="1">
      <c r="F449" s="39"/>
    </row>
    <row r="450" spans="6:6" ht="15.75" customHeight="1">
      <c r="F450" s="39"/>
    </row>
    <row r="451" spans="6:6" ht="15.75" customHeight="1">
      <c r="F451" s="39"/>
    </row>
    <row r="452" spans="6:6" ht="15.75" customHeight="1">
      <c r="F452" s="39"/>
    </row>
    <row r="453" spans="6:6" ht="15.75" customHeight="1">
      <c r="F453" s="39"/>
    </row>
    <row r="454" spans="6:6" ht="15.75" customHeight="1">
      <c r="F454" s="39"/>
    </row>
    <row r="455" spans="6:6" ht="15.75" customHeight="1">
      <c r="F455" s="39"/>
    </row>
    <row r="456" spans="6:6" ht="15.75" customHeight="1">
      <c r="F456" s="39"/>
    </row>
    <row r="457" spans="6:6" ht="15.75" customHeight="1">
      <c r="F457" s="39"/>
    </row>
    <row r="458" spans="6:6" ht="15.75" customHeight="1">
      <c r="F458" s="39"/>
    </row>
    <row r="459" spans="6:6" ht="15.75" customHeight="1">
      <c r="F459" s="39"/>
    </row>
    <row r="460" spans="6:6" ht="15.75" customHeight="1">
      <c r="F460" s="39"/>
    </row>
    <row r="461" spans="6:6" ht="15.75" customHeight="1">
      <c r="F461" s="39"/>
    </row>
    <row r="462" spans="6:6" ht="15.75" customHeight="1">
      <c r="F462" s="39"/>
    </row>
    <row r="463" spans="6:6" ht="15.75" customHeight="1">
      <c r="F463" s="39"/>
    </row>
    <row r="464" spans="6:6" ht="15.75" customHeight="1">
      <c r="F464" s="39"/>
    </row>
    <row r="465" spans="6:6" ht="15.75" customHeight="1">
      <c r="F465" s="39"/>
    </row>
    <row r="466" spans="6:6" ht="15.75" customHeight="1">
      <c r="F466" s="39"/>
    </row>
    <row r="467" spans="6:6" ht="15.75" customHeight="1">
      <c r="F467" s="39"/>
    </row>
    <row r="468" spans="6:6" ht="15.75" customHeight="1">
      <c r="F468" s="39"/>
    </row>
    <row r="469" spans="6:6" ht="15.75" customHeight="1">
      <c r="F469" s="39"/>
    </row>
    <row r="470" spans="6:6" ht="15.75" customHeight="1">
      <c r="F470" s="39"/>
    </row>
    <row r="471" spans="6:6" ht="15.75" customHeight="1">
      <c r="F471" s="39"/>
    </row>
    <row r="472" spans="6:6" ht="15.75" customHeight="1">
      <c r="F472" s="39"/>
    </row>
    <row r="473" spans="6:6" ht="15.75" customHeight="1">
      <c r="F473" s="39"/>
    </row>
    <row r="474" spans="6:6" ht="15.75" customHeight="1">
      <c r="F474" s="39"/>
    </row>
    <row r="475" spans="6:6" ht="15.75" customHeight="1">
      <c r="F475" s="39"/>
    </row>
    <row r="476" spans="6:6" ht="15.75" customHeight="1">
      <c r="F476" s="39"/>
    </row>
    <row r="477" spans="6:6" ht="15.75" customHeight="1">
      <c r="F477" s="39"/>
    </row>
    <row r="478" spans="6:6" ht="15.75" customHeight="1">
      <c r="F478" s="39"/>
    </row>
    <row r="479" spans="6:6" ht="15.75" customHeight="1">
      <c r="F479" s="39"/>
    </row>
    <row r="480" spans="6:6" ht="15.75" customHeight="1">
      <c r="F480" s="39"/>
    </row>
    <row r="481" spans="6:6" ht="15.75" customHeight="1">
      <c r="F481" s="39"/>
    </row>
    <row r="482" spans="6:6" ht="15.75" customHeight="1">
      <c r="F482" s="39"/>
    </row>
    <row r="483" spans="6:6" ht="15.75" customHeight="1">
      <c r="F483" s="39"/>
    </row>
    <row r="484" spans="6:6" ht="15.75" customHeight="1">
      <c r="F484" s="39"/>
    </row>
    <row r="485" spans="6:6" ht="15.75" customHeight="1">
      <c r="F485" s="39"/>
    </row>
    <row r="486" spans="6:6" ht="15.75" customHeight="1">
      <c r="F486" s="39"/>
    </row>
    <row r="487" spans="6:6" ht="15.75" customHeight="1">
      <c r="F487" s="39"/>
    </row>
    <row r="488" spans="6:6" ht="15.75" customHeight="1">
      <c r="F488" s="39"/>
    </row>
    <row r="489" spans="6:6" ht="15.75" customHeight="1">
      <c r="F489" s="39"/>
    </row>
    <row r="490" spans="6:6" ht="15.75" customHeight="1">
      <c r="F490" s="39"/>
    </row>
    <row r="491" spans="6:6" ht="15.75" customHeight="1">
      <c r="F491" s="39"/>
    </row>
    <row r="492" spans="6:6" ht="15.75" customHeight="1">
      <c r="F492" s="39"/>
    </row>
    <row r="493" spans="6:6" ht="15.75" customHeight="1">
      <c r="F493" s="39"/>
    </row>
    <row r="494" spans="6:6" ht="15.75" customHeight="1">
      <c r="F494" s="39"/>
    </row>
    <row r="495" spans="6:6" ht="15.75" customHeight="1">
      <c r="F495" s="39"/>
    </row>
    <row r="496" spans="6:6" ht="15.75" customHeight="1">
      <c r="F496" s="39"/>
    </row>
    <row r="497" spans="6:6" ht="15.75" customHeight="1">
      <c r="F497" s="39"/>
    </row>
    <row r="498" spans="6:6" ht="15.75" customHeight="1">
      <c r="F498" s="39"/>
    </row>
    <row r="499" spans="6:6" ht="15.75" customHeight="1">
      <c r="F499" s="39"/>
    </row>
    <row r="500" spans="6:6" ht="15.75" customHeight="1">
      <c r="F500" s="39"/>
    </row>
    <row r="501" spans="6:6" ht="15.75" customHeight="1">
      <c r="F501" s="39"/>
    </row>
    <row r="502" spans="6:6" ht="15.75" customHeight="1">
      <c r="F502" s="39"/>
    </row>
    <row r="503" spans="6:6" ht="15.75" customHeight="1">
      <c r="F503" s="39"/>
    </row>
    <row r="504" spans="6:6" ht="15.75" customHeight="1">
      <c r="F504" s="39"/>
    </row>
    <row r="505" spans="6:6" ht="15.75" customHeight="1">
      <c r="F505" s="39"/>
    </row>
    <row r="506" spans="6:6" ht="15.75" customHeight="1">
      <c r="F506" s="39"/>
    </row>
    <row r="507" spans="6:6" ht="15.75" customHeight="1">
      <c r="F507" s="39"/>
    </row>
    <row r="508" spans="6:6" ht="15.75" customHeight="1">
      <c r="F508" s="39"/>
    </row>
    <row r="509" spans="6:6" ht="15.75" customHeight="1">
      <c r="F509" s="39"/>
    </row>
    <row r="510" spans="6:6" ht="15.75" customHeight="1">
      <c r="F510" s="39"/>
    </row>
    <row r="511" spans="6:6" ht="15.75" customHeight="1">
      <c r="F511" s="39"/>
    </row>
    <row r="512" spans="6:6" ht="15.75" customHeight="1">
      <c r="F512" s="39"/>
    </row>
    <row r="513" spans="6:6" ht="15.75" customHeight="1">
      <c r="F513" s="39"/>
    </row>
    <row r="514" spans="6:6" ht="15.75" customHeight="1">
      <c r="F514" s="39"/>
    </row>
    <row r="515" spans="6:6" ht="15.75" customHeight="1">
      <c r="F515" s="39"/>
    </row>
    <row r="516" spans="6:6" ht="15.75" customHeight="1">
      <c r="F516" s="39"/>
    </row>
    <row r="517" spans="6:6" ht="15.75" customHeight="1">
      <c r="F517" s="39"/>
    </row>
    <row r="518" spans="6:6" ht="15.75" customHeight="1">
      <c r="F518" s="39"/>
    </row>
    <row r="519" spans="6:6" ht="15.75" customHeight="1">
      <c r="F519" s="39"/>
    </row>
    <row r="520" spans="6:6" ht="15.75" customHeight="1">
      <c r="F520" s="39"/>
    </row>
    <row r="521" spans="6:6" ht="15.75" customHeight="1">
      <c r="F521" s="39"/>
    </row>
    <row r="522" spans="6:6" ht="15.75" customHeight="1">
      <c r="F522" s="39"/>
    </row>
    <row r="523" spans="6:6" ht="15.75" customHeight="1">
      <c r="F523" s="39"/>
    </row>
    <row r="524" spans="6:6" ht="15.75" customHeight="1">
      <c r="F524" s="39"/>
    </row>
    <row r="525" spans="6:6" ht="15.75" customHeight="1">
      <c r="F525" s="39"/>
    </row>
    <row r="526" spans="6:6" ht="15.75" customHeight="1">
      <c r="F526" s="39"/>
    </row>
    <row r="527" spans="6:6" ht="15.75" customHeight="1">
      <c r="F527" s="39"/>
    </row>
    <row r="528" spans="6:6" ht="15.75" customHeight="1">
      <c r="F528" s="39"/>
    </row>
    <row r="529" spans="6:6" ht="15.75" customHeight="1">
      <c r="F529" s="39"/>
    </row>
    <row r="530" spans="6:6" ht="15.75" customHeight="1">
      <c r="F530" s="39"/>
    </row>
    <row r="531" spans="6:6" ht="15.75" customHeight="1">
      <c r="F531" s="39"/>
    </row>
    <row r="532" spans="6:6" ht="15.75" customHeight="1">
      <c r="F532" s="39"/>
    </row>
    <row r="533" spans="6:6" ht="15.75" customHeight="1">
      <c r="F533" s="39"/>
    </row>
    <row r="534" spans="6:6" ht="15.75" customHeight="1">
      <c r="F534" s="39"/>
    </row>
    <row r="535" spans="6:6" ht="15.75" customHeight="1">
      <c r="F535" s="39"/>
    </row>
    <row r="536" spans="6:6" ht="15.75" customHeight="1">
      <c r="F536" s="39"/>
    </row>
    <row r="537" spans="6:6" ht="15.75" customHeight="1">
      <c r="F537" s="39"/>
    </row>
    <row r="538" spans="6:6" ht="15.75" customHeight="1">
      <c r="F538" s="39"/>
    </row>
    <row r="539" spans="6:6" ht="15.75" customHeight="1">
      <c r="F539" s="39"/>
    </row>
    <row r="540" spans="6:6" ht="15.75" customHeight="1">
      <c r="F540" s="39"/>
    </row>
    <row r="541" spans="6:6" ht="15.75" customHeight="1">
      <c r="F541" s="39"/>
    </row>
    <row r="542" spans="6:6" ht="15.75" customHeight="1">
      <c r="F542" s="39"/>
    </row>
    <row r="543" spans="6:6" ht="15.75" customHeight="1">
      <c r="F543" s="39"/>
    </row>
    <row r="544" spans="6:6" ht="15.75" customHeight="1">
      <c r="F544" s="39"/>
    </row>
    <row r="545" spans="6:6" ht="15.75" customHeight="1">
      <c r="F545" s="39"/>
    </row>
    <row r="546" spans="6:6" ht="15.75" customHeight="1">
      <c r="F546" s="39"/>
    </row>
    <row r="547" spans="6:6" ht="15.75" customHeight="1">
      <c r="F547" s="39"/>
    </row>
    <row r="548" spans="6:6" ht="15.75" customHeight="1">
      <c r="F548" s="39"/>
    </row>
    <row r="549" spans="6:6" ht="15.75" customHeight="1">
      <c r="F549" s="39"/>
    </row>
    <row r="550" spans="6:6" ht="15.75" customHeight="1">
      <c r="F550" s="39"/>
    </row>
    <row r="551" spans="6:6" ht="15.75" customHeight="1">
      <c r="F551" s="39"/>
    </row>
    <row r="552" spans="6:6" ht="15.75" customHeight="1">
      <c r="F552" s="39"/>
    </row>
    <row r="553" spans="6:6" ht="15.75" customHeight="1">
      <c r="F553" s="39"/>
    </row>
    <row r="554" spans="6:6" ht="15.75" customHeight="1">
      <c r="F554" s="39"/>
    </row>
    <row r="555" spans="6:6" ht="15.75" customHeight="1">
      <c r="F555" s="39"/>
    </row>
    <row r="556" spans="6:6" ht="15.75" customHeight="1">
      <c r="F556" s="39"/>
    </row>
    <row r="557" spans="6:6" ht="15.75" customHeight="1">
      <c r="F557" s="39"/>
    </row>
    <row r="558" spans="6:6" ht="15.75" customHeight="1">
      <c r="F558" s="39"/>
    </row>
    <row r="559" spans="6:6" ht="15.75" customHeight="1">
      <c r="F559" s="39"/>
    </row>
    <row r="560" spans="6:6" ht="15.75" customHeight="1">
      <c r="F560" s="39"/>
    </row>
    <row r="561" spans="6:6" ht="15.75" customHeight="1">
      <c r="F561" s="39"/>
    </row>
    <row r="562" spans="6:6" ht="15.75" customHeight="1">
      <c r="F562" s="39"/>
    </row>
    <row r="563" spans="6:6" ht="15.75" customHeight="1">
      <c r="F563" s="39"/>
    </row>
    <row r="564" spans="6:6" ht="15.75" customHeight="1">
      <c r="F564" s="39"/>
    </row>
    <row r="565" spans="6:6" ht="15.75" customHeight="1">
      <c r="F565" s="39"/>
    </row>
    <row r="566" spans="6:6" ht="15.75" customHeight="1">
      <c r="F566" s="39"/>
    </row>
    <row r="567" spans="6:6" ht="15.75" customHeight="1">
      <c r="F567" s="39"/>
    </row>
    <row r="568" spans="6:6" ht="15.75" customHeight="1">
      <c r="F568" s="39"/>
    </row>
    <row r="569" spans="6:6" ht="15.75" customHeight="1">
      <c r="F569" s="39"/>
    </row>
    <row r="570" spans="6:6" ht="15.75" customHeight="1">
      <c r="F570" s="39"/>
    </row>
    <row r="571" spans="6:6" ht="15.75" customHeight="1">
      <c r="F571" s="39"/>
    </row>
    <row r="572" spans="6:6" ht="15.75" customHeight="1">
      <c r="F572" s="39"/>
    </row>
    <row r="573" spans="6:6" ht="15.75" customHeight="1">
      <c r="F573" s="39"/>
    </row>
    <row r="574" spans="6:6" ht="15.75" customHeight="1">
      <c r="F574" s="39"/>
    </row>
    <row r="575" spans="6:6" ht="15.75" customHeight="1">
      <c r="F575" s="39"/>
    </row>
    <row r="576" spans="6:6" ht="15.75" customHeight="1">
      <c r="F576" s="39"/>
    </row>
    <row r="577" spans="6:6" ht="15.75" customHeight="1">
      <c r="F577" s="39"/>
    </row>
    <row r="578" spans="6:6" ht="15.75" customHeight="1">
      <c r="F578" s="39"/>
    </row>
    <row r="579" spans="6:6" ht="15.75" customHeight="1">
      <c r="F579" s="39"/>
    </row>
    <row r="580" spans="6:6" ht="15.75" customHeight="1">
      <c r="F580" s="39"/>
    </row>
    <row r="581" spans="6:6" ht="15.75" customHeight="1">
      <c r="F581" s="39"/>
    </row>
    <row r="582" spans="6:6" ht="15.75" customHeight="1">
      <c r="F582" s="39"/>
    </row>
    <row r="583" spans="6:6" ht="15.75" customHeight="1">
      <c r="F583" s="39"/>
    </row>
    <row r="584" spans="6:6" ht="15.75" customHeight="1">
      <c r="F584" s="39"/>
    </row>
    <row r="585" spans="6:6" ht="15.75" customHeight="1">
      <c r="F585" s="39"/>
    </row>
    <row r="586" spans="6:6" ht="15.75" customHeight="1">
      <c r="F586" s="39"/>
    </row>
    <row r="587" spans="6:6" ht="15.75" customHeight="1">
      <c r="F587" s="39"/>
    </row>
    <row r="588" spans="6:6" ht="15.75" customHeight="1">
      <c r="F588" s="39"/>
    </row>
    <row r="589" spans="6:6" ht="15.75" customHeight="1">
      <c r="F589" s="39"/>
    </row>
    <row r="590" spans="6:6" ht="15.75" customHeight="1">
      <c r="F590" s="39"/>
    </row>
    <row r="591" spans="6:6" ht="15.75" customHeight="1">
      <c r="F591" s="39"/>
    </row>
    <row r="592" spans="6:6" ht="15.75" customHeight="1">
      <c r="F592" s="39"/>
    </row>
    <row r="593" spans="6:6" ht="15.75" customHeight="1">
      <c r="F593" s="39"/>
    </row>
    <row r="594" spans="6:6" ht="15.75" customHeight="1">
      <c r="F594" s="39"/>
    </row>
    <row r="595" spans="6:6" ht="15.75" customHeight="1">
      <c r="F595" s="39"/>
    </row>
    <row r="596" spans="6:6" ht="15.75" customHeight="1">
      <c r="F596" s="39"/>
    </row>
    <row r="597" spans="6:6" ht="15.75" customHeight="1">
      <c r="F597" s="39"/>
    </row>
    <row r="598" spans="6:6" ht="15.75" customHeight="1">
      <c r="F598" s="39"/>
    </row>
    <row r="599" spans="6:6" ht="15.75" customHeight="1">
      <c r="F599" s="39"/>
    </row>
    <row r="600" spans="6:6" ht="15.75" customHeight="1">
      <c r="F600" s="39"/>
    </row>
    <row r="601" spans="6:6" ht="15.75" customHeight="1">
      <c r="F601" s="39"/>
    </row>
    <row r="602" spans="6:6" ht="15.75" customHeight="1">
      <c r="F602" s="39"/>
    </row>
    <row r="603" spans="6:6" ht="15.75" customHeight="1">
      <c r="F603" s="39"/>
    </row>
    <row r="604" spans="6:6" ht="15.75" customHeight="1">
      <c r="F604" s="39"/>
    </row>
    <row r="605" spans="6:6" ht="15.75" customHeight="1">
      <c r="F605" s="39"/>
    </row>
    <row r="606" spans="6:6" ht="15.75" customHeight="1">
      <c r="F606" s="39"/>
    </row>
    <row r="607" spans="6:6" ht="15.75" customHeight="1">
      <c r="F607" s="39"/>
    </row>
    <row r="608" spans="6:6" ht="15.75" customHeight="1">
      <c r="F608" s="39"/>
    </row>
    <row r="609" spans="6:6" ht="15.75" customHeight="1">
      <c r="F609" s="39"/>
    </row>
    <row r="610" spans="6:6" ht="15.75" customHeight="1">
      <c r="F610" s="39"/>
    </row>
    <row r="611" spans="6:6" ht="15.75" customHeight="1">
      <c r="F611" s="39"/>
    </row>
    <row r="612" spans="6:6" ht="15.75" customHeight="1">
      <c r="F612" s="39"/>
    </row>
    <row r="613" spans="6:6" ht="15.75" customHeight="1">
      <c r="F613" s="39"/>
    </row>
    <row r="614" spans="6:6" ht="15.75" customHeight="1">
      <c r="F614" s="39"/>
    </row>
    <row r="615" spans="6:6" ht="15.75" customHeight="1">
      <c r="F615" s="39"/>
    </row>
    <row r="616" spans="6:6" ht="15.75" customHeight="1">
      <c r="F616" s="39"/>
    </row>
    <row r="617" spans="6:6" ht="15.75" customHeight="1">
      <c r="F617" s="39"/>
    </row>
    <row r="618" spans="6:6" ht="15.75" customHeight="1">
      <c r="F618" s="39"/>
    </row>
    <row r="619" spans="6:6" ht="15.75" customHeight="1">
      <c r="F619" s="39"/>
    </row>
    <row r="620" spans="6:6" ht="15.75" customHeight="1">
      <c r="F620" s="39"/>
    </row>
    <row r="621" spans="6:6" ht="15.75" customHeight="1">
      <c r="F621" s="39"/>
    </row>
    <row r="622" spans="6:6" ht="15.75" customHeight="1">
      <c r="F622" s="39"/>
    </row>
    <row r="623" spans="6:6" ht="15.75" customHeight="1">
      <c r="F623" s="39"/>
    </row>
    <row r="624" spans="6:6" ht="15.75" customHeight="1">
      <c r="F624" s="39"/>
    </row>
    <row r="625" spans="6:6" ht="15.75" customHeight="1">
      <c r="F625" s="39"/>
    </row>
    <row r="626" spans="6:6" ht="15.75" customHeight="1">
      <c r="F626" s="39"/>
    </row>
    <row r="627" spans="6:6" ht="15.75" customHeight="1">
      <c r="F627" s="39"/>
    </row>
    <row r="628" spans="6:6" ht="15.75" customHeight="1">
      <c r="F628" s="39"/>
    </row>
    <row r="629" spans="6:6" ht="15.75" customHeight="1">
      <c r="F629" s="39"/>
    </row>
    <row r="630" spans="6:6" ht="15.75" customHeight="1">
      <c r="F630" s="39"/>
    </row>
    <row r="631" spans="6:6" ht="15.75" customHeight="1">
      <c r="F631" s="39"/>
    </row>
    <row r="632" spans="6:6" ht="15.75" customHeight="1">
      <c r="F632" s="39"/>
    </row>
    <row r="633" spans="6:6" ht="15.75" customHeight="1">
      <c r="F633" s="39"/>
    </row>
    <row r="634" spans="6:6" ht="15.75" customHeight="1">
      <c r="F634" s="39"/>
    </row>
    <row r="635" spans="6:6" ht="15.75" customHeight="1">
      <c r="F635" s="39"/>
    </row>
    <row r="636" spans="6:6" ht="15.75" customHeight="1">
      <c r="F636" s="39"/>
    </row>
    <row r="637" spans="6:6" ht="15.75" customHeight="1">
      <c r="F637" s="39"/>
    </row>
    <row r="638" spans="6:6" ht="15.75" customHeight="1">
      <c r="F638" s="39"/>
    </row>
    <row r="639" spans="6:6" ht="15.75" customHeight="1">
      <c r="F639" s="39"/>
    </row>
    <row r="640" spans="6:6" ht="15.75" customHeight="1">
      <c r="F640" s="39"/>
    </row>
    <row r="641" spans="6:6" ht="15.75" customHeight="1">
      <c r="F641" s="39"/>
    </row>
    <row r="642" spans="6:6" ht="15.75" customHeight="1">
      <c r="F642" s="39"/>
    </row>
    <row r="643" spans="6:6" ht="15.75" customHeight="1">
      <c r="F643" s="39"/>
    </row>
    <row r="644" spans="6:6" ht="15.75" customHeight="1">
      <c r="F644" s="39"/>
    </row>
    <row r="645" spans="6:6" ht="15.75" customHeight="1">
      <c r="F645" s="39"/>
    </row>
    <row r="646" spans="6:6" ht="15.75" customHeight="1">
      <c r="F646" s="39"/>
    </row>
    <row r="647" spans="6:6" ht="15.75" customHeight="1">
      <c r="F647" s="39"/>
    </row>
    <row r="648" spans="6:6" ht="15.75" customHeight="1">
      <c r="F648" s="39"/>
    </row>
    <row r="649" spans="6:6" ht="15.75" customHeight="1">
      <c r="F649" s="39"/>
    </row>
    <row r="650" spans="6:6" ht="15.75" customHeight="1">
      <c r="F650" s="39"/>
    </row>
    <row r="651" spans="6:6" ht="15.75" customHeight="1">
      <c r="F651" s="39"/>
    </row>
    <row r="652" spans="6:6" ht="15.75" customHeight="1">
      <c r="F652" s="39"/>
    </row>
    <row r="653" spans="6:6" ht="15.75" customHeight="1">
      <c r="F653" s="39"/>
    </row>
    <row r="654" spans="6:6" ht="15.75" customHeight="1">
      <c r="F654" s="39"/>
    </row>
    <row r="655" spans="6:6" ht="15.75" customHeight="1">
      <c r="F655" s="39"/>
    </row>
    <row r="656" spans="6:6" ht="15.75" customHeight="1">
      <c r="F656" s="39"/>
    </row>
    <row r="657" spans="6:6" ht="15.75" customHeight="1">
      <c r="F657" s="39"/>
    </row>
    <row r="658" spans="6:6" ht="15.75" customHeight="1">
      <c r="F658" s="39"/>
    </row>
    <row r="659" spans="6:6" ht="15.75" customHeight="1">
      <c r="F659" s="39"/>
    </row>
    <row r="660" spans="6:6" ht="15.75" customHeight="1">
      <c r="F660" s="39"/>
    </row>
    <row r="661" spans="6:6" ht="15.75" customHeight="1">
      <c r="F661" s="39"/>
    </row>
    <row r="662" spans="6:6" ht="15.75" customHeight="1">
      <c r="F662" s="39"/>
    </row>
    <row r="663" spans="6:6" ht="15.75" customHeight="1">
      <c r="F663" s="39"/>
    </row>
    <row r="664" spans="6:6" ht="15.75" customHeight="1">
      <c r="F664" s="39"/>
    </row>
    <row r="665" spans="6:6" ht="15.75" customHeight="1">
      <c r="F665" s="39"/>
    </row>
    <row r="666" spans="6:6" ht="15.75" customHeight="1">
      <c r="F666" s="39"/>
    </row>
    <row r="667" spans="6:6" ht="15.75" customHeight="1">
      <c r="F667" s="39"/>
    </row>
    <row r="668" spans="6:6" ht="15.75" customHeight="1">
      <c r="F668" s="39"/>
    </row>
    <row r="669" spans="6:6" ht="15.75" customHeight="1">
      <c r="F669" s="39"/>
    </row>
    <row r="670" spans="6:6" ht="15.75" customHeight="1">
      <c r="F670" s="39"/>
    </row>
    <row r="671" spans="6:6" ht="15.75" customHeight="1">
      <c r="F671" s="39"/>
    </row>
    <row r="672" spans="6:6" ht="15.75" customHeight="1">
      <c r="F672" s="39"/>
    </row>
    <row r="673" spans="6:6" ht="15.75" customHeight="1">
      <c r="F673" s="39"/>
    </row>
    <row r="674" spans="6:6" ht="15.75" customHeight="1">
      <c r="F674" s="39"/>
    </row>
    <row r="675" spans="6:6" ht="15.75" customHeight="1">
      <c r="F675" s="39"/>
    </row>
    <row r="676" spans="6:6" ht="15.75" customHeight="1">
      <c r="F676" s="39"/>
    </row>
    <row r="677" spans="6:6" ht="15.75" customHeight="1">
      <c r="F677" s="39"/>
    </row>
    <row r="678" spans="6:6" ht="15.75" customHeight="1">
      <c r="F678" s="39"/>
    </row>
    <row r="679" spans="6:6" ht="15.75" customHeight="1">
      <c r="F679" s="39"/>
    </row>
    <row r="680" spans="6:6" ht="15.75" customHeight="1">
      <c r="F680" s="39"/>
    </row>
    <row r="681" spans="6:6" ht="15.75" customHeight="1">
      <c r="F681" s="39"/>
    </row>
    <row r="682" spans="6:6" ht="15.75" customHeight="1">
      <c r="F682" s="39"/>
    </row>
    <row r="683" spans="6:6" ht="15.75" customHeight="1">
      <c r="F683" s="39"/>
    </row>
    <row r="684" spans="6:6" ht="15.75" customHeight="1">
      <c r="F684" s="39"/>
    </row>
    <row r="685" spans="6:6" ht="15.75" customHeight="1">
      <c r="F685" s="39"/>
    </row>
    <row r="686" spans="6:6" ht="15.75" customHeight="1">
      <c r="F686" s="39"/>
    </row>
    <row r="687" spans="6:6" ht="15.75" customHeight="1">
      <c r="F687" s="39"/>
    </row>
    <row r="688" spans="6:6" ht="15.75" customHeight="1">
      <c r="F688" s="39"/>
    </row>
    <row r="689" spans="6:6" ht="15.75" customHeight="1">
      <c r="F689" s="39"/>
    </row>
    <row r="690" spans="6:6" ht="15.75" customHeight="1">
      <c r="F690" s="39"/>
    </row>
    <row r="691" spans="6:6" ht="15.75" customHeight="1">
      <c r="F691" s="39"/>
    </row>
    <row r="692" spans="6:6" ht="15.75" customHeight="1">
      <c r="F692" s="39"/>
    </row>
    <row r="693" spans="6:6" ht="15.75" customHeight="1">
      <c r="F693" s="39"/>
    </row>
    <row r="694" spans="6:6" ht="15.75" customHeight="1">
      <c r="F694" s="39"/>
    </row>
    <row r="695" spans="6:6" ht="15.75" customHeight="1">
      <c r="F695" s="39"/>
    </row>
    <row r="696" spans="6:6" ht="15.75" customHeight="1">
      <c r="F696" s="39"/>
    </row>
    <row r="697" spans="6:6" ht="15.75" customHeight="1">
      <c r="F697" s="39"/>
    </row>
    <row r="698" spans="6:6" ht="15.75" customHeight="1">
      <c r="F698" s="39"/>
    </row>
    <row r="699" spans="6:6" ht="15.75" customHeight="1">
      <c r="F699" s="39"/>
    </row>
    <row r="700" spans="6:6" ht="15.75" customHeight="1">
      <c r="F700" s="39"/>
    </row>
    <row r="701" spans="6:6" ht="15.75" customHeight="1">
      <c r="F701" s="39"/>
    </row>
    <row r="702" spans="6:6" ht="15.75" customHeight="1">
      <c r="F702" s="39"/>
    </row>
    <row r="703" spans="6:6" ht="15.75" customHeight="1">
      <c r="F703" s="39"/>
    </row>
    <row r="704" spans="6:6" ht="15.75" customHeight="1">
      <c r="F704" s="39"/>
    </row>
    <row r="705" spans="6:6" ht="15.75" customHeight="1">
      <c r="F705" s="39"/>
    </row>
    <row r="706" spans="6:6" ht="15.75" customHeight="1">
      <c r="F706" s="39"/>
    </row>
    <row r="707" spans="6:6" ht="15.75" customHeight="1">
      <c r="F707" s="39"/>
    </row>
    <row r="708" spans="6:6" ht="15.75" customHeight="1">
      <c r="F708" s="39"/>
    </row>
    <row r="709" spans="6:6" ht="15.75" customHeight="1">
      <c r="F709" s="39"/>
    </row>
    <row r="710" spans="6:6" ht="15.75" customHeight="1">
      <c r="F710" s="39"/>
    </row>
    <row r="711" spans="6:6" ht="15.75" customHeight="1">
      <c r="F711" s="39"/>
    </row>
    <row r="712" spans="6:6" ht="15.75" customHeight="1">
      <c r="F712" s="39"/>
    </row>
    <row r="713" spans="6:6" ht="15.75" customHeight="1">
      <c r="F713" s="39"/>
    </row>
    <row r="714" spans="6:6" ht="15.75" customHeight="1">
      <c r="F714" s="39"/>
    </row>
    <row r="715" spans="6:6" ht="15.75" customHeight="1">
      <c r="F715" s="39"/>
    </row>
    <row r="716" spans="6:6" ht="15.75" customHeight="1">
      <c r="F716" s="39"/>
    </row>
    <row r="717" spans="6:6" ht="15.75" customHeight="1">
      <c r="F717" s="39"/>
    </row>
    <row r="718" spans="6:6" ht="15.75" customHeight="1">
      <c r="F718" s="39"/>
    </row>
    <row r="719" spans="6:6" ht="15.75" customHeight="1">
      <c r="F719" s="39"/>
    </row>
    <row r="720" spans="6:6" ht="15.75" customHeight="1">
      <c r="F720" s="39"/>
    </row>
    <row r="721" spans="6:6" ht="15.75" customHeight="1">
      <c r="F721" s="39"/>
    </row>
    <row r="722" spans="6:6" ht="15.75" customHeight="1">
      <c r="F722" s="39"/>
    </row>
    <row r="723" spans="6:6" ht="15.75" customHeight="1">
      <c r="F723" s="39"/>
    </row>
    <row r="724" spans="6:6" ht="15.75" customHeight="1">
      <c r="F724" s="39"/>
    </row>
    <row r="725" spans="6:6" ht="15.75" customHeight="1">
      <c r="F725" s="39"/>
    </row>
    <row r="726" spans="6:6" ht="15.75" customHeight="1">
      <c r="F726" s="39"/>
    </row>
    <row r="727" spans="6:6" ht="15.75" customHeight="1">
      <c r="F727" s="39"/>
    </row>
    <row r="728" spans="6:6" ht="15.75" customHeight="1">
      <c r="F728" s="39"/>
    </row>
    <row r="729" spans="6:6" ht="15.75" customHeight="1">
      <c r="F729" s="39"/>
    </row>
    <row r="730" spans="6:6" ht="15.75" customHeight="1">
      <c r="F730" s="39"/>
    </row>
    <row r="731" spans="6:6" ht="15.75" customHeight="1">
      <c r="F731" s="39"/>
    </row>
    <row r="732" spans="6:6" ht="15.75" customHeight="1">
      <c r="F732" s="39"/>
    </row>
    <row r="733" spans="6:6" ht="15.75" customHeight="1">
      <c r="F733" s="39"/>
    </row>
    <row r="734" spans="6:6" ht="15.75" customHeight="1">
      <c r="F734" s="39"/>
    </row>
    <row r="735" spans="6:6" ht="15.75" customHeight="1">
      <c r="F735" s="39"/>
    </row>
    <row r="736" spans="6:6" ht="15.75" customHeight="1">
      <c r="F736" s="39"/>
    </row>
    <row r="737" spans="6:6" ht="15.75" customHeight="1">
      <c r="F737" s="39"/>
    </row>
    <row r="738" spans="6:6" ht="15.75" customHeight="1">
      <c r="F738" s="39"/>
    </row>
    <row r="739" spans="6:6" ht="15.75" customHeight="1">
      <c r="F739" s="39"/>
    </row>
    <row r="740" spans="6:6" ht="15.75" customHeight="1">
      <c r="F740" s="39"/>
    </row>
    <row r="741" spans="6:6" ht="15.75" customHeight="1">
      <c r="F741" s="39"/>
    </row>
    <row r="742" spans="6:6" ht="15.75" customHeight="1">
      <c r="F742" s="39"/>
    </row>
    <row r="743" spans="6:6" ht="15.75" customHeight="1">
      <c r="F743" s="39"/>
    </row>
    <row r="744" spans="6:6" ht="15.75" customHeight="1">
      <c r="F744" s="39"/>
    </row>
    <row r="745" spans="6:6" ht="15.75" customHeight="1">
      <c r="F745" s="39"/>
    </row>
    <row r="746" spans="6:6" ht="15.75" customHeight="1">
      <c r="F746" s="39"/>
    </row>
    <row r="747" spans="6:6" ht="15.75" customHeight="1">
      <c r="F747" s="39"/>
    </row>
    <row r="748" spans="6:6" ht="15.75" customHeight="1">
      <c r="F748" s="39"/>
    </row>
    <row r="749" spans="6:6" ht="15.75" customHeight="1">
      <c r="F749" s="39"/>
    </row>
    <row r="750" spans="6:6" ht="15.75" customHeight="1">
      <c r="F750" s="39"/>
    </row>
    <row r="751" spans="6:6" ht="15.75" customHeight="1">
      <c r="F751" s="39"/>
    </row>
    <row r="752" spans="6:6" ht="15.75" customHeight="1">
      <c r="F752" s="39"/>
    </row>
    <row r="753" spans="6:6" ht="15.75" customHeight="1">
      <c r="F753" s="39"/>
    </row>
    <row r="754" spans="6:6" ht="15.75" customHeight="1">
      <c r="F754" s="39"/>
    </row>
    <row r="755" spans="6:6" ht="15.75" customHeight="1">
      <c r="F755" s="39"/>
    </row>
    <row r="756" spans="6:6" ht="15.75" customHeight="1">
      <c r="F756" s="39"/>
    </row>
    <row r="757" spans="6:6" ht="15.75" customHeight="1">
      <c r="F757" s="39"/>
    </row>
    <row r="758" spans="6:6" ht="15.75" customHeight="1">
      <c r="F758" s="39"/>
    </row>
    <row r="759" spans="6:6" ht="15.75" customHeight="1">
      <c r="F759" s="39"/>
    </row>
    <row r="760" spans="6:6" ht="15.75" customHeight="1">
      <c r="F760" s="39"/>
    </row>
    <row r="761" spans="6:6" ht="15.75" customHeight="1">
      <c r="F761" s="39"/>
    </row>
    <row r="762" spans="6:6" ht="15.75" customHeight="1">
      <c r="F762" s="39"/>
    </row>
    <row r="763" spans="6:6" ht="15.75" customHeight="1">
      <c r="F763" s="39"/>
    </row>
    <row r="764" spans="6:6" ht="15.75" customHeight="1">
      <c r="F764" s="39"/>
    </row>
    <row r="765" spans="6:6" ht="15.75" customHeight="1">
      <c r="F765" s="39"/>
    </row>
    <row r="766" spans="6:6" ht="15.75" customHeight="1">
      <c r="F766" s="39"/>
    </row>
    <row r="767" spans="6:6" ht="15.75" customHeight="1">
      <c r="F767" s="39"/>
    </row>
    <row r="768" spans="6:6" ht="15.75" customHeight="1">
      <c r="F768" s="39"/>
    </row>
    <row r="769" spans="6:6" ht="15.75" customHeight="1">
      <c r="F769" s="39"/>
    </row>
    <row r="770" spans="6:6" ht="15.75" customHeight="1">
      <c r="F770" s="39"/>
    </row>
    <row r="771" spans="6:6" ht="15.75" customHeight="1">
      <c r="F771" s="39"/>
    </row>
    <row r="772" spans="6:6" ht="15.75" customHeight="1">
      <c r="F772" s="39"/>
    </row>
    <row r="773" spans="6:6" ht="15.75" customHeight="1">
      <c r="F773" s="39"/>
    </row>
    <row r="774" spans="6:6" ht="15.75" customHeight="1">
      <c r="F774" s="39"/>
    </row>
    <row r="775" spans="6:6" ht="15.75" customHeight="1">
      <c r="F775" s="39"/>
    </row>
    <row r="776" spans="6:6" ht="15.75" customHeight="1">
      <c r="F776" s="39"/>
    </row>
    <row r="777" spans="6:6" ht="15.75" customHeight="1">
      <c r="F777" s="39"/>
    </row>
    <row r="778" spans="6:6" ht="15.75" customHeight="1">
      <c r="F778" s="39"/>
    </row>
    <row r="779" spans="6:6" ht="15.75" customHeight="1">
      <c r="F779" s="39"/>
    </row>
    <row r="780" spans="6:6" ht="15.75" customHeight="1">
      <c r="F780" s="39"/>
    </row>
    <row r="781" spans="6:6" ht="15.75" customHeight="1">
      <c r="F781" s="39"/>
    </row>
    <row r="782" spans="6:6" ht="15.75" customHeight="1">
      <c r="F782" s="39"/>
    </row>
    <row r="783" spans="6:6" ht="15.75" customHeight="1">
      <c r="F783" s="39"/>
    </row>
    <row r="784" spans="6:6" ht="15.75" customHeight="1">
      <c r="F784" s="39"/>
    </row>
    <row r="785" spans="6:6" ht="15.75" customHeight="1">
      <c r="F785" s="39"/>
    </row>
    <row r="786" spans="6:6" ht="15.75" customHeight="1">
      <c r="F786" s="39"/>
    </row>
    <row r="787" spans="6:6" ht="15.75" customHeight="1">
      <c r="F787" s="39"/>
    </row>
    <row r="788" spans="6:6" ht="15.75" customHeight="1">
      <c r="F788" s="39"/>
    </row>
    <row r="789" spans="6:6" ht="15.75" customHeight="1">
      <c r="F789" s="39"/>
    </row>
    <row r="790" spans="6:6" ht="15.75" customHeight="1">
      <c r="F790" s="39"/>
    </row>
    <row r="791" spans="6:6" ht="15.75" customHeight="1">
      <c r="F791" s="39"/>
    </row>
    <row r="792" spans="6:6" ht="15.75" customHeight="1">
      <c r="F792" s="39"/>
    </row>
    <row r="793" spans="6:6" ht="15.75" customHeight="1">
      <c r="F793" s="39"/>
    </row>
    <row r="794" spans="6:6" ht="15.75" customHeight="1">
      <c r="F794" s="39"/>
    </row>
    <row r="795" spans="6:6" ht="15.75" customHeight="1">
      <c r="F795" s="39"/>
    </row>
    <row r="796" spans="6:6" ht="15.75" customHeight="1">
      <c r="F796" s="39"/>
    </row>
    <row r="797" spans="6:6" ht="15.75" customHeight="1">
      <c r="F797" s="39"/>
    </row>
    <row r="798" spans="6:6" ht="15.75" customHeight="1">
      <c r="F798" s="39"/>
    </row>
    <row r="799" spans="6:6" ht="15.75" customHeight="1">
      <c r="F799" s="39"/>
    </row>
    <row r="800" spans="6:6" ht="15.75" customHeight="1">
      <c r="F800" s="39"/>
    </row>
    <row r="801" spans="6:6" ht="15.75" customHeight="1">
      <c r="F801" s="39"/>
    </row>
    <row r="802" spans="6:6" ht="15.75" customHeight="1">
      <c r="F802" s="39"/>
    </row>
    <row r="803" spans="6:6" ht="15.75" customHeight="1">
      <c r="F803" s="39"/>
    </row>
    <row r="804" spans="6:6" ht="15.75" customHeight="1">
      <c r="F804" s="39"/>
    </row>
    <row r="805" spans="6:6" ht="15.75" customHeight="1">
      <c r="F805" s="39"/>
    </row>
    <row r="806" spans="6:6" ht="15.75" customHeight="1">
      <c r="F806" s="39"/>
    </row>
    <row r="807" spans="6:6" ht="15.75" customHeight="1">
      <c r="F807" s="39"/>
    </row>
    <row r="808" spans="6:6" ht="15.75" customHeight="1">
      <c r="F808" s="39"/>
    </row>
    <row r="809" spans="6:6" ht="15.75" customHeight="1">
      <c r="F809" s="39"/>
    </row>
    <row r="810" spans="6:6" ht="15.75" customHeight="1">
      <c r="F810" s="39"/>
    </row>
    <row r="811" spans="6:6" ht="15.75" customHeight="1">
      <c r="F811" s="39"/>
    </row>
    <row r="812" spans="6:6" ht="15.75" customHeight="1">
      <c r="F812" s="39"/>
    </row>
    <row r="813" spans="6:6" ht="15.75" customHeight="1">
      <c r="F813" s="39"/>
    </row>
    <row r="814" spans="6:6" ht="15.75" customHeight="1">
      <c r="F814" s="39"/>
    </row>
    <row r="815" spans="6:6" ht="15.75" customHeight="1">
      <c r="F815" s="39"/>
    </row>
    <row r="816" spans="6:6" ht="15.75" customHeight="1">
      <c r="F816" s="39"/>
    </row>
    <row r="817" spans="6:6" ht="15.75" customHeight="1">
      <c r="F817" s="39"/>
    </row>
    <row r="818" spans="6:6" ht="15.75" customHeight="1">
      <c r="F818" s="39"/>
    </row>
    <row r="819" spans="6:6" ht="15.75" customHeight="1">
      <c r="F819" s="39"/>
    </row>
    <row r="820" spans="6:6" ht="15.75" customHeight="1">
      <c r="F820" s="39"/>
    </row>
    <row r="821" spans="6:6" ht="15.75" customHeight="1">
      <c r="F821" s="39"/>
    </row>
    <row r="822" spans="6:6" ht="15.75" customHeight="1">
      <c r="F822" s="39"/>
    </row>
    <row r="823" spans="6:6" ht="15.75" customHeight="1">
      <c r="F823" s="39"/>
    </row>
    <row r="824" spans="6:6" ht="15.75" customHeight="1">
      <c r="F824" s="39"/>
    </row>
    <row r="825" spans="6:6" ht="15.75" customHeight="1">
      <c r="F825" s="39"/>
    </row>
    <row r="826" spans="6:6" ht="15.75" customHeight="1">
      <c r="F826" s="39"/>
    </row>
    <row r="827" spans="6:6" ht="15.75" customHeight="1">
      <c r="F827" s="39"/>
    </row>
    <row r="828" spans="6:6" ht="15.75" customHeight="1">
      <c r="F828" s="39"/>
    </row>
    <row r="829" spans="6:6" ht="15.75" customHeight="1">
      <c r="F829" s="39"/>
    </row>
    <row r="830" spans="6:6" ht="15.75" customHeight="1">
      <c r="F830" s="39"/>
    </row>
    <row r="831" spans="6:6" ht="15.75" customHeight="1">
      <c r="F831" s="39"/>
    </row>
    <row r="832" spans="6:6" ht="15.75" customHeight="1">
      <c r="F832" s="39"/>
    </row>
    <row r="833" spans="6:6" ht="15.75" customHeight="1">
      <c r="F833" s="39"/>
    </row>
    <row r="834" spans="6:6" ht="15.75" customHeight="1">
      <c r="F834" s="39"/>
    </row>
    <row r="835" spans="6:6" ht="15.75" customHeight="1">
      <c r="F835" s="39"/>
    </row>
    <row r="836" spans="6:6" ht="15.75" customHeight="1">
      <c r="F836" s="39"/>
    </row>
    <row r="837" spans="6:6" ht="15.75" customHeight="1">
      <c r="F837" s="39"/>
    </row>
    <row r="838" spans="6:6" ht="15.75" customHeight="1">
      <c r="F838" s="39"/>
    </row>
    <row r="839" spans="6:6" ht="15.75" customHeight="1">
      <c r="F839" s="39"/>
    </row>
    <row r="840" spans="6:6" ht="15.75" customHeight="1">
      <c r="F840" s="39"/>
    </row>
    <row r="841" spans="6:6" ht="15.75" customHeight="1">
      <c r="F841" s="39"/>
    </row>
    <row r="842" spans="6:6" ht="15.75" customHeight="1">
      <c r="F842" s="39"/>
    </row>
    <row r="843" spans="6:6" ht="15.75" customHeight="1">
      <c r="F843" s="39"/>
    </row>
    <row r="844" spans="6:6" ht="15.75" customHeight="1">
      <c r="F844" s="39"/>
    </row>
    <row r="845" spans="6:6" ht="15.75" customHeight="1">
      <c r="F845" s="39"/>
    </row>
    <row r="846" spans="6:6" ht="15.75" customHeight="1">
      <c r="F846" s="39"/>
    </row>
    <row r="847" spans="6:6" ht="15.75" customHeight="1">
      <c r="F847" s="39"/>
    </row>
    <row r="848" spans="6:6" ht="15.75" customHeight="1">
      <c r="F848" s="39"/>
    </row>
    <row r="849" spans="6:6" ht="15.75" customHeight="1">
      <c r="F849" s="39"/>
    </row>
    <row r="850" spans="6:6" ht="15.75" customHeight="1">
      <c r="F850" s="39"/>
    </row>
    <row r="851" spans="6:6" ht="15.75" customHeight="1">
      <c r="F851" s="39"/>
    </row>
    <row r="852" spans="6:6" ht="15.75" customHeight="1">
      <c r="F852" s="39"/>
    </row>
    <row r="853" spans="6:6" ht="15.75" customHeight="1">
      <c r="F853" s="39"/>
    </row>
    <row r="854" spans="6:6" ht="15.75" customHeight="1">
      <c r="F854" s="39"/>
    </row>
    <row r="855" spans="6:6" ht="15.75" customHeight="1">
      <c r="F855" s="39"/>
    </row>
    <row r="856" spans="6:6" ht="15.75" customHeight="1">
      <c r="F856" s="39"/>
    </row>
    <row r="857" spans="6:6" ht="15.75" customHeight="1">
      <c r="F857" s="39"/>
    </row>
    <row r="858" spans="6:6" ht="15.75" customHeight="1">
      <c r="F858" s="39"/>
    </row>
    <row r="859" spans="6:6" ht="15.75" customHeight="1">
      <c r="F859" s="39"/>
    </row>
    <row r="860" spans="6:6" ht="15.75" customHeight="1">
      <c r="F860" s="39"/>
    </row>
    <row r="861" spans="6:6" ht="15.75" customHeight="1">
      <c r="F861" s="39"/>
    </row>
    <row r="862" spans="6:6" ht="15.75" customHeight="1">
      <c r="F862" s="39"/>
    </row>
    <row r="863" spans="6:6" ht="15.75" customHeight="1">
      <c r="F863" s="39"/>
    </row>
    <row r="864" spans="6:6" ht="15.75" customHeight="1">
      <c r="F864" s="39"/>
    </row>
    <row r="865" spans="6:6" ht="15.75" customHeight="1">
      <c r="F865" s="39"/>
    </row>
    <row r="866" spans="6:6" ht="15.75" customHeight="1">
      <c r="F866" s="39"/>
    </row>
    <row r="867" spans="6:6" ht="15.75" customHeight="1">
      <c r="F867" s="39"/>
    </row>
    <row r="868" spans="6:6" ht="15.75" customHeight="1">
      <c r="F868" s="39"/>
    </row>
    <row r="869" spans="6:6" ht="15.75" customHeight="1">
      <c r="F869" s="39"/>
    </row>
    <row r="870" spans="6:6" ht="15.75" customHeight="1">
      <c r="F870" s="39"/>
    </row>
    <row r="871" spans="6:6" ht="15.75" customHeight="1">
      <c r="F871" s="39"/>
    </row>
    <row r="872" spans="6:6" ht="15.75" customHeight="1">
      <c r="F872" s="39"/>
    </row>
    <row r="873" spans="6:6" ht="15.75" customHeight="1">
      <c r="F873" s="39"/>
    </row>
    <row r="874" spans="6:6" ht="15.75" customHeight="1">
      <c r="F874" s="39"/>
    </row>
    <row r="875" spans="6:6" ht="15.75" customHeight="1">
      <c r="F875" s="39"/>
    </row>
    <row r="876" spans="6:6" ht="15.75" customHeight="1">
      <c r="F876" s="39"/>
    </row>
    <row r="877" spans="6:6" ht="15.75" customHeight="1">
      <c r="F877" s="39"/>
    </row>
    <row r="878" spans="6:6" ht="15.75" customHeight="1">
      <c r="F878" s="39"/>
    </row>
    <row r="879" spans="6:6" ht="15.75" customHeight="1">
      <c r="F879" s="39"/>
    </row>
    <row r="880" spans="6:6" ht="15.75" customHeight="1">
      <c r="F880" s="39"/>
    </row>
    <row r="881" spans="6:6" ht="15.75" customHeight="1">
      <c r="F881" s="39"/>
    </row>
    <row r="882" spans="6:6" ht="15.75" customHeight="1">
      <c r="F882" s="39"/>
    </row>
    <row r="883" spans="6:6" ht="15.75" customHeight="1">
      <c r="F883" s="39"/>
    </row>
    <row r="884" spans="6:6" ht="15.75" customHeight="1">
      <c r="F884" s="39"/>
    </row>
    <row r="885" spans="6:6" ht="15.75" customHeight="1">
      <c r="F885" s="39"/>
    </row>
    <row r="886" spans="6:6" ht="15.75" customHeight="1">
      <c r="F886" s="39"/>
    </row>
    <row r="887" spans="6:6" ht="15.75" customHeight="1">
      <c r="F887" s="39"/>
    </row>
    <row r="888" spans="6:6" ht="15.75" customHeight="1">
      <c r="F888" s="39"/>
    </row>
    <row r="889" spans="6:6" ht="15.75" customHeight="1">
      <c r="F889" s="39"/>
    </row>
    <row r="890" spans="6:6" ht="15.75" customHeight="1">
      <c r="F890" s="39"/>
    </row>
    <row r="891" spans="6:6" ht="15.75" customHeight="1">
      <c r="F891" s="39"/>
    </row>
    <row r="892" spans="6:6" ht="15.75" customHeight="1">
      <c r="F892" s="39"/>
    </row>
    <row r="893" spans="6:6" ht="15.75" customHeight="1">
      <c r="F893" s="39"/>
    </row>
    <row r="894" spans="6:6" ht="15.75" customHeight="1">
      <c r="F894" s="39"/>
    </row>
    <row r="895" spans="6:6" ht="15.75" customHeight="1">
      <c r="F895" s="39"/>
    </row>
    <row r="896" spans="6:6" ht="15.75" customHeight="1">
      <c r="F896" s="39"/>
    </row>
    <row r="897" spans="6:6" ht="15.75" customHeight="1">
      <c r="F897" s="39"/>
    </row>
    <row r="898" spans="6:6" ht="15.75" customHeight="1">
      <c r="F898" s="39"/>
    </row>
    <row r="899" spans="6:6" ht="15.75" customHeight="1">
      <c r="F899" s="39"/>
    </row>
    <row r="900" spans="6:6" ht="15.75" customHeight="1">
      <c r="F900" s="39"/>
    </row>
    <row r="901" spans="6:6" ht="15.75" customHeight="1">
      <c r="F901" s="39"/>
    </row>
    <row r="902" spans="6:6" ht="15.75" customHeight="1">
      <c r="F902" s="39"/>
    </row>
    <row r="903" spans="6:6" ht="15.75" customHeight="1">
      <c r="F903" s="39"/>
    </row>
    <row r="904" spans="6:6" ht="15.75" customHeight="1">
      <c r="F904" s="39"/>
    </row>
    <row r="905" spans="6:6" ht="15.75" customHeight="1">
      <c r="F905" s="39"/>
    </row>
    <row r="906" spans="6:6" ht="15.75" customHeight="1">
      <c r="F906" s="39"/>
    </row>
    <row r="907" spans="6:6" ht="15.75" customHeight="1">
      <c r="F907" s="39"/>
    </row>
    <row r="908" spans="6:6" ht="15.75" customHeight="1">
      <c r="F908" s="39"/>
    </row>
    <row r="909" spans="6:6" ht="15.75" customHeight="1">
      <c r="F909" s="39"/>
    </row>
    <row r="910" spans="6:6" ht="15.75" customHeight="1">
      <c r="F910" s="39"/>
    </row>
    <row r="911" spans="6:6" ht="15.75" customHeight="1">
      <c r="F911" s="39"/>
    </row>
    <row r="912" spans="6:6" ht="15.75" customHeight="1">
      <c r="F912" s="39"/>
    </row>
    <row r="913" spans="6:6" ht="15.75" customHeight="1">
      <c r="F913" s="39"/>
    </row>
    <row r="914" spans="6:6" ht="15.75" customHeight="1">
      <c r="F914" s="39"/>
    </row>
    <row r="915" spans="6:6" ht="15.75" customHeight="1">
      <c r="F915" s="39"/>
    </row>
    <row r="916" spans="6:6" ht="15.75" customHeight="1">
      <c r="F916" s="39"/>
    </row>
    <row r="917" spans="6:6" ht="15.75" customHeight="1">
      <c r="F917" s="39"/>
    </row>
    <row r="918" spans="6:6" ht="15.75" customHeight="1">
      <c r="F918" s="39"/>
    </row>
    <row r="919" spans="6:6" ht="15.75" customHeight="1">
      <c r="F919" s="39"/>
    </row>
    <row r="920" spans="6:6" ht="15.75" customHeight="1">
      <c r="F920" s="39"/>
    </row>
    <row r="921" spans="6:6" ht="15.75" customHeight="1">
      <c r="F921" s="39"/>
    </row>
    <row r="922" spans="6:6" ht="15.75" customHeight="1">
      <c r="F922" s="39"/>
    </row>
    <row r="923" spans="6:6" ht="15.75" customHeight="1">
      <c r="F923" s="39"/>
    </row>
    <row r="924" spans="6:6" ht="15.75" customHeight="1">
      <c r="F924" s="39"/>
    </row>
    <row r="925" spans="6:6" ht="15.75" customHeight="1">
      <c r="F925" s="39"/>
    </row>
    <row r="926" spans="6:6" ht="15.75" customHeight="1">
      <c r="F926" s="39"/>
    </row>
    <row r="927" spans="6:6" ht="15.75" customHeight="1">
      <c r="F927" s="39"/>
    </row>
    <row r="928" spans="6:6" ht="15.75" customHeight="1">
      <c r="F928" s="39"/>
    </row>
    <row r="929" spans="6:6" ht="15.75" customHeight="1">
      <c r="F929" s="39"/>
    </row>
    <row r="930" spans="6:6" ht="15.75" customHeight="1">
      <c r="F930" s="39"/>
    </row>
    <row r="931" spans="6:6" ht="15.75" customHeight="1">
      <c r="F931" s="39"/>
    </row>
    <row r="932" spans="6:6" ht="15.75" customHeight="1">
      <c r="F932" s="39"/>
    </row>
    <row r="933" spans="6:6" ht="15.75" customHeight="1">
      <c r="F933" s="39"/>
    </row>
    <row r="934" spans="6:6" ht="15.75" customHeight="1">
      <c r="F934" s="39"/>
    </row>
    <row r="935" spans="6:6" ht="15.75" customHeight="1">
      <c r="F935" s="39"/>
    </row>
    <row r="936" spans="6:6" ht="15.75" customHeight="1">
      <c r="F936" s="39"/>
    </row>
    <row r="937" spans="6:6" ht="15.75" customHeight="1">
      <c r="F937" s="39"/>
    </row>
    <row r="938" spans="6:6" ht="15.75" customHeight="1">
      <c r="F938" s="39"/>
    </row>
    <row r="939" spans="6:6" ht="15.75" customHeight="1">
      <c r="F939" s="39"/>
    </row>
    <row r="940" spans="6:6" ht="15.75" customHeight="1">
      <c r="F940" s="39"/>
    </row>
    <row r="941" spans="6:6" ht="15.75" customHeight="1">
      <c r="F941" s="39"/>
    </row>
    <row r="942" spans="6:6" ht="15.75" customHeight="1">
      <c r="F942" s="39"/>
    </row>
    <row r="943" spans="6:6" ht="15.75" customHeight="1">
      <c r="F943" s="39"/>
    </row>
    <row r="944" spans="6:6" ht="15.75" customHeight="1">
      <c r="F944" s="39"/>
    </row>
    <row r="945" spans="6:6" ht="15.75" customHeight="1">
      <c r="F945" s="39"/>
    </row>
    <row r="946" spans="6:6" ht="15.75" customHeight="1">
      <c r="F946" s="39"/>
    </row>
    <row r="947" spans="6:6" ht="15.75" customHeight="1">
      <c r="F947" s="39"/>
    </row>
    <row r="948" spans="6:6" ht="15.75" customHeight="1">
      <c r="F948" s="39"/>
    </row>
    <row r="949" spans="6:6" ht="15.75" customHeight="1">
      <c r="F949" s="39"/>
    </row>
    <row r="950" spans="6:6" ht="15.75" customHeight="1">
      <c r="F950" s="39"/>
    </row>
    <row r="951" spans="6:6" ht="15.75" customHeight="1">
      <c r="F951" s="39"/>
    </row>
    <row r="952" spans="6:6" ht="15.75" customHeight="1">
      <c r="F952" s="39"/>
    </row>
    <row r="953" spans="6:6" ht="15.75" customHeight="1">
      <c r="F953" s="39"/>
    </row>
    <row r="954" spans="6:6" ht="15.75" customHeight="1">
      <c r="F954" s="39"/>
    </row>
    <row r="955" spans="6:6" ht="15.75" customHeight="1">
      <c r="F955" s="39"/>
    </row>
    <row r="956" spans="6:6" ht="15.75" customHeight="1">
      <c r="F956" s="39"/>
    </row>
    <row r="957" spans="6:6" ht="15.75" customHeight="1">
      <c r="F957" s="39"/>
    </row>
    <row r="958" spans="6:6" ht="15.75" customHeight="1">
      <c r="F958" s="39"/>
    </row>
    <row r="959" spans="6:6" ht="15.75" customHeight="1">
      <c r="F959" s="39"/>
    </row>
    <row r="960" spans="6:6" ht="15.75" customHeight="1">
      <c r="F960" s="39"/>
    </row>
    <row r="961" spans="6:6" ht="15.75" customHeight="1">
      <c r="F961" s="39"/>
    </row>
    <row r="962" spans="6:6" ht="15.75" customHeight="1">
      <c r="F962" s="39"/>
    </row>
    <row r="963" spans="6:6" ht="15.75" customHeight="1">
      <c r="F963" s="39"/>
    </row>
    <row r="964" spans="6:6" ht="15.75" customHeight="1">
      <c r="F964" s="39"/>
    </row>
    <row r="965" spans="6:6" ht="15.75" customHeight="1">
      <c r="F965" s="39"/>
    </row>
    <row r="966" spans="6:6" ht="15.75" customHeight="1">
      <c r="F966" s="39"/>
    </row>
    <row r="967" spans="6:6" ht="15.75" customHeight="1">
      <c r="F967" s="39"/>
    </row>
    <row r="968" spans="6:6" ht="15.75" customHeight="1">
      <c r="F968" s="39"/>
    </row>
    <row r="969" spans="6:6" ht="15.75" customHeight="1">
      <c r="F969" s="39"/>
    </row>
    <row r="970" spans="6:6" ht="15.75" customHeight="1">
      <c r="F970" s="39"/>
    </row>
    <row r="971" spans="6:6" ht="15.75" customHeight="1">
      <c r="F971" s="39"/>
    </row>
    <row r="972" spans="6:6" ht="15.75" customHeight="1">
      <c r="F972" s="39"/>
    </row>
    <row r="973" spans="6:6" ht="15.75" customHeight="1">
      <c r="F973" s="39"/>
    </row>
    <row r="974" spans="6:6" ht="15.75" customHeight="1">
      <c r="F974" s="39"/>
    </row>
    <row r="975" spans="6:6" ht="15.75" customHeight="1">
      <c r="F975" s="39"/>
    </row>
    <row r="976" spans="6:6" ht="15.75" customHeight="1">
      <c r="F976" s="39"/>
    </row>
    <row r="977" spans="6:6" ht="15.75" customHeight="1">
      <c r="F977" s="39"/>
    </row>
    <row r="978" spans="6:6" ht="15.75" customHeight="1">
      <c r="F978" s="39"/>
    </row>
    <row r="979" spans="6:6" ht="15.75" customHeight="1">
      <c r="F979" s="39"/>
    </row>
    <row r="980" spans="6:6" ht="15.75" customHeight="1">
      <c r="F980" s="39"/>
    </row>
    <row r="981" spans="6:6" ht="15.75" customHeight="1">
      <c r="F981" s="39"/>
    </row>
    <row r="982" spans="6:6" ht="15.75" customHeight="1">
      <c r="F982" s="39"/>
    </row>
    <row r="983" spans="6:6" ht="15.75" customHeight="1">
      <c r="F983" s="39"/>
    </row>
    <row r="984" spans="6:6" ht="15.75" customHeight="1">
      <c r="F984" s="39"/>
    </row>
    <row r="985" spans="6:6" ht="15.75" customHeight="1">
      <c r="F985" s="39"/>
    </row>
    <row r="986" spans="6:6" ht="15.75" customHeight="1">
      <c r="F986" s="39"/>
    </row>
    <row r="987" spans="6:6" ht="15.75" customHeight="1">
      <c r="F987" s="39"/>
    </row>
    <row r="988" spans="6:6" ht="15.75" customHeight="1">
      <c r="F988" s="39"/>
    </row>
    <row r="989" spans="6:6" ht="15.75" customHeight="1">
      <c r="F989" s="39"/>
    </row>
    <row r="990" spans="6:6" ht="15.75" customHeight="1">
      <c r="F990" s="39"/>
    </row>
    <row r="991" spans="6:6" ht="15.75" customHeight="1">
      <c r="F991" s="39"/>
    </row>
    <row r="992" spans="6:6" ht="15.75" customHeight="1">
      <c r="F992" s="39"/>
    </row>
    <row r="993" spans="6:6" ht="15.75" customHeight="1">
      <c r="F993" s="39"/>
    </row>
    <row r="994" spans="6:6" ht="15.75" customHeight="1">
      <c r="F994" s="39"/>
    </row>
    <row r="995" spans="6:6" ht="15.75" customHeight="1">
      <c r="F995" s="39"/>
    </row>
  </sheetData>
  <autoFilter ref="A2:H111" xr:uid="{00000000-0009-0000-0000-000023000000}">
    <sortState xmlns:xlrd2="http://schemas.microsoft.com/office/spreadsheetml/2017/richdata2" ref="A2:H111">
      <sortCondition ref="C2:C111"/>
      <sortCondition ref="B2:B111"/>
      <sortCondition descending="1" ref="H2:H111"/>
      <sortCondition descending="1" ref="E2:E111"/>
      <sortCondition descending="1" ref="G2:G111"/>
      <sortCondition descending="1" ref="D2:D111"/>
    </sortState>
  </autoFilter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L995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1863</v>
      </c>
      <c r="B1" s="8"/>
      <c r="C1" s="8"/>
      <c r="D1" s="8"/>
      <c r="E1" s="8"/>
      <c r="F1" s="48"/>
      <c r="G1" s="27">
        <f t="shared" ref="G1:H1" si="0">SUM(G3:G122)</f>
        <v>3533.5275000000001</v>
      </c>
      <c r="H1" s="27">
        <f t="shared" si="0"/>
        <v>3833.5625000000005</v>
      </c>
      <c r="I1" s="31" t="s">
        <v>1864</v>
      </c>
      <c r="J1" s="31">
        <f>G1*1</f>
        <v>3533.5275000000001</v>
      </c>
      <c r="K1" s="31">
        <f>SUM(G1:H1)-J1</f>
        <v>3833.5625</v>
      </c>
      <c r="L1" s="31">
        <f>SUM(J1:K1)</f>
        <v>7367.09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3779.5275000000001</v>
      </c>
      <c r="K2" s="31">
        <f>K1+K6+K7</f>
        <v>4202.5625</v>
      </c>
      <c r="L2" s="31">
        <f>SUM(J2:K2)</f>
        <v>7982.09</v>
      </c>
    </row>
    <row r="3" spans="1:12" ht="15.75">
      <c r="A3" s="8" t="s">
        <v>2658</v>
      </c>
      <c r="B3" s="35">
        <v>44317</v>
      </c>
      <c r="C3" s="34" t="s">
        <v>1842</v>
      </c>
      <c r="D3" s="34" t="s">
        <v>2659</v>
      </c>
      <c r="E3" s="6">
        <f t="shared" ref="E3:E98" si="1">MID(D3,3,LEN(D3)-2)+0</f>
        <v>179.49</v>
      </c>
      <c r="F3" s="48">
        <v>0</v>
      </c>
      <c r="G3" s="6" t="str">
        <f t="shared" ref="G3:G98" si="2">IFERROR(E3/F3,"")</f>
        <v/>
      </c>
      <c r="H3" s="6">
        <f t="shared" ref="H3:H98" si="3">IF(F3=0,E3,E3-G3)</f>
        <v>179.49</v>
      </c>
      <c r="I3" s="32" t="s">
        <v>1868</v>
      </c>
      <c r="J3" s="31">
        <f>J1-J7+J6</f>
        <v>3779.5275000000001</v>
      </c>
      <c r="K3" s="32"/>
      <c r="L3" s="32"/>
    </row>
    <row r="4" spans="1:12">
      <c r="A4" s="8" t="s">
        <v>2658</v>
      </c>
      <c r="B4" s="33">
        <v>44317</v>
      </c>
      <c r="C4" s="34" t="s">
        <v>2623</v>
      </c>
      <c r="D4" s="36" t="s">
        <v>1413</v>
      </c>
      <c r="E4" s="6">
        <f t="shared" si="1"/>
        <v>36.299999999999997</v>
      </c>
      <c r="F4" s="48">
        <v>2</v>
      </c>
      <c r="G4" s="6">
        <f t="shared" si="2"/>
        <v>18.149999999999999</v>
      </c>
      <c r="H4" s="6">
        <f t="shared" si="3"/>
        <v>18.149999999999999</v>
      </c>
    </row>
    <row r="5" spans="1:12" ht="15.75">
      <c r="A5" s="8" t="s">
        <v>2658</v>
      </c>
      <c r="B5" s="35">
        <v>44318</v>
      </c>
      <c r="C5" s="34" t="s">
        <v>983</v>
      </c>
      <c r="D5" s="34" t="s">
        <v>2660</v>
      </c>
      <c r="E5" s="6">
        <f t="shared" si="1"/>
        <v>34.799999999999997</v>
      </c>
      <c r="F5" s="48">
        <v>2</v>
      </c>
      <c r="G5" s="6">
        <f t="shared" si="2"/>
        <v>17.399999999999999</v>
      </c>
      <c r="H5" s="6">
        <f t="shared" si="3"/>
        <v>17.399999999999999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3">
        <v>44319</v>
      </c>
      <c r="C6" s="34" t="s">
        <v>2464</v>
      </c>
      <c r="D6" s="36" t="s">
        <v>2661</v>
      </c>
      <c r="E6" s="6">
        <f t="shared" si="1"/>
        <v>33.54</v>
      </c>
      <c r="F6" s="48">
        <v>2</v>
      </c>
      <c r="G6" s="6">
        <f t="shared" si="2"/>
        <v>16.77</v>
      </c>
      <c r="H6" s="6">
        <f t="shared" si="3"/>
        <v>16.77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 t="s">
        <v>2658</v>
      </c>
      <c r="B7" s="33">
        <v>44320</v>
      </c>
      <c r="C7" s="34" t="s">
        <v>906</v>
      </c>
      <c r="D7" s="34" t="s">
        <v>2662</v>
      </c>
      <c r="E7" s="6">
        <f t="shared" si="1"/>
        <v>40.49</v>
      </c>
      <c r="F7" s="48">
        <v>2</v>
      </c>
      <c r="G7" s="6">
        <f t="shared" si="2"/>
        <v>20.245000000000001</v>
      </c>
      <c r="H7" s="6">
        <f t="shared" si="3"/>
        <v>20.245000000000001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44321</v>
      </c>
      <c r="C8" s="34" t="s">
        <v>2663</v>
      </c>
      <c r="D8" s="34" t="s">
        <v>2070</v>
      </c>
      <c r="E8" s="6">
        <f t="shared" si="1"/>
        <v>13.11</v>
      </c>
      <c r="F8" s="48">
        <v>2</v>
      </c>
      <c r="G8" s="6">
        <f t="shared" si="2"/>
        <v>6.5549999999999997</v>
      </c>
      <c r="H8" s="6">
        <f t="shared" si="3"/>
        <v>6.5549999999999997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5">
        <v>44321</v>
      </c>
      <c r="C9" s="34" t="s">
        <v>2206</v>
      </c>
      <c r="D9" s="36" t="s">
        <v>1185</v>
      </c>
      <c r="E9" s="6">
        <f t="shared" si="1"/>
        <v>76.400000000000006</v>
      </c>
      <c r="F9" s="48"/>
      <c r="G9" s="6" t="str">
        <f t="shared" si="2"/>
        <v/>
      </c>
      <c r="H9" s="6">
        <f t="shared" si="3"/>
        <v>76.400000000000006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5">
        <v>44322</v>
      </c>
      <c r="C10" s="34" t="s">
        <v>2664</v>
      </c>
      <c r="D10" s="34" t="s">
        <v>2665</v>
      </c>
      <c r="E10" s="6">
        <f t="shared" si="1"/>
        <v>161</v>
      </c>
      <c r="F10" s="48"/>
      <c r="G10" s="6" t="str">
        <f t="shared" si="2"/>
        <v/>
      </c>
      <c r="H10" s="6">
        <f t="shared" si="3"/>
        <v>161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44322</v>
      </c>
      <c r="C11" s="34" t="s">
        <v>2511</v>
      </c>
      <c r="D11" s="34" t="s">
        <v>2666</v>
      </c>
      <c r="E11" s="6">
        <f t="shared" si="1"/>
        <v>38.869999999999997</v>
      </c>
      <c r="F11" s="48">
        <v>2</v>
      </c>
      <c r="G11" s="6">
        <f t="shared" si="2"/>
        <v>19.434999999999999</v>
      </c>
      <c r="H11" s="6">
        <f t="shared" si="3"/>
        <v>19.434999999999999</v>
      </c>
    </row>
    <row r="12" spans="1:12" ht="15.75">
      <c r="A12" s="8" t="s">
        <v>2658</v>
      </c>
      <c r="B12" s="33">
        <v>44322</v>
      </c>
      <c r="C12" s="34" t="s">
        <v>2667</v>
      </c>
      <c r="D12" s="34" t="s">
        <v>358</v>
      </c>
      <c r="E12" s="6">
        <f t="shared" si="1"/>
        <v>10</v>
      </c>
      <c r="F12" s="48">
        <v>2</v>
      </c>
      <c r="G12" s="6">
        <f t="shared" si="2"/>
        <v>5</v>
      </c>
      <c r="H12" s="6">
        <f t="shared" si="3"/>
        <v>5</v>
      </c>
      <c r="I12" s="1" t="s">
        <v>1818</v>
      </c>
      <c r="J12" s="16">
        <f>J8-K2</f>
        <v>1395.4375</v>
      </c>
      <c r="K12" s="17">
        <f t="shared" ref="K12:K13" si="4">J12/J8</f>
        <v>0.24927429439085388</v>
      </c>
    </row>
    <row r="13" spans="1:12" ht="15.75">
      <c r="A13" s="8" t="s">
        <v>2658</v>
      </c>
      <c r="B13" s="33">
        <v>44322</v>
      </c>
      <c r="C13" s="34" t="s">
        <v>2496</v>
      </c>
      <c r="D13" s="36" t="s">
        <v>1057</v>
      </c>
      <c r="E13" s="6">
        <f t="shared" si="1"/>
        <v>5.4</v>
      </c>
      <c r="F13" s="48">
        <v>2</v>
      </c>
      <c r="G13" s="6">
        <f t="shared" si="2"/>
        <v>2.7</v>
      </c>
      <c r="H13" s="6">
        <f t="shared" si="3"/>
        <v>2.7</v>
      </c>
      <c r="I13" s="1" t="s">
        <v>1821</v>
      </c>
      <c r="J13" s="16">
        <f>J9-J2</f>
        <v>175.72249999999985</v>
      </c>
      <c r="K13" s="17">
        <f t="shared" si="4"/>
        <v>4.4427659439984793E-2</v>
      </c>
    </row>
    <row r="14" spans="1:12">
      <c r="A14" s="8" t="s">
        <v>2658</v>
      </c>
      <c r="B14" s="35">
        <v>44322</v>
      </c>
      <c r="C14" s="34" t="s">
        <v>2611</v>
      </c>
      <c r="D14" s="34" t="s">
        <v>2628</v>
      </c>
      <c r="E14" s="6">
        <f t="shared" si="1"/>
        <v>19.5</v>
      </c>
      <c r="F14" s="48">
        <v>2</v>
      </c>
      <c r="G14" s="6">
        <f t="shared" si="2"/>
        <v>9.75</v>
      </c>
      <c r="H14" s="6">
        <f t="shared" si="3"/>
        <v>9.75</v>
      </c>
    </row>
    <row r="15" spans="1:12">
      <c r="A15" s="8" t="s">
        <v>2658</v>
      </c>
      <c r="B15" s="35">
        <v>44323</v>
      </c>
      <c r="C15" s="34" t="s">
        <v>2126</v>
      </c>
      <c r="D15" s="34" t="s">
        <v>2248</v>
      </c>
      <c r="E15" s="6">
        <f t="shared" si="1"/>
        <v>8.4</v>
      </c>
      <c r="F15" s="48">
        <v>2</v>
      </c>
      <c r="G15" s="6">
        <f t="shared" si="2"/>
        <v>4.2</v>
      </c>
      <c r="H15" s="6">
        <f t="shared" si="3"/>
        <v>4.2</v>
      </c>
      <c r="J15" s="47">
        <f>J3+J23</f>
        <v>3779.5275000000001</v>
      </c>
    </row>
    <row r="16" spans="1:12">
      <c r="A16" s="8" t="s">
        <v>2658</v>
      </c>
      <c r="B16" s="33">
        <v>44323</v>
      </c>
      <c r="C16" s="34" t="s">
        <v>2438</v>
      </c>
      <c r="D16" s="34" t="s">
        <v>1849</v>
      </c>
      <c r="E16" s="6">
        <f t="shared" si="1"/>
        <v>19.98</v>
      </c>
      <c r="F16" s="48">
        <v>2</v>
      </c>
      <c r="G16" s="6">
        <f t="shared" si="2"/>
        <v>9.99</v>
      </c>
      <c r="H16" s="6">
        <f t="shared" si="3"/>
        <v>9.99</v>
      </c>
    </row>
    <row r="17" spans="1:10">
      <c r="A17" s="8" t="s">
        <v>2658</v>
      </c>
      <c r="B17" s="37">
        <v>44324</v>
      </c>
      <c r="C17" s="34" t="s">
        <v>2668</v>
      </c>
      <c r="D17" s="34" t="s">
        <v>2570</v>
      </c>
      <c r="E17" s="6">
        <f t="shared" si="1"/>
        <v>14.6</v>
      </c>
      <c r="F17" s="48">
        <v>2</v>
      </c>
      <c r="G17" s="6">
        <f t="shared" si="2"/>
        <v>7.3</v>
      </c>
      <c r="H17" s="6">
        <f t="shared" si="3"/>
        <v>7.3</v>
      </c>
    </row>
    <row r="18" spans="1:10">
      <c r="A18" s="8" t="s">
        <v>2658</v>
      </c>
      <c r="B18" s="33">
        <v>44324</v>
      </c>
      <c r="C18" s="34" t="s">
        <v>2623</v>
      </c>
      <c r="D18" s="34" t="s">
        <v>95</v>
      </c>
      <c r="E18" s="6">
        <f t="shared" si="1"/>
        <v>27</v>
      </c>
      <c r="F18" s="48">
        <v>2</v>
      </c>
      <c r="G18" s="6">
        <f t="shared" si="2"/>
        <v>13.5</v>
      </c>
      <c r="H18" s="6">
        <f t="shared" si="3"/>
        <v>13.5</v>
      </c>
    </row>
    <row r="19" spans="1:10">
      <c r="A19" s="8" t="s">
        <v>2658</v>
      </c>
      <c r="B19" s="33">
        <v>44325</v>
      </c>
      <c r="C19" s="34" t="s">
        <v>2669</v>
      </c>
      <c r="D19" s="34" t="s">
        <v>2670</v>
      </c>
      <c r="E19" s="6">
        <f t="shared" si="1"/>
        <v>82.05</v>
      </c>
      <c r="F19" s="48">
        <v>4</v>
      </c>
      <c r="G19" s="6">
        <f t="shared" si="2"/>
        <v>20.512499999999999</v>
      </c>
      <c r="H19" s="6">
        <f t="shared" si="3"/>
        <v>61.537499999999994</v>
      </c>
    </row>
    <row r="20" spans="1:10">
      <c r="A20" s="8" t="s">
        <v>2658</v>
      </c>
      <c r="B20" s="35">
        <v>44325</v>
      </c>
      <c r="C20" s="34" t="s">
        <v>2671</v>
      </c>
      <c r="D20" s="34" t="s">
        <v>618</v>
      </c>
      <c r="E20" s="6">
        <f t="shared" si="1"/>
        <v>13</v>
      </c>
      <c r="F20" s="48"/>
      <c r="G20" s="6" t="str">
        <f t="shared" si="2"/>
        <v/>
      </c>
      <c r="H20" s="6">
        <f t="shared" si="3"/>
        <v>13</v>
      </c>
      <c r="I20" s="34" t="s">
        <v>2162</v>
      </c>
      <c r="J20" s="36">
        <f>SUM(E10,E38,E69,E84)</f>
        <v>641</v>
      </c>
    </row>
    <row r="21" spans="1:10" ht="15.75" customHeight="1">
      <c r="A21" s="8" t="s">
        <v>2658</v>
      </c>
      <c r="B21" s="35">
        <v>44325</v>
      </c>
      <c r="C21" s="34" t="s">
        <v>1842</v>
      </c>
      <c r="D21" s="34" t="s">
        <v>2585</v>
      </c>
      <c r="E21" s="6">
        <f t="shared" si="1"/>
        <v>19.89</v>
      </c>
      <c r="F21" s="48"/>
      <c r="G21" s="6" t="str">
        <f t="shared" si="2"/>
        <v/>
      </c>
      <c r="H21" s="6">
        <f t="shared" si="3"/>
        <v>19.89</v>
      </c>
    </row>
    <row r="22" spans="1:10" ht="15.75" customHeight="1">
      <c r="A22" s="8" t="s">
        <v>2658</v>
      </c>
      <c r="B22" s="35">
        <v>44326</v>
      </c>
      <c r="C22" s="34" t="s">
        <v>2412</v>
      </c>
      <c r="D22" s="34" t="s">
        <v>806</v>
      </c>
      <c r="E22" s="6">
        <f t="shared" si="1"/>
        <v>3.5</v>
      </c>
      <c r="F22" s="48">
        <v>2</v>
      </c>
      <c r="G22" s="6">
        <f t="shared" si="2"/>
        <v>1.75</v>
      </c>
      <c r="H22" s="6">
        <f t="shared" si="3"/>
        <v>1.75</v>
      </c>
      <c r="I22" s="34" t="s">
        <v>2165</v>
      </c>
      <c r="J22" s="36">
        <f>J20</f>
        <v>641</v>
      </c>
    </row>
    <row r="23" spans="1:10" ht="15.75" customHeight="1">
      <c r="A23" s="8" t="s">
        <v>2658</v>
      </c>
      <c r="B23" s="35">
        <v>44326</v>
      </c>
      <c r="C23" s="34" t="s">
        <v>41</v>
      </c>
      <c r="D23" s="34" t="s">
        <v>2436</v>
      </c>
      <c r="E23" s="6">
        <f t="shared" si="1"/>
        <v>3.85</v>
      </c>
      <c r="F23" s="48">
        <v>2</v>
      </c>
      <c r="G23" s="6">
        <f t="shared" si="2"/>
        <v>1.925</v>
      </c>
      <c r="H23" s="6">
        <f t="shared" si="3"/>
        <v>1.925</v>
      </c>
      <c r="I23" s="34" t="s">
        <v>2168</v>
      </c>
      <c r="J23" s="36">
        <f>J20-J22</f>
        <v>0</v>
      </c>
    </row>
    <row r="24" spans="1:10" ht="15.75" customHeight="1">
      <c r="A24" s="8" t="s">
        <v>2658</v>
      </c>
      <c r="B24" s="35">
        <v>44326</v>
      </c>
      <c r="C24" s="34" t="s">
        <v>2672</v>
      </c>
      <c r="D24" s="34" t="s">
        <v>2087</v>
      </c>
      <c r="E24" s="6">
        <f t="shared" si="1"/>
        <v>1.84</v>
      </c>
      <c r="F24" s="48">
        <v>0</v>
      </c>
      <c r="G24" s="6" t="str">
        <f t="shared" si="2"/>
        <v/>
      </c>
      <c r="H24" s="6">
        <f t="shared" si="3"/>
        <v>1.84</v>
      </c>
    </row>
    <row r="25" spans="1:10" ht="15.75" customHeight="1">
      <c r="A25" s="8" t="s">
        <v>2658</v>
      </c>
      <c r="B25" s="35">
        <v>44326</v>
      </c>
      <c r="C25" s="34" t="s">
        <v>1376</v>
      </c>
      <c r="D25" s="36" t="s">
        <v>2673</v>
      </c>
      <c r="E25" s="6">
        <f t="shared" si="1"/>
        <v>148</v>
      </c>
      <c r="F25" s="48">
        <v>2</v>
      </c>
      <c r="G25" s="6">
        <f t="shared" si="2"/>
        <v>74</v>
      </c>
      <c r="H25" s="6">
        <f t="shared" si="3"/>
        <v>74</v>
      </c>
    </row>
    <row r="26" spans="1:10" ht="15.75" customHeight="1">
      <c r="A26" s="8" t="s">
        <v>2658</v>
      </c>
      <c r="B26" s="35">
        <v>44326</v>
      </c>
      <c r="C26" s="34" t="s">
        <v>2674</v>
      </c>
      <c r="D26" s="34" t="s">
        <v>792</v>
      </c>
      <c r="E26" s="6">
        <f t="shared" si="1"/>
        <v>4</v>
      </c>
      <c r="F26" s="48">
        <v>2</v>
      </c>
      <c r="G26" s="6">
        <f t="shared" si="2"/>
        <v>2</v>
      </c>
      <c r="H26" s="6">
        <f t="shared" si="3"/>
        <v>2</v>
      </c>
    </row>
    <row r="27" spans="1:10" ht="15.75" customHeight="1">
      <c r="A27" s="8" t="s">
        <v>2658</v>
      </c>
      <c r="B27" s="35">
        <v>44326</v>
      </c>
      <c r="C27" s="34" t="s">
        <v>2675</v>
      </c>
      <c r="D27" s="34" t="s">
        <v>2024</v>
      </c>
      <c r="E27" s="6">
        <f t="shared" si="1"/>
        <v>15.05</v>
      </c>
      <c r="F27" s="48">
        <v>2</v>
      </c>
      <c r="G27" s="6">
        <f t="shared" si="2"/>
        <v>7.5250000000000004</v>
      </c>
      <c r="H27" s="6">
        <f t="shared" si="3"/>
        <v>7.5250000000000004</v>
      </c>
    </row>
    <row r="28" spans="1:10" ht="15.75" customHeight="1">
      <c r="A28" s="8" t="s">
        <v>2658</v>
      </c>
      <c r="B28" s="35">
        <v>44327</v>
      </c>
      <c r="C28" s="34" t="s">
        <v>3</v>
      </c>
      <c r="D28" s="34" t="s">
        <v>2676</v>
      </c>
      <c r="E28" s="6">
        <f t="shared" si="1"/>
        <v>75.64</v>
      </c>
      <c r="F28" s="48">
        <v>2</v>
      </c>
      <c r="G28" s="6">
        <f t="shared" si="2"/>
        <v>37.82</v>
      </c>
      <c r="H28" s="6">
        <f t="shared" si="3"/>
        <v>37.82</v>
      </c>
    </row>
    <row r="29" spans="1:10" ht="15.75" customHeight="1">
      <c r="A29" s="8" t="s">
        <v>2658</v>
      </c>
      <c r="B29" s="35">
        <v>44327</v>
      </c>
      <c r="C29" s="34" t="s">
        <v>1842</v>
      </c>
      <c r="D29" s="34" t="s">
        <v>358</v>
      </c>
      <c r="E29" s="6">
        <f t="shared" si="1"/>
        <v>10</v>
      </c>
      <c r="F29" s="48">
        <v>0</v>
      </c>
      <c r="G29" s="6" t="str">
        <f t="shared" si="2"/>
        <v/>
      </c>
      <c r="H29" s="6">
        <f t="shared" si="3"/>
        <v>10</v>
      </c>
      <c r="I29" s="34" t="s">
        <v>2677</v>
      </c>
    </row>
    <row r="30" spans="1:10" ht="15.75" customHeight="1">
      <c r="A30" s="8" t="s">
        <v>2658</v>
      </c>
      <c r="B30" s="35">
        <v>44328</v>
      </c>
      <c r="C30" s="34" t="s">
        <v>1842</v>
      </c>
      <c r="D30" s="34" t="s">
        <v>501</v>
      </c>
      <c r="E30" s="6">
        <f t="shared" si="1"/>
        <v>5</v>
      </c>
      <c r="F30" s="48">
        <v>2</v>
      </c>
      <c r="G30" s="6">
        <f t="shared" si="2"/>
        <v>2.5</v>
      </c>
      <c r="H30" s="6">
        <f t="shared" si="3"/>
        <v>2.5</v>
      </c>
    </row>
    <row r="31" spans="1:10" ht="15.75" customHeight="1">
      <c r="A31" s="8" t="s">
        <v>2658</v>
      </c>
      <c r="B31" s="33">
        <v>44328</v>
      </c>
      <c r="C31" s="34" t="s">
        <v>1972</v>
      </c>
      <c r="D31" s="34" t="s">
        <v>372</v>
      </c>
      <c r="E31" s="6">
        <f t="shared" si="1"/>
        <v>9.3000000000000007</v>
      </c>
      <c r="F31" s="48">
        <v>2</v>
      </c>
      <c r="G31" s="6">
        <f t="shared" si="2"/>
        <v>4.6500000000000004</v>
      </c>
      <c r="H31" s="6">
        <f t="shared" si="3"/>
        <v>4.6500000000000004</v>
      </c>
    </row>
    <row r="32" spans="1:10" ht="15.75" customHeight="1">
      <c r="A32" s="8" t="s">
        <v>2658</v>
      </c>
      <c r="B32" s="35">
        <v>44329</v>
      </c>
      <c r="C32" s="34" t="s">
        <v>2412</v>
      </c>
      <c r="D32" s="34" t="s">
        <v>618</v>
      </c>
      <c r="E32" s="6">
        <f t="shared" si="1"/>
        <v>13</v>
      </c>
      <c r="F32" s="48">
        <v>2</v>
      </c>
      <c r="G32" s="6">
        <f t="shared" si="2"/>
        <v>6.5</v>
      </c>
      <c r="H32" s="6">
        <f t="shared" si="3"/>
        <v>6.5</v>
      </c>
    </row>
    <row r="33" spans="1:8" ht="15.75" customHeight="1">
      <c r="A33" s="8" t="s">
        <v>2658</v>
      </c>
      <c r="B33" s="35">
        <v>44329</v>
      </c>
      <c r="C33" s="34" t="s">
        <v>9</v>
      </c>
      <c r="D33" s="34" t="s">
        <v>2678</v>
      </c>
      <c r="E33" s="6">
        <f t="shared" si="1"/>
        <v>98.51</v>
      </c>
      <c r="F33" s="48">
        <v>2</v>
      </c>
      <c r="G33" s="6">
        <f t="shared" si="2"/>
        <v>49.255000000000003</v>
      </c>
      <c r="H33" s="6">
        <f t="shared" si="3"/>
        <v>49.255000000000003</v>
      </c>
    </row>
    <row r="34" spans="1:8" ht="15.75" customHeight="1">
      <c r="A34" s="8" t="s">
        <v>2658</v>
      </c>
      <c r="B34" s="35">
        <v>44330</v>
      </c>
      <c r="C34" s="34" t="s">
        <v>2679</v>
      </c>
      <c r="D34" s="34" t="s">
        <v>73</v>
      </c>
      <c r="E34" s="6">
        <f t="shared" si="1"/>
        <v>1.2</v>
      </c>
      <c r="F34" s="48">
        <v>2</v>
      </c>
      <c r="G34" s="6">
        <f t="shared" si="2"/>
        <v>0.6</v>
      </c>
      <c r="H34" s="6">
        <f t="shared" si="3"/>
        <v>0.6</v>
      </c>
    </row>
    <row r="35" spans="1:8" ht="15.75" customHeight="1">
      <c r="A35" s="8" t="s">
        <v>2658</v>
      </c>
      <c r="B35" s="35">
        <v>44332</v>
      </c>
      <c r="C35" s="34" t="s">
        <v>2680</v>
      </c>
      <c r="D35" s="34" t="s">
        <v>2681</v>
      </c>
      <c r="E35" s="6">
        <f t="shared" si="1"/>
        <v>188.5</v>
      </c>
      <c r="F35" s="48">
        <v>2</v>
      </c>
      <c r="G35" s="6">
        <f t="shared" si="2"/>
        <v>94.25</v>
      </c>
      <c r="H35" s="6">
        <f t="shared" si="3"/>
        <v>94.25</v>
      </c>
    </row>
    <row r="36" spans="1:8" ht="15.75" customHeight="1">
      <c r="A36" s="8" t="s">
        <v>2658</v>
      </c>
      <c r="B36" s="35">
        <v>44333</v>
      </c>
      <c r="C36" s="34" t="s">
        <v>2575</v>
      </c>
      <c r="D36" s="34" t="s">
        <v>1956</v>
      </c>
      <c r="E36" s="6">
        <f t="shared" si="1"/>
        <v>55</v>
      </c>
      <c r="F36" s="48">
        <v>2</v>
      </c>
      <c r="G36" s="6">
        <f t="shared" si="2"/>
        <v>27.5</v>
      </c>
      <c r="H36" s="6">
        <f t="shared" si="3"/>
        <v>27.5</v>
      </c>
    </row>
    <row r="37" spans="1:8" ht="15.75" customHeight="1">
      <c r="A37" s="8" t="s">
        <v>2658</v>
      </c>
      <c r="B37" s="35">
        <v>44333</v>
      </c>
      <c r="C37" s="34" t="s">
        <v>2611</v>
      </c>
      <c r="D37" s="34" t="s">
        <v>34</v>
      </c>
      <c r="E37" s="6">
        <f t="shared" si="1"/>
        <v>7.9</v>
      </c>
      <c r="F37" s="48">
        <v>0</v>
      </c>
      <c r="G37" s="6" t="str">
        <f t="shared" si="2"/>
        <v/>
      </c>
      <c r="H37" s="6">
        <f t="shared" si="3"/>
        <v>7.9</v>
      </c>
    </row>
    <row r="38" spans="1:8" ht="15.75" customHeight="1">
      <c r="A38" s="8" t="s">
        <v>2658</v>
      </c>
      <c r="B38" s="35">
        <v>44333</v>
      </c>
      <c r="C38" s="34" t="s">
        <v>2682</v>
      </c>
      <c r="D38" s="34" t="s">
        <v>2339</v>
      </c>
      <c r="E38" s="6">
        <f t="shared" si="1"/>
        <v>160</v>
      </c>
      <c r="F38" s="48"/>
      <c r="G38" s="6" t="str">
        <f t="shared" si="2"/>
        <v/>
      </c>
      <c r="H38" s="6">
        <f t="shared" si="3"/>
        <v>160</v>
      </c>
    </row>
    <row r="39" spans="1:8" ht="15.75" customHeight="1">
      <c r="A39" s="8" t="s">
        <v>2658</v>
      </c>
      <c r="B39" s="35">
        <v>44333</v>
      </c>
      <c r="C39" s="34" t="s">
        <v>2379</v>
      </c>
      <c r="D39" s="34" t="s">
        <v>2683</v>
      </c>
      <c r="E39" s="6">
        <f t="shared" si="1"/>
        <v>34.1</v>
      </c>
      <c r="F39" s="48">
        <v>2</v>
      </c>
      <c r="G39" s="6">
        <f t="shared" si="2"/>
        <v>17.05</v>
      </c>
      <c r="H39" s="6">
        <f t="shared" si="3"/>
        <v>17.05</v>
      </c>
    </row>
    <row r="40" spans="1:8" ht="15.75" customHeight="1">
      <c r="A40" s="8" t="s">
        <v>2658</v>
      </c>
      <c r="B40" s="35">
        <v>44334</v>
      </c>
      <c r="C40" s="34" t="s">
        <v>5</v>
      </c>
      <c r="D40" s="34" t="s">
        <v>337</v>
      </c>
      <c r="E40" s="6">
        <f t="shared" si="1"/>
        <v>12.9</v>
      </c>
      <c r="F40" s="48">
        <v>2</v>
      </c>
      <c r="G40" s="6">
        <f t="shared" si="2"/>
        <v>6.45</v>
      </c>
      <c r="H40" s="6">
        <f t="shared" si="3"/>
        <v>6.45</v>
      </c>
    </row>
    <row r="41" spans="1:8" ht="15.75" customHeight="1">
      <c r="A41" s="8" t="s">
        <v>2658</v>
      </c>
      <c r="B41" s="35">
        <v>44334</v>
      </c>
      <c r="C41" s="34" t="s">
        <v>2412</v>
      </c>
      <c r="D41" s="34" t="s">
        <v>1917</v>
      </c>
      <c r="E41" s="6">
        <f t="shared" si="1"/>
        <v>6.1</v>
      </c>
      <c r="F41" s="48">
        <v>0</v>
      </c>
      <c r="G41" s="6" t="str">
        <f t="shared" si="2"/>
        <v/>
      </c>
      <c r="H41" s="6">
        <f t="shared" si="3"/>
        <v>6.1</v>
      </c>
    </row>
    <row r="42" spans="1:8" ht="15.75" customHeight="1">
      <c r="A42" s="8" t="s">
        <v>2658</v>
      </c>
      <c r="B42" s="37">
        <v>44335</v>
      </c>
      <c r="C42" s="34" t="s">
        <v>2684</v>
      </c>
      <c r="D42" s="34" t="s">
        <v>2685</v>
      </c>
      <c r="E42" s="6">
        <f t="shared" si="1"/>
        <v>17.329999999999998</v>
      </c>
      <c r="F42" s="48">
        <v>2</v>
      </c>
      <c r="G42" s="6">
        <f t="shared" si="2"/>
        <v>8.6649999999999991</v>
      </c>
      <c r="H42" s="6">
        <f t="shared" si="3"/>
        <v>8.6649999999999991</v>
      </c>
    </row>
    <row r="43" spans="1:8" ht="15.75" customHeight="1">
      <c r="A43" s="8" t="s">
        <v>2658</v>
      </c>
      <c r="B43" s="33">
        <v>44335</v>
      </c>
      <c r="C43" s="34" t="s">
        <v>114</v>
      </c>
      <c r="D43" s="34" t="s">
        <v>2686</v>
      </c>
      <c r="E43" s="6">
        <f t="shared" si="1"/>
        <v>37.5</v>
      </c>
      <c r="F43" s="48">
        <v>2</v>
      </c>
      <c r="G43" s="6">
        <f t="shared" si="2"/>
        <v>18.75</v>
      </c>
      <c r="H43" s="6">
        <f t="shared" si="3"/>
        <v>18.75</v>
      </c>
    </row>
    <row r="44" spans="1:8" ht="15.75" customHeight="1">
      <c r="A44" s="8" t="s">
        <v>2658</v>
      </c>
      <c r="B44" s="35">
        <v>44335</v>
      </c>
      <c r="C44" s="34" t="s">
        <v>336</v>
      </c>
      <c r="D44" s="34" t="s">
        <v>2687</v>
      </c>
      <c r="E44" s="6">
        <f t="shared" si="1"/>
        <v>28.4</v>
      </c>
      <c r="F44" s="48">
        <v>2</v>
      </c>
      <c r="G44" s="6">
        <f t="shared" si="2"/>
        <v>14.2</v>
      </c>
      <c r="H44" s="6">
        <f t="shared" si="3"/>
        <v>14.2</v>
      </c>
    </row>
    <row r="45" spans="1:8" ht="15.75" customHeight="1">
      <c r="A45" s="8" t="s">
        <v>2658</v>
      </c>
      <c r="B45" s="33">
        <v>44336</v>
      </c>
      <c r="C45" s="34" t="s">
        <v>41</v>
      </c>
      <c r="D45" s="34" t="s">
        <v>2436</v>
      </c>
      <c r="E45" s="6">
        <f t="shared" si="1"/>
        <v>3.85</v>
      </c>
      <c r="F45" s="48">
        <v>0</v>
      </c>
      <c r="G45" s="6" t="str">
        <f t="shared" si="2"/>
        <v/>
      </c>
      <c r="H45" s="6">
        <f t="shared" si="3"/>
        <v>3.85</v>
      </c>
    </row>
    <row r="46" spans="1:8" ht="15.75" customHeight="1">
      <c r="A46" s="8" t="s">
        <v>2658</v>
      </c>
      <c r="B46" s="35">
        <v>44336</v>
      </c>
      <c r="C46" s="34" t="s">
        <v>2688</v>
      </c>
      <c r="D46" s="34" t="s">
        <v>521</v>
      </c>
      <c r="E46" s="6">
        <f t="shared" si="1"/>
        <v>2.4</v>
      </c>
      <c r="F46" s="48">
        <v>2</v>
      </c>
      <c r="G46" s="6">
        <f t="shared" si="2"/>
        <v>1.2</v>
      </c>
      <c r="H46" s="6">
        <f t="shared" si="3"/>
        <v>1.2</v>
      </c>
    </row>
    <row r="47" spans="1:8" ht="15.75" customHeight="1">
      <c r="A47" s="8" t="s">
        <v>2658</v>
      </c>
      <c r="B47" s="35">
        <v>44336</v>
      </c>
      <c r="C47" s="34" t="s">
        <v>2689</v>
      </c>
      <c r="D47" s="34" t="s">
        <v>2690</v>
      </c>
      <c r="E47" s="6">
        <f t="shared" si="1"/>
        <v>13.1</v>
      </c>
      <c r="F47" s="48">
        <v>0</v>
      </c>
      <c r="G47" s="6" t="str">
        <f t="shared" si="2"/>
        <v/>
      </c>
      <c r="H47" s="6">
        <f t="shared" si="3"/>
        <v>13.1</v>
      </c>
    </row>
    <row r="48" spans="1:8" ht="15.75" customHeight="1">
      <c r="A48" s="8" t="s">
        <v>2658</v>
      </c>
      <c r="B48" s="35">
        <v>44336</v>
      </c>
      <c r="C48" s="34" t="s">
        <v>2691</v>
      </c>
      <c r="D48" s="34" t="s">
        <v>806</v>
      </c>
      <c r="E48" s="6">
        <f t="shared" si="1"/>
        <v>3.5</v>
      </c>
      <c r="F48" s="48">
        <v>0</v>
      </c>
      <c r="G48" s="6" t="str">
        <f t="shared" si="2"/>
        <v/>
      </c>
      <c r="H48" s="6">
        <f t="shared" si="3"/>
        <v>3.5</v>
      </c>
    </row>
    <row r="49" spans="1:8" ht="15.75" customHeight="1">
      <c r="A49" s="8" t="s">
        <v>2658</v>
      </c>
      <c r="B49" s="33">
        <v>44337</v>
      </c>
      <c r="C49" s="34" t="s">
        <v>2461</v>
      </c>
      <c r="D49" s="34" t="s">
        <v>2692</v>
      </c>
      <c r="E49" s="6">
        <f t="shared" si="1"/>
        <v>20.8</v>
      </c>
      <c r="F49" s="48">
        <v>2</v>
      </c>
      <c r="G49" s="6">
        <f t="shared" si="2"/>
        <v>10.4</v>
      </c>
      <c r="H49" s="6">
        <f t="shared" si="3"/>
        <v>10.4</v>
      </c>
    </row>
    <row r="50" spans="1:8" ht="15.75" customHeight="1">
      <c r="A50" s="8" t="s">
        <v>2658</v>
      </c>
      <c r="B50" s="33">
        <v>44337</v>
      </c>
      <c r="C50" s="34" t="s">
        <v>2689</v>
      </c>
      <c r="D50" s="36" t="s">
        <v>2101</v>
      </c>
      <c r="E50" s="6">
        <f t="shared" si="1"/>
        <v>15.6</v>
      </c>
      <c r="F50" s="48">
        <v>2</v>
      </c>
      <c r="G50" s="6">
        <f t="shared" si="2"/>
        <v>7.8</v>
      </c>
      <c r="H50" s="6">
        <f t="shared" si="3"/>
        <v>7.8</v>
      </c>
    </row>
    <row r="51" spans="1:8" ht="15.75" customHeight="1">
      <c r="A51" s="8" t="s">
        <v>2658</v>
      </c>
      <c r="B51" s="35">
        <v>44337</v>
      </c>
      <c r="C51" s="36" t="s">
        <v>2691</v>
      </c>
      <c r="D51" s="36" t="s">
        <v>1529</v>
      </c>
      <c r="E51" s="6">
        <f t="shared" si="1"/>
        <v>7</v>
      </c>
      <c r="F51" s="48">
        <v>2</v>
      </c>
      <c r="G51" s="6">
        <f t="shared" si="2"/>
        <v>3.5</v>
      </c>
      <c r="H51" s="6">
        <f t="shared" si="3"/>
        <v>3.5</v>
      </c>
    </row>
    <row r="52" spans="1:8" ht="15.75" customHeight="1">
      <c r="A52" s="8" t="s">
        <v>2658</v>
      </c>
      <c r="B52" s="35">
        <v>44338</v>
      </c>
      <c r="C52" s="34" t="s">
        <v>2623</v>
      </c>
      <c r="D52" s="34" t="s">
        <v>2693</v>
      </c>
      <c r="E52" s="6">
        <f t="shared" si="1"/>
        <v>55.3</v>
      </c>
      <c r="F52" s="48">
        <v>2</v>
      </c>
      <c r="G52" s="6">
        <f t="shared" si="2"/>
        <v>27.65</v>
      </c>
      <c r="H52" s="6">
        <f t="shared" si="3"/>
        <v>27.65</v>
      </c>
    </row>
    <row r="53" spans="1:8" ht="15.75" customHeight="1">
      <c r="A53" s="8" t="s">
        <v>2658</v>
      </c>
      <c r="B53" s="35">
        <v>44338</v>
      </c>
      <c r="C53" s="34" t="s">
        <v>65</v>
      </c>
      <c r="D53" s="34" t="s">
        <v>66</v>
      </c>
      <c r="E53" s="6">
        <f t="shared" si="1"/>
        <v>2</v>
      </c>
      <c r="F53" s="48">
        <v>2</v>
      </c>
      <c r="G53" s="6">
        <f t="shared" si="2"/>
        <v>1</v>
      </c>
      <c r="H53" s="6">
        <f t="shared" si="3"/>
        <v>1</v>
      </c>
    </row>
    <row r="54" spans="1:8" ht="15.75" customHeight="1">
      <c r="A54" s="8" t="s">
        <v>2658</v>
      </c>
      <c r="B54" s="33">
        <v>44338</v>
      </c>
      <c r="C54" s="34" t="s">
        <v>2689</v>
      </c>
      <c r="D54" s="34" t="s">
        <v>2690</v>
      </c>
      <c r="E54" s="6">
        <f t="shared" si="1"/>
        <v>13.1</v>
      </c>
      <c r="F54" s="48">
        <v>2</v>
      </c>
      <c r="G54" s="6">
        <f t="shared" si="2"/>
        <v>6.55</v>
      </c>
      <c r="H54" s="6">
        <f t="shared" si="3"/>
        <v>6.55</v>
      </c>
    </row>
    <row r="55" spans="1:8" ht="15.75" customHeight="1">
      <c r="A55" s="8" t="s">
        <v>2658</v>
      </c>
      <c r="B55" s="33">
        <v>44338</v>
      </c>
      <c r="C55" s="34" t="s">
        <v>2694</v>
      </c>
      <c r="D55" s="34" t="s">
        <v>2695</v>
      </c>
      <c r="E55" s="6">
        <f t="shared" si="1"/>
        <v>1101.1300000000001</v>
      </c>
      <c r="F55" s="48">
        <v>0</v>
      </c>
      <c r="G55" s="6" t="str">
        <f t="shared" si="2"/>
        <v/>
      </c>
      <c r="H55" s="6">
        <f t="shared" si="3"/>
        <v>1101.1300000000001</v>
      </c>
    </row>
    <row r="56" spans="1:8" ht="15.75" customHeight="1">
      <c r="A56" s="8" t="s">
        <v>2658</v>
      </c>
      <c r="B56" s="33">
        <v>44338</v>
      </c>
      <c r="C56" s="34" t="s">
        <v>2694</v>
      </c>
      <c r="D56" s="34" t="s">
        <v>2695</v>
      </c>
      <c r="E56" s="6">
        <f t="shared" si="1"/>
        <v>1101.1300000000001</v>
      </c>
      <c r="F56" s="48">
        <v>1</v>
      </c>
      <c r="G56" s="6">
        <f t="shared" si="2"/>
        <v>1101.1300000000001</v>
      </c>
      <c r="H56" s="6">
        <f t="shared" si="3"/>
        <v>0</v>
      </c>
    </row>
    <row r="57" spans="1:8" ht="15.75" customHeight="1">
      <c r="A57" s="8" t="s">
        <v>2658</v>
      </c>
      <c r="B57" s="33">
        <v>44339</v>
      </c>
      <c r="C57" s="34" t="s">
        <v>2696</v>
      </c>
      <c r="D57" s="34" t="s">
        <v>1612</v>
      </c>
      <c r="E57" s="6">
        <f t="shared" si="1"/>
        <v>4.7</v>
      </c>
      <c r="F57" s="48">
        <v>0</v>
      </c>
      <c r="G57" s="6" t="str">
        <f t="shared" si="2"/>
        <v/>
      </c>
      <c r="H57" s="6">
        <f t="shared" si="3"/>
        <v>4.7</v>
      </c>
    </row>
    <row r="58" spans="1:8" ht="15.75" customHeight="1">
      <c r="A58" s="8" t="s">
        <v>2658</v>
      </c>
      <c r="B58" s="35">
        <v>44339</v>
      </c>
      <c r="C58" s="34" t="s">
        <v>2697</v>
      </c>
      <c r="D58" s="34" t="s">
        <v>1876</v>
      </c>
      <c r="E58" s="6">
        <f t="shared" si="1"/>
        <v>85</v>
      </c>
      <c r="F58" s="48">
        <v>2</v>
      </c>
      <c r="G58" s="6">
        <f t="shared" si="2"/>
        <v>42.5</v>
      </c>
      <c r="H58" s="6">
        <f t="shared" si="3"/>
        <v>42.5</v>
      </c>
    </row>
    <row r="59" spans="1:8" ht="15.75" customHeight="1">
      <c r="A59" s="8" t="s">
        <v>2658</v>
      </c>
      <c r="B59" s="35">
        <v>44339</v>
      </c>
      <c r="C59" s="34" t="s">
        <v>842</v>
      </c>
      <c r="D59" s="34" t="s">
        <v>2395</v>
      </c>
      <c r="E59" s="6">
        <f t="shared" si="1"/>
        <v>15.8</v>
      </c>
      <c r="F59" s="48">
        <v>2</v>
      </c>
      <c r="G59" s="6">
        <f t="shared" si="2"/>
        <v>7.9</v>
      </c>
      <c r="H59" s="6">
        <f t="shared" si="3"/>
        <v>7.9</v>
      </c>
    </row>
    <row r="60" spans="1:8" ht="15.75" customHeight="1">
      <c r="A60" s="8" t="s">
        <v>2658</v>
      </c>
      <c r="B60" s="35">
        <v>44339</v>
      </c>
      <c r="C60" s="34" t="s">
        <v>1694</v>
      </c>
      <c r="D60" s="34" t="s">
        <v>2698</v>
      </c>
      <c r="E60" s="6">
        <f t="shared" si="1"/>
        <v>6.2</v>
      </c>
      <c r="F60" s="48">
        <v>1</v>
      </c>
      <c r="G60" s="6">
        <f t="shared" si="2"/>
        <v>6.2</v>
      </c>
      <c r="H60" s="6">
        <f t="shared" si="3"/>
        <v>0</v>
      </c>
    </row>
    <row r="61" spans="1:8" ht="15.75" customHeight="1">
      <c r="A61" s="8" t="s">
        <v>2658</v>
      </c>
      <c r="B61" s="35">
        <v>44339</v>
      </c>
      <c r="C61" s="34" t="s">
        <v>2689</v>
      </c>
      <c r="D61" s="34" t="s">
        <v>2101</v>
      </c>
      <c r="E61" s="6">
        <f t="shared" si="1"/>
        <v>15.6</v>
      </c>
      <c r="F61" s="48">
        <v>2</v>
      </c>
      <c r="G61" s="6">
        <f t="shared" si="2"/>
        <v>7.8</v>
      </c>
      <c r="H61" s="6">
        <f t="shared" si="3"/>
        <v>7.8</v>
      </c>
    </row>
    <row r="62" spans="1:8" ht="15.75" customHeight="1">
      <c r="A62" s="8" t="s">
        <v>2658</v>
      </c>
      <c r="B62" s="35">
        <v>44339</v>
      </c>
      <c r="C62" s="34" t="s">
        <v>842</v>
      </c>
      <c r="D62" s="34" t="s">
        <v>2699</v>
      </c>
      <c r="E62" s="6">
        <f t="shared" si="1"/>
        <v>44.28</v>
      </c>
      <c r="F62" s="48">
        <v>2</v>
      </c>
      <c r="G62" s="6">
        <f t="shared" si="2"/>
        <v>22.14</v>
      </c>
      <c r="H62" s="6">
        <f t="shared" si="3"/>
        <v>22.14</v>
      </c>
    </row>
    <row r="63" spans="1:8" ht="15.75" customHeight="1">
      <c r="A63" s="8" t="s">
        <v>2658</v>
      </c>
      <c r="B63" s="35">
        <v>44339</v>
      </c>
      <c r="C63" s="34" t="s">
        <v>309</v>
      </c>
      <c r="D63" s="34" t="s">
        <v>239</v>
      </c>
      <c r="E63" s="6">
        <f t="shared" si="1"/>
        <v>4.68</v>
      </c>
      <c r="F63" s="48">
        <v>2</v>
      </c>
      <c r="G63" s="6">
        <f t="shared" si="2"/>
        <v>2.34</v>
      </c>
      <c r="H63" s="6">
        <f t="shared" si="3"/>
        <v>2.34</v>
      </c>
    </row>
    <row r="64" spans="1:8" ht="15.75" customHeight="1">
      <c r="A64" s="8" t="s">
        <v>2658</v>
      </c>
      <c r="B64" s="35">
        <v>44339</v>
      </c>
      <c r="C64" s="34" t="s">
        <v>2700</v>
      </c>
      <c r="D64" s="34" t="s">
        <v>358</v>
      </c>
      <c r="E64" s="6">
        <f t="shared" si="1"/>
        <v>10</v>
      </c>
      <c r="F64" s="48">
        <v>2</v>
      </c>
      <c r="G64" s="6">
        <f t="shared" si="2"/>
        <v>5</v>
      </c>
      <c r="H64" s="6">
        <f t="shared" si="3"/>
        <v>5</v>
      </c>
    </row>
    <row r="65" spans="1:8" ht="15.75" customHeight="1">
      <c r="A65" s="8" t="s">
        <v>2658</v>
      </c>
      <c r="B65" s="35">
        <v>44339</v>
      </c>
      <c r="C65" s="34" t="s">
        <v>842</v>
      </c>
      <c r="D65" s="34" t="s">
        <v>69</v>
      </c>
      <c r="E65" s="6">
        <f t="shared" si="1"/>
        <v>1.5</v>
      </c>
      <c r="F65" s="48">
        <v>2</v>
      </c>
      <c r="G65" s="6">
        <f t="shared" si="2"/>
        <v>0.75</v>
      </c>
      <c r="H65" s="6">
        <f t="shared" si="3"/>
        <v>0.75</v>
      </c>
    </row>
    <row r="66" spans="1:8" ht="15.75" customHeight="1">
      <c r="A66" s="8" t="s">
        <v>2658</v>
      </c>
      <c r="B66" s="33">
        <v>44339</v>
      </c>
      <c r="C66" s="34" t="s">
        <v>2697</v>
      </c>
      <c r="D66" s="34" t="s">
        <v>2588</v>
      </c>
      <c r="E66" s="6">
        <f t="shared" si="1"/>
        <v>49.9</v>
      </c>
      <c r="F66" s="48">
        <v>2</v>
      </c>
      <c r="G66" s="6">
        <f t="shared" si="2"/>
        <v>24.95</v>
      </c>
      <c r="H66" s="6">
        <f t="shared" si="3"/>
        <v>24.95</v>
      </c>
    </row>
    <row r="67" spans="1:8" ht="15.75" customHeight="1">
      <c r="A67" s="8" t="s">
        <v>2658</v>
      </c>
      <c r="B67" s="35">
        <v>44340</v>
      </c>
      <c r="C67" s="34" t="s">
        <v>2379</v>
      </c>
      <c r="D67" s="34" t="s">
        <v>792</v>
      </c>
      <c r="E67" s="6">
        <f t="shared" si="1"/>
        <v>4</v>
      </c>
      <c r="F67" s="48">
        <v>0</v>
      </c>
      <c r="G67" s="6" t="str">
        <f t="shared" si="2"/>
        <v/>
      </c>
      <c r="H67" s="6">
        <f t="shared" si="3"/>
        <v>4</v>
      </c>
    </row>
    <row r="68" spans="1:8" ht="15.75" customHeight="1">
      <c r="A68" s="8" t="s">
        <v>2658</v>
      </c>
      <c r="B68" s="33">
        <v>44340</v>
      </c>
      <c r="C68" s="34" t="s">
        <v>2611</v>
      </c>
      <c r="D68" s="34" t="s">
        <v>2395</v>
      </c>
      <c r="E68" s="6">
        <f t="shared" si="1"/>
        <v>15.8</v>
      </c>
      <c r="F68" s="48">
        <v>2</v>
      </c>
      <c r="G68" s="6">
        <f t="shared" si="2"/>
        <v>7.9</v>
      </c>
      <c r="H68" s="6">
        <f t="shared" si="3"/>
        <v>7.9</v>
      </c>
    </row>
    <row r="69" spans="1:8" ht="15.75" customHeight="1">
      <c r="A69" s="8" t="s">
        <v>2658</v>
      </c>
      <c r="B69" s="35">
        <v>44340</v>
      </c>
      <c r="C69" s="34" t="s">
        <v>2701</v>
      </c>
      <c r="D69" s="34" t="s">
        <v>2339</v>
      </c>
      <c r="E69" s="6">
        <f t="shared" si="1"/>
        <v>160</v>
      </c>
      <c r="F69" s="48"/>
      <c r="G69" s="6" t="str">
        <f t="shared" si="2"/>
        <v/>
      </c>
      <c r="H69" s="6">
        <f t="shared" si="3"/>
        <v>160</v>
      </c>
    </row>
    <row r="70" spans="1:8" ht="15.75" customHeight="1">
      <c r="A70" s="8" t="s">
        <v>2658</v>
      </c>
      <c r="B70" s="33">
        <v>44341</v>
      </c>
      <c r="C70" s="34" t="s">
        <v>2702</v>
      </c>
      <c r="D70" s="34" t="s">
        <v>976</v>
      </c>
      <c r="E70" s="6">
        <f t="shared" si="1"/>
        <v>0.22</v>
      </c>
      <c r="F70" s="48">
        <v>2</v>
      </c>
      <c r="G70" s="6">
        <f t="shared" si="2"/>
        <v>0.11</v>
      </c>
      <c r="H70" s="6">
        <f t="shared" si="3"/>
        <v>0.11</v>
      </c>
    </row>
    <row r="71" spans="1:8" ht="15.75" customHeight="1">
      <c r="A71" s="8" t="s">
        <v>2658</v>
      </c>
      <c r="B71" s="35">
        <v>44342</v>
      </c>
      <c r="C71" s="34" t="s">
        <v>1404</v>
      </c>
      <c r="D71" s="34" t="s">
        <v>73</v>
      </c>
      <c r="E71" s="6">
        <f t="shared" si="1"/>
        <v>1.2</v>
      </c>
      <c r="F71" s="48">
        <v>2</v>
      </c>
      <c r="G71" s="6">
        <f t="shared" si="2"/>
        <v>0.6</v>
      </c>
      <c r="H71" s="6">
        <f t="shared" si="3"/>
        <v>0.6</v>
      </c>
    </row>
    <row r="72" spans="1:8" ht="15.75" customHeight="1">
      <c r="A72" s="8" t="s">
        <v>2658</v>
      </c>
      <c r="B72" s="35">
        <v>44342</v>
      </c>
      <c r="C72" s="34" t="s">
        <v>2689</v>
      </c>
      <c r="D72" s="34" t="s">
        <v>2690</v>
      </c>
      <c r="E72" s="6">
        <f t="shared" si="1"/>
        <v>13.1</v>
      </c>
      <c r="F72" s="48">
        <v>2</v>
      </c>
      <c r="G72" s="6">
        <f t="shared" si="2"/>
        <v>6.55</v>
      </c>
      <c r="H72" s="6">
        <f t="shared" si="3"/>
        <v>6.55</v>
      </c>
    </row>
    <row r="73" spans="1:8" ht="15.75" customHeight="1">
      <c r="A73" s="8" t="s">
        <v>2658</v>
      </c>
      <c r="B73" s="35">
        <v>44342</v>
      </c>
      <c r="C73" s="34" t="s">
        <v>1058</v>
      </c>
      <c r="D73" s="34" t="s">
        <v>17</v>
      </c>
      <c r="E73" s="6">
        <f t="shared" si="1"/>
        <v>25.7</v>
      </c>
      <c r="F73" s="48">
        <v>2</v>
      </c>
      <c r="G73" s="6">
        <f t="shared" si="2"/>
        <v>12.85</v>
      </c>
      <c r="H73" s="6">
        <f t="shared" si="3"/>
        <v>12.85</v>
      </c>
    </row>
    <row r="74" spans="1:8" ht="15.75" customHeight="1">
      <c r="A74" s="8" t="s">
        <v>2658</v>
      </c>
      <c r="B74" s="35">
        <v>44342</v>
      </c>
      <c r="C74" s="34" t="s">
        <v>2528</v>
      </c>
      <c r="D74" s="34" t="s">
        <v>919</v>
      </c>
      <c r="E74" s="6">
        <f t="shared" si="1"/>
        <v>18.899999999999999</v>
      </c>
      <c r="F74" s="48">
        <v>2</v>
      </c>
      <c r="G74" s="6">
        <f t="shared" si="2"/>
        <v>9.4499999999999993</v>
      </c>
      <c r="H74" s="6">
        <f t="shared" si="3"/>
        <v>9.4499999999999993</v>
      </c>
    </row>
    <row r="75" spans="1:8" ht="15.75" customHeight="1">
      <c r="A75" s="8" t="s">
        <v>2658</v>
      </c>
      <c r="B75" s="35">
        <v>44342</v>
      </c>
      <c r="C75" s="34" t="s">
        <v>2293</v>
      </c>
      <c r="D75" s="34" t="s">
        <v>71</v>
      </c>
      <c r="E75" s="6">
        <f t="shared" si="1"/>
        <v>1.3</v>
      </c>
      <c r="F75" s="48">
        <v>2</v>
      </c>
      <c r="G75" s="6">
        <f t="shared" si="2"/>
        <v>0.65</v>
      </c>
      <c r="H75" s="6">
        <f t="shared" si="3"/>
        <v>0.65</v>
      </c>
    </row>
    <row r="76" spans="1:8" ht="15.75" customHeight="1">
      <c r="A76" s="8" t="s">
        <v>2658</v>
      </c>
      <c r="B76" s="35">
        <v>44342</v>
      </c>
      <c r="C76" s="34" t="s">
        <v>2703</v>
      </c>
      <c r="D76" s="34" t="s">
        <v>2704</v>
      </c>
      <c r="E76" s="6">
        <f t="shared" si="1"/>
        <v>89.6</v>
      </c>
      <c r="F76" s="48">
        <v>2</v>
      </c>
      <c r="G76" s="6">
        <f t="shared" si="2"/>
        <v>44.8</v>
      </c>
      <c r="H76" s="6">
        <f t="shared" si="3"/>
        <v>44.8</v>
      </c>
    </row>
    <row r="77" spans="1:8" ht="15.75" customHeight="1">
      <c r="A77" s="8" t="s">
        <v>2658</v>
      </c>
      <c r="B77" s="33">
        <v>44344</v>
      </c>
      <c r="C77" s="34" t="s">
        <v>2689</v>
      </c>
      <c r="D77" s="36" t="s">
        <v>2690</v>
      </c>
      <c r="E77" s="6">
        <f t="shared" si="1"/>
        <v>13.1</v>
      </c>
      <c r="F77" s="48">
        <v>2</v>
      </c>
      <c r="G77" s="6">
        <f t="shared" si="2"/>
        <v>6.55</v>
      </c>
      <c r="H77" s="6">
        <f t="shared" si="3"/>
        <v>6.55</v>
      </c>
    </row>
    <row r="78" spans="1:8" ht="15.75" customHeight="1">
      <c r="A78" s="8" t="s">
        <v>2658</v>
      </c>
      <c r="B78" s="35">
        <v>44344</v>
      </c>
      <c r="C78" s="34" t="s">
        <v>2461</v>
      </c>
      <c r="D78" s="36" t="s">
        <v>2705</v>
      </c>
      <c r="E78" s="6">
        <f t="shared" si="1"/>
        <v>17.170000000000002</v>
      </c>
      <c r="F78" s="48">
        <v>2</v>
      </c>
      <c r="G78" s="6">
        <f t="shared" si="2"/>
        <v>8.5850000000000009</v>
      </c>
      <c r="H78" s="6">
        <f t="shared" si="3"/>
        <v>8.5850000000000009</v>
      </c>
    </row>
    <row r="79" spans="1:8" ht="15.75" customHeight="1">
      <c r="A79" s="8" t="s">
        <v>2658</v>
      </c>
      <c r="B79" s="33">
        <v>44344</v>
      </c>
      <c r="C79" s="34" t="s">
        <v>2461</v>
      </c>
      <c r="D79" s="34" t="s">
        <v>2706</v>
      </c>
      <c r="E79" s="6">
        <f t="shared" si="1"/>
        <v>16.8</v>
      </c>
      <c r="F79" s="48">
        <v>2</v>
      </c>
      <c r="G79" s="6">
        <f t="shared" si="2"/>
        <v>8.4</v>
      </c>
      <c r="H79" s="6">
        <f t="shared" si="3"/>
        <v>8.4</v>
      </c>
    </row>
    <row r="80" spans="1:8" ht="15.75" customHeight="1">
      <c r="A80" s="8" t="s">
        <v>2658</v>
      </c>
      <c r="B80" s="33">
        <v>44345</v>
      </c>
      <c r="C80" s="34" t="s">
        <v>2707</v>
      </c>
      <c r="D80" s="34" t="s">
        <v>44</v>
      </c>
      <c r="E80" s="6">
        <f t="shared" si="1"/>
        <v>6.9</v>
      </c>
      <c r="F80" s="48">
        <v>2</v>
      </c>
      <c r="G80" s="6">
        <f t="shared" si="2"/>
        <v>3.45</v>
      </c>
      <c r="H80" s="6">
        <f t="shared" si="3"/>
        <v>3.45</v>
      </c>
    </row>
    <row r="81" spans="1:8" ht="15.75" customHeight="1">
      <c r="A81" s="8" t="s">
        <v>2658</v>
      </c>
      <c r="B81" s="35">
        <v>44345</v>
      </c>
      <c r="C81" s="34" t="s">
        <v>2708</v>
      </c>
      <c r="D81" s="34" t="s">
        <v>2709</v>
      </c>
      <c r="E81" s="6">
        <f t="shared" si="1"/>
        <v>7.6</v>
      </c>
      <c r="F81" s="48">
        <v>2</v>
      </c>
      <c r="G81" s="6">
        <f t="shared" si="2"/>
        <v>3.8</v>
      </c>
      <c r="H81" s="6">
        <f t="shared" si="3"/>
        <v>3.8</v>
      </c>
    </row>
    <row r="82" spans="1:8" ht="15.75" customHeight="1">
      <c r="A82" s="8" t="s">
        <v>2658</v>
      </c>
      <c r="B82" s="33">
        <v>44345</v>
      </c>
      <c r="C82" s="34" t="s">
        <v>2689</v>
      </c>
      <c r="D82" s="34" t="s">
        <v>695</v>
      </c>
      <c r="E82" s="6">
        <f t="shared" si="1"/>
        <v>5.3</v>
      </c>
      <c r="F82" s="48">
        <v>2</v>
      </c>
      <c r="G82" s="6">
        <f t="shared" si="2"/>
        <v>2.65</v>
      </c>
      <c r="H82" s="6">
        <f t="shared" si="3"/>
        <v>2.65</v>
      </c>
    </row>
    <row r="83" spans="1:8" ht="15.75" customHeight="1">
      <c r="A83" s="8" t="s">
        <v>2658</v>
      </c>
      <c r="B83" s="33">
        <v>44345</v>
      </c>
      <c r="C83" s="34" t="s">
        <v>2710</v>
      </c>
      <c r="D83" s="34" t="s">
        <v>358</v>
      </c>
      <c r="E83" s="6">
        <f t="shared" si="1"/>
        <v>10</v>
      </c>
      <c r="F83" s="48">
        <v>1</v>
      </c>
      <c r="G83" s="6">
        <f t="shared" si="2"/>
        <v>10</v>
      </c>
      <c r="H83" s="6">
        <f t="shared" si="3"/>
        <v>0</v>
      </c>
    </row>
    <row r="84" spans="1:8" ht="15.75" customHeight="1">
      <c r="A84" s="8" t="s">
        <v>2658</v>
      </c>
      <c r="B84" s="33">
        <v>44347</v>
      </c>
      <c r="C84" s="34" t="s">
        <v>2711</v>
      </c>
      <c r="D84" s="34" t="s">
        <v>2339</v>
      </c>
      <c r="E84" s="6">
        <f t="shared" si="1"/>
        <v>160</v>
      </c>
      <c r="F84" s="48"/>
      <c r="G84" s="6" t="str">
        <f t="shared" si="2"/>
        <v/>
      </c>
      <c r="H84" s="6">
        <f t="shared" si="3"/>
        <v>160</v>
      </c>
    </row>
    <row r="85" spans="1:8" ht="15.75" customHeight="1">
      <c r="A85" s="8" t="s">
        <v>2658</v>
      </c>
      <c r="B85" s="35">
        <v>44347</v>
      </c>
      <c r="C85" s="34" t="s">
        <v>114</v>
      </c>
      <c r="D85" s="34" t="s">
        <v>379</v>
      </c>
      <c r="E85" s="6">
        <f t="shared" si="1"/>
        <v>51</v>
      </c>
      <c r="F85" s="48">
        <v>1.25</v>
      </c>
      <c r="G85" s="6">
        <f t="shared" si="2"/>
        <v>40.799999999999997</v>
      </c>
      <c r="H85" s="6">
        <f t="shared" si="3"/>
        <v>10.200000000000003</v>
      </c>
    </row>
    <row r="86" spans="1:8" ht="15.75" customHeight="1">
      <c r="A86" s="8" t="s">
        <v>2658</v>
      </c>
      <c r="B86" s="35">
        <v>44347</v>
      </c>
      <c r="C86" s="34" t="s">
        <v>2379</v>
      </c>
      <c r="D86" s="34" t="s">
        <v>2712</v>
      </c>
      <c r="E86" s="6">
        <f t="shared" si="1"/>
        <v>19.600000000000001</v>
      </c>
      <c r="F86" s="48">
        <v>2</v>
      </c>
      <c r="G86" s="6">
        <f t="shared" si="2"/>
        <v>9.8000000000000007</v>
      </c>
      <c r="H86" s="6">
        <f t="shared" si="3"/>
        <v>9.8000000000000007</v>
      </c>
    </row>
    <row r="87" spans="1:8" ht="15.75" customHeight="1">
      <c r="A87" s="8" t="s">
        <v>2658</v>
      </c>
      <c r="B87" s="37">
        <v>44347</v>
      </c>
      <c r="C87" s="34" t="s">
        <v>2713</v>
      </c>
      <c r="D87" s="34" t="s">
        <v>2269</v>
      </c>
      <c r="E87" s="6">
        <f t="shared" si="1"/>
        <v>2.15</v>
      </c>
      <c r="F87" s="48">
        <v>2</v>
      </c>
      <c r="G87" s="6">
        <f t="shared" si="2"/>
        <v>1.075</v>
      </c>
      <c r="H87" s="6">
        <f t="shared" si="3"/>
        <v>1.075</v>
      </c>
    </row>
    <row r="88" spans="1:8" ht="15.75" customHeight="1">
      <c r="A88" s="8" t="s">
        <v>2658</v>
      </c>
      <c r="B88" s="35">
        <v>44348</v>
      </c>
      <c r="C88" s="34" t="s">
        <v>2412</v>
      </c>
      <c r="D88" s="34" t="s">
        <v>1917</v>
      </c>
      <c r="E88" s="6">
        <f t="shared" si="1"/>
        <v>6.1</v>
      </c>
      <c r="F88" s="48">
        <v>2</v>
      </c>
      <c r="G88" s="6">
        <f t="shared" si="2"/>
        <v>3.05</v>
      </c>
      <c r="H88" s="6">
        <f t="shared" si="3"/>
        <v>3.05</v>
      </c>
    </row>
    <row r="89" spans="1:8" ht="15.75" customHeight="1">
      <c r="A89" s="8" t="s">
        <v>2658</v>
      </c>
      <c r="B89" s="33">
        <v>44348</v>
      </c>
      <c r="C89" s="34" t="s">
        <v>2461</v>
      </c>
      <c r="D89" s="34" t="s">
        <v>2714</v>
      </c>
      <c r="E89" s="6">
        <f t="shared" si="1"/>
        <v>43.89</v>
      </c>
      <c r="F89" s="48">
        <v>2</v>
      </c>
      <c r="G89" s="6">
        <f t="shared" si="2"/>
        <v>21.945</v>
      </c>
      <c r="H89" s="6">
        <f t="shared" si="3"/>
        <v>21.945</v>
      </c>
    </row>
    <row r="90" spans="1:8" ht="15.75" customHeight="1">
      <c r="A90" s="8" t="s">
        <v>2658</v>
      </c>
      <c r="B90" s="35">
        <v>44348</v>
      </c>
      <c r="C90" s="34" t="s">
        <v>9</v>
      </c>
      <c r="D90" s="36" t="s">
        <v>325</v>
      </c>
      <c r="E90" s="6">
        <f t="shared" si="1"/>
        <v>13.4</v>
      </c>
      <c r="F90" s="48">
        <v>2</v>
      </c>
      <c r="G90" s="6">
        <f t="shared" si="2"/>
        <v>6.7</v>
      </c>
      <c r="H90" s="6">
        <f t="shared" si="3"/>
        <v>6.7</v>
      </c>
    </row>
    <row r="91" spans="1:8" ht="15.75" customHeight="1">
      <c r="A91" s="8" t="s">
        <v>2658</v>
      </c>
      <c r="B91" s="33">
        <v>44348</v>
      </c>
      <c r="C91" s="34" t="s">
        <v>2715</v>
      </c>
      <c r="D91" s="34" t="s">
        <v>471</v>
      </c>
      <c r="E91" s="6">
        <f t="shared" si="1"/>
        <v>20</v>
      </c>
      <c r="F91" s="48">
        <v>0</v>
      </c>
      <c r="G91" s="6" t="str">
        <f t="shared" si="2"/>
        <v/>
      </c>
      <c r="H91" s="6">
        <f t="shared" si="3"/>
        <v>20</v>
      </c>
    </row>
    <row r="92" spans="1:8" ht="15.75" customHeight="1">
      <c r="A92" s="8" t="s">
        <v>2658</v>
      </c>
      <c r="B92" s="35">
        <v>44348</v>
      </c>
      <c r="C92" s="36" t="s">
        <v>2716</v>
      </c>
      <c r="D92" s="36" t="s">
        <v>2717</v>
      </c>
      <c r="E92" s="6">
        <f t="shared" si="1"/>
        <v>119.8</v>
      </c>
      <c r="F92" s="48">
        <v>1</v>
      </c>
      <c r="G92" s="6">
        <f t="shared" si="2"/>
        <v>119.8</v>
      </c>
      <c r="H92" s="6">
        <f t="shared" si="3"/>
        <v>0</v>
      </c>
    </row>
    <row r="93" spans="1:8" ht="15.75" customHeight="1">
      <c r="A93" s="8" t="s">
        <v>2658</v>
      </c>
      <c r="B93" s="35">
        <v>44349</v>
      </c>
      <c r="C93" s="34" t="s">
        <v>2027</v>
      </c>
      <c r="D93" s="34" t="s">
        <v>2718</v>
      </c>
      <c r="E93" s="6">
        <f t="shared" si="1"/>
        <v>69.95</v>
      </c>
      <c r="F93" s="48">
        <v>1</v>
      </c>
      <c r="G93" s="6">
        <f t="shared" si="2"/>
        <v>69.95</v>
      </c>
      <c r="H93" s="6">
        <f t="shared" si="3"/>
        <v>0</v>
      </c>
    </row>
    <row r="94" spans="1:8" ht="15.75" customHeight="1">
      <c r="A94" s="8" t="s">
        <v>2658</v>
      </c>
      <c r="B94" s="35">
        <v>44349</v>
      </c>
      <c r="C94" s="34" t="s">
        <v>2645</v>
      </c>
      <c r="D94" s="34" t="s">
        <v>557</v>
      </c>
      <c r="E94" s="6">
        <f t="shared" si="1"/>
        <v>18</v>
      </c>
      <c r="F94" s="48">
        <v>0</v>
      </c>
      <c r="G94" s="6" t="str">
        <f t="shared" si="2"/>
        <v/>
      </c>
      <c r="H94" s="6">
        <f t="shared" si="3"/>
        <v>18</v>
      </c>
    </row>
    <row r="95" spans="1:8" ht="15.75" customHeight="1">
      <c r="A95" s="8" t="s">
        <v>2719</v>
      </c>
      <c r="B95" s="33">
        <v>44322</v>
      </c>
      <c r="C95" s="34" t="s">
        <v>292</v>
      </c>
      <c r="D95" s="34" t="s">
        <v>2720</v>
      </c>
      <c r="E95" s="6">
        <f t="shared" si="1"/>
        <v>59.83</v>
      </c>
      <c r="F95" s="48">
        <v>2</v>
      </c>
      <c r="G95" s="6">
        <f t="shared" si="2"/>
        <v>29.914999999999999</v>
      </c>
      <c r="H95" s="6">
        <f t="shared" si="3"/>
        <v>29.914999999999999</v>
      </c>
    </row>
    <row r="96" spans="1:8" ht="15.75" customHeight="1">
      <c r="A96" s="8" t="s">
        <v>2719</v>
      </c>
      <c r="B96" s="35">
        <v>44329</v>
      </c>
      <c r="C96" s="34" t="s">
        <v>2721</v>
      </c>
      <c r="D96" s="34" t="s">
        <v>2722</v>
      </c>
      <c r="E96" s="6">
        <f t="shared" si="1"/>
        <v>1247.21</v>
      </c>
      <c r="F96" s="48">
        <v>1</v>
      </c>
      <c r="G96" s="6">
        <f t="shared" si="2"/>
        <v>1247.21</v>
      </c>
      <c r="H96" s="6">
        <f t="shared" si="3"/>
        <v>0</v>
      </c>
    </row>
    <row r="97" spans="1:8" ht="15.75" customHeight="1">
      <c r="A97" s="8" t="s">
        <v>2719</v>
      </c>
      <c r="B97" s="35">
        <v>44329</v>
      </c>
      <c r="C97" s="36" t="s">
        <v>2723</v>
      </c>
      <c r="D97" s="36" t="s">
        <v>2724</v>
      </c>
      <c r="E97" s="6">
        <f t="shared" si="1"/>
        <v>720</v>
      </c>
      <c r="F97" s="48">
        <v>0</v>
      </c>
      <c r="G97" s="6" t="str">
        <f t="shared" si="2"/>
        <v/>
      </c>
      <c r="H97" s="6">
        <f t="shared" si="3"/>
        <v>720</v>
      </c>
    </row>
    <row r="98" spans="1:8" ht="15.75" customHeight="1">
      <c r="A98" s="8" t="s">
        <v>2719</v>
      </c>
      <c r="B98" s="35">
        <v>44338</v>
      </c>
      <c r="C98" s="36" t="s">
        <v>292</v>
      </c>
      <c r="D98" s="36" t="s">
        <v>2725</v>
      </c>
      <c r="E98" s="6">
        <f t="shared" si="1"/>
        <v>62.46</v>
      </c>
      <c r="F98" s="48">
        <v>2</v>
      </c>
      <c r="G98" s="6">
        <f t="shared" si="2"/>
        <v>31.23</v>
      </c>
      <c r="H98" s="6">
        <f t="shared" si="3"/>
        <v>31.23</v>
      </c>
    </row>
    <row r="99" spans="1:8" ht="15.75" customHeight="1">
      <c r="A99" s="8"/>
      <c r="B99" s="18"/>
      <c r="E99" s="6"/>
      <c r="F99" s="48"/>
      <c r="G99" s="6"/>
      <c r="H99" s="8"/>
    </row>
    <row r="100" spans="1:8" ht="15.75" customHeight="1">
      <c r="A100" s="8"/>
      <c r="B100" s="19"/>
      <c r="E100" s="6"/>
      <c r="F100" s="48"/>
      <c r="G100" s="6"/>
      <c r="H100" s="8"/>
    </row>
    <row r="101" spans="1:8" ht="15.75" customHeight="1">
      <c r="A101" s="8"/>
      <c r="B101" s="18"/>
      <c r="E101" s="6"/>
      <c r="F101" s="48"/>
      <c r="G101" s="6"/>
      <c r="H101" s="8"/>
    </row>
    <row r="102" spans="1:8" ht="15.75" customHeight="1">
      <c r="A102" s="8"/>
      <c r="B102" s="19"/>
      <c r="E102" s="6"/>
      <c r="F102" s="48"/>
      <c r="G102" s="6"/>
      <c r="H102" s="8"/>
    </row>
    <row r="103" spans="1:8" ht="15.75" customHeight="1">
      <c r="A103" s="8"/>
      <c r="B103" s="20"/>
      <c r="C103" s="21"/>
      <c r="D103" s="22"/>
      <c r="E103" s="6"/>
      <c r="F103" s="48"/>
      <c r="G103" s="6"/>
      <c r="H103" s="8"/>
    </row>
    <row r="104" spans="1:8" ht="15.75" customHeight="1">
      <c r="A104" s="8"/>
      <c r="B104" s="20"/>
      <c r="C104" s="21"/>
      <c r="D104" s="22"/>
      <c r="E104" s="6"/>
      <c r="F104" s="48"/>
      <c r="G104" s="6"/>
      <c r="H104" s="8"/>
    </row>
    <row r="105" spans="1:8" ht="15.75" customHeight="1">
      <c r="A105" s="8"/>
      <c r="B105" s="23"/>
      <c r="C105" s="21"/>
      <c r="D105" s="22"/>
      <c r="E105" s="6"/>
      <c r="F105" s="48"/>
      <c r="G105" s="6"/>
      <c r="H105" s="8"/>
    </row>
    <row r="106" spans="1:8" ht="15.75" customHeight="1">
      <c r="A106" s="8"/>
      <c r="B106" s="23"/>
      <c r="C106" s="21"/>
      <c r="D106" s="22"/>
      <c r="E106" s="6"/>
      <c r="F106" s="48"/>
      <c r="G106" s="6"/>
      <c r="H106" s="8"/>
    </row>
    <row r="107" spans="1:8" ht="15.75" customHeight="1">
      <c r="A107" s="8"/>
      <c r="B107" s="23"/>
      <c r="C107" s="21"/>
      <c r="D107" s="22"/>
      <c r="E107" s="6"/>
      <c r="F107" s="4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48"/>
      <c r="G108" s="6"/>
      <c r="H108" s="8"/>
    </row>
    <row r="109" spans="1:8" ht="15.75" customHeight="1">
      <c r="B109" s="26"/>
      <c r="F109" s="49"/>
      <c r="G109" s="13"/>
    </row>
    <row r="110" spans="1:8" ht="15.75" customHeight="1">
      <c r="B110" s="26"/>
      <c r="F110" s="49"/>
      <c r="G110" s="13"/>
    </row>
    <row r="111" spans="1:8" ht="15.75" customHeight="1">
      <c r="B111" s="26"/>
      <c r="F111" s="49"/>
      <c r="G111" s="13"/>
    </row>
    <row r="112" spans="1:8" ht="15.75" customHeight="1">
      <c r="F112" s="49"/>
      <c r="G112" s="13"/>
    </row>
    <row r="113" spans="6:8" ht="15.75" customHeight="1">
      <c r="F113" s="49"/>
    </row>
    <row r="114" spans="6:8" ht="15.75" customHeight="1">
      <c r="F114" s="49"/>
    </row>
    <row r="115" spans="6:8" ht="15.75" customHeight="1">
      <c r="F115" s="49"/>
    </row>
    <row r="116" spans="6:8" ht="15.75" customHeight="1">
      <c r="F116" s="49"/>
      <c r="G116" s="13"/>
    </row>
    <row r="117" spans="6:8" ht="15.75" customHeight="1">
      <c r="F117" s="49"/>
      <c r="G117" s="13"/>
    </row>
    <row r="118" spans="6:8" ht="15.75" customHeight="1">
      <c r="F118" s="49"/>
      <c r="G118" s="13"/>
    </row>
    <row r="119" spans="6:8" ht="15.75" customHeight="1">
      <c r="F119" s="49"/>
      <c r="G119" s="13"/>
    </row>
    <row r="120" spans="6:8" ht="15.75" customHeight="1">
      <c r="F120" s="49"/>
      <c r="G120" s="13"/>
    </row>
    <row r="121" spans="6:8" ht="15.75" customHeight="1">
      <c r="F121" s="49"/>
      <c r="G121" s="6"/>
      <c r="H121" s="8"/>
    </row>
    <row r="122" spans="6:8" ht="15.75" customHeight="1">
      <c r="F122" s="49"/>
      <c r="G122" s="6"/>
      <c r="H122" s="8"/>
    </row>
    <row r="123" spans="6:8" ht="15.75" customHeight="1">
      <c r="F123" s="49"/>
      <c r="G123" s="6"/>
      <c r="H123" s="8"/>
    </row>
    <row r="124" spans="6:8" ht="15.75" customHeight="1">
      <c r="F124" s="49"/>
      <c r="G124" s="13"/>
    </row>
    <row r="125" spans="6:8" ht="15.75" customHeight="1">
      <c r="F125" s="49"/>
      <c r="G125" s="13"/>
    </row>
    <row r="126" spans="6:8" ht="15.75" customHeight="1">
      <c r="F126" s="49"/>
      <c r="G126" s="13"/>
    </row>
    <row r="127" spans="6:8" ht="15.75" customHeight="1">
      <c r="F127" s="49"/>
      <c r="G127" s="13"/>
    </row>
    <row r="128" spans="6:8" ht="15.75" customHeight="1">
      <c r="F128" s="49"/>
      <c r="G128" s="13"/>
    </row>
    <row r="129" spans="6:7" ht="15.75" customHeight="1">
      <c r="F129" s="49"/>
      <c r="G129" s="13"/>
    </row>
    <row r="130" spans="6:7" ht="15.75" customHeight="1">
      <c r="F130" s="49"/>
      <c r="G130" s="13"/>
    </row>
    <row r="131" spans="6:7" ht="15.75" customHeight="1">
      <c r="F131" s="49"/>
      <c r="G131" s="13"/>
    </row>
    <row r="132" spans="6:7" ht="15.75" customHeight="1">
      <c r="F132" s="49"/>
      <c r="G132" s="13"/>
    </row>
    <row r="133" spans="6:7" ht="15.75" customHeight="1">
      <c r="F133" s="49"/>
      <c r="G133" s="13"/>
    </row>
    <row r="134" spans="6:7" ht="15.75" customHeight="1">
      <c r="F134" s="49"/>
      <c r="G134" s="13"/>
    </row>
    <row r="135" spans="6:7" ht="15.75" customHeight="1">
      <c r="F135" s="49"/>
      <c r="G135" s="13"/>
    </row>
    <row r="136" spans="6:7" ht="15.75" customHeight="1">
      <c r="F136" s="49"/>
      <c r="G136" s="13"/>
    </row>
    <row r="137" spans="6:7" ht="15.75" customHeight="1">
      <c r="F137" s="49"/>
      <c r="G137" s="13"/>
    </row>
    <row r="138" spans="6:7" ht="15.75" customHeight="1">
      <c r="F138" s="49"/>
      <c r="G138" s="13"/>
    </row>
    <row r="139" spans="6:7" ht="15.75" customHeight="1">
      <c r="F139" s="49"/>
      <c r="G139" s="13"/>
    </row>
    <row r="140" spans="6:7" ht="15.75" customHeight="1">
      <c r="F140" s="49"/>
      <c r="G140" s="13"/>
    </row>
    <row r="141" spans="6:7" ht="15.75" customHeight="1">
      <c r="F141" s="49"/>
      <c r="G141" s="13"/>
    </row>
    <row r="142" spans="6:7" ht="15.75" customHeight="1">
      <c r="F142" s="49"/>
      <c r="G142" s="13"/>
    </row>
    <row r="143" spans="6:7" ht="15.75" customHeight="1">
      <c r="F143" s="49"/>
      <c r="G143" s="13"/>
    </row>
    <row r="144" spans="6:7" ht="15.75" customHeight="1">
      <c r="F144" s="49"/>
      <c r="G144" s="13"/>
    </row>
    <row r="145" spans="6:7" ht="15.75" customHeight="1">
      <c r="F145" s="49"/>
      <c r="G145" s="13"/>
    </row>
    <row r="146" spans="6:7" ht="15.75" customHeight="1">
      <c r="F146" s="49"/>
      <c r="G146" s="13"/>
    </row>
    <row r="147" spans="6:7" ht="15.75" customHeight="1">
      <c r="F147" s="49"/>
      <c r="G147" s="13"/>
    </row>
    <row r="148" spans="6:7" ht="15.75" customHeight="1">
      <c r="F148" s="49"/>
      <c r="G148" s="13"/>
    </row>
    <row r="149" spans="6:7" ht="15.75" customHeight="1">
      <c r="F149" s="49"/>
      <c r="G149" s="13"/>
    </row>
    <row r="150" spans="6:7" ht="15.75" customHeight="1">
      <c r="F150" s="49"/>
      <c r="G150" s="13"/>
    </row>
    <row r="151" spans="6:7" ht="15.75" customHeight="1">
      <c r="F151" s="49"/>
      <c r="G151" s="13"/>
    </row>
    <row r="152" spans="6:7" ht="15.75" customHeight="1">
      <c r="F152" s="49"/>
      <c r="G152" s="13"/>
    </row>
    <row r="153" spans="6:7" ht="15.75" customHeight="1">
      <c r="F153" s="49"/>
      <c r="G153" s="13"/>
    </row>
    <row r="154" spans="6:7" ht="15.75" customHeight="1">
      <c r="F154" s="49"/>
      <c r="G154" s="13"/>
    </row>
    <row r="155" spans="6:7" ht="15.75" customHeight="1">
      <c r="F155" s="49"/>
      <c r="G155" s="13"/>
    </row>
    <row r="156" spans="6:7" ht="15.75" customHeight="1">
      <c r="F156" s="49"/>
      <c r="G156" s="13"/>
    </row>
    <row r="157" spans="6:7" ht="15.75" customHeight="1">
      <c r="F157" s="49"/>
      <c r="G157" s="13"/>
    </row>
    <row r="158" spans="6:7" ht="15.75" customHeight="1">
      <c r="F158" s="49"/>
      <c r="G158" s="13"/>
    </row>
    <row r="159" spans="6:7" ht="15.75" customHeight="1">
      <c r="F159" s="49"/>
      <c r="G159" s="13"/>
    </row>
    <row r="160" spans="6:7" ht="15.75" customHeight="1">
      <c r="F160" s="49"/>
      <c r="G160" s="13"/>
    </row>
    <row r="161" spans="6:7" ht="15.75" customHeight="1">
      <c r="F161" s="49"/>
      <c r="G161" s="13"/>
    </row>
    <row r="162" spans="6:7" ht="15.75" customHeight="1">
      <c r="F162" s="49"/>
      <c r="G162" s="13"/>
    </row>
    <row r="163" spans="6:7" ht="15.75" customHeight="1">
      <c r="F163" s="49"/>
      <c r="G163" s="13"/>
    </row>
    <row r="164" spans="6:7" ht="15.75" customHeight="1">
      <c r="F164" s="49"/>
      <c r="G164" s="13"/>
    </row>
    <row r="165" spans="6:7" ht="15.75" customHeight="1">
      <c r="F165" s="49"/>
      <c r="G165" s="13"/>
    </row>
    <row r="166" spans="6:7" ht="15.75" customHeight="1">
      <c r="F166" s="49"/>
      <c r="G166" s="13"/>
    </row>
    <row r="167" spans="6:7" ht="15.75" customHeight="1">
      <c r="F167" s="49"/>
      <c r="G167" s="13"/>
    </row>
    <row r="168" spans="6:7" ht="15.75" customHeight="1">
      <c r="F168" s="49"/>
      <c r="G168" s="13"/>
    </row>
    <row r="169" spans="6:7" ht="15.75" customHeight="1">
      <c r="F169" s="49"/>
      <c r="G169" s="13"/>
    </row>
    <row r="170" spans="6:7" ht="15.75" customHeight="1">
      <c r="F170" s="49"/>
      <c r="G170" s="13"/>
    </row>
    <row r="171" spans="6:7" ht="15.75" customHeight="1">
      <c r="F171" s="49"/>
      <c r="G171" s="13"/>
    </row>
    <row r="172" spans="6:7" ht="15.75" customHeight="1">
      <c r="F172" s="49"/>
      <c r="G172" s="13"/>
    </row>
    <row r="173" spans="6:7" ht="15.75" customHeight="1">
      <c r="F173" s="49"/>
      <c r="G173" s="13"/>
    </row>
    <row r="174" spans="6:7" ht="15.75" customHeight="1">
      <c r="F174" s="49"/>
      <c r="G174" s="13"/>
    </row>
    <row r="175" spans="6:7" ht="15.75" customHeight="1">
      <c r="F175" s="49"/>
      <c r="G175" s="13"/>
    </row>
    <row r="176" spans="6:7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</row>
    <row r="245" spans="6:7" ht="15.75" customHeight="1">
      <c r="F245" s="49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</sheetData>
  <autoFilter ref="A2:H111" xr:uid="{00000000-0009-0000-0000-000024000000}">
    <sortState xmlns:xlrd2="http://schemas.microsoft.com/office/spreadsheetml/2017/richdata2" ref="A2:H111">
      <sortCondition ref="C2:C111"/>
      <sortCondition ref="B2:B111"/>
      <sortCondition descending="1" ref="H2:H111"/>
      <sortCondition descending="1" ref="E2:E111"/>
      <sortCondition descending="1" ref="G2:G111"/>
      <sortCondition descending="1" ref="D2:D111"/>
    </sortState>
  </autoFilter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L995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1863</v>
      </c>
      <c r="B1" s="8"/>
      <c r="C1" s="8"/>
      <c r="D1" s="8"/>
      <c r="E1" s="8"/>
      <c r="F1" s="48"/>
      <c r="G1" s="27">
        <f t="shared" ref="G1:H1" si="0">SUM(G3:G122)</f>
        <v>720.255</v>
      </c>
      <c r="H1" s="27">
        <f t="shared" si="0"/>
        <v>1113.2749999999999</v>
      </c>
      <c r="I1" s="31" t="s">
        <v>1864</v>
      </c>
      <c r="J1" s="31">
        <f>G1*1</f>
        <v>720.255</v>
      </c>
      <c r="K1" s="31">
        <f>SUM(G1:H1)-J1</f>
        <v>1113.2749999999996</v>
      </c>
      <c r="L1" s="31">
        <f>SUM(J1:K1)</f>
        <v>1833.5299999999997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966.255</v>
      </c>
      <c r="K2" s="31">
        <f>K1+K6+K7</f>
        <v>1482.2749999999996</v>
      </c>
      <c r="L2" s="31">
        <f>SUM(J2:K2)</f>
        <v>2448.5299999999997</v>
      </c>
    </row>
    <row r="3" spans="1:12" ht="15.75">
      <c r="A3" s="8" t="s">
        <v>2658</v>
      </c>
      <c r="B3" s="35">
        <v>44349</v>
      </c>
      <c r="C3" s="34" t="s">
        <v>41</v>
      </c>
      <c r="D3" s="34" t="s">
        <v>2726</v>
      </c>
      <c r="E3" s="6">
        <f t="shared" ref="E3:E36" si="1">MID(D3,3,LEN(D3)-2)+0</f>
        <v>5.85</v>
      </c>
      <c r="F3" s="48">
        <v>0</v>
      </c>
      <c r="G3" s="6" t="str">
        <f t="shared" ref="G3:G98" si="2">IFERROR(E3/F3,"")</f>
        <v/>
      </c>
      <c r="H3" s="6">
        <f t="shared" ref="H3:H98" si="3">IF(F3=0,E3,E3-G3)</f>
        <v>5.85</v>
      </c>
      <c r="I3" s="32" t="s">
        <v>1868</v>
      </c>
      <c r="J3" s="31">
        <f>J1-J7+J6</f>
        <v>966.255</v>
      </c>
      <c r="K3" s="32"/>
      <c r="L3" s="32"/>
    </row>
    <row r="4" spans="1:12">
      <c r="A4" s="8" t="s">
        <v>2658</v>
      </c>
      <c r="B4" s="33">
        <v>44350</v>
      </c>
      <c r="C4" s="34" t="s">
        <v>2689</v>
      </c>
      <c r="D4" s="36" t="s">
        <v>695</v>
      </c>
      <c r="E4" s="6">
        <f t="shared" si="1"/>
        <v>5.3</v>
      </c>
      <c r="F4" s="48">
        <v>2</v>
      </c>
      <c r="G4" s="6">
        <f t="shared" si="2"/>
        <v>2.65</v>
      </c>
      <c r="H4" s="6">
        <f t="shared" si="3"/>
        <v>2.65</v>
      </c>
    </row>
    <row r="5" spans="1:12" ht="15.75">
      <c r="A5" s="8" t="s">
        <v>2658</v>
      </c>
      <c r="B5" s="35">
        <v>44350</v>
      </c>
      <c r="C5" s="34" t="s">
        <v>2689</v>
      </c>
      <c r="D5" s="34" t="s">
        <v>1178</v>
      </c>
      <c r="E5" s="6">
        <f t="shared" si="1"/>
        <v>7.8</v>
      </c>
      <c r="F5" s="48">
        <v>2</v>
      </c>
      <c r="G5" s="6">
        <f t="shared" si="2"/>
        <v>3.9</v>
      </c>
      <c r="H5" s="6">
        <f t="shared" si="3"/>
        <v>3.9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3">
        <v>44351</v>
      </c>
      <c r="C6" s="34" t="s">
        <v>2412</v>
      </c>
      <c r="D6" s="36" t="s">
        <v>1529</v>
      </c>
      <c r="E6" s="6">
        <f t="shared" si="1"/>
        <v>7</v>
      </c>
      <c r="F6" s="48">
        <v>2</v>
      </c>
      <c r="G6" s="6">
        <f t="shared" si="2"/>
        <v>3.5</v>
      </c>
      <c r="H6" s="6">
        <f t="shared" si="3"/>
        <v>3.5</v>
      </c>
      <c r="I6" s="32" t="s">
        <v>1806</v>
      </c>
      <c r="J6" s="32">
        <f>J5/2*0.4/0.5</f>
        <v>246</v>
      </c>
      <c r="K6" s="32">
        <f>J5-J6</f>
        <v>369</v>
      </c>
    </row>
    <row r="7" spans="1:12" ht="15.75">
      <c r="A7" s="8" t="s">
        <v>2658</v>
      </c>
      <c r="B7" s="33">
        <v>44352</v>
      </c>
      <c r="C7" s="34" t="s">
        <v>2727</v>
      </c>
      <c r="D7" s="34" t="s">
        <v>2070</v>
      </c>
      <c r="E7" s="6">
        <f t="shared" si="1"/>
        <v>13.11</v>
      </c>
      <c r="F7" s="48">
        <v>2</v>
      </c>
      <c r="G7" s="6">
        <f t="shared" si="2"/>
        <v>6.5549999999999997</v>
      </c>
      <c r="H7" s="6">
        <f t="shared" si="3"/>
        <v>6.5549999999999997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44352</v>
      </c>
      <c r="C8" s="34" t="s">
        <v>2461</v>
      </c>
      <c r="D8" s="34" t="s">
        <v>2728</v>
      </c>
      <c r="E8" s="6">
        <f t="shared" si="1"/>
        <v>23.95</v>
      </c>
      <c r="F8" s="48">
        <v>2</v>
      </c>
      <c r="G8" s="6">
        <f t="shared" si="2"/>
        <v>11.975</v>
      </c>
      <c r="H8" s="6">
        <f t="shared" si="3"/>
        <v>11.975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5">
        <v>44353</v>
      </c>
      <c r="C9" s="34" t="s">
        <v>2729</v>
      </c>
      <c r="D9" s="36" t="s">
        <v>338</v>
      </c>
      <c r="E9" s="6">
        <f t="shared" si="1"/>
        <v>1.8</v>
      </c>
      <c r="F9" s="48"/>
      <c r="G9" s="6" t="str">
        <f t="shared" si="2"/>
        <v/>
      </c>
      <c r="H9" s="6">
        <f t="shared" si="3"/>
        <v>1.8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5">
        <v>44353</v>
      </c>
      <c r="C10" s="34" t="s">
        <v>2689</v>
      </c>
      <c r="D10" s="34" t="s">
        <v>2730</v>
      </c>
      <c r="E10" s="6">
        <f t="shared" si="1"/>
        <v>10.3</v>
      </c>
      <c r="F10" s="48"/>
      <c r="G10" s="6" t="str">
        <f t="shared" si="2"/>
        <v/>
      </c>
      <c r="H10" s="6">
        <f t="shared" si="3"/>
        <v>10.3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44353</v>
      </c>
      <c r="C11" s="34" t="s">
        <v>2689</v>
      </c>
      <c r="D11" s="34" t="s">
        <v>695</v>
      </c>
      <c r="E11" s="6">
        <f t="shared" si="1"/>
        <v>5.3</v>
      </c>
      <c r="F11" s="48">
        <v>2</v>
      </c>
      <c r="G11" s="6">
        <f t="shared" si="2"/>
        <v>2.65</v>
      </c>
      <c r="H11" s="6">
        <f t="shared" si="3"/>
        <v>2.65</v>
      </c>
    </row>
    <row r="12" spans="1:12" ht="15.75">
      <c r="A12" s="8" t="s">
        <v>2658</v>
      </c>
      <c r="B12" s="33">
        <v>44353</v>
      </c>
      <c r="C12" s="34" t="s">
        <v>502</v>
      </c>
      <c r="D12" s="34" t="s">
        <v>2731</v>
      </c>
      <c r="E12" s="6">
        <f t="shared" si="1"/>
        <v>0.89</v>
      </c>
      <c r="F12" s="48">
        <v>2</v>
      </c>
      <c r="G12" s="6">
        <f t="shared" si="2"/>
        <v>0.44500000000000001</v>
      </c>
      <c r="H12" s="6">
        <f t="shared" si="3"/>
        <v>0.44500000000000001</v>
      </c>
      <c r="I12" s="1" t="s">
        <v>1818</v>
      </c>
      <c r="J12" s="16">
        <f>J8-K2</f>
        <v>4115.7250000000004</v>
      </c>
      <c r="K12" s="17">
        <f t="shared" ref="K12:K13" si="4">J12/J8</f>
        <v>0.73521346909610585</v>
      </c>
    </row>
    <row r="13" spans="1:12" ht="15.75">
      <c r="A13" s="8" t="s">
        <v>2658</v>
      </c>
      <c r="B13" s="33">
        <v>44353</v>
      </c>
      <c r="C13" s="34" t="s">
        <v>2577</v>
      </c>
      <c r="D13" s="36" t="s">
        <v>617</v>
      </c>
      <c r="E13" s="6">
        <f t="shared" si="1"/>
        <v>4.3</v>
      </c>
      <c r="F13" s="48">
        <v>2</v>
      </c>
      <c r="G13" s="6">
        <f t="shared" si="2"/>
        <v>2.15</v>
      </c>
      <c r="H13" s="6">
        <f t="shared" si="3"/>
        <v>2.15</v>
      </c>
      <c r="I13" s="1" t="s">
        <v>1821</v>
      </c>
      <c r="J13" s="16">
        <f>J9-J2</f>
        <v>2988.9949999999999</v>
      </c>
      <c r="K13" s="17">
        <f t="shared" si="4"/>
        <v>0.75570317931862707</v>
      </c>
    </row>
    <row r="14" spans="1:12">
      <c r="A14" s="8" t="s">
        <v>2658</v>
      </c>
      <c r="B14" s="35">
        <v>44354</v>
      </c>
      <c r="C14" s="34" t="s">
        <v>2379</v>
      </c>
      <c r="D14" s="34" t="s">
        <v>2712</v>
      </c>
      <c r="E14" s="6">
        <f t="shared" si="1"/>
        <v>19.600000000000001</v>
      </c>
      <c r="F14" s="48">
        <v>2</v>
      </c>
      <c r="G14" s="6">
        <f t="shared" si="2"/>
        <v>9.8000000000000007</v>
      </c>
      <c r="H14" s="6">
        <f t="shared" si="3"/>
        <v>9.8000000000000007</v>
      </c>
    </row>
    <row r="15" spans="1:12">
      <c r="A15" s="8" t="s">
        <v>2658</v>
      </c>
      <c r="B15" s="35">
        <v>44354</v>
      </c>
      <c r="C15" s="34" t="s">
        <v>2732</v>
      </c>
      <c r="D15" s="34" t="s">
        <v>1849</v>
      </c>
      <c r="E15" s="6">
        <f t="shared" si="1"/>
        <v>19.98</v>
      </c>
      <c r="F15" s="48">
        <v>2</v>
      </c>
      <c r="G15" s="6">
        <f t="shared" si="2"/>
        <v>9.99</v>
      </c>
      <c r="H15" s="6">
        <f t="shared" si="3"/>
        <v>9.99</v>
      </c>
      <c r="J15" s="47">
        <f>J3+J23</f>
        <v>966.255</v>
      </c>
    </row>
    <row r="16" spans="1:12">
      <c r="A16" s="8" t="s">
        <v>2658</v>
      </c>
      <c r="B16" s="33">
        <v>44354</v>
      </c>
      <c r="C16" s="34" t="s">
        <v>2733</v>
      </c>
      <c r="D16" s="34" t="s">
        <v>2339</v>
      </c>
      <c r="E16" s="6">
        <f t="shared" si="1"/>
        <v>160</v>
      </c>
      <c r="F16" s="48">
        <v>2</v>
      </c>
      <c r="G16" s="6">
        <f t="shared" si="2"/>
        <v>80</v>
      </c>
      <c r="H16" s="6">
        <f t="shared" si="3"/>
        <v>80</v>
      </c>
    </row>
    <row r="17" spans="1:10">
      <c r="A17" s="8" t="s">
        <v>2658</v>
      </c>
      <c r="B17" s="37">
        <v>44355</v>
      </c>
      <c r="C17" s="34" t="s">
        <v>2734</v>
      </c>
      <c r="D17" s="34" t="s">
        <v>346</v>
      </c>
      <c r="E17" s="6">
        <f t="shared" si="1"/>
        <v>2.5</v>
      </c>
      <c r="F17" s="48">
        <v>2</v>
      </c>
      <c r="G17" s="6">
        <f t="shared" si="2"/>
        <v>1.25</v>
      </c>
      <c r="H17" s="6">
        <f t="shared" si="3"/>
        <v>1.25</v>
      </c>
    </row>
    <row r="18" spans="1:10">
      <c r="A18" s="8" t="s">
        <v>2658</v>
      </c>
      <c r="B18" s="33">
        <v>44355</v>
      </c>
      <c r="C18" s="34" t="s">
        <v>2467</v>
      </c>
      <c r="D18" s="34" t="s">
        <v>1057</v>
      </c>
      <c r="E18" s="6">
        <f t="shared" si="1"/>
        <v>5.4</v>
      </c>
      <c r="F18" s="48">
        <v>2</v>
      </c>
      <c r="G18" s="6">
        <f t="shared" si="2"/>
        <v>2.7</v>
      </c>
      <c r="H18" s="6">
        <f t="shared" si="3"/>
        <v>2.7</v>
      </c>
    </row>
    <row r="19" spans="1:10">
      <c r="A19" s="8" t="s">
        <v>2658</v>
      </c>
      <c r="B19" s="33">
        <v>44355</v>
      </c>
      <c r="C19" s="34" t="s">
        <v>2735</v>
      </c>
      <c r="D19" s="34" t="s">
        <v>1529</v>
      </c>
      <c r="E19" s="6">
        <f t="shared" si="1"/>
        <v>7</v>
      </c>
      <c r="F19" s="48">
        <v>4</v>
      </c>
      <c r="G19" s="6">
        <f t="shared" si="2"/>
        <v>1.75</v>
      </c>
      <c r="H19" s="6">
        <f t="shared" si="3"/>
        <v>5.25</v>
      </c>
    </row>
    <row r="20" spans="1:10">
      <c r="A20" s="8" t="s">
        <v>2658</v>
      </c>
      <c r="B20" s="35">
        <v>44355</v>
      </c>
      <c r="C20" s="34" t="s">
        <v>2461</v>
      </c>
      <c r="D20" s="34" t="s">
        <v>2736</v>
      </c>
      <c r="E20" s="6">
        <f t="shared" si="1"/>
        <v>22.86</v>
      </c>
      <c r="F20" s="48"/>
      <c r="G20" s="6" t="str">
        <f t="shared" si="2"/>
        <v/>
      </c>
      <c r="H20" s="6">
        <f t="shared" si="3"/>
        <v>22.86</v>
      </c>
      <c r="I20" s="34" t="s">
        <v>2162</v>
      </c>
      <c r="J20" s="36">
        <f>SUM(E10,E38,E69,E84)</f>
        <v>139.49</v>
      </c>
    </row>
    <row r="21" spans="1:10" ht="15.75" customHeight="1">
      <c r="A21" s="8" t="s">
        <v>2658</v>
      </c>
      <c r="B21" s="35">
        <v>44355</v>
      </c>
      <c r="C21" s="34" t="s">
        <v>2734</v>
      </c>
      <c r="D21" s="34" t="s">
        <v>346</v>
      </c>
      <c r="E21" s="6">
        <f t="shared" si="1"/>
        <v>2.5</v>
      </c>
      <c r="F21" s="48"/>
      <c r="G21" s="6" t="str">
        <f t="shared" si="2"/>
        <v/>
      </c>
      <c r="H21" s="6">
        <f t="shared" si="3"/>
        <v>2.5</v>
      </c>
    </row>
    <row r="22" spans="1:10" ht="15.75" customHeight="1">
      <c r="A22" s="8" t="s">
        <v>2658</v>
      </c>
      <c r="B22" s="35">
        <v>44356</v>
      </c>
      <c r="C22" s="34" t="s">
        <v>1617</v>
      </c>
      <c r="D22" s="34" t="s">
        <v>48</v>
      </c>
      <c r="E22" s="6">
        <f t="shared" si="1"/>
        <v>6.8</v>
      </c>
      <c r="F22" s="48">
        <v>2</v>
      </c>
      <c r="G22" s="6">
        <f t="shared" si="2"/>
        <v>3.4</v>
      </c>
      <c r="H22" s="6">
        <f t="shared" si="3"/>
        <v>3.4</v>
      </c>
      <c r="I22" s="34" t="s">
        <v>2165</v>
      </c>
      <c r="J22" s="36">
        <f>J20</f>
        <v>139.49</v>
      </c>
    </row>
    <row r="23" spans="1:10" ht="15.75" customHeight="1">
      <c r="A23" s="8" t="s">
        <v>2658</v>
      </c>
      <c r="B23" s="35">
        <v>44357</v>
      </c>
      <c r="C23" s="34" t="s">
        <v>5</v>
      </c>
      <c r="D23" s="34" t="s">
        <v>335</v>
      </c>
      <c r="E23" s="6">
        <f t="shared" si="1"/>
        <v>1.35</v>
      </c>
      <c r="F23" s="48">
        <v>2</v>
      </c>
      <c r="G23" s="6">
        <f t="shared" si="2"/>
        <v>0.67500000000000004</v>
      </c>
      <c r="H23" s="6">
        <f t="shared" si="3"/>
        <v>0.67500000000000004</v>
      </c>
      <c r="I23" s="34" t="s">
        <v>2168</v>
      </c>
      <c r="J23" s="36">
        <f>J20-J22</f>
        <v>0</v>
      </c>
    </row>
    <row r="24" spans="1:10" ht="15.75" customHeight="1">
      <c r="A24" s="8" t="s">
        <v>2658</v>
      </c>
      <c r="B24" s="35">
        <v>44357</v>
      </c>
      <c r="C24" s="34" t="s">
        <v>2689</v>
      </c>
      <c r="D24" s="34" t="s">
        <v>2690</v>
      </c>
      <c r="E24" s="6">
        <f t="shared" si="1"/>
        <v>13.1</v>
      </c>
      <c r="F24" s="48">
        <v>0</v>
      </c>
      <c r="G24" s="6" t="str">
        <f t="shared" si="2"/>
        <v/>
      </c>
      <c r="H24" s="6">
        <f t="shared" si="3"/>
        <v>13.1</v>
      </c>
    </row>
    <row r="25" spans="1:10" ht="15.75" customHeight="1">
      <c r="A25" s="8" t="s">
        <v>2658</v>
      </c>
      <c r="B25" s="35">
        <v>44357</v>
      </c>
      <c r="C25" s="34" t="s">
        <v>2737</v>
      </c>
      <c r="D25" s="36" t="s">
        <v>742</v>
      </c>
      <c r="E25" s="6">
        <f t="shared" si="1"/>
        <v>3.8</v>
      </c>
      <c r="F25" s="48">
        <v>2</v>
      </c>
      <c r="G25" s="6">
        <f t="shared" si="2"/>
        <v>1.9</v>
      </c>
      <c r="H25" s="6">
        <f t="shared" si="3"/>
        <v>1.9</v>
      </c>
    </row>
    <row r="26" spans="1:10" ht="15.75" customHeight="1">
      <c r="A26" s="8" t="s">
        <v>2658</v>
      </c>
      <c r="B26" s="35">
        <v>44357</v>
      </c>
      <c r="C26" s="34" t="s">
        <v>5</v>
      </c>
      <c r="D26" s="34" t="s">
        <v>2738</v>
      </c>
      <c r="E26" s="6">
        <f t="shared" si="1"/>
        <v>33.64</v>
      </c>
      <c r="F26" s="48">
        <v>2</v>
      </c>
      <c r="G26" s="6">
        <f t="shared" si="2"/>
        <v>16.82</v>
      </c>
      <c r="H26" s="6">
        <f t="shared" si="3"/>
        <v>16.82</v>
      </c>
    </row>
    <row r="27" spans="1:10" ht="15.75" customHeight="1">
      <c r="A27" s="8" t="s">
        <v>2658</v>
      </c>
      <c r="B27" s="35">
        <v>44359</v>
      </c>
      <c r="C27" s="34" t="s">
        <v>443</v>
      </c>
      <c r="D27" s="34" t="s">
        <v>1114</v>
      </c>
      <c r="E27" s="6">
        <f t="shared" si="1"/>
        <v>3.6</v>
      </c>
      <c r="F27" s="48">
        <v>2</v>
      </c>
      <c r="G27" s="6">
        <f t="shared" si="2"/>
        <v>1.8</v>
      </c>
      <c r="H27" s="6">
        <f t="shared" si="3"/>
        <v>1.8</v>
      </c>
    </row>
    <row r="28" spans="1:10" ht="15.75" customHeight="1">
      <c r="A28" s="8" t="s">
        <v>2658</v>
      </c>
      <c r="B28" s="35">
        <v>44359</v>
      </c>
      <c r="C28" s="34" t="s">
        <v>65</v>
      </c>
      <c r="D28" s="34" t="s">
        <v>270</v>
      </c>
      <c r="E28" s="6">
        <f t="shared" si="1"/>
        <v>3</v>
      </c>
      <c r="F28" s="48">
        <v>2</v>
      </c>
      <c r="G28" s="6">
        <f t="shared" si="2"/>
        <v>1.5</v>
      </c>
      <c r="H28" s="6">
        <f t="shared" si="3"/>
        <v>1.5</v>
      </c>
    </row>
    <row r="29" spans="1:10" ht="15.75" customHeight="1">
      <c r="A29" s="8" t="s">
        <v>2658</v>
      </c>
      <c r="B29" s="35">
        <v>44359</v>
      </c>
      <c r="C29" s="34" t="s">
        <v>2739</v>
      </c>
      <c r="D29" s="34" t="s">
        <v>2523</v>
      </c>
      <c r="E29" s="6">
        <f t="shared" si="1"/>
        <v>17.8</v>
      </c>
      <c r="F29" s="48">
        <v>0</v>
      </c>
      <c r="G29" s="6" t="str">
        <f t="shared" si="2"/>
        <v/>
      </c>
      <c r="H29" s="6">
        <f t="shared" si="3"/>
        <v>17.8</v>
      </c>
      <c r="I29" s="34" t="s">
        <v>2677</v>
      </c>
    </row>
    <row r="30" spans="1:10" ht="15.75" customHeight="1">
      <c r="A30" s="8" t="s">
        <v>2658</v>
      </c>
      <c r="B30" s="35">
        <v>44359</v>
      </c>
      <c r="C30" s="34" t="s">
        <v>2412</v>
      </c>
      <c r="D30" s="34" t="s">
        <v>1529</v>
      </c>
      <c r="E30" s="6">
        <f t="shared" si="1"/>
        <v>7</v>
      </c>
      <c r="F30" s="48">
        <v>2</v>
      </c>
      <c r="G30" s="6">
        <f t="shared" si="2"/>
        <v>3.5</v>
      </c>
      <c r="H30" s="6">
        <f t="shared" si="3"/>
        <v>3.5</v>
      </c>
    </row>
    <row r="31" spans="1:10" ht="15.75" customHeight="1">
      <c r="A31" s="8" t="s">
        <v>2658</v>
      </c>
      <c r="B31" s="33">
        <v>44359</v>
      </c>
      <c r="C31" s="34" t="s">
        <v>2740</v>
      </c>
      <c r="D31" s="34" t="s">
        <v>270</v>
      </c>
      <c r="E31" s="6">
        <f t="shared" si="1"/>
        <v>3</v>
      </c>
      <c r="F31" s="48">
        <v>2</v>
      </c>
      <c r="G31" s="6">
        <f t="shared" si="2"/>
        <v>1.5</v>
      </c>
      <c r="H31" s="6">
        <f t="shared" si="3"/>
        <v>1.5</v>
      </c>
    </row>
    <row r="32" spans="1:10" ht="15.75" customHeight="1">
      <c r="A32" s="8" t="s">
        <v>2658</v>
      </c>
      <c r="B32" s="35">
        <v>44359</v>
      </c>
      <c r="C32" s="34" t="s">
        <v>2464</v>
      </c>
      <c r="D32" s="34" t="s">
        <v>801</v>
      </c>
      <c r="E32" s="6">
        <f t="shared" si="1"/>
        <v>6</v>
      </c>
      <c r="F32" s="48">
        <v>2</v>
      </c>
      <c r="G32" s="6">
        <f t="shared" si="2"/>
        <v>3</v>
      </c>
      <c r="H32" s="6">
        <f t="shared" si="3"/>
        <v>3</v>
      </c>
    </row>
    <row r="33" spans="1:8" ht="15.75" customHeight="1">
      <c r="A33" s="8" t="s">
        <v>2658</v>
      </c>
      <c r="B33" s="35">
        <v>44360</v>
      </c>
      <c r="C33" s="34" t="s">
        <v>41</v>
      </c>
      <c r="D33" s="34" t="s">
        <v>2436</v>
      </c>
      <c r="E33" s="6">
        <f t="shared" si="1"/>
        <v>3.85</v>
      </c>
      <c r="F33" s="48">
        <v>2</v>
      </c>
      <c r="G33" s="6">
        <f t="shared" si="2"/>
        <v>1.925</v>
      </c>
      <c r="H33" s="6">
        <f t="shared" si="3"/>
        <v>1.925</v>
      </c>
    </row>
    <row r="34" spans="1:8" ht="15.75" customHeight="1">
      <c r="A34" s="8" t="s">
        <v>2658</v>
      </c>
      <c r="B34" s="35">
        <v>44360</v>
      </c>
      <c r="C34" s="34" t="s">
        <v>2412</v>
      </c>
      <c r="D34" s="34" t="s">
        <v>1529</v>
      </c>
      <c r="E34" s="6">
        <f t="shared" si="1"/>
        <v>7</v>
      </c>
      <c r="F34" s="48">
        <v>2</v>
      </c>
      <c r="G34" s="6">
        <f t="shared" si="2"/>
        <v>3.5</v>
      </c>
      <c r="H34" s="6">
        <f t="shared" si="3"/>
        <v>3.5</v>
      </c>
    </row>
    <row r="35" spans="1:8" ht="15.75" customHeight="1">
      <c r="A35" s="8" t="s">
        <v>2658</v>
      </c>
      <c r="B35" s="35">
        <v>44360</v>
      </c>
      <c r="C35" s="34" t="s">
        <v>443</v>
      </c>
      <c r="D35" s="34" t="s">
        <v>270</v>
      </c>
      <c r="E35" s="6">
        <f t="shared" si="1"/>
        <v>3</v>
      </c>
      <c r="F35" s="48">
        <v>2</v>
      </c>
      <c r="G35" s="6">
        <f t="shared" si="2"/>
        <v>1.5</v>
      </c>
      <c r="H35" s="6">
        <f t="shared" si="3"/>
        <v>1.5</v>
      </c>
    </row>
    <row r="36" spans="1:8" ht="15.75" customHeight="1">
      <c r="A36" s="8" t="s">
        <v>2658</v>
      </c>
      <c r="B36" s="35">
        <v>44361</v>
      </c>
      <c r="C36" s="34" t="s">
        <v>41</v>
      </c>
      <c r="D36" s="34" t="s">
        <v>2741</v>
      </c>
      <c r="E36" s="6">
        <f t="shared" si="1"/>
        <v>3.65</v>
      </c>
      <c r="F36" s="48">
        <v>2</v>
      </c>
      <c r="G36" s="6">
        <f t="shared" si="2"/>
        <v>1.825</v>
      </c>
      <c r="H36" s="6">
        <f t="shared" si="3"/>
        <v>1.825</v>
      </c>
    </row>
    <row r="37" spans="1:8" ht="15.75" customHeight="1">
      <c r="A37" s="8" t="s">
        <v>2658</v>
      </c>
      <c r="B37" s="35">
        <v>44361</v>
      </c>
      <c r="C37" s="34" t="s">
        <v>41</v>
      </c>
      <c r="D37" s="34" t="s">
        <v>2742</v>
      </c>
      <c r="E37" s="6">
        <v>-3.65</v>
      </c>
      <c r="F37" s="48">
        <v>0</v>
      </c>
      <c r="G37" s="6" t="str">
        <f t="shared" si="2"/>
        <v/>
      </c>
      <c r="H37" s="6">
        <f t="shared" si="3"/>
        <v>-3.65</v>
      </c>
    </row>
    <row r="38" spans="1:8" ht="15.75" customHeight="1">
      <c r="A38" s="8" t="s">
        <v>2658</v>
      </c>
      <c r="B38" s="35">
        <v>44361</v>
      </c>
      <c r="C38" s="34" t="s">
        <v>2743</v>
      </c>
      <c r="D38" s="34" t="s">
        <v>2744</v>
      </c>
      <c r="E38" s="6">
        <f t="shared" ref="E38:E43" si="5">MID(D38,3,LEN(D38)-2)+0</f>
        <v>4.3499999999999996</v>
      </c>
      <c r="F38" s="48"/>
      <c r="G38" s="6" t="str">
        <f t="shared" si="2"/>
        <v/>
      </c>
      <c r="H38" s="6">
        <f t="shared" si="3"/>
        <v>4.3499999999999996</v>
      </c>
    </row>
    <row r="39" spans="1:8" ht="15.75" customHeight="1">
      <c r="A39" s="8" t="s">
        <v>2658</v>
      </c>
      <c r="B39" s="35">
        <v>44361</v>
      </c>
      <c r="C39" s="34" t="s">
        <v>41</v>
      </c>
      <c r="D39" s="34" t="s">
        <v>2741</v>
      </c>
      <c r="E39" s="6">
        <f t="shared" si="5"/>
        <v>3.65</v>
      </c>
      <c r="F39" s="48">
        <v>2</v>
      </c>
      <c r="G39" s="6">
        <f t="shared" si="2"/>
        <v>1.825</v>
      </c>
      <c r="H39" s="6">
        <f t="shared" si="3"/>
        <v>1.825</v>
      </c>
    </row>
    <row r="40" spans="1:8" ht="15.75" customHeight="1">
      <c r="A40" s="8" t="s">
        <v>2658</v>
      </c>
      <c r="B40" s="35">
        <v>44361</v>
      </c>
      <c r="C40" s="34" t="s">
        <v>2745</v>
      </c>
      <c r="D40" s="34" t="s">
        <v>2339</v>
      </c>
      <c r="E40" s="6">
        <f t="shared" si="5"/>
        <v>160</v>
      </c>
      <c r="F40" s="48">
        <v>2</v>
      </c>
      <c r="G40" s="6">
        <f t="shared" si="2"/>
        <v>80</v>
      </c>
      <c r="H40" s="6">
        <f t="shared" si="3"/>
        <v>80</v>
      </c>
    </row>
    <row r="41" spans="1:8" ht="15.75" customHeight="1">
      <c r="A41" s="8" t="s">
        <v>2658</v>
      </c>
      <c r="B41" s="35">
        <v>44361</v>
      </c>
      <c r="C41" s="34" t="s">
        <v>1036</v>
      </c>
      <c r="D41" s="34" t="s">
        <v>1018</v>
      </c>
      <c r="E41" s="6">
        <f t="shared" si="5"/>
        <v>5.95</v>
      </c>
      <c r="F41" s="48">
        <v>0</v>
      </c>
      <c r="G41" s="6" t="str">
        <f t="shared" si="2"/>
        <v/>
      </c>
      <c r="H41" s="6">
        <f t="shared" si="3"/>
        <v>5.95</v>
      </c>
    </row>
    <row r="42" spans="1:8" ht="15.75" customHeight="1">
      <c r="A42" s="8" t="s">
        <v>2658</v>
      </c>
      <c r="B42" s="37">
        <v>44361</v>
      </c>
      <c r="C42" s="34" t="s">
        <v>2412</v>
      </c>
      <c r="D42" s="34" t="s">
        <v>806</v>
      </c>
      <c r="E42" s="6">
        <f t="shared" si="5"/>
        <v>3.5</v>
      </c>
      <c r="F42" s="48">
        <v>2</v>
      </c>
      <c r="G42" s="6">
        <f t="shared" si="2"/>
        <v>1.75</v>
      </c>
      <c r="H42" s="6">
        <f t="shared" si="3"/>
        <v>1.75</v>
      </c>
    </row>
    <row r="43" spans="1:8" ht="15.75" customHeight="1">
      <c r="A43" s="8" t="s">
        <v>2658</v>
      </c>
      <c r="B43" s="33">
        <v>44362</v>
      </c>
      <c r="C43" s="34" t="s">
        <v>2746</v>
      </c>
      <c r="D43" s="34" t="s">
        <v>1108</v>
      </c>
      <c r="E43" s="6">
        <f t="shared" si="5"/>
        <v>6.98</v>
      </c>
      <c r="F43" s="48">
        <v>2</v>
      </c>
      <c r="G43" s="6">
        <f t="shared" si="2"/>
        <v>3.49</v>
      </c>
      <c r="H43" s="6">
        <f t="shared" si="3"/>
        <v>3.49</v>
      </c>
    </row>
    <row r="44" spans="1:8" ht="15.75" customHeight="1">
      <c r="A44" s="8" t="s">
        <v>2658</v>
      </c>
      <c r="B44" s="35">
        <v>44362</v>
      </c>
      <c r="C44" s="34" t="s">
        <v>2746</v>
      </c>
      <c r="D44" s="34" t="s">
        <v>2747</v>
      </c>
      <c r="E44" s="6">
        <v>-6.98</v>
      </c>
      <c r="F44" s="48">
        <v>2</v>
      </c>
      <c r="G44" s="6">
        <f t="shared" si="2"/>
        <v>-3.49</v>
      </c>
      <c r="H44" s="6">
        <f t="shared" si="3"/>
        <v>-3.49</v>
      </c>
    </row>
    <row r="45" spans="1:8" ht="15.75" customHeight="1">
      <c r="A45" s="8" t="s">
        <v>2658</v>
      </c>
      <c r="B45" s="33">
        <v>44362</v>
      </c>
      <c r="C45" s="34" t="s">
        <v>2293</v>
      </c>
      <c r="D45" s="34" t="s">
        <v>2748</v>
      </c>
      <c r="E45" s="6">
        <v>-2.6</v>
      </c>
      <c r="F45" s="48">
        <v>0</v>
      </c>
      <c r="G45" s="6" t="str">
        <f t="shared" si="2"/>
        <v/>
      </c>
      <c r="H45" s="6">
        <f t="shared" si="3"/>
        <v>-2.6</v>
      </c>
    </row>
    <row r="46" spans="1:8" ht="15.75" customHeight="1">
      <c r="A46" s="8" t="s">
        <v>2658</v>
      </c>
      <c r="B46" s="35">
        <v>44362</v>
      </c>
      <c r="C46" s="34" t="s">
        <v>2746</v>
      </c>
      <c r="D46" s="34" t="s">
        <v>2747</v>
      </c>
      <c r="E46" s="6">
        <v>-6.98</v>
      </c>
      <c r="F46" s="48">
        <v>2</v>
      </c>
      <c r="G46" s="6">
        <f t="shared" si="2"/>
        <v>-3.49</v>
      </c>
      <c r="H46" s="6">
        <f t="shared" si="3"/>
        <v>-3.49</v>
      </c>
    </row>
    <row r="47" spans="1:8" ht="15.75" customHeight="1">
      <c r="A47" s="8" t="s">
        <v>2658</v>
      </c>
      <c r="B47" s="35">
        <v>44362</v>
      </c>
      <c r="C47" s="34" t="s">
        <v>2689</v>
      </c>
      <c r="D47" s="34" t="s">
        <v>2122</v>
      </c>
      <c r="E47" s="6">
        <f t="shared" ref="E47:E53" si="6">MID(D47,3,LEN(D47)-2)+0</f>
        <v>11.6</v>
      </c>
      <c r="F47" s="48">
        <v>0</v>
      </c>
      <c r="G47" s="6" t="str">
        <f t="shared" si="2"/>
        <v/>
      </c>
      <c r="H47" s="6">
        <f t="shared" si="3"/>
        <v>11.6</v>
      </c>
    </row>
    <row r="48" spans="1:8" ht="15.75" customHeight="1">
      <c r="A48" s="8" t="s">
        <v>2658</v>
      </c>
      <c r="B48" s="35">
        <v>44362</v>
      </c>
      <c r="C48" s="34" t="s">
        <v>2746</v>
      </c>
      <c r="D48" s="34" t="s">
        <v>1108</v>
      </c>
      <c r="E48" s="6">
        <f t="shared" si="6"/>
        <v>6.98</v>
      </c>
      <c r="F48" s="48">
        <v>0</v>
      </c>
      <c r="G48" s="6" t="str">
        <f t="shared" si="2"/>
        <v/>
      </c>
      <c r="H48" s="6">
        <f t="shared" si="3"/>
        <v>6.98</v>
      </c>
    </row>
    <row r="49" spans="1:8" ht="15.75" customHeight="1">
      <c r="A49" s="8" t="s">
        <v>2658</v>
      </c>
      <c r="B49" s="33">
        <v>44362</v>
      </c>
      <c r="C49" s="34" t="s">
        <v>2746</v>
      </c>
      <c r="D49" s="34" t="s">
        <v>1108</v>
      </c>
      <c r="E49" s="6">
        <f t="shared" si="6"/>
        <v>6.98</v>
      </c>
      <c r="F49" s="48">
        <v>2</v>
      </c>
      <c r="G49" s="6">
        <f t="shared" si="2"/>
        <v>3.49</v>
      </c>
      <c r="H49" s="6">
        <f t="shared" si="3"/>
        <v>3.49</v>
      </c>
    </row>
    <row r="50" spans="1:8" ht="15.75" customHeight="1">
      <c r="A50" s="8" t="s">
        <v>2658</v>
      </c>
      <c r="B50" s="33">
        <v>44362</v>
      </c>
      <c r="C50" s="34" t="s">
        <v>2689</v>
      </c>
      <c r="D50" s="36" t="s">
        <v>2122</v>
      </c>
      <c r="E50" s="6">
        <f t="shared" si="6"/>
        <v>11.6</v>
      </c>
      <c r="F50" s="48">
        <v>2</v>
      </c>
      <c r="G50" s="6">
        <f t="shared" si="2"/>
        <v>5.8</v>
      </c>
      <c r="H50" s="6">
        <f t="shared" si="3"/>
        <v>5.8</v>
      </c>
    </row>
    <row r="51" spans="1:8" ht="15.75" customHeight="1">
      <c r="A51" s="8" t="s">
        <v>2658</v>
      </c>
      <c r="B51" s="35">
        <v>44362</v>
      </c>
      <c r="C51" s="36" t="s">
        <v>2293</v>
      </c>
      <c r="D51" s="36" t="s">
        <v>368</v>
      </c>
      <c r="E51" s="6">
        <f t="shared" si="6"/>
        <v>2.6</v>
      </c>
      <c r="F51" s="48">
        <v>2</v>
      </c>
      <c r="G51" s="6">
        <f t="shared" si="2"/>
        <v>1.3</v>
      </c>
      <c r="H51" s="6">
        <f t="shared" si="3"/>
        <v>1.3</v>
      </c>
    </row>
    <row r="52" spans="1:8" ht="15.75" customHeight="1">
      <c r="A52" s="8" t="s">
        <v>2658</v>
      </c>
      <c r="B52" s="35">
        <v>44362</v>
      </c>
      <c r="C52" s="34" t="s">
        <v>2293</v>
      </c>
      <c r="D52" s="34" t="s">
        <v>368</v>
      </c>
      <c r="E52" s="6">
        <f t="shared" si="6"/>
        <v>2.6</v>
      </c>
      <c r="F52" s="48">
        <v>2</v>
      </c>
      <c r="G52" s="6">
        <f t="shared" si="2"/>
        <v>1.3</v>
      </c>
      <c r="H52" s="6">
        <f t="shared" si="3"/>
        <v>1.3</v>
      </c>
    </row>
    <row r="53" spans="1:8" ht="15.75" customHeight="1">
      <c r="A53" s="8" t="s">
        <v>2658</v>
      </c>
      <c r="B53" s="35">
        <v>44362</v>
      </c>
      <c r="C53" s="34" t="s">
        <v>2746</v>
      </c>
      <c r="D53" s="34" t="s">
        <v>1108</v>
      </c>
      <c r="E53" s="6">
        <f t="shared" si="6"/>
        <v>6.98</v>
      </c>
      <c r="F53" s="48">
        <v>2</v>
      </c>
      <c r="G53" s="6">
        <f t="shared" si="2"/>
        <v>3.49</v>
      </c>
      <c r="H53" s="6">
        <f t="shared" si="3"/>
        <v>3.49</v>
      </c>
    </row>
    <row r="54" spans="1:8" ht="15.75" customHeight="1">
      <c r="A54" s="8" t="s">
        <v>2658</v>
      </c>
      <c r="B54" s="33">
        <v>44362</v>
      </c>
      <c r="C54" s="34" t="s">
        <v>2689</v>
      </c>
      <c r="D54" s="34" t="s">
        <v>2749</v>
      </c>
      <c r="E54" s="6">
        <v>-11.6</v>
      </c>
      <c r="F54" s="48">
        <v>2</v>
      </c>
      <c r="G54" s="6">
        <f t="shared" si="2"/>
        <v>-5.8</v>
      </c>
      <c r="H54" s="6">
        <f t="shared" si="3"/>
        <v>-5.8</v>
      </c>
    </row>
    <row r="55" spans="1:8" ht="15.75" customHeight="1">
      <c r="A55" s="8" t="s">
        <v>2658</v>
      </c>
      <c r="B55" s="33">
        <v>44363</v>
      </c>
      <c r="C55" s="34" t="s">
        <v>443</v>
      </c>
      <c r="D55" s="34" t="s">
        <v>48</v>
      </c>
      <c r="E55" s="6">
        <f t="shared" ref="E55:E98" si="7">MID(D55,3,LEN(D55)-2)+0</f>
        <v>6.8</v>
      </c>
      <c r="F55" s="48">
        <v>0</v>
      </c>
      <c r="G55" s="6" t="str">
        <f t="shared" si="2"/>
        <v/>
      </c>
      <c r="H55" s="6">
        <f t="shared" si="3"/>
        <v>6.8</v>
      </c>
    </row>
    <row r="56" spans="1:8" ht="15.75" customHeight="1">
      <c r="A56" s="8" t="s">
        <v>2658</v>
      </c>
      <c r="B56" s="33">
        <v>44363</v>
      </c>
      <c r="C56" s="34" t="s">
        <v>2750</v>
      </c>
      <c r="D56" s="34" t="s">
        <v>2122</v>
      </c>
      <c r="E56" s="6">
        <f t="shared" si="7"/>
        <v>11.6</v>
      </c>
      <c r="F56" s="48">
        <v>1</v>
      </c>
      <c r="G56" s="6">
        <f t="shared" si="2"/>
        <v>11.6</v>
      </c>
      <c r="H56" s="6">
        <f t="shared" si="3"/>
        <v>0</v>
      </c>
    </row>
    <row r="57" spans="1:8" ht="15.75" customHeight="1">
      <c r="A57" s="8" t="s">
        <v>2658</v>
      </c>
      <c r="B57" s="33">
        <v>44363</v>
      </c>
      <c r="C57" s="34" t="s">
        <v>1916</v>
      </c>
      <c r="D57" s="34" t="s">
        <v>632</v>
      </c>
      <c r="E57" s="6">
        <f t="shared" si="7"/>
        <v>1.95</v>
      </c>
      <c r="F57" s="48">
        <v>0</v>
      </c>
      <c r="G57" s="6" t="str">
        <f t="shared" si="2"/>
        <v/>
      </c>
      <c r="H57" s="6">
        <f t="shared" si="3"/>
        <v>1.95</v>
      </c>
    </row>
    <row r="58" spans="1:8" ht="15.75" customHeight="1">
      <c r="A58" s="8" t="s">
        <v>2658</v>
      </c>
      <c r="B58" s="35">
        <v>44364</v>
      </c>
      <c r="C58" s="34" t="s">
        <v>1916</v>
      </c>
      <c r="D58" s="34" t="s">
        <v>2751</v>
      </c>
      <c r="E58" s="6">
        <f t="shared" si="7"/>
        <v>25.15</v>
      </c>
      <c r="F58" s="48">
        <v>2</v>
      </c>
      <c r="G58" s="6">
        <f t="shared" si="2"/>
        <v>12.574999999999999</v>
      </c>
      <c r="H58" s="6">
        <f t="shared" si="3"/>
        <v>12.574999999999999</v>
      </c>
    </row>
    <row r="59" spans="1:8" ht="15.75" customHeight="1">
      <c r="A59" s="8" t="s">
        <v>2658</v>
      </c>
      <c r="B59" s="35">
        <v>44364</v>
      </c>
      <c r="C59" s="34" t="s">
        <v>1916</v>
      </c>
      <c r="D59" s="34" t="s">
        <v>71</v>
      </c>
      <c r="E59" s="6">
        <f t="shared" si="7"/>
        <v>1.3</v>
      </c>
      <c r="F59" s="48">
        <v>2</v>
      </c>
      <c r="G59" s="6">
        <f t="shared" si="2"/>
        <v>0.65</v>
      </c>
      <c r="H59" s="6">
        <f t="shared" si="3"/>
        <v>0.65</v>
      </c>
    </row>
    <row r="60" spans="1:8" ht="15.75" customHeight="1">
      <c r="A60" s="8" t="s">
        <v>2658</v>
      </c>
      <c r="B60" s="35">
        <v>44364</v>
      </c>
      <c r="C60" s="34" t="s">
        <v>2750</v>
      </c>
      <c r="D60" s="34" t="s">
        <v>2122</v>
      </c>
      <c r="E60" s="6">
        <f t="shared" si="7"/>
        <v>11.6</v>
      </c>
      <c r="F60" s="48">
        <v>1</v>
      </c>
      <c r="G60" s="6">
        <f t="shared" si="2"/>
        <v>11.6</v>
      </c>
      <c r="H60" s="6">
        <f t="shared" si="3"/>
        <v>0</v>
      </c>
    </row>
    <row r="61" spans="1:8" ht="15.75" customHeight="1">
      <c r="A61" s="8" t="s">
        <v>2658</v>
      </c>
      <c r="B61" s="35">
        <v>44364</v>
      </c>
      <c r="C61" s="34" t="s">
        <v>2752</v>
      </c>
      <c r="D61" s="34" t="s">
        <v>2753</v>
      </c>
      <c r="E61" s="6">
        <f t="shared" si="7"/>
        <v>49.8</v>
      </c>
      <c r="F61" s="48">
        <v>2</v>
      </c>
      <c r="G61" s="6">
        <f t="shared" si="2"/>
        <v>24.9</v>
      </c>
      <c r="H61" s="6">
        <f t="shared" si="3"/>
        <v>24.9</v>
      </c>
    </row>
    <row r="62" spans="1:8" ht="15.75" customHeight="1">
      <c r="A62" s="8" t="s">
        <v>2658</v>
      </c>
      <c r="B62" s="35">
        <v>44365</v>
      </c>
      <c r="C62" s="34" t="s">
        <v>9</v>
      </c>
      <c r="D62" s="34" t="s">
        <v>2754</v>
      </c>
      <c r="E62" s="6">
        <f t="shared" si="7"/>
        <v>42.35</v>
      </c>
      <c r="F62" s="48">
        <v>2</v>
      </c>
      <c r="G62" s="6">
        <f t="shared" si="2"/>
        <v>21.175000000000001</v>
      </c>
      <c r="H62" s="6">
        <f t="shared" si="3"/>
        <v>21.175000000000001</v>
      </c>
    </row>
    <row r="63" spans="1:8" ht="15.75" customHeight="1">
      <c r="A63" s="8" t="s">
        <v>2658</v>
      </c>
      <c r="B63" s="35">
        <v>44365</v>
      </c>
      <c r="C63" s="34" t="s">
        <v>1916</v>
      </c>
      <c r="D63" s="34" t="s">
        <v>335</v>
      </c>
      <c r="E63" s="6">
        <f t="shared" si="7"/>
        <v>1.35</v>
      </c>
      <c r="F63" s="48">
        <v>2</v>
      </c>
      <c r="G63" s="6">
        <f t="shared" si="2"/>
        <v>0.67500000000000004</v>
      </c>
      <c r="H63" s="6">
        <f t="shared" si="3"/>
        <v>0.67500000000000004</v>
      </c>
    </row>
    <row r="64" spans="1:8" ht="15.75" customHeight="1">
      <c r="A64" s="8" t="s">
        <v>2658</v>
      </c>
      <c r="B64" s="35">
        <v>44365</v>
      </c>
      <c r="C64" s="34" t="s">
        <v>2126</v>
      </c>
      <c r="D64" s="34" t="s">
        <v>498</v>
      </c>
      <c r="E64" s="6">
        <f t="shared" si="7"/>
        <v>5.2</v>
      </c>
      <c r="F64" s="48">
        <v>2</v>
      </c>
      <c r="G64" s="6">
        <f t="shared" si="2"/>
        <v>2.6</v>
      </c>
      <c r="H64" s="6">
        <f t="shared" si="3"/>
        <v>2.6</v>
      </c>
    </row>
    <row r="65" spans="1:8" ht="15.75" customHeight="1">
      <c r="A65" s="8" t="s">
        <v>2658</v>
      </c>
      <c r="B65" s="35">
        <v>44365</v>
      </c>
      <c r="C65" s="34" t="s">
        <v>2750</v>
      </c>
      <c r="D65" s="34" t="s">
        <v>2122</v>
      </c>
      <c r="E65" s="6">
        <f t="shared" si="7"/>
        <v>11.6</v>
      </c>
      <c r="F65" s="48">
        <v>2</v>
      </c>
      <c r="G65" s="6">
        <f t="shared" si="2"/>
        <v>5.8</v>
      </c>
      <c r="H65" s="6">
        <f t="shared" si="3"/>
        <v>5.8</v>
      </c>
    </row>
    <row r="66" spans="1:8" ht="15.75" customHeight="1">
      <c r="A66" s="8" t="s">
        <v>2658</v>
      </c>
      <c r="B66" s="33">
        <v>44366</v>
      </c>
      <c r="C66" s="34" t="s">
        <v>114</v>
      </c>
      <c r="D66" s="34" t="s">
        <v>801</v>
      </c>
      <c r="E66" s="6">
        <f t="shared" si="7"/>
        <v>6</v>
      </c>
      <c r="F66" s="48">
        <v>2</v>
      </c>
      <c r="G66" s="6">
        <f t="shared" si="2"/>
        <v>3</v>
      </c>
      <c r="H66" s="6">
        <f t="shared" si="3"/>
        <v>3</v>
      </c>
    </row>
    <row r="67" spans="1:8" ht="15.75" customHeight="1">
      <c r="A67" s="8" t="s">
        <v>2658</v>
      </c>
      <c r="B67" s="35">
        <v>44366</v>
      </c>
      <c r="C67" s="34" t="s">
        <v>2623</v>
      </c>
      <c r="D67" s="34" t="s">
        <v>2755</v>
      </c>
      <c r="E67" s="6">
        <f t="shared" si="7"/>
        <v>16.100000000000001</v>
      </c>
      <c r="F67" s="48">
        <v>0</v>
      </c>
      <c r="G67" s="6" t="str">
        <f t="shared" si="2"/>
        <v/>
      </c>
      <c r="H67" s="6">
        <f t="shared" si="3"/>
        <v>16.100000000000001</v>
      </c>
    </row>
    <row r="68" spans="1:8" ht="15.75" customHeight="1">
      <c r="A68" s="8" t="s">
        <v>2658</v>
      </c>
      <c r="B68" s="33">
        <v>44366</v>
      </c>
      <c r="C68" s="34" t="s">
        <v>3</v>
      </c>
      <c r="D68" s="34" t="s">
        <v>1934</v>
      </c>
      <c r="E68" s="6">
        <f t="shared" si="7"/>
        <v>15.5</v>
      </c>
      <c r="F68" s="48">
        <v>2</v>
      </c>
      <c r="G68" s="6">
        <f t="shared" si="2"/>
        <v>7.75</v>
      </c>
      <c r="H68" s="6">
        <f t="shared" si="3"/>
        <v>7.75</v>
      </c>
    </row>
    <row r="69" spans="1:8" ht="15.75" customHeight="1">
      <c r="A69" s="8" t="s">
        <v>2658</v>
      </c>
      <c r="B69" s="35">
        <v>44367</v>
      </c>
      <c r="C69" s="34" t="s">
        <v>2623</v>
      </c>
      <c r="D69" s="34" t="s">
        <v>2756</v>
      </c>
      <c r="E69" s="6">
        <f t="shared" si="7"/>
        <v>95.8</v>
      </c>
      <c r="F69" s="48"/>
      <c r="G69" s="6" t="str">
        <f t="shared" si="2"/>
        <v/>
      </c>
      <c r="H69" s="6">
        <f t="shared" si="3"/>
        <v>95.8</v>
      </c>
    </row>
    <row r="70" spans="1:8" ht="15.75" customHeight="1">
      <c r="A70" s="8" t="s">
        <v>2658</v>
      </c>
      <c r="B70" s="33">
        <v>44368</v>
      </c>
      <c r="C70" s="34" t="s">
        <v>2412</v>
      </c>
      <c r="D70" s="34" t="s">
        <v>1529</v>
      </c>
      <c r="E70" s="6">
        <f t="shared" si="7"/>
        <v>7</v>
      </c>
      <c r="F70" s="48">
        <v>2</v>
      </c>
      <c r="G70" s="6">
        <f t="shared" si="2"/>
        <v>3.5</v>
      </c>
      <c r="H70" s="6">
        <f t="shared" si="3"/>
        <v>3.5</v>
      </c>
    </row>
    <row r="71" spans="1:8" ht="15.75" customHeight="1">
      <c r="A71" s="8" t="s">
        <v>2658</v>
      </c>
      <c r="B71" s="35">
        <v>44368</v>
      </c>
      <c r="C71" s="34" t="s">
        <v>2757</v>
      </c>
      <c r="D71" s="34" t="s">
        <v>2758</v>
      </c>
      <c r="E71" s="6">
        <f t="shared" si="7"/>
        <v>25.66</v>
      </c>
      <c r="F71" s="48">
        <v>2</v>
      </c>
      <c r="G71" s="6">
        <f t="shared" si="2"/>
        <v>12.83</v>
      </c>
      <c r="H71" s="6">
        <f t="shared" si="3"/>
        <v>12.83</v>
      </c>
    </row>
    <row r="72" spans="1:8" ht="15.75" customHeight="1">
      <c r="A72" s="8" t="s">
        <v>2658</v>
      </c>
      <c r="B72" s="35">
        <v>44368</v>
      </c>
      <c r="C72" s="34" t="s">
        <v>1322</v>
      </c>
      <c r="D72" s="34" t="s">
        <v>1130</v>
      </c>
      <c r="E72" s="6">
        <f t="shared" si="7"/>
        <v>35.1</v>
      </c>
      <c r="F72" s="48">
        <v>2</v>
      </c>
      <c r="G72" s="6">
        <f t="shared" si="2"/>
        <v>17.55</v>
      </c>
      <c r="H72" s="6">
        <f t="shared" si="3"/>
        <v>17.55</v>
      </c>
    </row>
    <row r="73" spans="1:8" ht="15.75" customHeight="1">
      <c r="A73" s="8" t="s">
        <v>2658</v>
      </c>
      <c r="B73" s="35">
        <v>44368</v>
      </c>
      <c r="C73" s="34" t="s">
        <v>3</v>
      </c>
      <c r="D73" s="34" t="s">
        <v>2759</v>
      </c>
      <c r="E73" s="6">
        <f t="shared" si="7"/>
        <v>25.45</v>
      </c>
      <c r="F73" s="48">
        <v>2</v>
      </c>
      <c r="G73" s="6">
        <f t="shared" si="2"/>
        <v>12.725</v>
      </c>
      <c r="H73" s="6">
        <f t="shared" si="3"/>
        <v>12.725</v>
      </c>
    </row>
    <row r="74" spans="1:8" ht="15.75" customHeight="1">
      <c r="A74" s="8" t="s">
        <v>2658</v>
      </c>
      <c r="B74" s="35">
        <v>44369</v>
      </c>
      <c r="C74" s="34" t="s">
        <v>2623</v>
      </c>
      <c r="D74" s="34" t="s">
        <v>2760</v>
      </c>
      <c r="E74" s="6">
        <f t="shared" si="7"/>
        <v>12.3</v>
      </c>
      <c r="F74" s="48">
        <v>2</v>
      </c>
      <c r="G74" s="6">
        <f t="shared" si="2"/>
        <v>6.15</v>
      </c>
      <c r="H74" s="6">
        <f t="shared" si="3"/>
        <v>6.15</v>
      </c>
    </row>
    <row r="75" spans="1:8" ht="15.75" customHeight="1">
      <c r="A75" s="8" t="s">
        <v>2658</v>
      </c>
      <c r="B75" s="35">
        <v>44369</v>
      </c>
      <c r="C75" s="34" t="s">
        <v>2761</v>
      </c>
      <c r="D75" s="34" t="s">
        <v>2762</v>
      </c>
      <c r="E75" s="6">
        <f t="shared" si="7"/>
        <v>75.09</v>
      </c>
      <c r="F75" s="48">
        <v>2</v>
      </c>
      <c r="G75" s="6">
        <f t="shared" si="2"/>
        <v>37.545000000000002</v>
      </c>
      <c r="H75" s="6">
        <f t="shared" si="3"/>
        <v>37.545000000000002</v>
      </c>
    </row>
    <row r="76" spans="1:8" ht="15.75" customHeight="1">
      <c r="A76" s="8" t="s">
        <v>2658</v>
      </c>
      <c r="B76" s="35">
        <v>44370</v>
      </c>
      <c r="C76" s="34" t="s">
        <v>2763</v>
      </c>
      <c r="D76" s="34" t="s">
        <v>40</v>
      </c>
      <c r="E76" s="6">
        <f t="shared" si="7"/>
        <v>7.1</v>
      </c>
      <c r="F76" s="48">
        <v>2</v>
      </c>
      <c r="G76" s="6">
        <f t="shared" si="2"/>
        <v>3.55</v>
      </c>
      <c r="H76" s="6">
        <f t="shared" si="3"/>
        <v>3.55</v>
      </c>
    </row>
    <row r="77" spans="1:8" ht="15.75" customHeight="1">
      <c r="A77" s="8" t="s">
        <v>2658</v>
      </c>
      <c r="B77" s="33">
        <v>44370</v>
      </c>
      <c r="C77" s="34" t="s">
        <v>2619</v>
      </c>
      <c r="D77" s="36" t="s">
        <v>1227</v>
      </c>
      <c r="E77" s="6">
        <f t="shared" si="7"/>
        <v>22.9</v>
      </c>
      <c r="F77" s="48">
        <v>2</v>
      </c>
      <c r="G77" s="6">
        <f t="shared" si="2"/>
        <v>11.45</v>
      </c>
      <c r="H77" s="6">
        <f t="shared" si="3"/>
        <v>11.45</v>
      </c>
    </row>
    <row r="78" spans="1:8" ht="15.75" customHeight="1">
      <c r="A78" s="8" t="s">
        <v>2658</v>
      </c>
      <c r="B78" s="35">
        <v>44370</v>
      </c>
      <c r="C78" s="34" t="s">
        <v>2764</v>
      </c>
      <c r="D78" s="36" t="s">
        <v>2765</v>
      </c>
      <c r="E78" s="6">
        <f t="shared" si="7"/>
        <v>19.79</v>
      </c>
      <c r="F78" s="48">
        <v>2</v>
      </c>
      <c r="G78" s="6">
        <f t="shared" si="2"/>
        <v>9.8949999999999996</v>
      </c>
      <c r="H78" s="6">
        <f t="shared" si="3"/>
        <v>9.8949999999999996</v>
      </c>
    </row>
    <row r="79" spans="1:8" ht="15.75" customHeight="1">
      <c r="A79" s="8" t="s">
        <v>2658</v>
      </c>
      <c r="B79" s="33">
        <v>44370</v>
      </c>
      <c r="C79" s="34" t="s">
        <v>2766</v>
      </c>
      <c r="D79" s="34" t="s">
        <v>1829</v>
      </c>
      <c r="E79" s="6">
        <f t="shared" si="7"/>
        <v>10.8</v>
      </c>
      <c r="F79" s="48">
        <v>2</v>
      </c>
      <c r="G79" s="6">
        <f t="shared" si="2"/>
        <v>5.4</v>
      </c>
      <c r="H79" s="6">
        <f t="shared" si="3"/>
        <v>5.4</v>
      </c>
    </row>
    <row r="80" spans="1:8" ht="15.75" customHeight="1">
      <c r="A80" s="8" t="s">
        <v>2658</v>
      </c>
      <c r="B80" s="33">
        <v>44370</v>
      </c>
      <c r="C80" s="34" t="s">
        <v>2767</v>
      </c>
      <c r="D80" s="34" t="s">
        <v>506</v>
      </c>
      <c r="E80" s="6">
        <f t="shared" si="7"/>
        <v>9.5</v>
      </c>
      <c r="F80" s="48">
        <v>2</v>
      </c>
      <c r="G80" s="6">
        <f t="shared" si="2"/>
        <v>4.75</v>
      </c>
      <c r="H80" s="6">
        <f t="shared" si="3"/>
        <v>4.75</v>
      </c>
    </row>
    <row r="81" spans="1:8" ht="15.75" customHeight="1">
      <c r="A81" s="8" t="s">
        <v>2658</v>
      </c>
      <c r="B81" s="35">
        <v>44371</v>
      </c>
      <c r="C81" s="34" t="s">
        <v>2620</v>
      </c>
      <c r="D81" s="34" t="s">
        <v>2768</v>
      </c>
      <c r="E81" s="6">
        <f t="shared" si="7"/>
        <v>153.08000000000001</v>
      </c>
      <c r="F81" s="48">
        <v>2</v>
      </c>
      <c r="G81" s="6">
        <f t="shared" si="2"/>
        <v>76.540000000000006</v>
      </c>
      <c r="H81" s="6">
        <f t="shared" si="3"/>
        <v>76.540000000000006</v>
      </c>
    </row>
    <row r="82" spans="1:8" ht="15.75" customHeight="1">
      <c r="A82" s="8" t="s">
        <v>2658</v>
      </c>
      <c r="B82" s="33">
        <v>44371</v>
      </c>
      <c r="C82" s="34" t="s">
        <v>2619</v>
      </c>
      <c r="D82" s="34" t="s">
        <v>529</v>
      </c>
      <c r="E82" s="6">
        <f t="shared" si="7"/>
        <v>11.2</v>
      </c>
      <c r="F82" s="48">
        <v>2</v>
      </c>
      <c r="G82" s="6">
        <f t="shared" si="2"/>
        <v>5.6</v>
      </c>
      <c r="H82" s="6">
        <f t="shared" si="3"/>
        <v>5.6</v>
      </c>
    </row>
    <row r="83" spans="1:8" ht="15.75" customHeight="1">
      <c r="A83" s="8" t="s">
        <v>2658</v>
      </c>
      <c r="B83" s="33">
        <v>44371</v>
      </c>
      <c r="C83" s="34" t="s">
        <v>1916</v>
      </c>
      <c r="D83" s="34" t="s">
        <v>505</v>
      </c>
      <c r="E83" s="6">
        <f t="shared" si="7"/>
        <v>5.5</v>
      </c>
      <c r="F83" s="48">
        <v>1</v>
      </c>
      <c r="G83" s="6">
        <f t="shared" si="2"/>
        <v>5.5</v>
      </c>
      <c r="H83" s="6">
        <f t="shared" si="3"/>
        <v>0</v>
      </c>
    </row>
    <row r="84" spans="1:8" ht="15.75" customHeight="1">
      <c r="A84" s="8" t="s">
        <v>2658</v>
      </c>
      <c r="B84" s="33">
        <v>44371</v>
      </c>
      <c r="C84" s="34" t="s">
        <v>1916</v>
      </c>
      <c r="D84" s="34" t="s">
        <v>2769</v>
      </c>
      <c r="E84" s="6">
        <f t="shared" si="7"/>
        <v>29.04</v>
      </c>
      <c r="F84" s="48"/>
      <c r="G84" s="6" t="str">
        <f t="shared" si="2"/>
        <v/>
      </c>
      <c r="H84" s="6">
        <f t="shared" si="3"/>
        <v>29.04</v>
      </c>
    </row>
    <row r="85" spans="1:8" ht="15.75" customHeight="1">
      <c r="A85" s="8" t="s">
        <v>2658</v>
      </c>
      <c r="B85" s="35">
        <v>44372</v>
      </c>
      <c r="C85" s="34" t="s">
        <v>2623</v>
      </c>
      <c r="D85" s="34" t="s">
        <v>927</v>
      </c>
      <c r="E85" s="6">
        <f t="shared" si="7"/>
        <v>31.5</v>
      </c>
      <c r="F85" s="48">
        <v>1.25</v>
      </c>
      <c r="G85" s="6">
        <f t="shared" si="2"/>
        <v>25.2</v>
      </c>
      <c r="H85" s="6">
        <f t="shared" si="3"/>
        <v>6.3000000000000007</v>
      </c>
    </row>
    <row r="86" spans="1:8" ht="15.75" customHeight="1">
      <c r="A86" s="8" t="s">
        <v>2658</v>
      </c>
      <c r="B86" s="35">
        <v>44373</v>
      </c>
      <c r="C86" s="34" t="s">
        <v>2627</v>
      </c>
      <c r="D86" s="34" t="s">
        <v>2770</v>
      </c>
      <c r="E86" s="6">
        <f t="shared" si="7"/>
        <v>23</v>
      </c>
      <c r="F86" s="48">
        <v>2</v>
      </c>
      <c r="G86" s="6">
        <f t="shared" si="2"/>
        <v>11.5</v>
      </c>
      <c r="H86" s="6">
        <f t="shared" si="3"/>
        <v>11.5</v>
      </c>
    </row>
    <row r="87" spans="1:8" ht="15.75" customHeight="1">
      <c r="A87" s="8" t="s">
        <v>2658</v>
      </c>
      <c r="B87" s="37">
        <v>44373</v>
      </c>
      <c r="C87" s="34" t="s">
        <v>336</v>
      </c>
      <c r="D87" s="34" t="s">
        <v>2771</v>
      </c>
      <c r="E87" s="6">
        <f t="shared" si="7"/>
        <v>35.6</v>
      </c>
      <c r="F87" s="48">
        <v>2</v>
      </c>
      <c r="G87" s="6">
        <f t="shared" si="2"/>
        <v>17.8</v>
      </c>
      <c r="H87" s="6">
        <f t="shared" si="3"/>
        <v>17.8</v>
      </c>
    </row>
    <row r="88" spans="1:8" ht="15.75" customHeight="1">
      <c r="A88" s="8" t="s">
        <v>2658</v>
      </c>
      <c r="B88" s="35">
        <v>44374</v>
      </c>
      <c r="C88" s="34" t="s">
        <v>2772</v>
      </c>
      <c r="D88" s="34" t="s">
        <v>2773</v>
      </c>
      <c r="E88" s="6">
        <f t="shared" si="7"/>
        <v>9.02</v>
      </c>
      <c r="F88" s="48">
        <v>2</v>
      </c>
      <c r="G88" s="6">
        <f t="shared" si="2"/>
        <v>4.51</v>
      </c>
      <c r="H88" s="6">
        <f t="shared" si="3"/>
        <v>4.51</v>
      </c>
    </row>
    <row r="89" spans="1:8" ht="15.75" customHeight="1">
      <c r="A89" s="8" t="s">
        <v>2658</v>
      </c>
      <c r="B89" s="33">
        <v>44374</v>
      </c>
      <c r="C89" s="34" t="s">
        <v>1175</v>
      </c>
      <c r="D89" s="34" t="s">
        <v>516</v>
      </c>
      <c r="E89" s="6">
        <f t="shared" si="7"/>
        <v>28.3</v>
      </c>
      <c r="F89" s="48">
        <v>2</v>
      </c>
      <c r="G89" s="6">
        <f t="shared" si="2"/>
        <v>14.15</v>
      </c>
      <c r="H89" s="6">
        <f t="shared" si="3"/>
        <v>14.15</v>
      </c>
    </row>
    <row r="90" spans="1:8" ht="15.75" customHeight="1">
      <c r="A90" s="8" t="s">
        <v>2658</v>
      </c>
      <c r="B90" s="35">
        <v>44374</v>
      </c>
      <c r="C90" s="34" t="s">
        <v>2444</v>
      </c>
      <c r="D90" s="36" t="s">
        <v>711</v>
      </c>
      <c r="E90" s="6">
        <f t="shared" si="7"/>
        <v>38.4</v>
      </c>
      <c r="F90" s="48">
        <v>2</v>
      </c>
      <c r="G90" s="6">
        <f t="shared" si="2"/>
        <v>19.2</v>
      </c>
      <c r="H90" s="6">
        <f t="shared" si="3"/>
        <v>19.2</v>
      </c>
    </row>
    <row r="91" spans="1:8" ht="15.75" customHeight="1">
      <c r="A91" s="8" t="s">
        <v>2658</v>
      </c>
      <c r="B91" s="33">
        <v>44375</v>
      </c>
      <c r="C91" s="34" t="s">
        <v>1126</v>
      </c>
      <c r="D91" s="34" t="s">
        <v>1321</v>
      </c>
      <c r="E91" s="6">
        <f t="shared" si="7"/>
        <v>42.5</v>
      </c>
      <c r="F91" s="48">
        <v>0</v>
      </c>
      <c r="G91" s="6" t="str">
        <f t="shared" si="2"/>
        <v/>
      </c>
      <c r="H91" s="6">
        <f t="shared" si="3"/>
        <v>42.5</v>
      </c>
    </row>
    <row r="92" spans="1:8" ht="15.75" customHeight="1">
      <c r="A92" s="8" t="s">
        <v>2658</v>
      </c>
      <c r="B92" s="35">
        <v>44375</v>
      </c>
      <c r="C92" s="36" t="s">
        <v>2412</v>
      </c>
      <c r="D92" s="36" t="s">
        <v>806</v>
      </c>
      <c r="E92" s="6">
        <f t="shared" si="7"/>
        <v>3.5</v>
      </c>
      <c r="F92" s="48">
        <v>1</v>
      </c>
      <c r="G92" s="6">
        <f t="shared" si="2"/>
        <v>3.5</v>
      </c>
      <c r="H92" s="6">
        <f t="shared" si="3"/>
        <v>0</v>
      </c>
    </row>
    <row r="93" spans="1:8" ht="15.75" customHeight="1">
      <c r="A93" s="8" t="s">
        <v>2658</v>
      </c>
      <c r="B93" s="35">
        <v>44375</v>
      </c>
      <c r="C93" s="34" t="s">
        <v>2757</v>
      </c>
      <c r="D93" s="34" t="s">
        <v>2758</v>
      </c>
      <c r="E93" s="6">
        <f t="shared" si="7"/>
        <v>25.66</v>
      </c>
      <c r="F93" s="48">
        <v>1</v>
      </c>
      <c r="G93" s="6">
        <f t="shared" si="2"/>
        <v>25.66</v>
      </c>
      <c r="H93" s="6">
        <f t="shared" si="3"/>
        <v>0</v>
      </c>
    </row>
    <row r="94" spans="1:8" ht="15.75" customHeight="1">
      <c r="A94" s="8" t="s">
        <v>2658</v>
      </c>
      <c r="B94" s="35">
        <v>44375</v>
      </c>
      <c r="C94" s="34" t="s">
        <v>2774</v>
      </c>
      <c r="D94" s="34" t="s">
        <v>2339</v>
      </c>
      <c r="E94" s="6">
        <f t="shared" si="7"/>
        <v>160</v>
      </c>
      <c r="F94" s="48">
        <v>0</v>
      </c>
      <c r="G94" s="6" t="str">
        <f t="shared" si="2"/>
        <v/>
      </c>
      <c r="H94" s="6">
        <f t="shared" si="3"/>
        <v>160</v>
      </c>
    </row>
    <row r="95" spans="1:8" ht="15.75" customHeight="1">
      <c r="A95" s="8" t="s">
        <v>2658</v>
      </c>
      <c r="B95" s="33">
        <v>44375</v>
      </c>
      <c r="C95" s="34" t="s">
        <v>2775</v>
      </c>
      <c r="D95" s="34" t="s">
        <v>346</v>
      </c>
      <c r="E95" s="6">
        <f t="shared" si="7"/>
        <v>2.5</v>
      </c>
      <c r="F95" s="48">
        <v>2</v>
      </c>
      <c r="G95" s="6">
        <f t="shared" si="2"/>
        <v>1.25</v>
      </c>
      <c r="H95" s="6">
        <f t="shared" si="3"/>
        <v>1.25</v>
      </c>
    </row>
    <row r="96" spans="1:8" ht="15.75" customHeight="1">
      <c r="A96" s="8" t="s">
        <v>2658</v>
      </c>
      <c r="B96" s="35">
        <v>44376</v>
      </c>
      <c r="C96" s="34" t="s">
        <v>1916</v>
      </c>
      <c r="D96" s="34" t="s">
        <v>2301</v>
      </c>
      <c r="E96" s="6">
        <f t="shared" si="7"/>
        <v>7.55</v>
      </c>
      <c r="F96" s="48">
        <v>1</v>
      </c>
      <c r="G96" s="6">
        <f t="shared" si="2"/>
        <v>7.55</v>
      </c>
      <c r="H96" s="6">
        <f t="shared" si="3"/>
        <v>0</v>
      </c>
    </row>
    <row r="97" spans="1:8" ht="15.75" customHeight="1">
      <c r="A97" s="8" t="s">
        <v>2658</v>
      </c>
      <c r="B97" s="35">
        <v>44376</v>
      </c>
      <c r="C97" s="36" t="s">
        <v>983</v>
      </c>
      <c r="D97" s="36" t="s">
        <v>1245</v>
      </c>
      <c r="E97" s="6">
        <f t="shared" si="7"/>
        <v>24.8</v>
      </c>
      <c r="F97" s="48">
        <v>0</v>
      </c>
      <c r="G97" s="6" t="str">
        <f t="shared" si="2"/>
        <v/>
      </c>
      <c r="H97" s="6">
        <f t="shared" si="3"/>
        <v>24.8</v>
      </c>
    </row>
    <row r="98" spans="1:8" ht="15.75" customHeight="1">
      <c r="A98" s="8" t="s">
        <v>2658</v>
      </c>
      <c r="B98" s="35">
        <v>44377</v>
      </c>
      <c r="C98" s="36" t="s">
        <v>2412</v>
      </c>
      <c r="D98" s="36" t="s">
        <v>1712</v>
      </c>
      <c r="E98" s="6">
        <f t="shared" si="7"/>
        <v>5.6</v>
      </c>
      <c r="F98" s="48">
        <v>2</v>
      </c>
      <c r="G98" s="6">
        <f t="shared" si="2"/>
        <v>2.8</v>
      </c>
      <c r="H98" s="6">
        <f t="shared" si="3"/>
        <v>2.8</v>
      </c>
    </row>
    <row r="99" spans="1:8" ht="15.75" customHeight="1">
      <c r="A99" s="8" t="s">
        <v>2658</v>
      </c>
      <c r="B99" s="33">
        <v>44378</v>
      </c>
      <c r="C99" s="34" t="s">
        <v>458</v>
      </c>
      <c r="D99" s="34" t="s">
        <v>66</v>
      </c>
      <c r="E99" s="6"/>
      <c r="F99" s="48"/>
      <c r="G99" s="6"/>
      <c r="H99" s="8"/>
    </row>
    <row r="100" spans="1:8" ht="15.75" customHeight="1">
      <c r="A100" s="8" t="s">
        <v>2658</v>
      </c>
      <c r="B100" s="35">
        <v>44378</v>
      </c>
      <c r="C100" s="34" t="s">
        <v>2776</v>
      </c>
      <c r="D100" s="34" t="s">
        <v>2777</v>
      </c>
      <c r="E100" s="6"/>
      <c r="F100" s="48"/>
      <c r="G100" s="6"/>
      <c r="H100" s="8"/>
    </row>
    <row r="101" spans="1:8" ht="15.75" customHeight="1">
      <c r="A101" s="8" t="s">
        <v>2658</v>
      </c>
      <c r="B101" s="33">
        <v>44378</v>
      </c>
      <c r="C101" s="34" t="s">
        <v>2778</v>
      </c>
      <c r="D101" s="34" t="s">
        <v>2779</v>
      </c>
      <c r="E101" s="6"/>
      <c r="F101" s="48"/>
      <c r="G101" s="6"/>
      <c r="H101" s="8"/>
    </row>
    <row r="102" spans="1:8" ht="15.75" customHeight="1">
      <c r="A102" s="8" t="s">
        <v>2658</v>
      </c>
      <c r="B102" s="35">
        <v>44378</v>
      </c>
      <c r="C102" s="34" t="s">
        <v>458</v>
      </c>
      <c r="D102" s="34" t="s">
        <v>2780</v>
      </c>
      <c r="E102" s="6"/>
      <c r="F102" s="48"/>
      <c r="G102" s="6"/>
      <c r="H102" s="8"/>
    </row>
    <row r="103" spans="1:8" ht="15.75" customHeight="1">
      <c r="A103" s="8" t="s">
        <v>2658</v>
      </c>
      <c r="B103" s="35">
        <v>44378</v>
      </c>
      <c r="C103" s="34" t="s">
        <v>1394</v>
      </c>
      <c r="D103" s="34" t="s">
        <v>675</v>
      </c>
      <c r="E103" s="6"/>
      <c r="F103" s="48"/>
      <c r="G103" s="6"/>
      <c r="H103" s="8"/>
    </row>
    <row r="104" spans="1:8" ht="15.75" customHeight="1">
      <c r="A104" s="8" t="s">
        <v>2658</v>
      </c>
      <c r="B104" s="35">
        <v>44379</v>
      </c>
      <c r="C104" s="34" t="s">
        <v>2645</v>
      </c>
      <c r="D104" s="34" t="s">
        <v>2781</v>
      </c>
      <c r="E104" s="6"/>
      <c r="F104" s="48"/>
      <c r="G104" s="6"/>
      <c r="H104" s="8"/>
    </row>
    <row r="105" spans="1:8" ht="15.75" customHeight="1">
      <c r="A105" s="8" t="s">
        <v>2658</v>
      </c>
      <c r="B105" s="33">
        <v>44379</v>
      </c>
      <c r="C105" s="34" t="s">
        <v>1916</v>
      </c>
      <c r="D105" s="34" t="s">
        <v>2782</v>
      </c>
      <c r="E105" s="6"/>
      <c r="F105" s="48"/>
      <c r="G105" s="6"/>
      <c r="H105" s="8"/>
    </row>
    <row r="106" spans="1:8" ht="15.75" customHeight="1">
      <c r="A106" s="8" t="s">
        <v>2658</v>
      </c>
      <c r="B106" s="33">
        <v>44379</v>
      </c>
      <c r="C106" s="34" t="s">
        <v>2126</v>
      </c>
      <c r="D106" s="34" t="s">
        <v>942</v>
      </c>
      <c r="E106" s="6"/>
      <c r="F106" s="48"/>
      <c r="G106" s="6"/>
      <c r="H106" s="8"/>
    </row>
    <row r="107" spans="1:8" ht="15.75" customHeight="1">
      <c r="A107" s="8"/>
      <c r="B107" s="23"/>
      <c r="C107" s="21"/>
      <c r="D107" s="22"/>
      <c r="E107" s="6"/>
      <c r="F107" s="48"/>
      <c r="G107" s="6"/>
      <c r="H107" s="8"/>
    </row>
    <row r="108" spans="1:8" ht="15.75" customHeight="1">
      <c r="A108" s="8"/>
      <c r="B108" s="20"/>
      <c r="C108" s="21"/>
      <c r="D108" s="22"/>
      <c r="E108" s="6"/>
      <c r="F108" s="48"/>
      <c r="G108" s="6"/>
      <c r="H108" s="8"/>
    </row>
    <row r="109" spans="1:8" ht="15.75" customHeight="1">
      <c r="B109" s="26"/>
      <c r="F109" s="49"/>
      <c r="G109" s="13"/>
    </row>
    <row r="110" spans="1:8" ht="15.75" customHeight="1">
      <c r="B110" s="26"/>
      <c r="F110" s="49"/>
      <c r="G110" s="13"/>
    </row>
    <row r="111" spans="1:8" ht="15.75" customHeight="1">
      <c r="B111" s="26"/>
      <c r="F111" s="49"/>
      <c r="G111" s="13"/>
    </row>
    <row r="112" spans="1:8" ht="15.75" customHeight="1">
      <c r="F112" s="49"/>
      <c r="G112" s="13"/>
    </row>
    <row r="113" spans="6:8" ht="15.75" customHeight="1">
      <c r="F113" s="49"/>
    </row>
    <row r="114" spans="6:8" ht="15.75" customHeight="1">
      <c r="F114" s="49"/>
    </row>
    <row r="115" spans="6:8" ht="15.75" customHeight="1">
      <c r="F115" s="49"/>
    </row>
    <row r="116" spans="6:8" ht="15.75" customHeight="1">
      <c r="F116" s="49"/>
      <c r="G116" s="13"/>
    </row>
    <row r="117" spans="6:8" ht="15.75" customHeight="1">
      <c r="F117" s="49"/>
      <c r="G117" s="13"/>
    </row>
    <row r="118" spans="6:8" ht="15.75" customHeight="1">
      <c r="F118" s="49"/>
      <c r="G118" s="13"/>
    </row>
    <row r="119" spans="6:8" ht="15.75" customHeight="1">
      <c r="F119" s="49"/>
      <c r="G119" s="13"/>
    </row>
    <row r="120" spans="6:8" ht="15.75" customHeight="1">
      <c r="F120" s="49"/>
      <c r="G120" s="13"/>
    </row>
    <row r="121" spans="6:8" ht="15.75" customHeight="1">
      <c r="F121" s="49"/>
      <c r="G121" s="6"/>
      <c r="H121" s="8"/>
    </row>
    <row r="122" spans="6:8" ht="15.75" customHeight="1">
      <c r="F122" s="49"/>
      <c r="G122" s="6"/>
      <c r="H122" s="8"/>
    </row>
    <row r="123" spans="6:8" ht="15.75" customHeight="1">
      <c r="F123" s="49"/>
      <c r="G123" s="6"/>
      <c r="H123" s="8"/>
    </row>
    <row r="124" spans="6:8" ht="15.75" customHeight="1">
      <c r="F124" s="49"/>
      <c r="G124" s="13"/>
    </row>
    <row r="125" spans="6:8" ht="15.75" customHeight="1">
      <c r="F125" s="49"/>
      <c r="G125" s="13"/>
    </row>
    <row r="126" spans="6:8" ht="15.75" customHeight="1">
      <c r="F126" s="49"/>
      <c r="G126" s="13"/>
    </row>
    <row r="127" spans="6:8" ht="15.75" customHeight="1">
      <c r="F127" s="49"/>
      <c r="G127" s="13"/>
    </row>
    <row r="128" spans="6:8" ht="15.75" customHeight="1">
      <c r="F128" s="49"/>
      <c r="G128" s="13"/>
    </row>
    <row r="129" spans="6:7" ht="15.75" customHeight="1">
      <c r="F129" s="49"/>
      <c r="G129" s="13"/>
    </row>
    <row r="130" spans="6:7" ht="15.75" customHeight="1">
      <c r="F130" s="49"/>
      <c r="G130" s="13"/>
    </row>
    <row r="131" spans="6:7" ht="15.75" customHeight="1">
      <c r="F131" s="49"/>
      <c r="G131" s="13"/>
    </row>
    <row r="132" spans="6:7" ht="15.75" customHeight="1">
      <c r="F132" s="49"/>
      <c r="G132" s="13"/>
    </row>
    <row r="133" spans="6:7" ht="15.75" customHeight="1">
      <c r="F133" s="49"/>
      <c r="G133" s="13"/>
    </row>
    <row r="134" spans="6:7" ht="15.75" customHeight="1">
      <c r="F134" s="49"/>
      <c r="G134" s="13"/>
    </row>
    <row r="135" spans="6:7" ht="15.75" customHeight="1">
      <c r="F135" s="49"/>
      <c r="G135" s="13"/>
    </row>
    <row r="136" spans="6:7" ht="15.75" customHeight="1">
      <c r="F136" s="49"/>
      <c r="G136" s="13"/>
    </row>
    <row r="137" spans="6:7" ht="15.75" customHeight="1">
      <c r="F137" s="49"/>
      <c r="G137" s="13"/>
    </row>
    <row r="138" spans="6:7" ht="15.75" customHeight="1">
      <c r="F138" s="49"/>
      <c r="G138" s="13"/>
    </row>
    <row r="139" spans="6:7" ht="15.75" customHeight="1">
      <c r="F139" s="49"/>
      <c r="G139" s="13"/>
    </row>
    <row r="140" spans="6:7" ht="15.75" customHeight="1">
      <c r="F140" s="49"/>
      <c r="G140" s="13"/>
    </row>
    <row r="141" spans="6:7" ht="15.75" customHeight="1">
      <c r="F141" s="49"/>
      <c r="G141" s="13"/>
    </row>
    <row r="142" spans="6:7" ht="15.75" customHeight="1">
      <c r="F142" s="49"/>
      <c r="G142" s="13"/>
    </row>
    <row r="143" spans="6:7" ht="15.75" customHeight="1">
      <c r="F143" s="49"/>
      <c r="G143" s="13"/>
    </row>
    <row r="144" spans="6:7" ht="15.75" customHeight="1">
      <c r="F144" s="49"/>
      <c r="G144" s="13"/>
    </row>
    <row r="145" spans="6:7" ht="15.75" customHeight="1">
      <c r="F145" s="49"/>
      <c r="G145" s="13"/>
    </row>
    <row r="146" spans="6:7" ht="15.75" customHeight="1">
      <c r="F146" s="49"/>
      <c r="G146" s="13"/>
    </row>
    <row r="147" spans="6:7" ht="15.75" customHeight="1">
      <c r="F147" s="49"/>
      <c r="G147" s="13"/>
    </row>
    <row r="148" spans="6:7" ht="15.75" customHeight="1">
      <c r="F148" s="49"/>
      <c r="G148" s="13"/>
    </row>
    <row r="149" spans="6:7" ht="15.75" customHeight="1">
      <c r="F149" s="49"/>
      <c r="G149" s="13"/>
    </row>
    <row r="150" spans="6:7" ht="15.75" customHeight="1">
      <c r="F150" s="49"/>
      <c r="G150" s="13"/>
    </row>
    <row r="151" spans="6:7" ht="15.75" customHeight="1">
      <c r="F151" s="49"/>
      <c r="G151" s="13"/>
    </row>
    <row r="152" spans="6:7" ht="15.75" customHeight="1">
      <c r="F152" s="49"/>
      <c r="G152" s="13"/>
    </row>
    <row r="153" spans="6:7" ht="15.75" customHeight="1">
      <c r="F153" s="49"/>
      <c r="G153" s="13"/>
    </row>
    <row r="154" spans="6:7" ht="15.75" customHeight="1">
      <c r="F154" s="49"/>
      <c r="G154" s="13"/>
    </row>
    <row r="155" spans="6:7" ht="15.75" customHeight="1">
      <c r="F155" s="49"/>
      <c r="G155" s="13"/>
    </row>
    <row r="156" spans="6:7" ht="15.75" customHeight="1">
      <c r="F156" s="49"/>
      <c r="G156" s="13"/>
    </row>
    <row r="157" spans="6:7" ht="15.75" customHeight="1">
      <c r="F157" s="49"/>
      <c r="G157" s="13"/>
    </row>
    <row r="158" spans="6:7" ht="15.75" customHeight="1">
      <c r="F158" s="49"/>
      <c r="G158" s="13"/>
    </row>
    <row r="159" spans="6:7" ht="15.75" customHeight="1">
      <c r="F159" s="49"/>
      <c r="G159" s="13"/>
    </row>
    <row r="160" spans="6:7" ht="15.75" customHeight="1">
      <c r="F160" s="49"/>
      <c r="G160" s="13"/>
    </row>
    <row r="161" spans="6:7" ht="15.75" customHeight="1">
      <c r="F161" s="49"/>
      <c r="G161" s="13"/>
    </row>
    <row r="162" spans="6:7" ht="15.75" customHeight="1">
      <c r="F162" s="49"/>
      <c r="G162" s="13"/>
    </row>
    <row r="163" spans="6:7" ht="15.75" customHeight="1">
      <c r="F163" s="49"/>
      <c r="G163" s="13"/>
    </row>
    <row r="164" spans="6:7" ht="15.75" customHeight="1">
      <c r="F164" s="49"/>
      <c r="G164" s="13"/>
    </row>
    <row r="165" spans="6:7" ht="15.75" customHeight="1">
      <c r="F165" s="49"/>
      <c r="G165" s="13"/>
    </row>
    <row r="166" spans="6:7" ht="15.75" customHeight="1">
      <c r="F166" s="49"/>
      <c r="G166" s="13"/>
    </row>
    <row r="167" spans="6:7" ht="15.75" customHeight="1">
      <c r="F167" s="49"/>
      <c r="G167" s="13"/>
    </row>
    <row r="168" spans="6:7" ht="15.75" customHeight="1">
      <c r="F168" s="49"/>
      <c r="G168" s="13"/>
    </row>
    <row r="169" spans="6:7" ht="15.75" customHeight="1">
      <c r="F169" s="49"/>
      <c r="G169" s="13"/>
    </row>
    <row r="170" spans="6:7" ht="15.75" customHeight="1">
      <c r="F170" s="49"/>
      <c r="G170" s="13"/>
    </row>
    <row r="171" spans="6:7" ht="15.75" customHeight="1">
      <c r="F171" s="49"/>
      <c r="G171" s="13"/>
    </row>
    <row r="172" spans="6:7" ht="15.75" customHeight="1">
      <c r="F172" s="49"/>
      <c r="G172" s="13"/>
    </row>
    <row r="173" spans="6:7" ht="15.75" customHeight="1">
      <c r="F173" s="49"/>
      <c r="G173" s="13"/>
    </row>
    <row r="174" spans="6:7" ht="15.75" customHeight="1">
      <c r="F174" s="49"/>
      <c r="G174" s="13"/>
    </row>
    <row r="175" spans="6:7" ht="15.75" customHeight="1">
      <c r="F175" s="49"/>
      <c r="G175" s="13"/>
    </row>
    <row r="176" spans="6:7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</row>
    <row r="245" spans="6:7" ht="15.75" customHeight="1">
      <c r="F245" s="49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M995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7" width="14.42578125" customWidth="1"/>
    <col min="10" max="10" width="31.5703125" customWidth="1"/>
  </cols>
  <sheetData>
    <row r="1" spans="1:13" ht="15.75">
      <c r="A1" s="8" t="s">
        <v>1960</v>
      </c>
      <c r="B1" s="8"/>
      <c r="C1" s="8"/>
      <c r="D1" s="8"/>
      <c r="E1" s="6">
        <f>SUM(E4:E125)</f>
        <v>4868.1000000000022</v>
      </c>
      <c r="F1" s="48"/>
      <c r="G1" s="48"/>
      <c r="H1" s="27">
        <f t="shared" ref="H1:I1" si="0">SUM(H3:H122)</f>
        <v>1815.9791666666672</v>
      </c>
      <c r="I1" s="27">
        <f t="shared" si="0"/>
        <v>2044.3908333333345</v>
      </c>
      <c r="J1" s="31" t="s">
        <v>1864</v>
      </c>
      <c r="K1" s="31">
        <f>H1*1</f>
        <v>1815.9791666666672</v>
      </c>
      <c r="L1" s="31">
        <f>SUM(H1:I1)-K1</f>
        <v>2044.3908333333345</v>
      </c>
      <c r="M1" s="31">
        <f>SUM(K1:L1)</f>
        <v>3860.3700000000017</v>
      </c>
    </row>
    <row r="2" spans="1:13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/>
      <c r="G2" s="48" t="s">
        <v>116</v>
      </c>
      <c r="H2" s="8" t="s">
        <v>979</v>
      </c>
      <c r="I2" s="8" t="s">
        <v>877</v>
      </c>
      <c r="J2" s="31" t="s">
        <v>1865</v>
      </c>
      <c r="K2" s="31">
        <f>K1+K7+K6</f>
        <v>2061.979166666667</v>
      </c>
      <c r="L2" s="31">
        <f>L1+L6+L7</f>
        <v>2413.3908333333347</v>
      </c>
      <c r="M2" s="31">
        <f>SUM(K2:L2)</f>
        <v>4475.3700000000017</v>
      </c>
    </row>
    <row r="3" spans="1:13" ht="15.75">
      <c r="A3" s="8" t="s">
        <v>2658</v>
      </c>
      <c r="B3" s="35">
        <v>44402</v>
      </c>
      <c r="C3" s="34" t="s">
        <v>2783</v>
      </c>
      <c r="D3" s="34" t="s">
        <v>2784</v>
      </c>
      <c r="E3" s="6">
        <f t="shared" ref="E3:E125" si="1">MID(D3,3,LEN(D3)-2)+0</f>
        <v>360</v>
      </c>
      <c r="F3" s="50">
        <f t="shared" ref="F3:F124" si="2">E3/$E$1</f>
        <v>7.3950822702902541E-2</v>
      </c>
      <c r="G3" s="48">
        <v>2</v>
      </c>
      <c r="H3" s="6">
        <f t="shared" ref="H3:H124" si="3">IFERROR(E3/G3,"")</f>
        <v>180</v>
      </c>
      <c r="I3" s="6">
        <f t="shared" ref="I3:I124" si="4">IF(G3=0,E3,E3-H3)</f>
        <v>180</v>
      </c>
      <c r="J3" s="32" t="s">
        <v>1868</v>
      </c>
      <c r="K3" s="31">
        <f>K1-K7+K6</f>
        <v>2061.979166666667</v>
      </c>
      <c r="L3" s="32"/>
      <c r="M3" s="32"/>
    </row>
    <row r="4" spans="1:13">
      <c r="A4" s="8" t="s">
        <v>2658</v>
      </c>
      <c r="B4" s="35">
        <v>44382</v>
      </c>
      <c r="C4" s="34" t="s">
        <v>2785</v>
      </c>
      <c r="D4" s="34" t="s">
        <v>2665</v>
      </c>
      <c r="E4" s="6">
        <f t="shared" si="1"/>
        <v>161</v>
      </c>
      <c r="F4" s="50">
        <f t="shared" si="2"/>
        <v>3.3072451264353632E-2</v>
      </c>
      <c r="G4" s="48">
        <v>2</v>
      </c>
      <c r="H4" s="6">
        <f t="shared" si="3"/>
        <v>80.5</v>
      </c>
      <c r="I4" s="6">
        <f t="shared" si="4"/>
        <v>80.5</v>
      </c>
    </row>
    <row r="5" spans="1:13" ht="15.75">
      <c r="A5" s="8" t="s">
        <v>2658</v>
      </c>
      <c r="B5" s="35">
        <v>44398</v>
      </c>
      <c r="C5" s="34" t="s">
        <v>2786</v>
      </c>
      <c r="D5" s="34" t="s">
        <v>2665</v>
      </c>
      <c r="E5" s="6">
        <f t="shared" si="1"/>
        <v>161</v>
      </c>
      <c r="F5" s="50">
        <f t="shared" si="2"/>
        <v>3.3072451264353632E-2</v>
      </c>
      <c r="G5" s="48">
        <v>2</v>
      </c>
      <c r="H5" s="6">
        <f t="shared" si="3"/>
        <v>80.5</v>
      </c>
      <c r="I5" s="6">
        <f t="shared" si="4"/>
        <v>80.5</v>
      </c>
      <c r="J5" s="32" t="s">
        <v>1805</v>
      </c>
      <c r="K5" s="32">
        <v>615</v>
      </c>
      <c r="L5" s="32"/>
    </row>
    <row r="6" spans="1:13" ht="15.75">
      <c r="A6" s="8" t="s">
        <v>2658</v>
      </c>
      <c r="B6" s="35">
        <v>44389</v>
      </c>
      <c r="C6" s="34" t="s">
        <v>2787</v>
      </c>
      <c r="D6" s="34" t="s">
        <v>2339</v>
      </c>
      <c r="E6" s="6">
        <f t="shared" si="1"/>
        <v>160</v>
      </c>
      <c r="F6" s="50">
        <f t="shared" si="2"/>
        <v>3.286703231240113E-2</v>
      </c>
      <c r="G6" s="48">
        <v>2</v>
      </c>
      <c r="H6" s="6">
        <f t="shared" si="3"/>
        <v>80</v>
      </c>
      <c r="I6" s="6">
        <f t="shared" si="4"/>
        <v>80</v>
      </c>
      <c r="J6" s="32" t="s">
        <v>1806</v>
      </c>
      <c r="K6" s="32">
        <f>K5/2*0.4/0.5</f>
        <v>246</v>
      </c>
      <c r="L6" s="32">
        <f>K5-K6</f>
        <v>369</v>
      </c>
    </row>
    <row r="7" spans="1:13" ht="15.75">
      <c r="A7" s="8" t="s">
        <v>2658</v>
      </c>
      <c r="B7" s="33">
        <v>44411</v>
      </c>
      <c r="C7" s="34" t="s">
        <v>2788</v>
      </c>
      <c r="D7" s="34" t="s">
        <v>2339</v>
      </c>
      <c r="E7" s="6">
        <f t="shared" si="1"/>
        <v>160</v>
      </c>
      <c r="F7" s="50">
        <f t="shared" si="2"/>
        <v>3.286703231240113E-2</v>
      </c>
      <c r="G7" s="49">
        <v>2</v>
      </c>
      <c r="H7" s="6">
        <f t="shared" si="3"/>
        <v>80</v>
      </c>
      <c r="I7" s="6">
        <f t="shared" si="4"/>
        <v>80</v>
      </c>
      <c r="J7" s="1" t="s">
        <v>1809</v>
      </c>
      <c r="K7" s="1">
        <v>0</v>
      </c>
      <c r="L7" s="1">
        <v>0</v>
      </c>
    </row>
    <row r="8" spans="1:13" ht="15.75">
      <c r="A8" s="8" t="s">
        <v>2658</v>
      </c>
      <c r="B8" s="33">
        <v>44403</v>
      </c>
      <c r="C8" s="34" t="s">
        <v>2789</v>
      </c>
      <c r="D8" s="34" t="s">
        <v>2339</v>
      </c>
      <c r="E8" s="6">
        <f t="shared" si="1"/>
        <v>160</v>
      </c>
      <c r="F8" s="50">
        <f t="shared" si="2"/>
        <v>3.286703231240113E-2</v>
      </c>
      <c r="G8" s="48">
        <v>2</v>
      </c>
      <c r="H8" s="6">
        <f t="shared" si="3"/>
        <v>80</v>
      </c>
      <c r="I8" s="6">
        <f t="shared" si="4"/>
        <v>80</v>
      </c>
      <c r="J8" s="1" t="s">
        <v>1811</v>
      </c>
      <c r="K8" s="16">
        <v>5598</v>
      </c>
      <c r="L8" s="17">
        <v>0.6</v>
      </c>
    </row>
    <row r="9" spans="1:13" ht="15.75">
      <c r="A9" s="8" t="s">
        <v>2658</v>
      </c>
      <c r="B9" s="33">
        <v>44382</v>
      </c>
      <c r="C9" s="34" t="s">
        <v>2620</v>
      </c>
      <c r="D9" s="34" t="s">
        <v>2790</v>
      </c>
      <c r="E9" s="6">
        <f t="shared" si="1"/>
        <v>153.01</v>
      </c>
      <c r="F9" s="50">
        <f t="shared" si="2"/>
        <v>3.1431153838253102E-2</v>
      </c>
      <c r="G9" s="48">
        <v>2</v>
      </c>
      <c r="H9" s="6">
        <f t="shared" si="3"/>
        <v>76.504999999999995</v>
      </c>
      <c r="I9" s="6">
        <f t="shared" si="4"/>
        <v>76.504999999999995</v>
      </c>
      <c r="J9" s="1" t="s">
        <v>1813</v>
      </c>
      <c r="K9" s="16">
        <f>3651/12*13</f>
        <v>3955.25</v>
      </c>
      <c r="L9" s="17">
        <v>0.4</v>
      </c>
    </row>
    <row r="10" spans="1:13" ht="15.75">
      <c r="A10" s="8" t="s">
        <v>2658</v>
      </c>
      <c r="B10" s="35">
        <v>44397</v>
      </c>
      <c r="C10" s="34" t="s">
        <v>2791</v>
      </c>
      <c r="D10" s="34" t="s">
        <v>2792</v>
      </c>
      <c r="E10" s="6">
        <f t="shared" si="1"/>
        <v>100.8</v>
      </c>
      <c r="F10" s="50">
        <f t="shared" si="2"/>
        <v>2.070623035681271E-2</v>
      </c>
      <c r="G10" s="48">
        <v>1</v>
      </c>
      <c r="H10" s="6">
        <f t="shared" si="3"/>
        <v>100.8</v>
      </c>
      <c r="I10" s="6">
        <f t="shared" si="4"/>
        <v>0</v>
      </c>
      <c r="J10" s="1" t="s">
        <v>1815</v>
      </c>
      <c r="K10" s="16">
        <f>5598+3651</f>
        <v>9249</v>
      </c>
      <c r="L10" s="17">
        <f>K10/K10</f>
        <v>1</v>
      </c>
    </row>
    <row r="11" spans="1:13">
      <c r="A11" s="8" t="s">
        <v>2658</v>
      </c>
      <c r="B11" s="35">
        <v>44402</v>
      </c>
      <c r="C11" s="34" t="s">
        <v>2793</v>
      </c>
      <c r="D11" s="34" t="s">
        <v>2756</v>
      </c>
      <c r="E11" s="6">
        <f t="shared" si="1"/>
        <v>95.8</v>
      </c>
      <c r="F11" s="50">
        <f t="shared" si="2"/>
        <v>1.9679135597050174E-2</v>
      </c>
      <c r="G11" s="48">
        <v>2</v>
      </c>
      <c r="H11" s="6">
        <f t="shared" si="3"/>
        <v>47.9</v>
      </c>
      <c r="I11" s="6">
        <f t="shared" si="4"/>
        <v>47.9</v>
      </c>
    </row>
    <row r="12" spans="1:13" ht="15.75">
      <c r="A12" s="8" t="s">
        <v>2658</v>
      </c>
      <c r="B12" s="35">
        <v>44382</v>
      </c>
      <c r="C12" s="34" t="s">
        <v>2794</v>
      </c>
      <c r="D12" s="34" t="s">
        <v>2795</v>
      </c>
      <c r="E12" s="6">
        <f t="shared" si="1"/>
        <v>80.23</v>
      </c>
      <c r="F12" s="50">
        <f t="shared" si="2"/>
        <v>1.6480762515149641E-2</v>
      </c>
      <c r="G12" s="48">
        <v>2</v>
      </c>
      <c r="H12" s="6">
        <f t="shared" si="3"/>
        <v>40.115000000000002</v>
      </c>
      <c r="I12" s="6">
        <f t="shared" si="4"/>
        <v>40.115000000000002</v>
      </c>
      <c r="J12" s="1" t="s">
        <v>1818</v>
      </c>
      <c r="K12" s="16">
        <f>K8-L2</f>
        <v>3184.6091666666653</v>
      </c>
      <c r="L12" s="17">
        <f t="shared" ref="L12:L13" si="5">K12/K8</f>
        <v>0.56888338096939361</v>
      </c>
    </row>
    <row r="13" spans="1:13" ht="15.75">
      <c r="A13" s="8" t="s">
        <v>2658</v>
      </c>
      <c r="B13" s="33">
        <v>44411</v>
      </c>
      <c r="C13" s="34" t="s">
        <v>1928</v>
      </c>
      <c r="D13" s="34" t="s">
        <v>2129</v>
      </c>
      <c r="E13" s="6">
        <f t="shared" si="1"/>
        <v>80</v>
      </c>
      <c r="F13" s="50">
        <f t="shared" si="2"/>
        <v>1.6433516156200565E-2</v>
      </c>
      <c r="G13" s="49">
        <v>0</v>
      </c>
      <c r="H13" s="6" t="str">
        <f t="shared" si="3"/>
        <v/>
      </c>
      <c r="I13" s="6">
        <f t="shared" si="4"/>
        <v>80</v>
      </c>
      <c r="J13" s="1" t="s">
        <v>1821</v>
      </c>
      <c r="K13" s="16">
        <f>K9-K2</f>
        <v>1893.270833333333</v>
      </c>
      <c r="L13" s="17">
        <f t="shared" si="5"/>
        <v>0.47867286096538347</v>
      </c>
    </row>
    <row r="14" spans="1:13">
      <c r="A14" s="8" t="s">
        <v>2658</v>
      </c>
      <c r="B14" s="35">
        <v>44381</v>
      </c>
      <c r="C14" s="34" t="s">
        <v>2794</v>
      </c>
      <c r="D14" s="36" t="s">
        <v>2796</v>
      </c>
      <c r="E14" s="6">
        <f t="shared" si="1"/>
        <v>76.55</v>
      </c>
      <c r="F14" s="50">
        <f t="shared" si="2"/>
        <v>1.5724820771964413E-2</v>
      </c>
      <c r="G14" s="48">
        <v>2</v>
      </c>
      <c r="H14" s="6">
        <f t="shared" si="3"/>
        <v>38.274999999999999</v>
      </c>
      <c r="I14" s="6">
        <f t="shared" si="4"/>
        <v>38.274999999999999</v>
      </c>
    </row>
    <row r="15" spans="1:13">
      <c r="A15" s="8" t="s">
        <v>2658</v>
      </c>
      <c r="B15" s="35">
        <v>44398</v>
      </c>
      <c r="C15" s="34" t="s">
        <v>2797</v>
      </c>
      <c r="D15" s="34" t="s">
        <v>619</v>
      </c>
      <c r="E15" s="6">
        <f t="shared" si="1"/>
        <v>75.33</v>
      </c>
      <c r="F15" s="50">
        <f t="shared" si="2"/>
        <v>1.5474209650582356E-2</v>
      </c>
      <c r="G15" s="48">
        <v>2</v>
      </c>
      <c r="H15" s="6">
        <f t="shared" si="3"/>
        <v>37.664999999999999</v>
      </c>
      <c r="I15" s="6">
        <f t="shared" si="4"/>
        <v>37.664999999999999</v>
      </c>
      <c r="K15" s="47">
        <f>K3+K23</f>
        <v>2118.1941666666671</v>
      </c>
    </row>
    <row r="16" spans="1:13">
      <c r="A16" s="8" t="s">
        <v>2658</v>
      </c>
      <c r="B16" s="35">
        <v>44392</v>
      </c>
      <c r="C16" s="34" t="s">
        <v>2798</v>
      </c>
      <c r="D16" s="34" t="s">
        <v>2799</v>
      </c>
      <c r="E16" s="6">
        <f t="shared" si="1"/>
        <v>75.209999999999994</v>
      </c>
      <c r="F16" s="50">
        <f t="shared" si="2"/>
        <v>1.5449559376348053E-2</v>
      </c>
      <c r="G16" s="48">
        <v>4</v>
      </c>
      <c r="H16" s="6">
        <f t="shared" si="3"/>
        <v>18.802499999999998</v>
      </c>
      <c r="I16" s="6">
        <f t="shared" si="4"/>
        <v>56.407499999999999</v>
      </c>
    </row>
    <row r="17" spans="1:11">
      <c r="A17" s="8" t="s">
        <v>2658</v>
      </c>
      <c r="B17" s="33">
        <v>44398</v>
      </c>
      <c r="C17" s="34" t="s">
        <v>2746</v>
      </c>
      <c r="D17" s="34" t="s">
        <v>2800</v>
      </c>
      <c r="E17" s="6">
        <f t="shared" si="1"/>
        <v>68.98</v>
      </c>
      <c r="F17" s="50">
        <f t="shared" si="2"/>
        <v>1.4169799305683937E-2</v>
      </c>
      <c r="G17" s="48">
        <v>0</v>
      </c>
      <c r="H17" s="6" t="str">
        <f t="shared" si="3"/>
        <v/>
      </c>
      <c r="I17" s="6">
        <f t="shared" si="4"/>
        <v>68.98</v>
      </c>
    </row>
    <row r="18" spans="1:11">
      <c r="A18" s="8" t="s">
        <v>2719</v>
      </c>
      <c r="B18" s="35">
        <v>44407</v>
      </c>
      <c r="C18" s="34" t="s">
        <v>292</v>
      </c>
      <c r="D18" s="34" t="s">
        <v>2801</v>
      </c>
      <c r="E18" s="6">
        <f t="shared" si="1"/>
        <v>68.31</v>
      </c>
      <c r="F18" s="50">
        <f t="shared" si="2"/>
        <v>1.4032168607875756E-2</v>
      </c>
      <c r="G18" s="49">
        <v>2</v>
      </c>
      <c r="H18" s="6">
        <f t="shared" si="3"/>
        <v>34.155000000000001</v>
      </c>
      <c r="I18" s="6">
        <f t="shared" si="4"/>
        <v>34.155000000000001</v>
      </c>
    </row>
    <row r="19" spans="1:11">
      <c r="A19" s="8" t="s">
        <v>2658</v>
      </c>
      <c r="B19" s="33">
        <v>44407</v>
      </c>
      <c r="C19" s="34" t="s">
        <v>1842</v>
      </c>
      <c r="D19" s="34" t="s">
        <v>2802</v>
      </c>
      <c r="E19" s="6">
        <f t="shared" si="1"/>
        <v>67.930000000000007</v>
      </c>
      <c r="F19" s="50">
        <f t="shared" si="2"/>
        <v>1.3954109406133805E-2</v>
      </c>
      <c r="G19" s="48">
        <v>0</v>
      </c>
      <c r="H19" s="6" t="str">
        <f t="shared" si="3"/>
        <v/>
      </c>
      <c r="I19" s="6">
        <f t="shared" si="4"/>
        <v>67.930000000000007</v>
      </c>
    </row>
    <row r="20" spans="1:11">
      <c r="A20" s="8" t="s">
        <v>2719</v>
      </c>
      <c r="B20" s="35">
        <v>44391</v>
      </c>
      <c r="C20" s="34" t="s">
        <v>292</v>
      </c>
      <c r="D20" s="34" t="s">
        <v>2803</v>
      </c>
      <c r="E20" s="6">
        <f t="shared" si="1"/>
        <v>66.569999999999993</v>
      </c>
      <c r="F20" s="50">
        <f t="shared" si="2"/>
        <v>1.3674739631478392E-2</v>
      </c>
      <c r="G20" s="49">
        <v>2</v>
      </c>
      <c r="H20" s="6">
        <f t="shared" si="3"/>
        <v>33.284999999999997</v>
      </c>
      <c r="I20" s="6">
        <f t="shared" si="4"/>
        <v>33.284999999999997</v>
      </c>
      <c r="J20" s="34" t="s">
        <v>2162</v>
      </c>
      <c r="K20" s="36">
        <f>SUM(E23,E35,E66,E90)</f>
        <v>112.42999999999999</v>
      </c>
    </row>
    <row r="21" spans="1:11" ht="15.75" customHeight="1">
      <c r="A21" s="8" t="s">
        <v>2658</v>
      </c>
      <c r="B21" s="35">
        <v>44381</v>
      </c>
      <c r="C21" s="34" t="s">
        <v>588</v>
      </c>
      <c r="D21" s="34" t="s">
        <v>496</v>
      </c>
      <c r="E21" s="6">
        <f t="shared" si="1"/>
        <v>61.2</v>
      </c>
      <c r="F21" s="50">
        <f t="shared" si="2"/>
        <v>1.2571639859493432E-2</v>
      </c>
      <c r="G21" s="48">
        <v>2</v>
      </c>
      <c r="H21" s="6">
        <f t="shared" si="3"/>
        <v>30.6</v>
      </c>
      <c r="I21" s="6">
        <f t="shared" si="4"/>
        <v>30.6</v>
      </c>
    </row>
    <row r="22" spans="1:11" ht="15.75" customHeight="1">
      <c r="A22" s="8" t="s">
        <v>2658</v>
      </c>
      <c r="B22" s="35">
        <v>44386</v>
      </c>
      <c r="C22" s="34" t="s">
        <v>2280</v>
      </c>
      <c r="D22" s="34" t="s">
        <v>2804</v>
      </c>
      <c r="E22" s="6">
        <f t="shared" si="1"/>
        <v>60.25</v>
      </c>
      <c r="F22" s="50">
        <f t="shared" si="2"/>
        <v>1.237649185513855E-2</v>
      </c>
      <c r="G22" s="48">
        <v>2</v>
      </c>
      <c r="H22" s="6">
        <f t="shared" si="3"/>
        <v>30.125</v>
      </c>
      <c r="I22" s="6">
        <f t="shared" si="4"/>
        <v>30.125</v>
      </c>
      <c r="J22" s="34" t="s">
        <v>2165</v>
      </c>
      <c r="K22" s="36">
        <f>K20-K23</f>
        <v>56.214999999999996</v>
      </c>
    </row>
    <row r="23" spans="1:11" ht="15.75" customHeight="1">
      <c r="A23" s="8" t="s">
        <v>2658</v>
      </c>
      <c r="B23" s="33">
        <v>44407</v>
      </c>
      <c r="C23" s="34" t="s">
        <v>9</v>
      </c>
      <c r="D23" s="34" t="s">
        <v>2805</v>
      </c>
      <c r="E23" s="6">
        <f t="shared" si="1"/>
        <v>59.2</v>
      </c>
      <c r="F23" s="50">
        <f t="shared" si="2"/>
        <v>1.2160801955588418E-2</v>
      </c>
      <c r="G23" s="48">
        <v>2</v>
      </c>
      <c r="H23" s="6">
        <f t="shared" si="3"/>
        <v>29.6</v>
      </c>
      <c r="I23" s="6">
        <f t="shared" si="4"/>
        <v>29.6</v>
      </c>
      <c r="J23" s="34" t="s">
        <v>2168</v>
      </c>
      <c r="K23" s="34">
        <f>K20/2</f>
        <v>56.214999999999996</v>
      </c>
    </row>
    <row r="24" spans="1:11" ht="15.75" customHeight="1">
      <c r="A24" s="8" t="s">
        <v>2658</v>
      </c>
      <c r="B24" s="35">
        <v>44400</v>
      </c>
      <c r="C24" s="34" t="s">
        <v>2623</v>
      </c>
      <c r="D24" s="36" t="s">
        <v>2806</v>
      </c>
      <c r="E24" s="6">
        <f t="shared" si="1"/>
        <v>55.2</v>
      </c>
      <c r="F24" s="50">
        <f t="shared" si="2"/>
        <v>1.133912614777839E-2</v>
      </c>
      <c r="G24" s="48">
        <v>2</v>
      </c>
      <c r="H24" s="6">
        <f t="shared" si="3"/>
        <v>27.6</v>
      </c>
      <c r="I24" s="6">
        <f t="shared" si="4"/>
        <v>27.6</v>
      </c>
    </row>
    <row r="25" spans="1:11" ht="15.75" customHeight="1">
      <c r="A25" s="8" t="s">
        <v>2658</v>
      </c>
      <c r="B25" s="35">
        <v>44385</v>
      </c>
      <c r="C25" s="34" t="s">
        <v>2336</v>
      </c>
      <c r="D25" s="34" t="s">
        <v>2807</v>
      </c>
      <c r="E25" s="6">
        <f t="shared" si="1"/>
        <v>50.25</v>
      </c>
      <c r="F25" s="50">
        <f t="shared" si="2"/>
        <v>1.032230233561348E-2</v>
      </c>
      <c r="G25" s="48">
        <v>2</v>
      </c>
      <c r="H25" s="6">
        <f t="shared" si="3"/>
        <v>25.125</v>
      </c>
      <c r="I25" s="6">
        <f t="shared" si="4"/>
        <v>25.125</v>
      </c>
    </row>
    <row r="26" spans="1:11" ht="15.75" customHeight="1">
      <c r="A26" s="8" t="s">
        <v>2658</v>
      </c>
      <c r="B26" s="35">
        <v>44382</v>
      </c>
      <c r="C26" s="34" t="s">
        <v>2461</v>
      </c>
      <c r="D26" s="34" t="s">
        <v>2808</v>
      </c>
      <c r="E26" s="6">
        <f t="shared" si="1"/>
        <v>42.23</v>
      </c>
      <c r="F26" s="50">
        <f t="shared" si="2"/>
        <v>8.6748423409543727E-3</v>
      </c>
      <c r="G26" s="48">
        <v>2</v>
      </c>
      <c r="H26" s="6">
        <f t="shared" si="3"/>
        <v>21.114999999999998</v>
      </c>
      <c r="I26" s="6">
        <f t="shared" si="4"/>
        <v>21.114999999999998</v>
      </c>
    </row>
    <row r="27" spans="1:11" ht="15.75" customHeight="1">
      <c r="A27" s="8" t="s">
        <v>2658</v>
      </c>
      <c r="B27" s="35">
        <v>44394</v>
      </c>
      <c r="C27" s="34" t="s">
        <v>2623</v>
      </c>
      <c r="D27" s="34" t="s">
        <v>1509</v>
      </c>
      <c r="E27" s="6">
        <f t="shared" si="1"/>
        <v>42</v>
      </c>
      <c r="F27" s="50">
        <f t="shared" si="2"/>
        <v>8.6275959820052966E-3</v>
      </c>
      <c r="G27" s="48">
        <v>2</v>
      </c>
      <c r="H27" s="6">
        <f t="shared" si="3"/>
        <v>21</v>
      </c>
      <c r="I27" s="6">
        <f t="shared" si="4"/>
        <v>21</v>
      </c>
    </row>
    <row r="28" spans="1:11" ht="15.75" customHeight="1">
      <c r="A28" s="8" t="s">
        <v>2658</v>
      </c>
      <c r="B28" s="35">
        <v>44400</v>
      </c>
      <c r="C28" s="34" t="s">
        <v>2461</v>
      </c>
      <c r="D28" s="34" t="s">
        <v>2809</v>
      </c>
      <c r="E28" s="6">
        <f t="shared" si="1"/>
        <v>40.85</v>
      </c>
      <c r="F28" s="50">
        <f t="shared" si="2"/>
        <v>8.3913641872599126E-3</v>
      </c>
      <c r="G28" s="48">
        <v>2</v>
      </c>
      <c r="H28" s="6">
        <f t="shared" si="3"/>
        <v>20.425000000000001</v>
      </c>
      <c r="I28" s="6">
        <f t="shared" si="4"/>
        <v>20.425000000000001</v>
      </c>
    </row>
    <row r="29" spans="1:11" ht="15.75" customHeight="1">
      <c r="A29" s="8" t="s">
        <v>2658</v>
      </c>
      <c r="B29" s="33">
        <v>44409</v>
      </c>
      <c r="C29" s="34" t="s">
        <v>2810</v>
      </c>
      <c r="D29" s="34" t="s">
        <v>419</v>
      </c>
      <c r="E29" s="6">
        <f t="shared" si="1"/>
        <v>39.4</v>
      </c>
      <c r="F29" s="50">
        <f t="shared" si="2"/>
        <v>8.093506706928778E-3</v>
      </c>
      <c r="G29" s="49">
        <v>4</v>
      </c>
      <c r="H29" s="6">
        <f t="shared" si="3"/>
        <v>9.85</v>
      </c>
      <c r="I29" s="6">
        <f t="shared" si="4"/>
        <v>29.549999999999997</v>
      </c>
      <c r="J29" s="34" t="s">
        <v>2677</v>
      </c>
    </row>
    <row r="30" spans="1:11" ht="15.75" customHeight="1">
      <c r="A30" s="8" t="s">
        <v>2658</v>
      </c>
      <c r="B30" s="33">
        <v>44382</v>
      </c>
      <c r="C30" s="34" t="s">
        <v>1842</v>
      </c>
      <c r="D30" s="36" t="s">
        <v>2811</v>
      </c>
      <c r="E30" s="6">
        <f t="shared" si="1"/>
        <v>39.19</v>
      </c>
      <c r="F30" s="50">
        <f t="shared" si="2"/>
        <v>8.0503687270187512E-3</v>
      </c>
      <c r="G30" s="48">
        <v>2</v>
      </c>
      <c r="H30" s="6">
        <f t="shared" si="3"/>
        <v>19.594999999999999</v>
      </c>
      <c r="I30" s="6">
        <f t="shared" si="4"/>
        <v>19.594999999999999</v>
      </c>
    </row>
    <row r="31" spans="1:11" ht="15.75" customHeight="1">
      <c r="A31" s="8" t="s">
        <v>2658</v>
      </c>
      <c r="B31" s="35">
        <v>44397</v>
      </c>
      <c r="C31" s="34" t="s">
        <v>2812</v>
      </c>
      <c r="D31" s="34" t="s">
        <v>2813</v>
      </c>
      <c r="E31" s="6">
        <f t="shared" si="1"/>
        <v>38.840000000000003</v>
      </c>
      <c r="F31" s="50">
        <f t="shared" si="2"/>
        <v>7.9784720938353738E-3</v>
      </c>
      <c r="G31" s="48">
        <v>2</v>
      </c>
      <c r="H31" s="6">
        <f t="shared" si="3"/>
        <v>19.420000000000002</v>
      </c>
      <c r="I31" s="6">
        <f t="shared" si="4"/>
        <v>19.420000000000002</v>
      </c>
    </row>
    <row r="32" spans="1:11" ht="15.75" customHeight="1">
      <c r="A32" s="8" t="s">
        <v>2658</v>
      </c>
      <c r="B32" s="35">
        <v>44395</v>
      </c>
      <c r="C32" s="34" t="s">
        <v>2646</v>
      </c>
      <c r="D32" s="34" t="s">
        <v>466</v>
      </c>
      <c r="E32" s="6">
        <f t="shared" si="1"/>
        <v>37</v>
      </c>
      <c r="F32" s="50">
        <f t="shared" si="2"/>
        <v>7.6005012222427606E-3</v>
      </c>
      <c r="G32" s="48">
        <v>4</v>
      </c>
      <c r="H32" s="6">
        <f t="shared" si="3"/>
        <v>9.25</v>
      </c>
      <c r="I32" s="6">
        <f t="shared" si="4"/>
        <v>27.75</v>
      </c>
    </row>
    <row r="33" spans="1:9" ht="15.75" customHeight="1">
      <c r="A33" s="8" t="s">
        <v>2658</v>
      </c>
      <c r="B33" s="35">
        <v>44389</v>
      </c>
      <c r="C33" s="34" t="s">
        <v>2757</v>
      </c>
      <c r="D33" s="34" t="s">
        <v>1576</v>
      </c>
      <c r="E33" s="6">
        <f t="shared" si="1"/>
        <v>33.9</v>
      </c>
      <c r="F33" s="50">
        <f t="shared" si="2"/>
        <v>6.9637024711899885E-3</v>
      </c>
      <c r="G33" s="48">
        <v>2</v>
      </c>
      <c r="H33" s="6">
        <f t="shared" si="3"/>
        <v>16.95</v>
      </c>
      <c r="I33" s="6">
        <f t="shared" si="4"/>
        <v>16.95</v>
      </c>
    </row>
    <row r="34" spans="1:9" ht="15.75" customHeight="1">
      <c r="A34" s="8" t="s">
        <v>2658</v>
      </c>
      <c r="B34" s="33">
        <v>44387</v>
      </c>
      <c r="C34" s="34" t="s">
        <v>1175</v>
      </c>
      <c r="D34" s="34" t="s">
        <v>2814</v>
      </c>
      <c r="E34" s="6">
        <f t="shared" si="1"/>
        <v>30.3</v>
      </c>
      <c r="F34" s="50">
        <f t="shared" si="2"/>
        <v>6.2241942441609638E-3</v>
      </c>
      <c r="G34" s="48">
        <v>2</v>
      </c>
      <c r="H34" s="6">
        <f t="shared" si="3"/>
        <v>15.15</v>
      </c>
      <c r="I34" s="6">
        <f t="shared" si="4"/>
        <v>15.15</v>
      </c>
    </row>
    <row r="35" spans="1:9" ht="15.75" customHeight="1">
      <c r="A35" s="8" t="s">
        <v>2658</v>
      </c>
      <c r="B35" s="33">
        <v>44401</v>
      </c>
      <c r="C35" s="34" t="s">
        <v>9</v>
      </c>
      <c r="D35" s="34" t="s">
        <v>2815</v>
      </c>
      <c r="E35" s="6">
        <f t="shared" si="1"/>
        <v>30.15</v>
      </c>
      <c r="F35" s="50">
        <f t="shared" si="2"/>
        <v>6.1933814013680867E-3</v>
      </c>
      <c r="G35" s="48">
        <v>2</v>
      </c>
      <c r="H35" s="6">
        <f t="shared" si="3"/>
        <v>15.074999999999999</v>
      </c>
      <c r="I35" s="6">
        <f t="shared" si="4"/>
        <v>15.074999999999999</v>
      </c>
    </row>
    <row r="36" spans="1:9" ht="15.75" customHeight="1">
      <c r="A36" s="8" t="s">
        <v>2658</v>
      </c>
      <c r="B36" s="33">
        <v>44394</v>
      </c>
      <c r="C36" s="34" t="s">
        <v>1916</v>
      </c>
      <c r="D36" s="36" t="s">
        <v>2816</v>
      </c>
      <c r="E36" s="6">
        <f t="shared" si="1"/>
        <v>30.05</v>
      </c>
      <c r="F36" s="50">
        <f t="shared" si="2"/>
        <v>6.1728395061728366E-3</v>
      </c>
      <c r="G36" s="48">
        <v>2</v>
      </c>
      <c r="H36" s="6">
        <f t="shared" si="3"/>
        <v>15.025</v>
      </c>
      <c r="I36" s="6">
        <f t="shared" si="4"/>
        <v>15.025</v>
      </c>
    </row>
    <row r="37" spans="1:9" ht="15.75" customHeight="1">
      <c r="A37" s="8" t="s">
        <v>2658</v>
      </c>
      <c r="B37" s="33">
        <v>44380</v>
      </c>
      <c r="C37" s="34" t="s">
        <v>2817</v>
      </c>
      <c r="D37" s="36" t="s">
        <v>1686</v>
      </c>
      <c r="E37" s="6">
        <f t="shared" si="1"/>
        <v>29.9</v>
      </c>
      <c r="F37" s="50">
        <f t="shared" si="2"/>
        <v>6.1420266633799604E-3</v>
      </c>
      <c r="G37" s="48">
        <v>2</v>
      </c>
      <c r="H37" s="6">
        <f t="shared" si="3"/>
        <v>14.95</v>
      </c>
      <c r="I37" s="6">
        <f t="shared" si="4"/>
        <v>14.95</v>
      </c>
    </row>
    <row r="38" spans="1:9" ht="15.75" customHeight="1">
      <c r="A38" s="8" t="s">
        <v>2658</v>
      </c>
      <c r="B38" s="33">
        <v>44381</v>
      </c>
      <c r="C38" s="34" t="s">
        <v>2764</v>
      </c>
      <c r="D38" s="34" t="s">
        <v>2818</v>
      </c>
      <c r="E38" s="6">
        <f t="shared" si="1"/>
        <v>29.15</v>
      </c>
      <c r="F38" s="50">
        <f t="shared" si="2"/>
        <v>5.9879624494155797E-3</v>
      </c>
      <c r="G38" s="48">
        <v>2</v>
      </c>
      <c r="H38" s="6">
        <f t="shared" si="3"/>
        <v>14.574999999999999</v>
      </c>
      <c r="I38" s="6">
        <f t="shared" si="4"/>
        <v>14.574999999999999</v>
      </c>
    </row>
    <row r="39" spans="1:9" ht="15.75" customHeight="1">
      <c r="A39" s="8" t="s">
        <v>2658</v>
      </c>
      <c r="B39" s="33">
        <v>44382</v>
      </c>
      <c r="C39" s="34" t="s">
        <v>2819</v>
      </c>
      <c r="D39" s="34" t="s">
        <v>1244</v>
      </c>
      <c r="E39" s="6">
        <f t="shared" si="1"/>
        <v>27.8</v>
      </c>
      <c r="F39" s="50">
        <f t="shared" si="2"/>
        <v>5.7106468642796962E-3</v>
      </c>
      <c r="G39" s="48">
        <v>2</v>
      </c>
      <c r="H39" s="6">
        <f t="shared" si="3"/>
        <v>13.9</v>
      </c>
      <c r="I39" s="6">
        <f t="shared" si="4"/>
        <v>13.9</v>
      </c>
    </row>
    <row r="40" spans="1:9" ht="15.75" customHeight="1">
      <c r="A40" s="8" t="s">
        <v>2658</v>
      </c>
      <c r="B40" s="33">
        <v>44398</v>
      </c>
      <c r="C40" s="34" t="s">
        <v>1842</v>
      </c>
      <c r="D40" s="34" t="s">
        <v>2820</v>
      </c>
      <c r="E40" s="6">
        <f t="shared" si="1"/>
        <v>26.57</v>
      </c>
      <c r="F40" s="50">
        <f t="shared" si="2"/>
        <v>5.4579815533781122E-3</v>
      </c>
      <c r="G40" s="48">
        <v>2</v>
      </c>
      <c r="H40" s="6">
        <f t="shared" si="3"/>
        <v>13.285</v>
      </c>
      <c r="I40" s="6">
        <f t="shared" si="4"/>
        <v>13.285</v>
      </c>
    </row>
    <row r="41" spans="1:9" ht="15.75" customHeight="1">
      <c r="A41" s="8" t="s">
        <v>2658</v>
      </c>
      <c r="B41" s="35">
        <v>44395</v>
      </c>
      <c r="C41" s="34" t="s">
        <v>2821</v>
      </c>
      <c r="D41" s="34" t="s">
        <v>499</v>
      </c>
      <c r="E41" s="6">
        <f t="shared" si="1"/>
        <v>26.5</v>
      </c>
      <c r="F41" s="50">
        <f t="shared" si="2"/>
        <v>5.4436022267414369E-3</v>
      </c>
      <c r="G41" s="48">
        <v>1</v>
      </c>
      <c r="H41" s="6">
        <f t="shared" si="3"/>
        <v>26.5</v>
      </c>
      <c r="I41" s="6">
        <f t="shared" si="4"/>
        <v>0</v>
      </c>
    </row>
    <row r="42" spans="1:9" ht="15.75" customHeight="1">
      <c r="A42" s="8" t="s">
        <v>2658</v>
      </c>
      <c r="B42" s="35">
        <v>44408</v>
      </c>
      <c r="C42" s="34" t="s">
        <v>1533</v>
      </c>
      <c r="D42" s="34" t="s">
        <v>2822</v>
      </c>
      <c r="E42" s="6">
        <f t="shared" si="1"/>
        <v>25.67</v>
      </c>
      <c r="F42" s="50">
        <f t="shared" si="2"/>
        <v>5.2731044966208562E-3</v>
      </c>
      <c r="G42" s="49">
        <v>2</v>
      </c>
      <c r="H42" s="6">
        <f t="shared" si="3"/>
        <v>12.835000000000001</v>
      </c>
      <c r="I42" s="6">
        <f t="shared" si="4"/>
        <v>12.835000000000001</v>
      </c>
    </row>
    <row r="43" spans="1:9" ht="15.75" customHeight="1">
      <c r="A43" s="8" t="s">
        <v>2658</v>
      </c>
      <c r="B43" s="33">
        <v>44393</v>
      </c>
      <c r="C43" s="34" t="s">
        <v>1916</v>
      </c>
      <c r="D43" s="34" t="s">
        <v>316</v>
      </c>
      <c r="E43" s="6">
        <f t="shared" si="1"/>
        <v>25.5</v>
      </c>
      <c r="F43" s="50">
        <f t="shared" si="2"/>
        <v>5.2381832747889299E-3</v>
      </c>
      <c r="G43" s="48">
        <v>2</v>
      </c>
      <c r="H43" s="6">
        <f t="shared" si="3"/>
        <v>12.75</v>
      </c>
      <c r="I43" s="6">
        <f t="shared" si="4"/>
        <v>12.75</v>
      </c>
    </row>
    <row r="44" spans="1:9" ht="15.75" customHeight="1">
      <c r="A44" s="8" t="s">
        <v>2658</v>
      </c>
      <c r="B44" s="35">
        <v>44384</v>
      </c>
      <c r="C44" s="34" t="s">
        <v>2823</v>
      </c>
      <c r="D44" s="34" t="s">
        <v>1161</v>
      </c>
      <c r="E44" s="6">
        <f t="shared" si="1"/>
        <v>25.28</v>
      </c>
      <c r="F44" s="50">
        <f t="shared" si="2"/>
        <v>5.1929911053593784E-3</v>
      </c>
      <c r="G44" s="48">
        <v>2</v>
      </c>
      <c r="H44" s="6">
        <f t="shared" si="3"/>
        <v>12.64</v>
      </c>
      <c r="I44" s="6">
        <f t="shared" si="4"/>
        <v>12.64</v>
      </c>
    </row>
    <row r="45" spans="1:9" ht="15.75" customHeight="1">
      <c r="A45" s="8" t="s">
        <v>2658</v>
      </c>
      <c r="B45" s="33">
        <v>44401</v>
      </c>
      <c r="C45" s="34" t="s">
        <v>2824</v>
      </c>
      <c r="D45" s="34" t="s">
        <v>2579</v>
      </c>
      <c r="E45" s="6">
        <f t="shared" si="1"/>
        <v>24.7</v>
      </c>
      <c r="F45" s="50">
        <f t="shared" si="2"/>
        <v>5.0738481132269241E-3</v>
      </c>
      <c r="G45" s="48">
        <v>2</v>
      </c>
      <c r="H45" s="6">
        <f t="shared" si="3"/>
        <v>12.35</v>
      </c>
      <c r="I45" s="6">
        <f t="shared" si="4"/>
        <v>12.35</v>
      </c>
    </row>
    <row r="46" spans="1:9" ht="15.75" customHeight="1">
      <c r="A46" s="8" t="s">
        <v>2658</v>
      </c>
      <c r="B46" s="35">
        <v>44407</v>
      </c>
      <c r="C46" s="34" t="s">
        <v>1916</v>
      </c>
      <c r="D46" s="34" t="s">
        <v>1169</v>
      </c>
      <c r="E46" s="6">
        <f t="shared" si="1"/>
        <v>24.35</v>
      </c>
      <c r="F46" s="50">
        <f t="shared" si="2"/>
        <v>5.0019514800435467E-3</v>
      </c>
      <c r="G46" s="48">
        <v>2</v>
      </c>
      <c r="H46" s="6">
        <f t="shared" si="3"/>
        <v>12.175000000000001</v>
      </c>
      <c r="I46" s="6">
        <f t="shared" si="4"/>
        <v>12.175000000000001</v>
      </c>
    </row>
    <row r="47" spans="1:9" ht="15.75" customHeight="1">
      <c r="A47" s="8" t="s">
        <v>2658</v>
      </c>
      <c r="B47" s="35">
        <v>44390</v>
      </c>
      <c r="C47" s="34" t="s">
        <v>906</v>
      </c>
      <c r="D47" s="34" t="s">
        <v>2825</v>
      </c>
      <c r="E47" s="6">
        <f t="shared" si="1"/>
        <v>21.18</v>
      </c>
      <c r="F47" s="50">
        <f t="shared" si="2"/>
        <v>4.3507734023540993E-3</v>
      </c>
      <c r="G47" s="48">
        <v>2</v>
      </c>
      <c r="H47" s="6">
        <f t="shared" si="3"/>
        <v>10.59</v>
      </c>
      <c r="I47" s="6">
        <f t="shared" si="4"/>
        <v>10.59</v>
      </c>
    </row>
    <row r="48" spans="1:9" ht="15.75" customHeight="1">
      <c r="A48" s="8" t="s">
        <v>2658</v>
      </c>
      <c r="B48" s="33">
        <v>44410</v>
      </c>
      <c r="C48" s="34" t="s">
        <v>9</v>
      </c>
      <c r="D48" s="34" t="s">
        <v>2826</v>
      </c>
      <c r="E48" s="6">
        <f t="shared" si="1"/>
        <v>20.3</v>
      </c>
      <c r="F48" s="50">
        <f t="shared" si="2"/>
        <v>4.1700047246358935E-3</v>
      </c>
      <c r="G48" s="49">
        <v>2</v>
      </c>
      <c r="H48" s="6">
        <f t="shared" si="3"/>
        <v>10.15</v>
      </c>
      <c r="I48" s="6">
        <f t="shared" si="4"/>
        <v>10.15</v>
      </c>
    </row>
    <row r="49" spans="1:9" ht="15.75" customHeight="1">
      <c r="A49" s="8" t="s">
        <v>2658</v>
      </c>
      <c r="B49" s="33">
        <v>44393</v>
      </c>
      <c r="C49" s="34" t="s">
        <v>2827</v>
      </c>
      <c r="D49" s="34" t="s">
        <v>471</v>
      </c>
      <c r="E49" s="6">
        <f t="shared" si="1"/>
        <v>20</v>
      </c>
      <c r="F49" s="50">
        <f t="shared" si="2"/>
        <v>4.1083790390501413E-3</v>
      </c>
      <c r="G49" s="48">
        <v>2</v>
      </c>
      <c r="H49" s="6">
        <f t="shared" si="3"/>
        <v>10</v>
      </c>
      <c r="I49" s="6">
        <f t="shared" si="4"/>
        <v>10</v>
      </c>
    </row>
    <row r="50" spans="1:9" ht="15.75" customHeight="1">
      <c r="A50" s="8" t="s">
        <v>2658</v>
      </c>
      <c r="B50" s="35">
        <v>44407</v>
      </c>
      <c r="C50" s="34" t="s">
        <v>2827</v>
      </c>
      <c r="D50" s="34" t="s">
        <v>471</v>
      </c>
      <c r="E50" s="6">
        <f t="shared" si="1"/>
        <v>20</v>
      </c>
      <c r="F50" s="50">
        <f t="shared" si="2"/>
        <v>4.1083790390501413E-3</v>
      </c>
      <c r="G50" s="48">
        <v>2</v>
      </c>
      <c r="H50" s="6">
        <f t="shared" si="3"/>
        <v>10</v>
      </c>
      <c r="I50" s="6">
        <f t="shared" si="4"/>
        <v>10</v>
      </c>
    </row>
    <row r="51" spans="1:9" ht="15.75" customHeight="1">
      <c r="A51" s="8" t="s">
        <v>2658</v>
      </c>
      <c r="B51" s="35">
        <v>44384</v>
      </c>
      <c r="C51" s="34" t="s">
        <v>2438</v>
      </c>
      <c r="D51" s="34" t="s">
        <v>1849</v>
      </c>
      <c r="E51" s="6">
        <f t="shared" si="1"/>
        <v>19.98</v>
      </c>
      <c r="F51" s="50">
        <f t="shared" si="2"/>
        <v>4.1042706600110911E-3</v>
      </c>
      <c r="G51" s="48">
        <v>2</v>
      </c>
      <c r="H51" s="6">
        <f t="shared" si="3"/>
        <v>9.99</v>
      </c>
      <c r="I51" s="6">
        <f t="shared" si="4"/>
        <v>9.99</v>
      </c>
    </row>
    <row r="52" spans="1:9" ht="15.75" customHeight="1">
      <c r="A52" s="8" t="s">
        <v>2658</v>
      </c>
      <c r="B52" s="35">
        <v>44388</v>
      </c>
      <c r="C52" s="34" t="s">
        <v>2461</v>
      </c>
      <c r="D52" s="34" t="s">
        <v>1768</v>
      </c>
      <c r="E52" s="6">
        <f t="shared" si="1"/>
        <v>19.850000000000001</v>
      </c>
      <c r="F52" s="50">
        <f t="shared" si="2"/>
        <v>4.0775661962572651E-3</v>
      </c>
      <c r="G52" s="48">
        <v>2</v>
      </c>
      <c r="H52" s="6">
        <f t="shared" si="3"/>
        <v>9.9250000000000007</v>
      </c>
      <c r="I52" s="6">
        <f t="shared" si="4"/>
        <v>9.9250000000000007</v>
      </c>
    </row>
    <row r="53" spans="1:9" ht="15.75" customHeight="1">
      <c r="A53" s="8" t="s">
        <v>2658</v>
      </c>
      <c r="B53" s="35">
        <v>44393</v>
      </c>
      <c r="C53" s="34" t="s">
        <v>908</v>
      </c>
      <c r="D53" s="34" t="s">
        <v>1217</v>
      </c>
      <c r="E53" s="6">
        <f t="shared" si="1"/>
        <v>19.8</v>
      </c>
      <c r="F53" s="50">
        <f t="shared" si="2"/>
        <v>4.06729524865964E-3</v>
      </c>
      <c r="G53" s="48">
        <v>2</v>
      </c>
      <c r="H53" s="6">
        <f t="shared" si="3"/>
        <v>9.9</v>
      </c>
      <c r="I53" s="6">
        <f t="shared" si="4"/>
        <v>9.9</v>
      </c>
    </row>
    <row r="54" spans="1:9" ht="15.75" customHeight="1">
      <c r="A54" s="8" t="s">
        <v>2658</v>
      </c>
      <c r="B54" s="35">
        <v>44395</v>
      </c>
      <c r="C54" s="36" t="s">
        <v>983</v>
      </c>
      <c r="D54" s="36" t="s">
        <v>1459</v>
      </c>
      <c r="E54" s="6">
        <f t="shared" si="1"/>
        <v>18.399999999999999</v>
      </c>
      <c r="F54" s="50">
        <f t="shared" si="2"/>
        <v>3.7797087159261293E-3</v>
      </c>
      <c r="G54" s="48">
        <v>2</v>
      </c>
      <c r="H54" s="6">
        <f t="shared" si="3"/>
        <v>9.1999999999999993</v>
      </c>
      <c r="I54" s="6">
        <f t="shared" si="4"/>
        <v>9.1999999999999993</v>
      </c>
    </row>
    <row r="55" spans="1:9" ht="15.75" customHeight="1">
      <c r="A55" s="8" t="s">
        <v>2658</v>
      </c>
      <c r="B55" s="35">
        <v>44407</v>
      </c>
      <c r="C55" s="34" t="s">
        <v>983</v>
      </c>
      <c r="D55" s="34" t="s">
        <v>1459</v>
      </c>
      <c r="E55" s="6">
        <f t="shared" si="1"/>
        <v>18.399999999999999</v>
      </c>
      <c r="F55" s="50">
        <f t="shared" si="2"/>
        <v>3.7797087159261293E-3</v>
      </c>
      <c r="G55" s="48">
        <v>2</v>
      </c>
      <c r="H55" s="6">
        <f t="shared" si="3"/>
        <v>9.1999999999999993</v>
      </c>
      <c r="I55" s="6">
        <f t="shared" si="4"/>
        <v>9.1999999999999993</v>
      </c>
    </row>
    <row r="56" spans="1:9" ht="15.75" customHeight="1">
      <c r="A56" s="8" t="s">
        <v>2658</v>
      </c>
      <c r="B56" s="33">
        <v>44410</v>
      </c>
      <c r="C56" s="34" t="s">
        <v>2645</v>
      </c>
      <c r="D56" s="34" t="s">
        <v>2828</v>
      </c>
      <c r="E56" s="6">
        <f t="shared" si="1"/>
        <v>18.14</v>
      </c>
      <c r="F56" s="50">
        <f t="shared" si="2"/>
        <v>3.7262997884184778E-3</v>
      </c>
      <c r="G56" s="49">
        <v>0</v>
      </c>
      <c r="H56" s="6" t="str">
        <f t="shared" si="3"/>
        <v/>
      </c>
      <c r="I56" s="6">
        <f t="shared" si="4"/>
        <v>18.14</v>
      </c>
    </row>
    <row r="57" spans="1:9" ht="15.75" customHeight="1">
      <c r="A57" s="8" t="s">
        <v>2658</v>
      </c>
      <c r="B57" s="33">
        <v>44401</v>
      </c>
      <c r="C57" s="34" t="s">
        <v>811</v>
      </c>
      <c r="D57" s="34" t="s">
        <v>2190</v>
      </c>
      <c r="E57" s="6">
        <f t="shared" si="1"/>
        <v>16.09</v>
      </c>
      <c r="F57" s="50">
        <f t="shared" si="2"/>
        <v>3.3051909369158383E-3</v>
      </c>
      <c r="G57" s="48">
        <v>1</v>
      </c>
      <c r="H57" s="6">
        <f t="shared" si="3"/>
        <v>16.09</v>
      </c>
      <c r="I57" s="6">
        <f t="shared" si="4"/>
        <v>0</v>
      </c>
    </row>
    <row r="58" spans="1:9" ht="15.75" customHeight="1">
      <c r="A58" s="8" t="s">
        <v>2658</v>
      </c>
      <c r="B58" s="35">
        <v>44382</v>
      </c>
      <c r="C58" s="34" t="s">
        <v>1916</v>
      </c>
      <c r="D58" s="34" t="s">
        <v>363</v>
      </c>
      <c r="E58" s="6">
        <f t="shared" si="1"/>
        <v>16</v>
      </c>
      <c r="F58" s="50">
        <f t="shared" si="2"/>
        <v>3.2867032312401128E-3</v>
      </c>
      <c r="G58" s="48">
        <v>2</v>
      </c>
      <c r="H58" s="6">
        <f t="shared" si="3"/>
        <v>8</v>
      </c>
      <c r="I58" s="6">
        <f t="shared" si="4"/>
        <v>8</v>
      </c>
    </row>
    <row r="59" spans="1:9" ht="15.75" customHeight="1">
      <c r="A59" s="8" t="s">
        <v>2658</v>
      </c>
      <c r="B59" s="35">
        <v>44388</v>
      </c>
      <c r="C59" s="34" t="s">
        <v>2464</v>
      </c>
      <c r="D59" s="34" t="s">
        <v>2556</v>
      </c>
      <c r="E59" s="6">
        <f t="shared" si="1"/>
        <v>15.89</v>
      </c>
      <c r="F59" s="50">
        <f t="shared" si="2"/>
        <v>3.264107146525337E-3</v>
      </c>
      <c r="G59" s="48">
        <v>2</v>
      </c>
      <c r="H59" s="6">
        <f t="shared" si="3"/>
        <v>7.9450000000000003</v>
      </c>
      <c r="I59" s="6">
        <f t="shared" si="4"/>
        <v>7.9450000000000003</v>
      </c>
    </row>
    <row r="60" spans="1:9" ht="15.75" customHeight="1">
      <c r="A60" s="8" t="s">
        <v>2658</v>
      </c>
      <c r="B60" s="33">
        <v>44379</v>
      </c>
      <c r="C60" s="34" t="s">
        <v>1842</v>
      </c>
      <c r="D60" s="36" t="s">
        <v>2829</v>
      </c>
      <c r="E60" s="6">
        <f t="shared" si="1"/>
        <v>15.55</v>
      </c>
      <c r="F60" s="50">
        <f t="shared" si="2"/>
        <v>3.1942647028614848E-3</v>
      </c>
      <c r="G60" s="48">
        <v>2</v>
      </c>
      <c r="H60" s="6">
        <f t="shared" si="3"/>
        <v>7.7750000000000004</v>
      </c>
      <c r="I60" s="6">
        <f t="shared" si="4"/>
        <v>7.7750000000000004</v>
      </c>
    </row>
    <row r="61" spans="1:9" ht="15.75" customHeight="1">
      <c r="A61" s="8" t="s">
        <v>2658</v>
      </c>
      <c r="B61" s="33">
        <v>44410</v>
      </c>
      <c r="C61" s="34" t="s">
        <v>2830</v>
      </c>
      <c r="D61" s="34" t="s">
        <v>2396</v>
      </c>
      <c r="E61" s="6">
        <f t="shared" si="1"/>
        <v>15.4</v>
      </c>
      <c r="F61" s="50">
        <f t="shared" si="2"/>
        <v>3.1634518600686086E-3</v>
      </c>
      <c r="G61" s="49">
        <v>2</v>
      </c>
      <c r="H61" s="6">
        <f t="shared" si="3"/>
        <v>7.7</v>
      </c>
      <c r="I61" s="6">
        <f t="shared" si="4"/>
        <v>7.7</v>
      </c>
    </row>
    <row r="62" spans="1:9" ht="15.75" customHeight="1">
      <c r="A62" s="8" t="s">
        <v>2658</v>
      </c>
      <c r="B62" s="33">
        <v>44380</v>
      </c>
      <c r="C62" s="34" t="s">
        <v>2764</v>
      </c>
      <c r="D62" s="34" t="s">
        <v>2831</v>
      </c>
      <c r="E62" s="6">
        <f t="shared" si="1"/>
        <v>15.29</v>
      </c>
      <c r="F62" s="50">
        <f t="shared" si="2"/>
        <v>3.1408557753538325E-3</v>
      </c>
      <c r="G62" s="48">
        <v>2</v>
      </c>
      <c r="H62" s="6">
        <f t="shared" si="3"/>
        <v>7.6449999999999996</v>
      </c>
      <c r="I62" s="6">
        <f t="shared" si="4"/>
        <v>7.6449999999999996</v>
      </c>
    </row>
    <row r="63" spans="1:9" ht="15.75" customHeight="1">
      <c r="A63" s="8" t="s">
        <v>2658</v>
      </c>
      <c r="B63" s="35">
        <v>44391</v>
      </c>
      <c r="C63" s="34" t="s">
        <v>1842</v>
      </c>
      <c r="D63" s="34" t="s">
        <v>2832</v>
      </c>
      <c r="E63" s="6">
        <f t="shared" si="1"/>
        <v>15.13</v>
      </c>
      <c r="F63" s="50">
        <f t="shared" si="2"/>
        <v>3.1079887430414317E-3</v>
      </c>
      <c r="G63" s="48">
        <v>2</v>
      </c>
      <c r="H63" s="6">
        <f t="shared" si="3"/>
        <v>7.5650000000000004</v>
      </c>
      <c r="I63" s="6">
        <f t="shared" si="4"/>
        <v>7.5650000000000004</v>
      </c>
    </row>
    <row r="64" spans="1:9" ht="15.75" customHeight="1">
      <c r="A64" s="8" t="s">
        <v>2658</v>
      </c>
      <c r="B64" s="33">
        <v>44396</v>
      </c>
      <c r="C64" s="34" t="s">
        <v>1700</v>
      </c>
      <c r="D64" s="34" t="s">
        <v>773</v>
      </c>
      <c r="E64" s="6">
        <f t="shared" si="1"/>
        <v>15</v>
      </c>
      <c r="F64" s="50">
        <f t="shared" si="2"/>
        <v>3.0812842792876057E-3</v>
      </c>
      <c r="G64" s="48">
        <v>0</v>
      </c>
      <c r="H64" s="6" t="str">
        <f t="shared" si="3"/>
        <v/>
      </c>
      <c r="I64" s="6">
        <f t="shared" si="4"/>
        <v>15</v>
      </c>
    </row>
    <row r="65" spans="1:9" ht="15.75" customHeight="1">
      <c r="A65" s="8" t="s">
        <v>2658</v>
      </c>
      <c r="B65" s="35">
        <v>44383</v>
      </c>
      <c r="C65" s="34" t="s">
        <v>2746</v>
      </c>
      <c r="D65" s="36" t="s">
        <v>2833</v>
      </c>
      <c r="E65" s="6">
        <f t="shared" si="1"/>
        <v>14.98</v>
      </c>
      <c r="F65" s="50">
        <f t="shared" si="2"/>
        <v>3.0771759002485555E-3</v>
      </c>
      <c r="G65" s="48">
        <v>0</v>
      </c>
      <c r="H65" s="6" t="str">
        <f t="shared" si="3"/>
        <v/>
      </c>
      <c r="I65" s="6">
        <f t="shared" si="4"/>
        <v>14.98</v>
      </c>
    </row>
    <row r="66" spans="1:9" ht="15.75" customHeight="1">
      <c r="A66" s="8" t="s">
        <v>2658</v>
      </c>
      <c r="B66" s="33">
        <v>44409</v>
      </c>
      <c r="C66" s="34" t="s">
        <v>2746</v>
      </c>
      <c r="D66" s="34" t="s">
        <v>2833</v>
      </c>
      <c r="E66" s="6">
        <f t="shared" si="1"/>
        <v>14.98</v>
      </c>
      <c r="F66" s="50">
        <f t="shared" si="2"/>
        <v>3.0771759002485555E-3</v>
      </c>
      <c r="G66" s="49">
        <v>1</v>
      </c>
      <c r="H66" s="6">
        <f t="shared" si="3"/>
        <v>14.98</v>
      </c>
      <c r="I66" s="6">
        <f t="shared" si="4"/>
        <v>0</v>
      </c>
    </row>
    <row r="67" spans="1:9" ht="15.75" customHeight="1">
      <c r="A67" s="8" t="s">
        <v>2658</v>
      </c>
      <c r="B67" s="33">
        <v>44382</v>
      </c>
      <c r="C67" s="34" t="s">
        <v>2834</v>
      </c>
      <c r="D67" s="34" t="s">
        <v>2835</v>
      </c>
      <c r="E67" s="6">
        <f t="shared" si="1"/>
        <v>13.66</v>
      </c>
      <c r="F67" s="50">
        <f t="shared" si="2"/>
        <v>2.8060228836712464E-3</v>
      </c>
      <c r="G67" s="48">
        <v>2</v>
      </c>
      <c r="H67" s="6">
        <f t="shared" si="3"/>
        <v>6.83</v>
      </c>
      <c r="I67" s="6">
        <f t="shared" si="4"/>
        <v>6.83</v>
      </c>
    </row>
    <row r="68" spans="1:9" ht="15.75" customHeight="1">
      <c r="A68" s="8" t="s">
        <v>2658</v>
      </c>
      <c r="B68" s="35">
        <v>44382</v>
      </c>
      <c r="C68" s="34" t="s">
        <v>2836</v>
      </c>
      <c r="D68" s="34" t="s">
        <v>2070</v>
      </c>
      <c r="E68" s="6">
        <f t="shared" si="1"/>
        <v>13.11</v>
      </c>
      <c r="F68" s="50">
        <f t="shared" si="2"/>
        <v>2.6930424600973674E-3</v>
      </c>
      <c r="G68" s="48">
        <v>2</v>
      </c>
      <c r="H68" s="6">
        <f t="shared" si="3"/>
        <v>6.5549999999999997</v>
      </c>
      <c r="I68" s="6">
        <f t="shared" si="4"/>
        <v>6.5549999999999997</v>
      </c>
    </row>
    <row r="69" spans="1:9" ht="15.75" customHeight="1">
      <c r="A69" s="8" t="s">
        <v>2658</v>
      </c>
      <c r="B69" s="35">
        <v>44402</v>
      </c>
      <c r="C69" s="34" t="s">
        <v>2837</v>
      </c>
      <c r="D69" s="34" t="s">
        <v>2690</v>
      </c>
      <c r="E69" s="6">
        <f t="shared" si="1"/>
        <v>13.1</v>
      </c>
      <c r="F69" s="50">
        <f t="shared" si="2"/>
        <v>2.6909882705778423E-3</v>
      </c>
      <c r="G69" s="48">
        <v>3</v>
      </c>
      <c r="H69" s="6">
        <f t="shared" si="3"/>
        <v>4.3666666666666663</v>
      </c>
      <c r="I69" s="6">
        <f t="shared" si="4"/>
        <v>8.7333333333333343</v>
      </c>
    </row>
    <row r="70" spans="1:9" ht="15.75" customHeight="1">
      <c r="A70" s="8" t="s">
        <v>2658</v>
      </c>
      <c r="B70" s="35">
        <v>44405</v>
      </c>
      <c r="C70" s="34" t="s">
        <v>2823</v>
      </c>
      <c r="D70" s="34" t="s">
        <v>2838</v>
      </c>
      <c r="E70" s="6">
        <f t="shared" si="1"/>
        <v>13.05</v>
      </c>
      <c r="F70" s="50">
        <f t="shared" si="2"/>
        <v>2.6807173229802172E-3</v>
      </c>
      <c r="G70" s="48">
        <v>2</v>
      </c>
      <c r="H70" s="6">
        <f t="shared" si="3"/>
        <v>6.5250000000000004</v>
      </c>
      <c r="I70" s="6">
        <f t="shared" si="4"/>
        <v>6.5250000000000004</v>
      </c>
    </row>
    <row r="71" spans="1:9" ht="15.75" customHeight="1">
      <c r="A71" s="8" t="s">
        <v>2658</v>
      </c>
      <c r="B71" s="37">
        <v>44382</v>
      </c>
      <c r="C71" s="34" t="s">
        <v>2839</v>
      </c>
      <c r="D71" s="34" t="s">
        <v>618</v>
      </c>
      <c r="E71" s="6">
        <f t="shared" si="1"/>
        <v>13</v>
      </c>
      <c r="F71" s="50">
        <f t="shared" si="2"/>
        <v>2.6704463753825917E-3</v>
      </c>
      <c r="G71" s="48">
        <v>2</v>
      </c>
      <c r="H71" s="6">
        <f t="shared" si="3"/>
        <v>6.5</v>
      </c>
      <c r="I71" s="6">
        <f t="shared" si="4"/>
        <v>6.5</v>
      </c>
    </row>
    <row r="72" spans="1:9" ht="15.75" customHeight="1">
      <c r="A72" s="8" t="s">
        <v>2658</v>
      </c>
      <c r="B72" s="33">
        <v>44396</v>
      </c>
      <c r="C72" s="34" t="s">
        <v>1700</v>
      </c>
      <c r="D72" s="34" t="s">
        <v>2840</v>
      </c>
      <c r="E72" s="6">
        <f t="shared" si="1"/>
        <v>12.5</v>
      </c>
      <c r="F72" s="50">
        <f t="shared" si="2"/>
        <v>2.5677368994063382E-3</v>
      </c>
      <c r="G72" s="48">
        <v>1</v>
      </c>
      <c r="H72" s="6">
        <f t="shared" si="3"/>
        <v>12.5</v>
      </c>
      <c r="I72" s="6">
        <f t="shared" si="4"/>
        <v>0</v>
      </c>
    </row>
    <row r="73" spans="1:9" ht="15.75" customHeight="1">
      <c r="A73" s="8" t="s">
        <v>2658</v>
      </c>
      <c r="B73" s="35">
        <v>44382</v>
      </c>
      <c r="C73" s="34" t="s">
        <v>2464</v>
      </c>
      <c r="D73" s="34" t="s">
        <v>2841</v>
      </c>
      <c r="E73" s="6">
        <f t="shared" si="1"/>
        <v>12.36</v>
      </c>
      <c r="F73" s="50">
        <f t="shared" si="2"/>
        <v>2.5389782461329872E-3</v>
      </c>
      <c r="G73" s="48">
        <v>2</v>
      </c>
      <c r="H73" s="6">
        <f t="shared" si="3"/>
        <v>6.18</v>
      </c>
      <c r="I73" s="6">
        <f t="shared" si="4"/>
        <v>6.18</v>
      </c>
    </row>
    <row r="74" spans="1:9" ht="15.75" customHeight="1">
      <c r="A74" s="8" t="s">
        <v>2658</v>
      </c>
      <c r="B74" s="35">
        <v>44380</v>
      </c>
      <c r="C74" s="34" t="s">
        <v>2842</v>
      </c>
      <c r="D74" s="34" t="s">
        <v>2318</v>
      </c>
      <c r="E74" s="6">
        <f t="shared" si="1"/>
        <v>12.2</v>
      </c>
      <c r="F74" s="50">
        <f t="shared" si="2"/>
        <v>2.5061112138205859E-3</v>
      </c>
      <c r="G74" s="48">
        <v>2</v>
      </c>
      <c r="H74" s="6">
        <f t="shared" si="3"/>
        <v>6.1</v>
      </c>
      <c r="I74" s="6">
        <f t="shared" si="4"/>
        <v>6.1</v>
      </c>
    </row>
    <row r="75" spans="1:9" ht="15.75" customHeight="1">
      <c r="A75" s="8" t="s">
        <v>2658</v>
      </c>
      <c r="B75" s="35">
        <v>44399</v>
      </c>
      <c r="C75" s="34" t="s">
        <v>1010</v>
      </c>
      <c r="D75" s="34" t="s">
        <v>2318</v>
      </c>
      <c r="E75" s="6">
        <f t="shared" si="1"/>
        <v>12.2</v>
      </c>
      <c r="F75" s="50">
        <f t="shared" si="2"/>
        <v>2.5061112138205859E-3</v>
      </c>
      <c r="G75" s="48">
        <v>2</v>
      </c>
      <c r="H75" s="6">
        <f t="shared" si="3"/>
        <v>6.1</v>
      </c>
      <c r="I75" s="6">
        <f t="shared" si="4"/>
        <v>6.1</v>
      </c>
    </row>
    <row r="76" spans="1:9" ht="15.75" customHeight="1">
      <c r="A76" s="8" t="s">
        <v>2658</v>
      </c>
      <c r="B76" s="35">
        <v>44394</v>
      </c>
      <c r="C76" s="34" t="s">
        <v>2843</v>
      </c>
      <c r="D76" s="34" t="s">
        <v>2844</v>
      </c>
      <c r="E76" s="6">
        <f t="shared" si="1"/>
        <v>11.98</v>
      </c>
      <c r="F76" s="50">
        <f t="shared" si="2"/>
        <v>2.4609190443910345E-3</v>
      </c>
      <c r="G76" s="48">
        <v>2</v>
      </c>
      <c r="H76" s="6">
        <f t="shared" si="3"/>
        <v>5.99</v>
      </c>
      <c r="I76" s="6">
        <f t="shared" si="4"/>
        <v>5.99</v>
      </c>
    </row>
    <row r="77" spans="1:9" ht="15.75" customHeight="1">
      <c r="A77" s="8" t="s">
        <v>2658</v>
      </c>
      <c r="B77" s="33">
        <v>44405</v>
      </c>
      <c r="C77" s="34" t="s">
        <v>906</v>
      </c>
      <c r="D77" s="34" t="s">
        <v>2845</v>
      </c>
      <c r="E77" s="6">
        <f t="shared" si="1"/>
        <v>11.56</v>
      </c>
      <c r="F77" s="50">
        <f t="shared" si="2"/>
        <v>2.3746430845709814E-3</v>
      </c>
      <c r="G77" s="48">
        <v>2</v>
      </c>
      <c r="H77" s="6">
        <f t="shared" si="3"/>
        <v>5.78</v>
      </c>
      <c r="I77" s="6">
        <f t="shared" si="4"/>
        <v>5.78</v>
      </c>
    </row>
    <row r="78" spans="1:9" ht="15.75" customHeight="1">
      <c r="A78" s="8" t="s">
        <v>2658</v>
      </c>
      <c r="B78" s="35">
        <v>44403</v>
      </c>
      <c r="C78" s="34" t="s">
        <v>2846</v>
      </c>
      <c r="D78" s="36" t="s">
        <v>2847</v>
      </c>
      <c r="E78" s="6">
        <f t="shared" si="1"/>
        <v>11.55</v>
      </c>
      <c r="F78" s="50">
        <f t="shared" si="2"/>
        <v>2.3725888950514567E-3</v>
      </c>
      <c r="G78" s="48">
        <v>2</v>
      </c>
      <c r="H78" s="6">
        <f t="shared" si="3"/>
        <v>5.7750000000000004</v>
      </c>
      <c r="I78" s="6">
        <f t="shared" si="4"/>
        <v>5.7750000000000004</v>
      </c>
    </row>
    <row r="79" spans="1:9" ht="15.75" customHeight="1">
      <c r="A79" s="8" t="s">
        <v>2658</v>
      </c>
      <c r="B79" s="35">
        <v>44404</v>
      </c>
      <c r="C79" s="36" t="s">
        <v>336</v>
      </c>
      <c r="D79" s="36" t="s">
        <v>2848</v>
      </c>
      <c r="E79" s="6">
        <f t="shared" si="1"/>
        <v>11.53</v>
      </c>
      <c r="F79" s="50">
        <f t="shared" si="2"/>
        <v>2.368480516012406E-3</v>
      </c>
      <c r="G79" s="48">
        <v>2</v>
      </c>
      <c r="H79" s="6">
        <f t="shared" si="3"/>
        <v>5.7649999999999997</v>
      </c>
      <c r="I79" s="6">
        <f t="shared" si="4"/>
        <v>5.7649999999999997</v>
      </c>
    </row>
    <row r="80" spans="1:9" ht="15.75" customHeight="1">
      <c r="A80" s="8" t="s">
        <v>2658</v>
      </c>
      <c r="B80" s="33">
        <v>44400</v>
      </c>
      <c r="C80" s="34" t="s">
        <v>1902</v>
      </c>
      <c r="D80" s="36" t="s">
        <v>1330</v>
      </c>
      <c r="E80" s="6">
        <f t="shared" si="1"/>
        <v>10.4</v>
      </c>
      <c r="F80" s="50">
        <f t="shared" si="2"/>
        <v>2.1363571003060735E-3</v>
      </c>
      <c r="G80" s="48">
        <v>2</v>
      </c>
      <c r="H80" s="6">
        <f t="shared" si="3"/>
        <v>5.2</v>
      </c>
      <c r="I80" s="6">
        <f t="shared" si="4"/>
        <v>5.2</v>
      </c>
    </row>
    <row r="81" spans="1:9" ht="15.75" customHeight="1">
      <c r="A81" s="8" t="s">
        <v>2658</v>
      </c>
      <c r="B81" s="33">
        <v>44394</v>
      </c>
      <c r="C81" s="34" t="s">
        <v>2461</v>
      </c>
      <c r="D81" s="34" t="s">
        <v>2317</v>
      </c>
      <c r="E81" s="6">
        <f t="shared" si="1"/>
        <v>10.1</v>
      </c>
      <c r="F81" s="50">
        <f t="shared" si="2"/>
        <v>2.0747314147203213E-3</v>
      </c>
      <c r="G81" s="48">
        <v>2</v>
      </c>
      <c r="H81" s="6">
        <f t="shared" si="3"/>
        <v>5.05</v>
      </c>
      <c r="I81" s="6">
        <f t="shared" si="4"/>
        <v>5.05</v>
      </c>
    </row>
    <row r="82" spans="1:9" ht="15.75" customHeight="1">
      <c r="A82" s="8" t="s">
        <v>2658</v>
      </c>
      <c r="B82" s="33">
        <v>44410</v>
      </c>
      <c r="C82" s="34" t="s">
        <v>2849</v>
      </c>
      <c r="D82" s="34" t="s">
        <v>358</v>
      </c>
      <c r="E82" s="6">
        <f t="shared" si="1"/>
        <v>10</v>
      </c>
      <c r="F82" s="50">
        <f t="shared" si="2"/>
        <v>2.0541895195250706E-3</v>
      </c>
      <c r="G82" s="49">
        <v>2</v>
      </c>
      <c r="H82" s="6">
        <f t="shared" si="3"/>
        <v>5</v>
      </c>
      <c r="I82" s="6">
        <f t="shared" si="4"/>
        <v>5</v>
      </c>
    </row>
    <row r="83" spans="1:9" ht="15.75" customHeight="1">
      <c r="A83" s="8" t="s">
        <v>2658</v>
      </c>
      <c r="B83" s="35">
        <v>44382</v>
      </c>
      <c r="C83" s="34" t="s">
        <v>1842</v>
      </c>
      <c r="D83" s="34" t="s">
        <v>358</v>
      </c>
      <c r="E83" s="6">
        <f t="shared" si="1"/>
        <v>10</v>
      </c>
      <c r="F83" s="50">
        <f t="shared" si="2"/>
        <v>2.0541895195250706E-3</v>
      </c>
      <c r="G83" s="48">
        <v>2</v>
      </c>
      <c r="H83" s="6">
        <f t="shared" si="3"/>
        <v>5</v>
      </c>
      <c r="I83" s="6">
        <f t="shared" si="4"/>
        <v>5</v>
      </c>
    </row>
    <row r="84" spans="1:9" ht="15.75" customHeight="1">
      <c r="A84" s="8" t="s">
        <v>2658</v>
      </c>
      <c r="B84" s="33">
        <v>44396</v>
      </c>
      <c r="C84" s="34" t="s">
        <v>1842</v>
      </c>
      <c r="D84" s="34" t="s">
        <v>358</v>
      </c>
      <c r="E84" s="6">
        <f t="shared" si="1"/>
        <v>10</v>
      </c>
      <c r="F84" s="50">
        <f t="shared" si="2"/>
        <v>2.0541895195250706E-3</v>
      </c>
      <c r="G84" s="48">
        <v>0</v>
      </c>
      <c r="H84" s="6" t="str">
        <f t="shared" si="3"/>
        <v/>
      </c>
      <c r="I84" s="6">
        <f t="shared" si="4"/>
        <v>10</v>
      </c>
    </row>
    <row r="85" spans="1:9" ht="15.75" customHeight="1">
      <c r="A85" s="8" t="s">
        <v>2658</v>
      </c>
      <c r="B85" s="35">
        <v>44398</v>
      </c>
      <c r="C85" s="34" t="s">
        <v>2775</v>
      </c>
      <c r="D85" s="34" t="s">
        <v>358</v>
      </c>
      <c r="E85" s="6">
        <f t="shared" si="1"/>
        <v>10</v>
      </c>
      <c r="F85" s="50">
        <f t="shared" si="2"/>
        <v>2.0541895195250706E-3</v>
      </c>
      <c r="G85" s="48">
        <v>2</v>
      </c>
      <c r="H85" s="6">
        <f t="shared" si="3"/>
        <v>5</v>
      </c>
      <c r="I85" s="6">
        <f t="shared" si="4"/>
        <v>5</v>
      </c>
    </row>
    <row r="86" spans="1:9" ht="15.75" customHeight="1">
      <c r="A86" s="8" t="s">
        <v>2658</v>
      </c>
      <c r="B86" s="35">
        <v>44394</v>
      </c>
      <c r="C86" s="34" t="s">
        <v>2827</v>
      </c>
      <c r="D86" s="34" t="s">
        <v>358</v>
      </c>
      <c r="E86" s="6">
        <f t="shared" si="1"/>
        <v>10</v>
      </c>
      <c r="F86" s="50">
        <f t="shared" si="2"/>
        <v>2.0541895195250706E-3</v>
      </c>
      <c r="G86" s="48">
        <v>2</v>
      </c>
      <c r="H86" s="6">
        <f t="shared" si="3"/>
        <v>5</v>
      </c>
      <c r="I86" s="6">
        <f t="shared" si="4"/>
        <v>5</v>
      </c>
    </row>
    <row r="87" spans="1:9" ht="15.75" customHeight="1">
      <c r="A87" s="8" t="s">
        <v>2658</v>
      </c>
      <c r="B87" s="35">
        <v>44405</v>
      </c>
      <c r="C87" s="36" t="s">
        <v>2827</v>
      </c>
      <c r="D87" s="36" t="s">
        <v>358</v>
      </c>
      <c r="E87" s="6">
        <f t="shared" si="1"/>
        <v>10</v>
      </c>
      <c r="F87" s="50">
        <f t="shared" si="2"/>
        <v>2.0541895195250706E-3</v>
      </c>
      <c r="G87" s="48">
        <v>2</v>
      </c>
      <c r="H87" s="6">
        <f t="shared" si="3"/>
        <v>5</v>
      </c>
      <c r="I87" s="6">
        <f t="shared" si="4"/>
        <v>5</v>
      </c>
    </row>
    <row r="88" spans="1:9" ht="15.75" customHeight="1">
      <c r="A88" s="8" t="s">
        <v>2658</v>
      </c>
      <c r="B88" s="35">
        <v>44388</v>
      </c>
      <c r="C88" s="34" t="s">
        <v>443</v>
      </c>
      <c r="D88" s="34" t="s">
        <v>942</v>
      </c>
      <c r="E88" s="6">
        <f t="shared" si="1"/>
        <v>8.9</v>
      </c>
      <c r="F88" s="50">
        <f t="shared" si="2"/>
        <v>1.8282286723773128E-3</v>
      </c>
      <c r="G88" s="48">
        <v>2</v>
      </c>
      <c r="H88" s="6">
        <f t="shared" si="3"/>
        <v>4.45</v>
      </c>
      <c r="I88" s="6">
        <f t="shared" si="4"/>
        <v>4.45</v>
      </c>
    </row>
    <row r="89" spans="1:9" ht="15.75" customHeight="1">
      <c r="A89" s="8" t="s">
        <v>2658</v>
      </c>
      <c r="B89" s="35">
        <v>44384</v>
      </c>
      <c r="C89" s="34" t="s">
        <v>2850</v>
      </c>
      <c r="D89" s="34" t="s">
        <v>2589</v>
      </c>
      <c r="E89" s="6">
        <f t="shared" si="1"/>
        <v>8.65</v>
      </c>
      <c r="F89" s="50">
        <f t="shared" si="2"/>
        <v>1.776873934389186E-3</v>
      </c>
      <c r="G89" s="48">
        <v>2</v>
      </c>
      <c r="H89" s="6">
        <f t="shared" si="3"/>
        <v>4.3250000000000002</v>
      </c>
      <c r="I89" s="6">
        <f t="shared" si="4"/>
        <v>4.3250000000000002</v>
      </c>
    </row>
    <row r="90" spans="1:9" ht="15.75" customHeight="1">
      <c r="A90" s="8" t="s">
        <v>2658</v>
      </c>
      <c r="B90" s="35">
        <v>44404</v>
      </c>
      <c r="C90" s="34" t="s">
        <v>2125</v>
      </c>
      <c r="D90" s="34" t="s">
        <v>1241</v>
      </c>
      <c r="E90" s="6">
        <f t="shared" si="1"/>
        <v>8.1</v>
      </c>
      <c r="F90" s="50">
        <f t="shared" si="2"/>
        <v>1.663893510815307E-3</v>
      </c>
      <c r="G90" s="48">
        <v>2</v>
      </c>
      <c r="H90" s="6">
        <f t="shared" si="3"/>
        <v>4.05</v>
      </c>
      <c r="I90" s="6">
        <f t="shared" si="4"/>
        <v>4.05</v>
      </c>
    </row>
    <row r="91" spans="1:9" ht="15.75" customHeight="1">
      <c r="A91" s="8" t="s">
        <v>2658</v>
      </c>
      <c r="B91" s="35">
        <v>44396</v>
      </c>
      <c r="C91" s="34" t="s">
        <v>443</v>
      </c>
      <c r="D91" s="34" t="s">
        <v>1178</v>
      </c>
      <c r="E91" s="6">
        <f t="shared" si="1"/>
        <v>7.8</v>
      </c>
      <c r="F91" s="50">
        <f t="shared" si="2"/>
        <v>1.6022678252295549E-3</v>
      </c>
      <c r="G91" s="48">
        <v>0</v>
      </c>
      <c r="H91" s="6" t="str">
        <f t="shared" si="3"/>
        <v/>
      </c>
      <c r="I91" s="6">
        <f t="shared" si="4"/>
        <v>7.8</v>
      </c>
    </row>
    <row r="92" spans="1:9" ht="15.75" customHeight="1">
      <c r="A92" s="8" t="s">
        <v>2658</v>
      </c>
      <c r="B92" s="33">
        <v>44409</v>
      </c>
      <c r="C92" s="34" t="s">
        <v>2125</v>
      </c>
      <c r="D92" s="34" t="s">
        <v>2233</v>
      </c>
      <c r="E92" s="6">
        <f t="shared" si="1"/>
        <v>7.4</v>
      </c>
      <c r="F92" s="50">
        <f t="shared" si="2"/>
        <v>1.5201002444485523E-3</v>
      </c>
      <c r="G92" s="49">
        <v>2</v>
      </c>
      <c r="H92" s="6">
        <f t="shared" si="3"/>
        <v>3.7</v>
      </c>
      <c r="I92" s="6">
        <f t="shared" si="4"/>
        <v>3.7</v>
      </c>
    </row>
    <row r="93" spans="1:9" ht="15.75" customHeight="1">
      <c r="A93" s="8" t="s">
        <v>2658</v>
      </c>
      <c r="B93" s="33">
        <v>44403</v>
      </c>
      <c r="C93" s="34" t="s">
        <v>2412</v>
      </c>
      <c r="D93" s="34" t="s">
        <v>1529</v>
      </c>
      <c r="E93" s="6">
        <f t="shared" si="1"/>
        <v>7</v>
      </c>
      <c r="F93" s="50">
        <f t="shared" si="2"/>
        <v>1.4379326636675494E-3</v>
      </c>
      <c r="G93" s="48">
        <v>2</v>
      </c>
      <c r="H93" s="6">
        <f t="shared" si="3"/>
        <v>3.5</v>
      </c>
      <c r="I93" s="6">
        <f t="shared" si="4"/>
        <v>3.5</v>
      </c>
    </row>
    <row r="94" spans="1:9" ht="15.75" customHeight="1">
      <c r="A94" s="8" t="s">
        <v>2658</v>
      </c>
      <c r="B94" s="33">
        <v>44396</v>
      </c>
      <c r="C94" s="34" t="s">
        <v>265</v>
      </c>
      <c r="D94" s="34" t="s">
        <v>1529</v>
      </c>
      <c r="E94" s="6">
        <f t="shared" si="1"/>
        <v>7</v>
      </c>
      <c r="F94" s="50">
        <f t="shared" si="2"/>
        <v>1.4379326636675494E-3</v>
      </c>
      <c r="G94" s="48">
        <v>2</v>
      </c>
      <c r="H94" s="6">
        <f t="shared" si="3"/>
        <v>3.5</v>
      </c>
      <c r="I94" s="6">
        <f t="shared" si="4"/>
        <v>3.5</v>
      </c>
    </row>
    <row r="95" spans="1:9" ht="15.75" customHeight="1">
      <c r="A95" s="8" t="s">
        <v>2658</v>
      </c>
      <c r="B95" s="33">
        <v>44407</v>
      </c>
      <c r="C95" s="34" t="s">
        <v>2746</v>
      </c>
      <c r="D95" s="34" t="s">
        <v>1108</v>
      </c>
      <c r="E95" s="6">
        <f t="shared" si="1"/>
        <v>6.98</v>
      </c>
      <c r="F95" s="50">
        <f t="shared" si="2"/>
        <v>1.4338242846284994E-3</v>
      </c>
      <c r="G95" s="48">
        <v>0</v>
      </c>
      <c r="H95" s="6" t="str">
        <f t="shared" si="3"/>
        <v/>
      </c>
      <c r="I95" s="6">
        <f t="shared" si="4"/>
        <v>6.98</v>
      </c>
    </row>
    <row r="96" spans="1:9" ht="15.75" customHeight="1">
      <c r="A96" s="8" t="s">
        <v>2658</v>
      </c>
      <c r="B96" s="35">
        <v>44408</v>
      </c>
      <c r="C96" s="34" t="s">
        <v>2851</v>
      </c>
      <c r="D96" s="34" t="s">
        <v>2560</v>
      </c>
      <c r="E96" s="6">
        <f t="shared" si="1"/>
        <v>6.05</v>
      </c>
      <c r="F96" s="50">
        <f t="shared" si="2"/>
        <v>1.2427846593126676E-3</v>
      </c>
      <c r="G96" s="48">
        <v>2</v>
      </c>
      <c r="H96" s="6">
        <f t="shared" si="3"/>
        <v>3.0249999999999999</v>
      </c>
      <c r="I96" s="6">
        <f t="shared" si="4"/>
        <v>3.0249999999999999</v>
      </c>
    </row>
    <row r="97" spans="1:9" ht="15.75" customHeight="1">
      <c r="A97" s="8" t="s">
        <v>2658</v>
      </c>
      <c r="B97" s="35">
        <v>44391</v>
      </c>
      <c r="C97" s="34" t="s">
        <v>2125</v>
      </c>
      <c r="D97" s="34" t="s">
        <v>1712</v>
      </c>
      <c r="E97" s="6">
        <f t="shared" si="1"/>
        <v>5.6</v>
      </c>
      <c r="F97" s="50">
        <f t="shared" si="2"/>
        <v>1.1503461309340394E-3</v>
      </c>
      <c r="G97" s="48">
        <v>2</v>
      </c>
      <c r="H97" s="6">
        <f t="shared" si="3"/>
        <v>2.8</v>
      </c>
      <c r="I97" s="6">
        <f t="shared" si="4"/>
        <v>2.8</v>
      </c>
    </row>
    <row r="98" spans="1:9" ht="15.75" customHeight="1">
      <c r="A98" s="8" t="s">
        <v>2658</v>
      </c>
      <c r="B98" s="33">
        <v>44400</v>
      </c>
      <c r="C98" s="34" t="s">
        <v>443</v>
      </c>
      <c r="D98" s="34" t="s">
        <v>498</v>
      </c>
      <c r="E98" s="6">
        <f t="shared" si="1"/>
        <v>5.2</v>
      </c>
      <c r="F98" s="50">
        <f t="shared" si="2"/>
        <v>1.0681785501530368E-3</v>
      </c>
      <c r="G98" s="48">
        <v>0</v>
      </c>
      <c r="H98" s="6" t="str">
        <f t="shared" si="3"/>
        <v/>
      </c>
      <c r="I98" s="6">
        <f t="shared" si="4"/>
        <v>5.2</v>
      </c>
    </row>
    <row r="99" spans="1:9" ht="15.75" customHeight="1">
      <c r="A99" s="8" t="s">
        <v>2658</v>
      </c>
      <c r="B99" s="35">
        <v>44390</v>
      </c>
      <c r="C99" s="34" t="s">
        <v>2270</v>
      </c>
      <c r="D99" s="34" t="s">
        <v>1122</v>
      </c>
      <c r="E99" s="6">
        <f t="shared" si="1"/>
        <v>5.0999999999999996</v>
      </c>
      <c r="F99" s="50">
        <f t="shared" si="2"/>
        <v>1.0476366549577859E-3</v>
      </c>
      <c r="G99" s="48">
        <v>2</v>
      </c>
      <c r="H99" s="6">
        <f t="shared" si="3"/>
        <v>2.5499999999999998</v>
      </c>
      <c r="I99" s="6">
        <f t="shared" si="4"/>
        <v>2.5499999999999998</v>
      </c>
    </row>
    <row r="100" spans="1:9" ht="15.75" customHeight="1">
      <c r="A100" s="8" t="s">
        <v>2658</v>
      </c>
      <c r="B100" s="33">
        <v>44405</v>
      </c>
      <c r="C100" s="34" t="s">
        <v>1916</v>
      </c>
      <c r="D100" s="34" t="s">
        <v>956</v>
      </c>
      <c r="E100" s="6">
        <f t="shared" si="1"/>
        <v>3.95</v>
      </c>
      <c r="F100" s="50">
        <f t="shared" si="2"/>
        <v>8.1140486021240288E-4</v>
      </c>
      <c r="G100" s="48">
        <v>2</v>
      </c>
      <c r="H100" s="6">
        <f t="shared" si="3"/>
        <v>1.9750000000000001</v>
      </c>
      <c r="I100" s="6">
        <f t="shared" si="4"/>
        <v>1.9750000000000001</v>
      </c>
    </row>
    <row r="101" spans="1:9" ht="15.75" customHeight="1">
      <c r="A101" s="8" t="s">
        <v>2658</v>
      </c>
      <c r="B101" s="35">
        <v>44380</v>
      </c>
      <c r="C101" s="34" t="s">
        <v>2763</v>
      </c>
      <c r="D101" s="34" t="s">
        <v>572</v>
      </c>
      <c r="E101" s="6">
        <f t="shared" si="1"/>
        <v>3.9</v>
      </c>
      <c r="F101" s="50">
        <f t="shared" si="2"/>
        <v>8.0113391261477747E-4</v>
      </c>
      <c r="G101" s="48">
        <v>2</v>
      </c>
      <c r="H101" s="6">
        <f t="shared" si="3"/>
        <v>1.95</v>
      </c>
      <c r="I101" s="6">
        <f t="shared" si="4"/>
        <v>1.95</v>
      </c>
    </row>
    <row r="102" spans="1:9" ht="15.75" customHeight="1">
      <c r="A102" s="8" t="s">
        <v>2658</v>
      </c>
      <c r="B102" s="35">
        <v>44397</v>
      </c>
      <c r="C102" s="34" t="s">
        <v>2763</v>
      </c>
      <c r="D102" s="34" t="s">
        <v>572</v>
      </c>
      <c r="E102" s="6">
        <f t="shared" si="1"/>
        <v>3.9</v>
      </c>
      <c r="F102" s="50">
        <f t="shared" si="2"/>
        <v>8.0113391261477747E-4</v>
      </c>
      <c r="G102" s="48">
        <v>0</v>
      </c>
      <c r="H102" s="6" t="str">
        <f t="shared" si="3"/>
        <v/>
      </c>
      <c r="I102" s="6">
        <f t="shared" si="4"/>
        <v>3.9</v>
      </c>
    </row>
    <row r="103" spans="1:9" ht="15.75" customHeight="1">
      <c r="A103" s="8" t="s">
        <v>2658</v>
      </c>
      <c r="B103" s="35">
        <v>44381</v>
      </c>
      <c r="C103" s="34" t="s">
        <v>2852</v>
      </c>
      <c r="D103" s="34" t="s">
        <v>572</v>
      </c>
      <c r="E103" s="6">
        <f t="shared" si="1"/>
        <v>3.9</v>
      </c>
      <c r="F103" s="50">
        <f t="shared" si="2"/>
        <v>8.0113391261477747E-4</v>
      </c>
      <c r="G103" s="48">
        <v>2</v>
      </c>
      <c r="H103" s="6">
        <f t="shared" si="3"/>
        <v>1.95</v>
      </c>
      <c r="I103" s="6">
        <f t="shared" si="4"/>
        <v>1.95</v>
      </c>
    </row>
    <row r="104" spans="1:9" ht="15.75" customHeight="1">
      <c r="A104" s="8" t="s">
        <v>2658</v>
      </c>
      <c r="B104" s="33">
        <v>44401</v>
      </c>
      <c r="C104" s="34" t="s">
        <v>2125</v>
      </c>
      <c r="D104" s="34" t="s">
        <v>2853</v>
      </c>
      <c r="E104" s="6">
        <f t="shared" si="1"/>
        <v>3.7</v>
      </c>
      <c r="F104" s="50">
        <f t="shared" si="2"/>
        <v>7.6005012222427613E-4</v>
      </c>
      <c r="G104" s="48">
        <v>0</v>
      </c>
      <c r="H104" s="6" t="str">
        <f t="shared" si="3"/>
        <v/>
      </c>
      <c r="I104" s="6">
        <f t="shared" si="4"/>
        <v>3.7</v>
      </c>
    </row>
    <row r="105" spans="1:9" ht="15.75" customHeight="1">
      <c r="A105" s="8" t="s">
        <v>2658</v>
      </c>
      <c r="B105" s="33">
        <v>44410</v>
      </c>
      <c r="C105" s="34" t="s">
        <v>1977</v>
      </c>
      <c r="D105" s="34" t="s">
        <v>806</v>
      </c>
      <c r="E105" s="6">
        <f t="shared" si="1"/>
        <v>3.5</v>
      </c>
      <c r="F105" s="50">
        <f t="shared" si="2"/>
        <v>7.1896633183377468E-4</v>
      </c>
      <c r="G105" s="49">
        <v>2</v>
      </c>
      <c r="H105" s="6">
        <f t="shared" si="3"/>
        <v>1.75</v>
      </c>
      <c r="I105" s="6">
        <f t="shared" si="4"/>
        <v>1.75</v>
      </c>
    </row>
    <row r="106" spans="1:9" ht="15.75" customHeight="1">
      <c r="A106" s="8" t="s">
        <v>2658</v>
      </c>
      <c r="B106" s="35">
        <v>44398</v>
      </c>
      <c r="C106" s="34" t="s">
        <v>458</v>
      </c>
      <c r="D106" s="34" t="s">
        <v>806</v>
      </c>
      <c r="E106" s="6">
        <f t="shared" si="1"/>
        <v>3.5</v>
      </c>
      <c r="F106" s="50">
        <f t="shared" si="2"/>
        <v>7.1896633183377468E-4</v>
      </c>
      <c r="G106" s="48">
        <v>0</v>
      </c>
      <c r="H106" s="6" t="str">
        <f t="shared" si="3"/>
        <v/>
      </c>
      <c r="I106" s="6">
        <f t="shared" si="4"/>
        <v>3.5</v>
      </c>
    </row>
    <row r="107" spans="1:9" ht="15.75" customHeight="1">
      <c r="A107" s="8" t="s">
        <v>2658</v>
      </c>
      <c r="B107" s="33">
        <v>44410</v>
      </c>
      <c r="C107" s="34" t="s">
        <v>2412</v>
      </c>
      <c r="D107" s="34" t="s">
        <v>806</v>
      </c>
      <c r="E107" s="6">
        <f t="shared" si="1"/>
        <v>3.5</v>
      </c>
      <c r="F107" s="50">
        <f t="shared" si="2"/>
        <v>7.1896633183377468E-4</v>
      </c>
      <c r="G107" s="49">
        <v>0</v>
      </c>
      <c r="H107" s="6" t="str">
        <f t="shared" si="3"/>
        <v/>
      </c>
      <c r="I107" s="6">
        <f t="shared" si="4"/>
        <v>3.5</v>
      </c>
    </row>
    <row r="108" spans="1:9" ht="15.75" customHeight="1">
      <c r="A108" s="8" t="s">
        <v>2658</v>
      </c>
      <c r="B108" s="35">
        <v>44408</v>
      </c>
      <c r="C108" s="34" t="s">
        <v>265</v>
      </c>
      <c r="D108" s="34" t="s">
        <v>806</v>
      </c>
      <c r="E108" s="6">
        <f t="shared" si="1"/>
        <v>3.5</v>
      </c>
      <c r="F108" s="50">
        <f t="shared" si="2"/>
        <v>7.1896633183377468E-4</v>
      </c>
      <c r="G108" s="48">
        <v>0</v>
      </c>
      <c r="H108" s="6" t="str">
        <f t="shared" si="3"/>
        <v/>
      </c>
      <c r="I108" s="6">
        <f t="shared" si="4"/>
        <v>3.5</v>
      </c>
    </row>
    <row r="109" spans="1:9" ht="15.75" customHeight="1">
      <c r="A109" s="8" t="s">
        <v>2658</v>
      </c>
      <c r="B109" s="35">
        <v>44397</v>
      </c>
      <c r="C109" s="34" t="s">
        <v>2854</v>
      </c>
      <c r="D109" s="34" t="s">
        <v>2855</v>
      </c>
      <c r="E109" s="6">
        <f t="shared" si="1"/>
        <v>2.96</v>
      </c>
      <c r="F109" s="50">
        <f t="shared" si="2"/>
        <v>6.0804009777942086E-4</v>
      </c>
      <c r="G109" s="48">
        <v>0</v>
      </c>
      <c r="H109" s="6" t="str">
        <f t="shared" si="3"/>
        <v/>
      </c>
      <c r="I109" s="6">
        <f t="shared" si="4"/>
        <v>2.96</v>
      </c>
    </row>
    <row r="110" spans="1:9" ht="15.75" customHeight="1">
      <c r="A110" s="8" t="s">
        <v>2658</v>
      </c>
      <c r="B110" s="35">
        <v>44408</v>
      </c>
      <c r="C110" s="34" t="s">
        <v>2856</v>
      </c>
      <c r="D110" s="34" t="s">
        <v>346</v>
      </c>
      <c r="E110" s="6">
        <f t="shared" si="1"/>
        <v>2.5</v>
      </c>
      <c r="F110" s="50">
        <f t="shared" si="2"/>
        <v>5.1354737988126766E-4</v>
      </c>
      <c r="G110" s="49">
        <v>1</v>
      </c>
      <c r="H110" s="6">
        <f t="shared" si="3"/>
        <v>2.5</v>
      </c>
      <c r="I110" s="6">
        <f t="shared" si="4"/>
        <v>0</v>
      </c>
    </row>
    <row r="111" spans="1:9" ht="15.75" customHeight="1">
      <c r="A111" s="8" t="s">
        <v>2658</v>
      </c>
      <c r="B111" s="35">
        <v>44398</v>
      </c>
      <c r="C111" s="34" t="s">
        <v>2857</v>
      </c>
      <c r="D111" s="34" t="s">
        <v>62</v>
      </c>
      <c r="E111" s="6">
        <f t="shared" si="1"/>
        <v>2.2999999999999998</v>
      </c>
      <c r="F111" s="50">
        <f t="shared" si="2"/>
        <v>4.7246358949076616E-4</v>
      </c>
      <c r="G111" s="48">
        <v>0</v>
      </c>
      <c r="H111" s="6" t="str">
        <f t="shared" si="3"/>
        <v/>
      </c>
      <c r="I111" s="6">
        <f t="shared" si="4"/>
        <v>2.2999999999999998</v>
      </c>
    </row>
    <row r="112" spans="1:9" ht="15.75" customHeight="1">
      <c r="A112" s="8" t="s">
        <v>2658</v>
      </c>
      <c r="B112" s="33">
        <v>44398</v>
      </c>
      <c r="C112" s="34" t="s">
        <v>2858</v>
      </c>
      <c r="D112" s="34" t="s">
        <v>264</v>
      </c>
      <c r="E112" s="6">
        <f t="shared" si="1"/>
        <v>2.14</v>
      </c>
      <c r="F112" s="50">
        <f t="shared" si="2"/>
        <v>4.3959655717836513E-4</v>
      </c>
      <c r="G112" s="48">
        <v>0</v>
      </c>
      <c r="H112" s="6" t="str">
        <f t="shared" si="3"/>
        <v/>
      </c>
      <c r="I112" s="6">
        <f t="shared" si="4"/>
        <v>2.14</v>
      </c>
    </row>
    <row r="113" spans="1:9" ht="15.75" customHeight="1">
      <c r="A113" s="8" t="s">
        <v>2658</v>
      </c>
      <c r="B113" s="35">
        <v>44404</v>
      </c>
      <c r="C113" s="34" t="s">
        <v>1916</v>
      </c>
      <c r="D113" s="34" t="s">
        <v>632</v>
      </c>
      <c r="E113" s="6">
        <f t="shared" si="1"/>
        <v>1.95</v>
      </c>
      <c r="F113" s="50">
        <f t="shared" si="2"/>
        <v>4.0056695630738873E-4</v>
      </c>
      <c r="G113" s="48">
        <v>0</v>
      </c>
      <c r="H113" s="6" t="str">
        <f t="shared" si="3"/>
        <v/>
      </c>
      <c r="I113" s="6">
        <f t="shared" si="4"/>
        <v>1.95</v>
      </c>
    </row>
    <row r="114" spans="1:9" ht="15.75" customHeight="1">
      <c r="A114" s="8" t="s">
        <v>2658</v>
      </c>
      <c r="B114" s="35">
        <v>44404</v>
      </c>
      <c r="C114" s="34" t="s">
        <v>2125</v>
      </c>
      <c r="D114" s="34" t="s">
        <v>1077</v>
      </c>
      <c r="E114" s="6">
        <f t="shared" si="1"/>
        <v>1.9</v>
      </c>
      <c r="F114" s="50">
        <f t="shared" si="2"/>
        <v>3.9029600870976337E-4</v>
      </c>
      <c r="G114" s="48">
        <v>1</v>
      </c>
      <c r="H114" s="6">
        <f t="shared" si="3"/>
        <v>1.9</v>
      </c>
      <c r="I114" s="6">
        <f t="shared" si="4"/>
        <v>0</v>
      </c>
    </row>
    <row r="115" spans="1:9" ht="15.75" customHeight="1">
      <c r="A115" s="8" t="s">
        <v>2658</v>
      </c>
      <c r="B115" s="37">
        <v>44393</v>
      </c>
      <c r="C115" s="34" t="s">
        <v>2859</v>
      </c>
      <c r="D115" s="34" t="s">
        <v>2860</v>
      </c>
      <c r="E115" s="6">
        <f t="shared" si="1"/>
        <v>1.78</v>
      </c>
      <c r="F115" s="50">
        <f t="shared" si="2"/>
        <v>3.6564573447546255E-4</v>
      </c>
      <c r="G115" s="48">
        <v>2</v>
      </c>
      <c r="H115" s="6">
        <f t="shared" si="3"/>
        <v>0.89</v>
      </c>
      <c r="I115" s="6">
        <f t="shared" si="4"/>
        <v>0.89</v>
      </c>
    </row>
    <row r="116" spans="1:9" ht="15.75" customHeight="1">
      <c r="A116" s="8" t="s">
        <v>2658</v>
      </c>
      <c r="B116" s="35">
        <v>44398</v>
      </c>
      <c r="C116" s="34" t="s">
        <v>842</v>
      </c>
      <c r="D116" s="34" t="s">
        <v>69</v>
      </c>
      <c r="E116" s="6">
        <f t="shared" si="1"/>
        <v>1.5</v>
      </c>
      <c r="F116" s="50">
        <f t="shared" si="2"/>
        <v>3.0812842792876058E-4</v>
      </c>
      <c r="G116" s="48">
        <v>2</v>
      </c>
      <c r="H116" s="6">
        <f t="shared" si="3"/>
        <v>0.75</v>
      </c>
      <c r="I116" s="6">
        <f t="shared" si="4"/>
        <v>0.75</v>
      </c>
    </row>
    <row r="117" spans="1:9" ht="15.75" customHeight="1">
      <c r="A117" s="8" t="s">
        <v>2658</v>
      </c>
      <c r="B117" s="35">
        <v>44397</v>
      </c>
      <c r="C117" s="34" t="s">
        <v>2861</v>
      </c>
      <c r="D117" s="34" t="s">
        <v>817</v>
      </c>
      <c r="E117" s="6">
        <f t="shared" si="1"/>
        <v>1.4</v>
      </c>
      <c r="F117" s="50">
        <f t="shared" si="2"/>
        <v>2.8758653273350986E-4</v>
      </c>
      <c r="G117" s="48">
        <v>2</v>
      </c>
      <c r="H117" s="6">
        <f t="shared" si="3"/>
        <v>0.7</v>
      </c>
      <c r="I117" s="6">
        <f t="shared" si="4"/>
        <v>0.7</v>
      </c>
    </row>
    <row r="118" spans="1:9" ht="15.75" customHeight="1">
      <c r="A118" s="8" t="s">
        <v>2658</v>
      </c>
      <c r="B118" s="33">
        <v>44404</v>
      </c>
      <c r="C118" s="34" t="s">
        <v>336</v>
      </c>
      <c r="D118" s="34" t="s">
        <v>335</v>
      </c>
      <c r="E118" s="6">
        <f t="shared" si="1"/>
        <v>1.35</v>
      </c>
      <c r="F118" s="50">
        <f t="shared" si="2"/>
        <v>2.7731558513588455E-4</v>
      </c>
      <c r="G118" s="48">
        <v>2</v>
      </c>
      <c r="H118" s="6">
        <f t="shared" si="3"/>
        <v>0.67500000000000004</v>
      </c>
      <c r="I118" s="6">
        <f t="shared" si="4"/>
        <v>0.67500000000000004</v>
      </c>
    </row>
    <row r="119" spans="1:9" ht="15.75" customHeight="1">
      <c r="A119" s="8" t="s">
        <v>2658</v>
      </c>
      <c r="B119" s="35">
        <v>44401</v>
      </c>
      <c r="C119" s="34" t="s">
        <v>1916</v>
      </c>
      <c r="D119" s="34" t="s">
        <v>335</v>
      </c>
      <c r="E119" s="6">
        <f t="shared" si="1"/>
        <v>1.35</v>
      </c>
      <c r="F119" s="50">
        <f t="shared" si="2"/>
        <v>2.7731558513588455E-4</v>
      </c>
      <c r="G119" s="48">
        <v>0</v>
      </c>
      <c r="H119" s="6" t="str">
        <f t="shared" si="3"/>
        <v/>
      </c>
      <c r="I119" s="6">
        <f t="shared" si="4"/>
        <v>1.35</v>
      </c>
    </row>
    <row r="120" spans="1:9" ht="15.75" customHeight="1">
      <c r="A120" s="8" t="s">
        <v>2658</v>
      </c>
      <c r="B120" s="37">
        <v>44402</v>
      </c>
      <c r="C120" s="34" t="s">
        <v>1916</v>
      </c>
      <c r="D120" s="34" t="s">
        <v>71</v>
      </c>
      <c r="E120" s="6">
        <f t="shared" si="1"/>
        <v>1.3</v>
      </c>
      <c r="F120" s="50">
        <f t="shared" si="2"/>
        <v>2.6704463753825919E-4</v>
      </c>
      <c r="G120" s="48">
        <v>1</v>
      </c>
      <c r="H120" s="6">
        <f t="shared" si="3"/>
        <v>1.3</v>
      </c>
      <c r="I120" s="6">
        <f t="shared" si="4"/>
        <v>0</v>
      </c>
    </row>
    <row r="121" spans="1:9" ht="15.75" customHeight="1">
      <c r="A121" s="8" t="s">
        <v>2658</v>
      </c>
      <c r="B121" s="35">
        <v>44397</v>
      </c>
      <c r="C121" s="34" t="s">
        <v>2861</v>
      </c>
      <c r="D121" s="34" t="s">
        <v>387</v>
      </c>
      <c r="E121" s="6">
        <f t="shared" si="1"/>
        <v>1</v>
      </c>
      <c r="F121" s="50">
        <f t="shared" si="2"/>
        <v>2.0541895195250705E-4</v>
      </c>
      <c r="G121" s="48">
        <v>2</v>
      </c>
      <c r="H121" s="6">
        <f t="shared" si="3"/>
        <v>0.5</v>
      </c>
      <c r="I121" s="6">
        <f t="shared" si="4"/>
        <v>0.5</v>
      </c>
    </row>
    <row r="122" spans="1:9" ht="15.75" customHeight="1">
      <c r="A122" s="8" t="s">
        <v>2658</v>
      </c>
      <c r="B122" s="35">
        <v>44397</v>
      </c>
      <c r="C122" s="34" t="s">
        <v>2862</v>
      </c>
      <c r="D122" s="34" t="s">
        <v>387</v>
      </c>
      <c r="E122" s="6">
        <f t="shared" si="1"/>
        <v>1</v>
      </c>
      <c r="F122" s="50">
        <f t="shared" si="2"/>
        <v>2.0541895195250705E-4</v>
      </c>
      <c r="G122" s="48">
        <v>0</v>
      </c>
      <c r="H122" s="6" t="str">
        <f t="shared" si="3"/>
        <v/>
      </c>
      <c r="I122" s="6">
        <f t="shared" si="4"/>
        <v>1</v>
      </c>
    </row>
    <row r="123" spans="1:9" ht="15.75" customHeight="1">
      <c r="A123" s="8" t="s">
        <v>2658</v>
      </c>
      <c r="B123" s="35">
        <v>44403</v>
      </c>
      <c r="C123" s="36" t="s">
        <v>2863</v>
      </c>
      <c r="D123" s="36" t="s">
        <v>1979</v>
      </c>
      <c r="E123" s="6">
        <f t="shared" si="1"/>
        <v>0.92</v>
      </c>
      <c r="F123" s="50">
        <f t="shared" si="2"/>
        <v>1.8898543579630648E-4</v>
      </c>
      <c r="G123" s="48">
        <v>2</v>
      </c>
      <c r="H123" s="6">
        <f t="shared" si="3"/>
        <v>0.46</v>
      </c>
      <c r="I123" s="6">
        <f t="shared" si="4"/>
        <v>0.46</v>
      </c>
    </row>
    <row r="124" spans="1:9" ht="15.75" customHeight="1">
      <c r="A124" s="8" t="s">
        <v>2658</v>
      </c>
      <c r="B124" s="33">
        <v>44409</v>
      </c>
      <c r="C124" s="34" t="s">
        <v>2864</v>
      </c>
      <c r="D124" s="34" t="s">
        <v>869</v>
      </c>
      <c r="E124" s="6">
        <f t="shared" si="1"/>
        <v>0.08</v>
      </c>
      <c r="F124" s="50">
        <f t="shared" si="2"/>
        <v>1.6433516156200565E-5</v>
      </c>
      <c r="G124" s="49">
        <v>0</v>
      </c>
      <c r="H124" s="6" t="str">
        <f t="shared" si="3"/>
        <v/>
      </c>
      <c r="I124" s="6">
        <f t="shared" si="4"/>
        <v>0.08</v>
      </c>
    </row>
    <row r="125" spans="1:9" ht="15.75" customHeight="1">
      <c r="A125" s="8" t="s">
        <v>2719</v>
      </c>
      <c r="B125" s="33">
        <v>44384</v>
      </c>
      <c r="C125" s="34" t="s">
        <v>2865</v>
      </c>
      <c r="D125" s="34" t="s">
        <v>2866</v>
      </c>
      <c r="E125" s="6">
        <f t="shared" si="1"/>
        <v>1366.73</v>
      </c>
      <c r="F125" s="49"/>
      <c r="G125" s="49"/>
      <c r="H125" s="6"/>
      <c r="I125" s="6"/>
    </row>
    <row r="126" spans="1:9" ht="15.75" customHeight="1">
      <c r="F126" s="49"/>
      <c r="G126" s="49"/>
      <c r="H126" s="13"/>
    </row>
    <row r="127" spans="1:9" ht="15.75" customHeight="1">
      <c r="F127" s="49"/>
      <c r="G127" s="49"/>
      <c r="H127" s="13"/>
    </row>
    <row r="128" spans="1:9" ht="15.75" customHeight="1">
      <c r="F128" s="49"/>
      <c r="G128" s="49"/>
      <c r="H128" s="13"/>
    </row>
    <row r="129" spans="6:8" ht="15.75" customHeight="1">
      <c r="F129" s="49"/>
      <c r="G129" s="49"/>
      <c r="H129" s="13"/>
    </row>
    <row r="130" spans="6:8" ht="15.75" customHeight="1">
      <c r="F130" s="49"/>
      <c r="G130" s="49"/>
      <c r="H130" s="13"/>
    </row>
    <row r="131" spans="6:8" ht="15.75" customHeight="1">
      <c r="F131" s="49"/>
      <c r="G131" s="49"/>
      <c r="H131" s="13"/>
    </row>
    <row r="132" spans="6:8" ht="15.75" customHeight="1">
      <c r="F132" s="49"/>
      <c r="G132" s="49"/>
      <c r="H132" s="13"/>
    </row>
    <row r="133" spans="6:8" ht="15.75" customHeight="1">
      <c r="F133" s="49"/>
      <c r="G133" s="49"/>
      <c r="H133" s="13"/>
    </row>
    <row r="134" spans="6:8" ht="15.75" customHeight="1">
      <c r="F134" s="49"/>
      <c r="G134" s="49"/>
      <c r="H134" s="13"/>
    </row>
    <row r="135" spans="6:8" ht="15.75" customHeight="1">
      <c r="F135" s="49"/>
      <c r="G135" s="49"/>
      <c r="H135" s="13"/>
    </row>
    <row r="136" spans="6:8" ht="15.75" customHeight="1">
      <c r="F136" s="49"/>
      <c r="G136" s="49"/>
      <c r="H136" s="13"/>
    </row>
    <row r="137" spans="6:8" ht="15.75" customHeight="1">
      <c r="F137" s="49"/>
      <c r="G137" s="49"/>
      <c r="H137" s="13"/>
    </row>
    <row r="138" spans="6:8" ht="15.75" customHeight="1">
      <c r="F138" s="49"/>
      <c r="G138" s="49"/>
      <c r="H138" s="13"/>
    </row>
    <row r="139" spans="6:8" ht="15.75" customHeight="1">
      <c r="F139" s="49"/>
      <c r="G139" s="49"/>
      <c r="H139" s="13"/>
    </row>
    <row r="140" spans="6:8" ht="15.75" customHeight="1">
      <c r="F140" s="49"/>
      <c r="G140" s="49"/>
      <c r="H140" s="13"/>
    </row>
    <row r="141" spans="6:8" ht="15.75" customHeight="1">
      <c r="F141" s="49"/>
      <c r="G141" s="49"/>
      <c r="H141" s="13"/>
    </row>
    <row r="142" spans="6:8" ht="15.75" customHeight="1">
      <c r="F142" s="49"/>
      <c r="G142" s="49"/>
      <c r="H142" s="13"/>
    </row>
    <row r="143" spans="6:8" ht="15.75" customHeight="1">
      <c r="F143" s="49"/>
      <c r="G143" s="49"/>
      <c r="H143" s="13"/>
    </row>
    <row r="144" spans="6:8" ht="15.75" customHeight="1">
      <c r="F144" s="49"/>
      <c r="G144" s="49"/>
      <c r="H144" s="13"/>
    </row>
    <row r="145" spans="6:8" ht="15.75" customHeight="1">
      <c r="F145" s="49"/>
      <c r="G145" s="49"/>
      <c r="H145" s="13"/>
    </row>
    <row r="146" spans="6:8" ht="15.75" customHeight="1">
      <c r="F146" s="49"/>
      <c r="G146" s="49"/>
      <c r="H146" s="13"/>
    </row>
    <row r="147" spans="6:8" ht="15.75" customHeight="1">
      <c r="F147" s="49"/>
      <c r="G147" s="49"/>
      <c r="H147" s="13"/>
    </row>
    <row r="148" spans="6:8" ht="15.75" customHeight="1">
      <c r="F148" s="49"/>
      <c r="G148" s="49"/>
      <c r="H148" s="13"/>
    </row>
    <row r="149" spans="6:8" ht="15.75" customHeight="1">
      <c r="F149" s="49"/>
      <c r="G149" s="49"/>
      <c r="H149" s="13"/>
    </row>
    <row r="150" spans="6:8" ht="15.75" customHeight="1">
      <c r="F150" s="49"/>
      <c r="G150" s="49"/>
      <c r="H150" s="13"/>
    </row>
    <row r="151" spans="6:8" ht="15.75" customHeight="1">
      <c r="F151" s="49"/>
      <c r="G151" s="49"/>
      <c r="H151" s="13"/>
    </row>
    <row r="152" spans="6:8" ht="15.75" customHeight="1">
      <c r="F152" s="49"/>
      <c r="G152" s="49"/>
      <c r="H152" s="13"/>
    </row>
    <row r="153" spans="6:8" ht="15.75" customHeight="1">
      <c r="F153" s="49"/>
      <c r="G153" s="49"/>
      <c r="H153" s="13"/>
    </row>
    <row r="154" spans="6:8" ht="15.75" customHeight="1">
      <c r="F154" s="49"/>
      <c r="G154" s="49"/>
      <c r="H154" s="13"/>
    </row>
    <row r="155" spans="6:8" ht="15.75" customHeight="1">
      <c r="F155" s="49"/>
      <c r="G155" s="49"/>
      <c r="H155" s="13"/>
    </row>
    <row r="156" spans="6:8" ht="15.75" customHeight="1">
      <c r="F156" s="49"/>
      <c r="G156" s="49"/>
      <c r="H156" s="13"/>
    </row>
    <row r="157" spans="6:8" ht="15.75" customHeight="1">
      <c r="F157" s="49"/>
      <c r="G157" s="49"/>
      <c r="H157" s="13"/>
    </row>
    <row r="158" spans="6:8" ht="15.75" customHeight="1">
      <c r="F158" s="49"/>
      <c r="G158" s="49"/>
      <c r="H158" s="13"/>
    </row>
    <row r="159" spans="6:8" ht="15.75" customHeight="1">
      <c r="F159" s="49"/>
      <c r="G159" s="49"/>
      <c r="H159" s="13"/>
    </row>
    <row r="160" spans="6:8" ht="15.75" customHeight="1">
      <c r="F160" s="49"/>
      <c r="G160" s="49"/>
      <c r="H160" s="13"/>
    </row>
    <row r="161" spans="6:8" ht="15.75" customHeight="1">
      <c r="F161" s="49"/>
      <c r="G161" s="49"/>
      <c r="H161" s="13"/>
    </row>
    <row r="162" spans="6:8" ht="15.75" customHeight="1">
      <c r="F162" s="49"/>
      <c r="G162" s="49"/>
      <c r="H162" s="13"/>
    </row>
    <row r="163" spans="6:8" ht="15.75" customHeight="1">
      <c r="F163" s="49"/>
      <c r="G163" s="49"/>
      <c r="H163" s="13"/>
    </row>
    <row r="164" spans="6:8" ht="15.75" customHeight="1">
      <c r="F164" s="49"/>
      <c r="G164" s="49"/>
      <c r="H164" s="13"/>
    </row>
    <row r="165" spans="6:8" ht="15.75" customHeight="1">
      <c r="F165" s="49"/>
      <c r="G165" s="49"/>
      <c r="H165" s="13"/>
    </row>
    <row r="166" spans="6:8" ht="15.75" customHeight="1">
      <c r="F166" s="49"/>
      <c r="G166" s="49"/>
      <c r="H166" s="13"/>
    </row>
    <row r="167" spans="6:8" ht="15.75" customHeight="1">
      <c r="F167" s="49"/>
      <c r="G167" s="49"/>
      <c r="H167" s="13"/>
    </row>
    <row r="168" spans="6:8" ht="15.75" customHeight="1">
      <c r="F168" s="49"/>
      <c r="G168" s="49"/>
      <c r="H168" s="13"/>
    </row>
    <row r="169" spans="6:8" ht="15.75" customHeight="1">
      <c r="F169" s="49"/>
      <c r="G169" s="49"/>
      <c r="H169" s="13"/>
    </row>
    <row r="170" spans="6:8" ht="15.75" customHeight="1">
      <c r="F170" s="49"/>
      <c r="G170" s="49"/>
      <c r="H170" s="13"/>
    </row>
    <row r="171" spans="6:8" ht="15.75" customHeight="1">
      <c r="F171" s="49"/>
      <c r="G171" s="49"/>
      <c r="H171" s="13"/>
    </row>
    <row r="172" spans="6:8" ht="15.75" customHeight="1">
      <c r="F172" s="49"/>
      <c r="G172" s="49"/>
      <c r="H172" s="13"/>
    </row>
    <row r="173" spans="6:8" ht="15.75" customHeight="1">
      <c r="F173" s="49"/>
      <c r="G173" s="49"/>
      <c r="H173" s="13"/>
    </row>
    <row r="174" spans="6:8" ht="15.75" customHeight="1">
      <c r="F174" s="49"/>
      <c r="G174" s="49"/>
      <c r="H174" s="13"/>
    </row>
    <row r="175" spans="6:8" ht="15.75" customHeight="1">
      <c r="F175" s="49"/>
      <c r="G175" s="49"/>
      <c r="H175" s="13"/>
    </row>
    <row r="176" spans="6:8" ht="15.75" customHeight="1">
      <c r="F176" s="49"/>
      <c r="G176" s="49"/>
      <c r="H176" s="13"/>
    </row>
    <row r="177" spans="6:8" ht="15.75" customHeight="1">
      <c r="F177" s="49"/>
      <c r="G177" s="49"/>
      <c r="H177" s="13"/>
    </row>
    <row r="178" spans="6:8" ht="15.75" customHeight="1">
      <c r="F178" s="49"/>
      <c r="G178" s="49"/>
      <c r="H178" s="13"/>
    </row>
    <row r="179" spans="6:8" ht="15.75" customHeight="1">
      <c r="F179" s="49"/>
      <c r="G179" s="49"/>
      <c r="H179" s="13"/>
    </row>
    <row r="180" spans="6:8" ht="15.75" customHeight="1">
      <c r="F180" s="49"/>
      <c r="G180" s="49"/>
      <c r="H180" s="13"/>
    </row>
    <row r="181" spans="6:8" ht="15.75" customHeight="1">
      <c r="F181" s="49"/>
      <c r="G181" s="49"/>
      <c r="H181" s="13"/>
    </row>
    <row r="182" spans="6:8" ht="15.75" customHeight="1">
      <c r="F182" s="49"/>
      <c r="G182" s="49"/>
      <c r="H182" s="13"/>
    </row>
    <row r="183" spans="6:8" ht="15.75" customHeight="1">
      <c r="F183" s="49"/>
      <c r="G183" s="49"/>
      <c r="H183" s="13"/>
    </row>
    <row r="184" spans="6:8" ht="15.75" customHeight="1">
      <c r="F184" s="49"/>
      <c r="G184" s="49"/>
      <c r="H184" s="13"/>
    </row>
    <row r="185" spans="6:8" ht="15.75" customHeight="1">
      <c r="F185" s="49"/>
      <c r="G185" s="49"/>
      <c r="H185" s="13"/>
    </row>
    <row r="186" spans="6:8" ht="15.75" customHeight="1">
      <c r="F186" s="49"/>
      <c r="G186" s="49"/>
      <c r="H186" s="13"/>
    </row>
    <row r="187" spans="6:8" ht="15.75" customHeight="1">
      <c r="F187" s="49"/>
      <c r="G187" s="49"/>
      <c r="H187" s="13"/>
    </row>
    <row r="188" spans="6:8" ht="15.75" customHeight="1">
      <c r="F188" s="49"/>
      <c r="G188" s="49"/>
      <c r="H188" s="13"/>
    </row>
    <row r="189" spans="6:8" ht="15.75" customHeight="1">
      <c r="F189" s="49"/>
      <c r="G189" s="49"/>
      <c r="H189" s="13"/>
    </row>
    <row r="190" spans="6:8" ht="15.75" customHeight="1">
      <c r="F190" s="49"/>
      <c r="G190" s="49"/>
      <c r="H190" s="13"/>
    </row>
    <row r="191" spans="6:8" ht="15.75" customHeight="1">
      <c r="F191" s="49"/>
      <c r="G191" s="49"/>
      <c r="H191" s="13"/>
    </row>
    <row r="192" spans="6:8" ht="15.75" customHeight="1">
      <c r="F192" s="49"/>
      <c r="G192" s="49"/>
      <c r="H192" s="13"/>
    </row>
    <row r="193" spans="6:8" ht="15.75" customHeight="1">
      <c r="F193" s="49"/>
      <c r="G193" s="49"/>
      <c r="H193" s="13"/>
    </row>
    <row r="194" spans="6:8" ht="15.75" customHeight="1">
      <c r="F194" s="49"/>
      <c r="G194" s="49"/>
      <c r="H194" s="13"/>
    </row>
    <row r="195" spans="6:8" ht="15.75" customHeight="1">
      <c r="F195" s="49"/>
      <c r="G195" s="49"/>
      <c r="H195" s="13"/>
    </row>
    <row r="196" spans="6:8" ht="15.75" customHeight="1">
      <c r="F196" s="49"/>
      <c r="G196" s="49"/>
      <c r="H196" s="13"/>
    </row>
    <row r="197" spans="6:8" ht="15.75" customHeight="1">
      <c r="F197" s="49"/>
      <c r="G197" s="49"/>
      <c r="H197" s="13"/>
    </row>
    <row r="198" spans="6:8" ht="15.75" customHeight="1">
      <c r="F198" s="49"/>
      <c r="G198" s="49"/>
      <c r="H198" s="13"/>
    </row>
    <row r="199" spans="6:8" ht="15.75" customHeight="1">
      <c r="F199" s="49"/>
      <c r="G199" s="49"/>
      <c r="H199" s="13"/>
    </row>
    <row r="200" spans="6:8" ht="15.75" customHeight="1">
      <c r="F200" s="49"/>
      <c r="G200" s="49"/>
      <c r="H200" s="13"/>
    </row>
    <row r="201" spans="6:8" ht="15.75" customHeight="1">
      <c r="F201" s="49"/>
      <c r="G201" s="49"/>
      <c r="H201" s="13"/>
    </row>
    <row r="202" spans="6:8" ht="15.75" customHeight="1">
      <c r="F202" s="49"/>
      <c r="G202" s="49"/>
      <c r="H202" s="13"/>
    </row>
    <row r="203" spans="6:8" ht="15.75" customHeight="1">
      <c r="F203" s="49"/>
      <c r="G203" s="49"/>
      <c r="H203" s="13"/>
    </row>
    <row r="204" spans="6:8" ht="15.75" customHeight="1">
      <c r="F204" s="49"/>
      <c r="G204" s="49"/>
      <c r="H204" s="13"/>
    </row>
    <row r="205" spans="6:8" ht="15.75" customHeight="1">
      <c r="F205" s="49"/>
      <c r="G205" s="49"/>
      <c r="H205" s="13"/>
    </row>
    <row r="206" spans="6:8" ht="15.75" customHeight="1">
      <c r="F206" s="49"/>
      <c r="G206" s="49"/>
      <c r="H206" s="13"/>
    </row>
    <row r="207" spans="6:8" ht="15.75" customHeight="1">
      <c r="F207" s="49"/>
      <c r="G207" s="49"/>
      <c r="H207" s="13"/>
    </row>
    <row r="208" spans="6:8" ht="15.75" customHeight="1">
      <c r="F208" s="49"/>
      <c r="G208" s="49"/>
      <c r="H208" s="13"/>
    </row>
    <row r="209" spans="6:8" ht="15.75" customHeight="1">
      <c r="F209" s="49"/>
      <c r="G209" s="49"/>
      <c r="H209" s="13"/>
    </row>
    <row r="210" spans="6:8" ht="15.75" customHeight="1">
      <c r="F210" s="49"/>
      <c r="G210" s="49"/>
      <c r="H210" s="13"/>
    </row>
    <row r="211" spans="6:8" ht="15.75" customHeight="1">
      <c r="F211" s="49"/>
      <c r="G211" s="49"/>
      <c r="H211" s="13"/>
    </row>
    <row r="212" spans="6:8" ht="15.75" customHeight="1">
      <c r="F212" s="49"/>
      <c r="G212" s="49"/>
      <c r="H212" s="13"/>
    </row>
    <row r="213" spans="6:8" ht="15.75" customHeight="1">
      <c r="F213" s="49"/>
      <c r="G213" s="49"/>
      <c r="H213" s="13"/>
    </row>
    <row r="214" spans="6:8" ht="15.75" customHeight="1">
      <c r="F214" s="49"/>
      <c r="G214" s="49"/>
      <c r="H214" s="13"/>
    </row>
    <row r="215" spans="6:8" ht="15.75" customHeight="1">
      <c r="F215" s="49"/>
      <c r="G215" s="49"/>
      <c r="H215" s="13"/>
    </row>
    <row r="216" spans="6:8" ht="15.75" customHeight="1">
      <c r="F216" s="49"/>
      <c r="G216" s="49"/>
      <c r="H216" s="13"/>
    </row>
    <row r="217" spans="6:8" ht="15.75" customHeight="1">
      <c r="F217" s="49"/>
      <c r="G217" s="49"/>
      <c r="H217" s="13"/>
    </row>
    <row r="218" spans="6:8" ht="15.75" customHeight="1">
      <c r="F218" s="49"/>
      <c r="G218" s="49"/>
      <c r="H218" s="13"/>
    </row>
    <row r="219" spans="6:8" ht="15.75" customHeight="1">
      <c r="F219" s="49"/>
      <c r="G219" s="49"/>
      <c r="H219" s="13"/>
    </row>
    <row r="220" spans="6:8" ht="15.75" customHeight="1">
      <c r="F220" s="49"/>
      <c r="G220" s="49"/>
      <c r="H220" s="13"/>
    </row>
    <row r="221" spans="6:8" ht="15.75" customHeight="1">
      <c r="F221" s="49"/>
      <c r="G221" s="49"/>
      <c r="H221" s="13"/>
    </row>
    <row r="222" spans="6:8" ht="15.75" customHeight="1">
      <c r="F222" s="49"/>
      <c r="G222" s="49"/>
      <c r="H222" s="13"/>
    </row>
    <row r="223" spans="6:8" ht="15.75" customHeight="1">
      <c r="F223" s="49"/>
      <c r="G223" s="49"/>
      <c r="H223" s="13"/>
    </row>
    <row r="224" spans="6:8" ht="15.75" customHeight="1">
      <c r="F224" s="49"/>
      <c r="G224" s="49"/>
      <c r="H224" s="13"/>
    </row>
    <row r="225" spans="6:8" ht="15.75" customHeight="1">
      <c r="F225" s="49"/>
      <c r="G225" s="49"/>
      <c r="H225" s="13"/>
    </row>
    <row r="226" spans="6:8" ht="15.75" customHeight="1">
      <c r="F226" s="49"/>
      <c r="G226" s="49"/>
      <c r="H226" s="13"/>
    </row>
    <row r="227" spans="6:8" ht="15.75" customHeight="1">
      <c r="F227" s="49"/>
      <c r="G227" s="49"/>
      <c r="H227" s="13"/>
    </row>
    <row r="228" spans="6:8" ht="15.75" customHeight="1">
      <c r="F228" s="49"/>
      <c r="G228" s="49"/>
      <c r="H228" s="13"/>
    </row>
    <row r="229" spans="6:8" ht="15.75" customHeight="1">
      <c r="F229" s="49"/>
      <c r="G229" s="49"/>
      <c r="H229" s="13"/>
    </row>
    <row r="230" spans="6:8" ht="15.75" customHeight="1">
      <c r="F230" s="49"/>
      <c r="G230" s="49"/>
      <c r="H230" s="13"/>
    </row>
    <row r="231" spans="6:8" ht="15.75" customHeight="1">
      <c r="F231" s="49"/>
      <c r="G231" s="49"/>
      <c r="H231" s="13"/>
    </row>
    <row r="232" spans="6:8" ht="15.75" customHeight="1">
      <c r="F232" s="49"/>
      <c r="G232" s="49"/>
      <c r="H232" s="13"/>
    </row>
    <row r="233" spans="6:8" ht="15.75" customHeight="1">
      <c r="F233" s="49"/>
      <c r="G233" s="49"/>
      <c r="H233" s="13"/>
    </row>
    <row r="234" spans="6:8" ht="15.75" customHeight="1">
      <c r="F234" s="49"/>
      <c r="G234" s="49"/>
      <c r="H234" s="13"/>
    </row>
    <row r="235" spans="6:8" ht="15.75" customHeight="1">
      <c r="F235" s="49"/>
      <c r="G235" s="49"/>
      <c r="H235" s="13"/>
    </row>
    <row r="236" spans="6:8" ht="15.75" customHeight="1">
      <c r="F236" s="49"/>
      <c r="G236" s="49"/>
      <c r="H236" s="13"/>
    </row>
    <row r="237" spans="6:8" ht="15.75" customHeight="1">
      <c r="F237" s="49"/>
      <c r="G237" s="49"/>
      <c r="H237" s="13"/>
    </row>
    <row r="238" spans="6:8" ht="15.75" customHeight="1">
      <c r="F238" s="49"/>
      <c r="G238" s="49"/>
      <c r="H238" s="13"/>
    </row>
    <row r="239" spans="6:8" ht="15.75" customHeight="1">
      <c r="F239" s="49"/>
      <c r="G239" s="49"/>
      <c r="H239" s="13"/>
    </row>
    <row r="240" spans="6:8" ht="15.75" customHeight="1">
      <c r="F240" s="49"/>
      <c r="G240" s="49"/>
      <c r="H240" s="13"/>
    </row>
    <row r="241" spans="6:8" ht="15.75" customHeight="1">
      <c r="F241" s="49"/>
      <c r="G241" s="49"/>
      <c r="H241" s="13"/>
    </row>
    <row r="242" spans="6:8" ht="15.75" customHeight="1">
      <c r="F242" s="49"/>
      <c r="G242" s="49"/>
      <c r="H242" s="13"/>
    </row>
    <row r="243" spans="6:8" ht="15.75" customHeight="1">
      <c r="F243" s="49"/>
      <c r="G243" s="49"/>
      <c r="H243" s="13"/>
    </row>
    <row r="244" spans="6:8" ht="15.75" customHeight="1">
      <c r="F244" s="49"/>
      <c r="G244" s="49"/>
    </row>
    <row r="245" spans="6:8" ht="15.75" customHeight="1">
      <c r="F245" s="49"/>
      <c r="G245" s="49"/>
    </row>
    <row r="246" spans="6:8" ht="15.75" customHeight="1">
      <c r="F246" s="49"/>
      <c r="G246" s="49"/>
    </row>
    <row r="247" spans="6:8" ht="15.75" customHeight="1">
      <c r="F247" s="49"/>
      <c r="G247" s="49"/>
    </row>
    <row r="248" spans="6:8" ht="15.75" customHeight="1">
      <c r="F248" s="49"/>
      <c r="G248" s="49"/>
    </row>
    <row r="249" spans="6:8" ht="15.75" customHeight="1">
      <c r="F249" s="49"/>
      <c r="G249" s="49"/>
    </row>
    <row r="250" spans="6:8" ht="15.75" customHeight="1">
      <c r="F250" s="49"/>
      <c r="G250" s="49"/>
    </row>
    <row r="251" spans="6:8" ht="15.75" customHeight="1">
      <c r="F251" s="49"/>
      <c r="G251" s="49"/>
    </row>
    <row r="252" spans="6:8" ht="15.75" customHeight="1">
      <c r="F252" s="49"/>
      <c r="G252" s="49"/>
    </row>
    <row r="253" spans="6:8" ht="15.75" customHeight="1">
      <c r="F253" s="49"/>
      <c r="G253" s="49"/>
    </row>
    <row r="254" spans="6:8" ht="15.75" customHeight="1">
      <c r="F254" s="49"/>
      <c r="G254" s="49"/>
    </row>
    <row r="255" spans="6:8" ht="15.75" customHeight="1">
      <c r="F255" s="49"/>
      <c r="G255" s="49"/>
    </row>
    <row r="256" spans="6:8" ht="15.75" customHeight="1">
      <c r="F256" s="49"/>
      <c r="G256" s="49"/>
    </row>
    <row r="257" spans="6:7" ht="15.75" customHeight="1">
      <c r="F257" s="49"/>
      <c r="G257" s="49"/>
    </row>
    <row r="258" spans="6:7" ht="15.75" customHeight="1">
      <c r="F258" s="49"/>
      <c r="G258" s="49"/>
    </row>
    <row r="259" spans="6:7" ht="15.75" customHeight="1">
      <c r="F259" s="49"/>
      <c r="G259" s="49"/>
    </row>
    <row r="260" spans="6:7" ht="15.75" customHeight="1">
      <c r="F260" s="49"/>
      <c r="G260" s="49"/>
    </row>
    <row r="261" spans="6:7" ht="15.75" customHeight="1">
      <c r="F261" s="49"/>
      <c r="G261" s="49"/>
    </row>
    <row r="262" spans="6:7" ht="15.75" customHeight="1">
      <c r="F262" s="49"/>
      <c r="G262" s="49"/>
    </row>
    <row r="263" spans="6:7" ht="15.75" customHeight="1">
      <c r="F263" s="49"/>
      <c r="G263" s="49"/>
    </row>
    <row r="264" spans="6:7" ht="15.75" customHeight="1">
      <c r="F264" s="49"/>
      <c r="G264" s="49"/>
    </row>
    <row r="265" spans="6:7" ht="15.75" customHeight="1">
      <c r="F265" s="49"/>
      <c r="G265" s="49"/>
    </row>
    <row r="266" spans="6:7" ht="15.75" customHeight="1">
      <c r="F266" s="49"/>
      <c r="G266" s="49"/>
    </row>
    <row r="267" spans="6:7" ht="15.75" customHeight="1">
      <c r="F267" s="49"/>
      <c r="G267" s="49"/>
    </row>
    <row r="268" spans="6:7" ht="15.75" customHeight="1">
      <c r="F268" s="49"/>
      <c r="G268" s="49"/>
    </row>
    <row r="269" spans="6:7" ht="15.75" customHeight="1">
      <c r="F269" s="49"/>
      <c r="G269" s="49"/>
    </row>
    <row r="270" spans="6:7" ht="15.75" customHeight="1">
      <c r="F270" s="49"/>
      <c r="G270" s="49"/>
    </row>
    <row r="271" spans="6:7" ht="15.75" customHeight="1">
      <c r="F271" s="49"/>
      <c r="G271" s="49"/>
    </row>
    <row r="272" spans="6:7" ht="15.75" customHeight="1">
      <c r="F272" s="49"/>
      <c r="G272" s="49"/>
    </row>
    <row r="273" spans="6:7" ht="15.75" customHeight="1">
      <c r="F273" s="49"/>
      <c r="G273" s="49"/>
    </row>
    <row r="274" spans="6:7" ht="15.75" customHeight="1">
      <c r="F274" s="49"/>
      <c r="G274" s="49"/>
    </row>
    <row r="275" spans="6:7" ht="15.75" customHeight="1">
      <c r="F275" s="49"/>
      <c r="G275" s="49"/>
    </row>
    <row r="276" spans="6:7" ht="15.75" customHeight="1">
      <c r="F276" s="49"/>
      <c r="G276" s="49"/>
    </row>
    <row r="277" spans="6:7" ht="15.75" customHeight="1">
      <c r="F277" s="49"/>
      <c r="G277" s="49"/>
    </row>
    <row r="278" spans="6:7" ht="15.75" customHeight="1">
      <c r="F278" s="49"/>
      <c r="G278" s="49"/>
    </row>
    <row r="279" spans="6:7" ht="15.75" customHeight="1">
      <c r="F279" s="49"/>
      <c r="G279" s="49"/>
    </row>
    <row r="280" spans="6:7" ht="15.75" customHeight="1">
      <c r="F280" s="49"/>
      <c r="G280" s="49"/>
    </row>
    <row r="281" spans="6:7" ht="15.75" customHeight="1">
      <c r="F281" s="49"/>
      <c r="G281" s="49"/>
    </row>
    <row r="282" spans="6:7" ht="15.75" customHeight="1">
      <c r="F282" s="49"/>
      <c r="G282" s="49"/>
    </row>
    <row r="283" spans="6:7" ht="15.75" customHeight="1">
      <c r="F283" s="49"/>
      <c r="G283" s="49"/>
    </row>
    <row r="284" spans="6:7" ht="15.75" customHeight="1">
      <c r="F284" s="49"/>
      <c r="G284" s="49"/>
    </row>
    <row r="285" spans="6:7" ht="15.75" customHeight="1">
      <c r="F285" s="49"/>
      <c r="G285" s="49"/>
    </row>
    <row r="286" spans="6:7" ht="15.75" customHeight="1">
      <c r="F286" s="49"/>
      <c r="G286" s="49"/>
    </row>
    <row r="287" spans="6:7" ht="15.75" customHeight="1">
      <c r="F287" s="49"/>
      <c r="G287" s="49"/>
    </row>
    <row r="288" spans="6:7" ht="15.75" customHeight="1">
      <c r="F288" s="49"/>
      <c r="G288" s="49"/>
    </row>
    <row r="289" spans="6:7" ht="15.75" customHeight="1">
      <c r="F289" s="49"/>
      <c r="G289" s="49"/>
    </row>
    <row r="290" spans="6:7" ht="15.75" customHeight="1">
      <c r="F290" s="49"/>
      <c r="G290" s="49"/>
    </row>
    <row r="291" spans="6:7" ht="15.75" customHeight="1">
      <c r="F291" s="49"/>
      <c r="G291" s="49"/>
    </row>
    <row r="292" spans="6:7" ht="15.75" customHeight="1">
      <c r="F292" s="49"/>
      <c r="G292" s="49"/>
    </row>
    <row r="293" spans="6:7" ht="15.75" customHeight="1">
      <c r="F293" s="49"/>
      <c r="G293" s="49"/>
    </row>
    <row r="294" spans="6:7" ht="15.75" customHeight="1">
      <c r="F294" s="49"/>
      <c r="G294" s="49"/>
    </row>
    <row r="295" spans="6:7" ht="15.75" customHeight="1">
      <c r="F295" s="49"/>
      <c r="G295" s="49"/>
    </row>
    <row r="296" spans="6:7" ht="15.75" customHeight="1">
      <c r="F296" s="49"/>
      <c r="G296" s="49"/>
    </row>
    <row r="297" spans="6:7" ht="15.75" customHeight="1">
      <c r="F297" s="49"/>
      <c r="G297" s="49"/>
    </row>
    <row r="298" spans="6:7" ht="15.75" customHeight="1">
      <c r="F298" s="49"/>
      <c r="G298" s="49"/>
    </row>
    <row r="299" spans="6:7" ht="15.75" customHeight="1">
      <c r="F299" s="49"/>
      <c r="G299" s="49"/>
    </row>
    <row r="300" spans="6:7" ht="15.75" customHeight="1">
      <c r="F300" s="49"/>
      <c r="G300" s="49"/>
    </row>
    <row r="301" spans="6:7" ht="15.75" customHeight="1">
      <c r="F301" s="49"/>
      <c r="G301" s="49"/>
    </row>
    <row r="302" spans="6:7" ht="15.75" customHeight="1">
      <c r="F302" s="49"/>
      <c r="G302" s="49"/>
    </row>
    <row r="303" spans="6:7" ht="15.75" customHeight="1">
      <c r="F303" s="49"/>
      <c r="G303" s="49"/>
    </row>
    <row r="304" spans="6:7" ht="15.75" customHeight="1">
      <c r="F304" s="49"/>
      <c r="G304" s="49"/>
    </row>
    <row r="305" spans="6:7" ht="15.75" customHeight="1">
      <c r="F305" s="49"/>
      <c r="G305" s="49"/>
    </row>
    <row r="306" spans="6:7" ht="15.75" customHeight="1">
      <c r="F306" s="49"/>
      <c r="G306" s="49"/>
    </row>
    <row r="307" spans="6:7" ht="15.75" customHeight="1">
      <c r="F307" s="49"/>
      <c r="G307" s="49"/>
    </row>
    <row r="308" spans="6:7" ht="15.75" customHeight="1">
      <c r="F308" s="49"/>
      <c r="G308" s="49"/>
    </row>
    <row r="309" spans="6:7" ht="15.75" customHeight="1">
      <c r="F309" s="49"/>
      <c r="G309" s="49"/>
    </row>
    <row r="310" spans="6:7" ht="15.75" customHeight="1">
      <c r="F310" s="49"/>
      <c r="G310" s="49"/>
    </row>
    <row r="311" spans="6:7" ht="15.75" customHeight="1">
      <c r="F311" s="49"/>
      <c r="G311" s="49"/>
    </row>
    <row r="312" spans="6:7" ht="15.75" customHeight="1">
      <c r="F312" s="49"/>
      <c r="G312" s="49"/>
    </row>
    <row r="313" spans="6:7" ht="15.75" customHeight="1">
      <c r="F313" s="49"/>
      <c r="G313" s="49"/>
    </row>
    <row r="314" spans="6:7" ht="15.75" customHeight="1">
      <c r="F314" s="49"/>
      <c r="G314" s="49"/>
    </row>
    <row r="315" spans="6:7" ht="15.75" customHeight="1">
      <c r="F315" s="49"/>
      <c r="G315" s="49"/>
    </row>
    <row r="316" spans="6:7" ht="15.75" customHeight="1">
      <c r="F316" s="49"/>
      <c r="G316" s="49"/>
    </row>
    <row r="317" spans="6:7" ht="15.75" customHeight="1">
      <c r="F317" s="49"/>
      <c r="G317" s="49"/>
    </row>
    <row r="318" spans="6:7" ht="15.75" customHeight="1">
      <c r="F318" s="49"/>
      <c r="G318" s="49"/>
    </row>
    <row r="319" spans="6:7" ht="15.75" customHeight="1">
      <c r="F319" s="49"/>
      <c r="G319" s="49"/>
    </row>
    <row r="320" spans="6:7" ht="15.75" customHeight="1">
      <c r="F320" s="49"/>
      <c r="G320" s="49"/>
    </row>
    <row r="321" spans="6:7" ht="15.75" customHeight="1">
      <c r="F321" s="49"/>
      <c r="G321" s="49"/>
    </row>
    <row r="322" spans="6:7" ht="15.75" customHeight="1">
      <c r="F322" s="49"/>
      <c r="G322" s="49"/>
    </row>
    <row r="323" spans="6:7" ht="15.75" customHeight="1">
      <c r="F323" s="49"/>
      <c r="G323" s="49"/>
    </row>
    <row r="324" spans="6:7" ht="15.75" customHeight="1">
      <c r="F324" s="49"/>
      <c r="G324" s="49"/>
    </row>
    <row r="325" spans="6:7" ht="15.75" customHeight="1">
      <c r="F325" s="49"/>
      <c r="G325" s="49"/>
    </row>
    <row r="326" spans="6:7" ht="15.75" customHeight="1">
      <c r="F326" s="49"/>
      <c r="G326" s="49"/>
    </row>
    <row r="327" spans="6:7" ht="15.75" customHeight="1">
      <c r="F327" s="49"/>
      <c r="G327" s="49"/>
    </row>
    <row r="328" spans="6:7" ht="15.75" customHeight="1">
      <c r="F328" s="49"/>
      <c r="G328" s="49"/>
    </row>
    <row r="329" spans="6:7" ht="15.75" customHeight="1">
      <c r="F329" s="49"/>
      <c r="G329" s="49"/>
    </row>
    <row r="330" spans="6:7" ht="15.75" customHeight="1">
      <c r="F330" s="49"/>
      <c r="G330" s="49"/>
    </row>
    <row r="331" spans="6:7" ht="15.75" customHeight="1">
      <c r="F331" s="49"/>
      <c r="G331" s="49"/>
    </row>
    <row r="332" spans="6:7" ht="15.75" customHeight="1">
      <c r="F332" s="49"/>
      <c r="G332" s="49"/>
    </row>
    <row r="333" spans="6:7" ht="15.75" customHeight="1">
      <c r="F333" s="49"/>
      <c r="G333" s="49"/>
    </row>
    <row r="334" spans="6:7" ht="15.75" customHeight="1">
      <c r="F334" s="49"/>
      <c r="G334" s="49"/>
    </row>
    <row r="335" spans="6:7" ht="15.75" customHeight="1">
      <c r="F335" s="49"/>
      <c r="G335" s="49"/>
    </row>
    <row r="336" spans="6:7" ht="15.75" customHeight="1">
      <c r="F336" s="49"/>
      <c r="G336" s="49"/>
    </row>
    <row r="337" spans="6:7" ht="15.75" customHeight="1">
      <c r="F337" s="49"/>
      <c r="G337" s="49"/>
    </row>
    <row r="338" spans="6:7" ht="15.75" customHeight="1">
      <c r="F338" s="49"/>
      <c r="G338" s="49"/>
    </row>
    <row r="339" spans="6:7" ht="15.75" customHeight="1">
      <c r="F339" s="49"/>
      <c r="G339" s="49"/>
    </row>
    <row r="340" spans="6:7" ht="15.75" customHeight="1">
      <c r="F340" s="49"/>
      <c r="G340" s="49"/>
    </row>
    <row r="341" spans="6:7" ht="15.75" customHeight="1">
      <c r="F341" s="49"/>
      <c r="G341" s="49"/>
    </row>
    <row r="342" spans="6:7" ht="15.75" customHeight="1">
      <c r="F342" s="49"/>
      <c r="G342" s="49"/>
    </row>
    <row r="343" spans="6:7" ht="15.75" customHeight="1">
      <c r="F343" s="49"/>
      <c r="G343" s="49"/>
    </row>
    <row r="344" spans="6:7" ht="15.75" customHeight="1">
      <c r="F344" s="49"/>
      <c r="G344" s="49"/>
    </row>
    <row r="345" spans="6:7" ht="15.75" customHeight="1">
      <c r="F345" s="49"/>
      <c r="G345" s="49"/>
    </row>
    <row r="346" spans="6:7" ht="15.75" customHeight="1">
      <c r="F346" s="49"/>
      <c r="G346" s="49"/>
    </row>
    <row r="347" spans="6:7" ht="15.75" customHeight="1">
      <c r="F347" s="49"/>
      <c r="G347" s="49"/>
    </row>
    <row r="348" spans="6:7" ht="15.75" customHeight="1">
      <c r="F348" s="49"/>
      <c r="G348" s="49"/>
    </row>
    <row r="349" spans="6:7" ht="15.75" customHeight="1">
      <c r="F349" s="49"/>
      <c r="G349" s="49"/>
    </row>
    <row r="350" spans="6:7" ht="15.75" customHeight="1">
      <c r="F350" s="49"/>
      <c r="G350" s="49"/>
    </row>
    <row r="351" spans="6:7" ht="15.75" customHeight="1">
      <c r="F351" s="49"/>
      <c r="G351" s="49"/>
    </row>
    <row r="352" spans="6:7" ht="15.75" customHeight="1">
      <c r="F352" s="49"/>
      <c r="G352" s="49"/>
    </row>
    <row r="353" spans="6:7" ht="15.75" customHeight="1">
      <c r="F353" s="49"/>
      <c r="G353" s="49"/>
    </row>
    <row r="354" spans="6:7" ht="15.75" customHeight="1">
      <c r="F354" s="49"/>
      <c r="G354" s="49"/>
    </row>
    <row r="355" spans="6:7" ht="15.75" customHeight="1">
      <c r="F355" s="49"/>
      <c r="G355" s="49"/>
    </row>
    <row r="356" spans="6:7" ht="15.75" customHeight="1">
      <c r="F356" s="49"/>
      <c r="G356" s="49"/>
    </row>
    <row r="357" spans="6:7" ht="15.75" customHeight="1">
      <c r="F357" s="49"/>
      <c r="G357" s="49"/>
    </row>
    <row r="358" spans="6:7" ht="15.75" customHeight="1">
      <c r="F358" s="49"/>
      <c r="G358" s="49"/>
    </row>
    <row r="359" spans="6:7" ht="15.75" customHeight="1">
      <c r="F359" s="49"/>
      <c r="G359" s="49"/>
    </row>
    <row r="360" spans="6:7" ht="15.75" customHeight="1">
      <c r="F360" s="49"/>
      <c r="G360" s="49"/>
    </row>
    <row r="361" spans="6:7" ht="15.75" customHeight="1">
      <c r="F361" s="49"/>
      <c r="G361" s="49"/>
    </row>
    <row r="362" spans="6:7" ht="15.75" customHeight="1">
      <c r="F362" s="49"/>
      <c r="G362" s="49"/>
    </row>
    <row r="363" spans="6:7" ht="15.75" customHeight="1">
      <c r="F363" s="49"/>
      <c r="G363" s="49"/>
    </row>
    <row r="364" spans="6:7" ht="15.75" customHeight="1">
      <c r="F364" s="49"/>
      <c r="G364" s="49"/>
    </row>
    <row r="365" spans="6:7" ht="15.75" customHeight="1">
      <c r="F365" s="49"/>
      <c r="G365" s="49"/>
    </row>
    <row r="366" spans="6:7" ht="15.75" customHeight="1">
      <c r="F366" s="49"/>
      <c r="G366" s="49"/>
    </row>
    <row r="367" spans="6:7" ht="15.75" customHeight="1">
      <c r="F367" s="49"/>
      <c r="G367" s="49"/>
    </row>
    <row r="368" spans="6:7" ht="15.75" customHeight="1">
      <c r="F368" s="49"/>
      <c r="G368" s="49"/>
    </row>
    <row r="369" spans="6:7" ht="15.75" customHeight="1">
      <c r="F369" s="49"/>
      <c r="G369" s="49"/>
    </row>
    <row r="370" spans="6:7" ht="15.75" customHeight="1">
      <c r="F370" s="49"/>
      <c r="G370" s="49"/>
    </row>
    <row r="371" spans="6:7" ht="15.75" customHeight="1">
      <c r="F371" s="49"/>
      <c r="G371" s="49"/>
    </row>
    <row r="372" spans="6:7" ht="15.75" customHeight="1">
      <c r="F372" s="49"/>
      <c r="G372" s="49"/>
    </row>
    <row r="373" spans="6:7" ht="15.75" customHeight="1">
      <c r="F373" s="49"/>
      <c r="G373" s="49"/>
    </row>
    <row r="374" spans="6:7" ht="15.75" customHeight="1">
      <c r="F374" s="49"/>
      <c r="G374" s="49"/>
    </row>
    <row r="375" spans="6:7" ht="15.75" customHeight="1">
      <c r="F375" s="49"/>
      <c r="G375" s="49"/>
    </row>
    <row r="376" spans="6:7" ht="15.75" customHeight="1">
      <c r="F376" s="49"/>
      <c r="G376" s="49"/>
    </row>
    <row r="377" spans="6:7" ht="15.75" customHeight="1">
      <c r="F377" s="49"/>
      <c r="G377" s="49"/>
    </row>
    <row r="378" spans="6:7" ht="15.75" customHeight="1">
      <c r="F378" s="49"/>
      <c r="G378" s="49"/>
    </row>
    <row r="379" spans="6:7" ht="15.75" customHeight="1">
      <c r="F379" s="49"/>
      <c r="G379" s="49"/>
    </row>
    <row r="380" spans="6:7" ht="15.75" customHeight="1">
      <c r="F380" s="49"/>
      <c r="G380" s="49"/>
    </row>
    <row r="381" spans="6:7" ht="15.75" customHeight="1">
      <c r="F381" s="49"/>
      <c r="G381" s="49"/>
    </row>
    <row r="382" spans="6:7" ht="15.75" customHeight="1">
      <c r="F382" s="49"/>
      <c r="G382" s="49"/>
    </row>
    <row r="383" spans="6:7" ht="15.75" customHeight="1">
      <c r="F383" s="49"/>
      <c r="G383" s="49"/>
    </row>
    <row r="384" spans="6:7" ht="15.75" customHeight="1">
      <c r="F384" s="49"/>
      <c r="G384" s="49"/>
    </row>
    <row r="385" spans="6:7" ht="15.75" customHeight="1">
      <c r="F385" s="49"/>
      <c r="G385" s="49"/>
    </row>
    <row r="386" spans="6:7" ht="15.75" customHeight="1">
      <c r="F386" s="49"/>
      <c r="G386" s="49"/>
    </row>
    <row r="387" spans="6:7" ht="15.75" customHeight="1">
      <c r="F387" s="49"/>
      <c r="G387" s="49"/>
    </row>
    <row r="388" spans="6:7" ht="15.75" customHeight="1">
      <c r="F388" s="49"/>
      <c r="G388" s="49"/>
    </row>
    <row r="389" spans="6:7" ht="15.75" customHeight="1">
      <c r="F389" s="49"/>
      <c r="G389" s="49"/>
    </row>
    <row r="390" spans="6:7" ht="15.75" customHeight="1">
      <c r="F390" s="49"/>
      <c r="G390" s="49"/>
    </row>
    <row r="391" spans="6:7" ht="15.75" customHeight="1">
      <c r="F391" s="49"/>
      <c r="G391" s="49"/>
    </row>
    <row r="392" spans="6:7" ht="15.75" customHeight="1">
      <c r="F392" s="49"/>
      <c r="G392" s="49"/>
    </row>
    <row r="393" spans="6:7" ht="15.75" customHeight="1">
      <c r="F393" s="49"/>
      <c r="G393" s="49"/>
    </row>
    <row r="394" spans="6:7" ht="15.75" customHeight="1">
      <c r="F394" s="49"/>
      <c r="G394" s="49"/>
    </row>
    <row r="395" spans="6:7" ht="15.75" customHeight="1">
      <c r="F395" s="49"/>
      <c r="G395" s="49"/>
    </row>
    <row r="396" spans="6:7" ht="15.75" customHeight="1">
      <c r="F396" s="49"/>
      <c r="G396" s="49"/>
    </row>
    <row r="397" spans="6:7" ht="15.75" customHeight="1">
      <c r="F397" s="49"/>
      <c r="G397" s="49"/>
    </row>
    <row r="398" spans="6:7" ht="15.75" customHeight="1">
      <c r="F398" s="49"/>
      <c r="G398" s="49"/>
    </row>
    <row r="399" spans="6:7" ht="15.75" customHeight="1">
      <c r="F399" s="49"/>
      <c r="G399" s="49"/>
    </row>
    <row r="400" spans="6:7" ht="15.75" customHeight="1">
      <c r="F400" s="49"/>
      <c r="G400" s="49"/>
    </row>
    <row r="401" spans="6:7" ht="15.75" customHeight="1">
      <c r="F401" s="49"/>
      <c r="G401" s="49"/>
    </row>
    <row r="402" spans="6:7" ht="15.75" customHeight="1">
      <c r="F402" s="49"/>
      <c r="G402" s="49"/>
    </row>
    <row r="403" spans="6:7" ht="15.75" customHeight="1">
      <c r="F403" s="49"/>
      <c r="G403" s="49"/>
    </row>
    <row r="404" spans="6:7" ht="15.75" customHeight="1">
      <c r="F404" s="49"/>
      <c r="G404" s="49"/>
    </row>
    <row r="405" spans="6:7" ht="15.75" customHeight="1">
      <c r="F405" s="49"/>
      <c r="G405" s="49"/>
    </row>
    <row r="406" spans="6:7" ht="15.75" customHeight="1">
      <c r="F406" s="49"/>
      <c r="G406" s="49"/>
    </row>
    <row r="407" spans="6:7" ht="15.75" customHeight="1">
      <c r="F407" s="49"/>
      <c r="G407" s="49"/>
    </row>
    <row r="408" spans="6:7" ht="15.75" customHeight="1">
      <c r="F408" s="49"/>
      <c r="G408" s="49"/>
    </row>
    <row r="409" spans="6:7" ht="15.75" customHeight="1">
      <c r="F409" s="49"/>
      <c r="G409" s="49"/>
    </row>
    <row r="410" spans="6:7" ht="15.75" customHeight="1">
      <c r="F410" s="49"/>
      <c r="G410" s="49"/>
    </row>
    <row r="411" spans="6:7" ht="15.75" customHeight="1">
      <c r="F411" s="49"/>
      <c r="G411" s="49"/>
    </row>
    <row r="412" spans="6:7" ht="15.75" customHeight="1">
      <c r="F412" s="49"/>
      <c r="G412" s="49"/>
    </row>
    <row r="413" spans="6:7" ht="15.75" customHeight="1">
      <c r="F413" s="49"/>
      <c r="G413" s="49"/>
    </row>
    <row r="414" spans="6:7" ht="15.75" customHeight="1">
      <c r="F414" s="49"/>
      <c r="G414" s="49"/>
    </row>
    <row r="415" spans="6:7" ht="15.75" customHeight="1">
      <c r="F415" s="49"/>
      <c r="G415" s="49"/>
    </row>
    <row r="416" spans="6:7" ht="15.75" customHeight="1">
      <c r="F416" s="49"/>
      <c r="G416" s="49"/>
    </row>
    <row r="417" spans="6:7" ht="15.75" customHeight="1">
      <c r="F417" s="49"/>
      <c r="G417" s="49"/>
    </row>
    <row r="418" spans="6:7" ht="15.75" customHeight="1">
      <c r="F418" s="49"/>
      <c r="G418" s="49"/>
    </row>
    <row r="419" spans="6:7" ht="15.75" customHeight="1">
      <c r="F419" s="49"/>
      <c r="G419" s="49"/>
    </row>
    <row r="420" spans="6:7" ht="15.75" customHeight="1">
      <c r="F420" s="49"/>
      <c r="G420" s="49"/>
    </row>
    <row r="421" spans="6:7" ht="15.75" customHeight="1">
      <c r="F421" s="49"/>
      <c r="G421" s="49"/>
    </row>
    <row r="422" spans="6:7" ht="15.75" customHeight="1">
      <c r="F422" s="49"/>
      <c r="G422" s="49"/>
    </row>
    <row r="423" spans="6:7" ht="15.75" customHeight="1">
      <c r="F423" s="49"/>
      <c r="G423" s="49"/>
    </row>
    <row r="424" spans="6:7" ht="15.75" customHeight="1">
      <c r="F424" s="49"/>
      <c r="G424" s="49"/>
    </row>
    <row r="425" spans="6:7" ht="15.75" customHeight="1">
      <c r="F425" s="49"/>
      <c r="G425" s="49"/>
    </row>
    <row r="426" spans="6:7" ht="15.75" customHeight="1">
      <c r="F426" s="49"/>
      <c r="G426" s="49"/>
    </row>
    <row r="427" spans="6:7" ht="15.75" customHeight="1">
      <c r="F427" s="49"/>
      <c r="G427" s="49"/>
    </row>
    <row r="428" spans="6:7" ht="15.75" customHeight="1">
      <c r="F428" s="49"/>
      <c r="G428" s="49"/>
    </row>
    <row r="429" spans="6:7" ht="15.75" customHeight="1">
      <c r="F429" s="49"/>
      <c r="G429" s="49"/>
    </row>
    <row r="430" spans="6:7" ht="15.75" customHeight="1">
      <c r="F430" s="49"/>
      <c r="G430" s="49"/>
    </row>
    <row r="431" spans="6:7" ht="15.75" customHeight="1">
      <c r="F431" s="49"/>
      <c r="G431" s="49"/>
    </row>
    <row r="432" spans="6:7" ht="15.75" customHeight="1">
      <c r="F432" s="49"/>
      <c r="G432" s="49"/>
    </row>
    <row r="433" spans="6:7" ht="15.75" customHeight="1">
      <c r="F433" s="49"/>
      <c r="G433" s="49"/>
    </row>
    <row r="434" spans="6:7" ht="15.75" customHeight="1">
      <c r="F434" s="49"/>
      <c r="G434" s="49"/>
    </row>
    <row r="435" spans="6:7" ht="15.75" customHeight="1">
      <c r="F435" s="49"/>
      <c r="G435" s="49"/>
    </row>
    <row r="436" spans="6:7" ht="15.75" customHeight="1">
      <c r="F436" s="49"/>
      <c r="G436" s="49"/>
    </row>
    <row r="437" spans="6:7" ht="15.75" customHeight="1">
      <c r="F437" s="49"/>
      <c r="G437" s="49"/>
    </row>
    <row r="438" spans="6:7" ht="15.75" customHeight="1">
      <c r="F438" s="49"/>
      <c r="G438" s="49"/>
    </row>
    <row r="439" spans="6:7" ht="15.75" customHeight="1">
      <c r="F439" s="49"/>
      <c r="G439" s="49"/>
    </row>
    <row r="440" spans="6:7" ht="15.75" customHeight="1">
      <c r="F440" s="49"/>
      <c r="G440" s="49"/>
    </row>
    <row r="441" spans="6:7" ht="15.75" customHeight="1">
      <c r="F441" s="49"/>
      <c r="G441" s="49"/>
    </row>
    <row r="442" spans="6:7" ht="15.75" customHeight="1">
      <c r="F442" s="49"/>
      <c r="G442" s="49"/>
    </row>
    <row r="443" spans="6:7" ht="15.75" customHeight="1">
      <c r="F443" s="49"/>
      <c r="G443" s="49"/>
    </row>
    <row r="444" spans="6:7" ht="15.75" customHeight="1">
      <c r="F444" s="49"/>
      <c r="G444" s="49"/>
    </row>
    <row r="445" spans="6:7" ht="15.75" customHeight="1">
      <c r="F445" s="49"/>
      <c r="G445" s="49"/>
    </row>
    <row r="446" spans="6:7" ht="15.75" customHeight="1">
      <c r="F446" s="49"/>
      <c r="G446" s="49"/>
    </row>
    <row r="447" spans="6:7" ht="15.75" customHeight="1">
      <c r="F447" s="49"/>
      <c r="G447" s="49"/>
    </row>
    <row r="448" spans="6:7" ht="15.75" customHeight="1">
      <c r="F448" s="49"/>
      <c r="G448" s="49"/>
    </row>
    <row r="449" spans="6:7" ht="15.75" customHeight="1">
      <c r="F449" s="49"/>
      <c r="G449" s="49"/>
    </row>
    <row r="450" spans="6:7" ht="15.75" customHeight="1">
      <c r="F450" s="49"/>
      <c r="G450" s="49"/>
    </row>
    <row r="451" spans="6:7" ht="15.75" customHeight="1">
      <c r="F451" s="49"/>
      <c r="G451" s="49"/>
    </row>
    <row r="452" spans="6:7" ht="15.75" customHeight="1">
      <c r="F452" s="49"/>
      <c r="G452" s="49"/>
    </row>
    <row r="453" spans="6:7" ht="15.75" customHeight="1">
      <c r="F453" s="49"/>
      <c r="G453" s="49"/>
    </row>
    <row r="454" spans="6:7" ht="15.75" customHeight="1">
      <c r="F454" s="49"/>
      <c r="G454" s="49"/>
    </row>
    <row r="455" spans="6:7" ht="15.75" customHeight="1">
      <c r="F455" s="49"/>
      <c r="G455" s="49"/>
    </row>
    <row r="456" spans="6:7" ht="15.75" customHeight="1">
      <c r="F456" s="49"/>
      <c r="G456" s="49"/>
    </row>
    <row r="457" spans="6:7" ht="15.75" customHeight="1">
      <c r="F457" s="49"/>
      <c r="G457" s="49"/>
    </row>
    <row r="458" spans="6:7" ht="15.75" customHeight="1">
      <c r="F458" s="49"/>
      <c r="G458" s="49"/>
    </row>
    <row r="459" spans="6:7" ht="15.75" customHeight="1">
      <c r="F459" s="49"/>
      <c r="G459" s="49"/>
    </row>
    <row r="460" spans="6:7" ht="15.75" customHeight="1">
      <c r="F460" s="49"/>
      <c r="G460" s="49"/>
    </row>
    <row r="461" spans="6:7" ht="15.75" customHeight="1">
      <c r="F461" s="49"/>
      <c r="G461" s="49"/>
    </row>
    <row r="462" spans="6:7" ht="15.75" customHeight="1">
      <c r="F462" s="49"/>
      <c r="G462" s="49"/>
    </row>
    <row r="463" spans="6:7" ht="15.75" customHeight="1">
      <c r="F463" s="49"/>
      <c r="G463" s="49"/>
    </row>
    <row r="464" spans="6:7" ht="15.75" customHeight="1">
      <c r="F464" s="49"/>
      <c r="G464" s="49"/>
    </row>
    <row r="465" spans="6:7" ht="15.75" customHeight="1">
      <c r="F465" s="49"/>
      <c r="G465" s="49"/>
    </row>
    <row r="466" spans="6:7" ht="15.75" customHeight="1">
      <c r="F466" s="49"/>
      <c r="G466" s="49"/>
    </row>
    <row r="467" spans="6:7" ht="15.75" customHeight="1">
      <c r="F467" s="49"/>
      <c r="G467" s="49"/>
    </row>
    <row r="468" spans="6:7" ht="15.75" customHeight="1">
      <c r="F468" s="49"/>
      <c r="G468" s="49"/>
    </row>
    <row r="469" spans="6:7" ht="15.75" customHeight="1">
      <c r="F469" s="49"/>
      <c r="G469" s="49"/>
    </row>
    <row r="470" spans="6:7" ht="15.75" customHeight="1">
      <c r="F470" s="49"/>
      <c r="G470" s="49"/>
    </row>
    <row r="471" spans="6:7" ht="15.75" customHeight="1">
      <c r="F471" s="49"/>
      <c r="G471" s="49"/>
    </row>
    <row r="472" spans="6:7" ht="15.75" customHeight="1">
      <c r="F472" s="49"/>
      <c r="G472" s="49"/>
    </row>
    <row r="473" spans="6:7" ht="15.75" customHeight="1">
      <c r="F473" s="49"/>
      <c r="G473" s="49"/>
    </row>
    <row r="474" spans="6:7" ht="15.75" customHeight="1">
      <c r="F474" s="49"/>
      <c r="G474" s="49"/>
    </row>
    <row r="475" spans="6:7" ht="15.75" customHeight="1">
      <c r="F475" s="49"/>
      <c r="G475" s="49"/>
    </row>
    <row r="476" spans="6:7" ht="15.75" customHeight="1">
      <c r="F476" s="49"/>
      <c r="G476" s="49"/>
    </row>
    <row r="477" spans="6:7" ht="15.75" customHeight="1">
      <c r="F477" s="49"/>
      <c r="G477" s="49"/>
    </row>
    <row r="478" spans="6:7" ht="15.75" customHeight="1">
      <c r="F478" s="49"/>
      <c r="G478" s="49"/>
    </row>
    <row r="479" spans="6:7" ht="15.75" customHeight="1">
      <c r="F479" s="49"/>
      <c r="G479" s="49"/>
    </row>
    <row r="480" spans="6:7" ht="15.75" customHeight="1">
      <c r="F480" s="49"/>
      <c r="G480" s="49"/>
    </row>
    <row r="481" spans="6:7" ht="15.75" customHeight="1">
      <c r="F481" s="49"/>
      <c r="G481" s="49"/>
    </row>
    <row r="482" spans="6:7" ht="15.75" customHeight="1">
      <c r="F482" s="49"/>
      <c r="G482" s="49"/>
    </row>
    <row r="483" spans="6:7" ht="15.75" customHeight="1">
      <c r="F483" s="49"/>
      <c r="G483" s="49"/>
    </row>
    <row r="484" spans="6:7" ht="15.75" customHeight="1">
      <c r="F484" s="49"/>
      <c r="G484" s="49"/>
    </row>
    <row r="485" spans="6:7" ht="15.75" customHeight="1">
      <c r="F485" s="49"/>
      <c r="G485" s="49"/>
    </row>
    <row r="486" spans="6:7" ht="15.75" customHeight="1">
      <c r="F486" s="49"/>
      <c r="G486" s="49"/>
    </row>
    <row r="487" spans="6:7" ht="15.75" customHeight="1">
      <c r="F487" s="49"/>
      <c r="G487" s="49"/>
    </row>
    <row r="488" spans="6:7" ht="15.75" customHeight="1">
      <c r="F488" s="49"/>
      <c r="G488" s="49"/>
    </row>
    <row r="489" spans="6:7" ht="15.75" customHeight="1">
      <c r="F489" s="49"/>
      <c r="G489" s="49"/>
    </row>
    <row r="490" spans="6:7" ht="15.75" customHeight="1">
      <c r="F490" s="49"/>
      <c r="G490" s="49"/>
    </row>
    <row r="491" spans="6:7" ht="15.75" customHeight="1">
      <c r="F491" s="49"/>
      <c r="G491" s="49"/>
    </row>
    <row r="492" spans="6:7" ht="15.75" customHeight="1">
      <c r="F492" s="49"/>
      <c r="G492" s="49"/>
    </row>
    <row r="493" spans="6:7" ht="15.75" customHeight="1">
      <c r="F493" s="49"/>
      <c r="G493" s="49"/>
    </row>
    <row r="494" spans="6:7" ht="15.75" customHeight="1">
      <c r="F494" s="49"/>
      <c r="G494" s="49"/>
    </row>
    <row r="495" spans="6:7" ht="15.75" customHeight="1">
      <c r="F495" s="49"/>
      <c r="G495" s="49"/>
    </row>
    <row r="496" spans="6:7" ht="15.75" customHeight="1">
      <c r="F496" s="49"/>
      <c r="G496" s="49"/>
    </row>
    <row r="497" spans="6:7" ht="15.75" customHeight="1">
      <c r="F497" s="49"/>
      <c r="G497" s="49"/>
    </row>
    <row r="498" spans="6:7" ht="15.75" customHeight="1">
      <c r="F498" s="49"/>
      <c r="G498" s="49"/>
    </row>
    <row r="499" spans="6:7" ht="15.75" customHeight="1">
      <c r="F499" s="49"/>
      <c r="G499" s="49"/>
    </row>
    <row r="500" spans="6:7" ht="15.75" customHeight="1">
      <c r="F500" s="49"/>
      <c r="G500" s="49"/>
    </row>
    <row r="501" spans="6:7" ht="15.75" customHeight="1">
      <c r="F501" s="49"/>
      <c r="G501" s="49"/>
    </row>
    <row r="502" spans="6:7" ht="15.75" customHeight="1">
      <c r="F502" s="49"/>
      <c r="G502" s="49"/>
    </row>
    <row r="503" spans="6:7" ht="15.75" customHeight="1">
      <c r="F503" s="49"/>
      <c r="G503" s="49"/>
    </row>
    <row r="504" spans="6:7" ht="15.75" customHeight="1">
      <c r="F504" s="49"/>
      <c r="G504" s="49"/>
    </row>
    <row r="505" spans="6:7" ht="15.75" customHeight="1">
      <c r="F505" s="49"/>
      <c r="G505" s="49"/>
    </row>
    <row r="506" spans="6:7" ht="15.75" customHeight="1">
      <c r="F506" s="49"/>
      <c r="G506" s="49"/>
    </row>
    <row r="507" spans="6:7" ht="15.75" customHeight="1">
      <c r="F507" s="49"/>
      <c r="G507" s="49"/>
    </row>
    <row r="508" spans="6:7" ht="15.75" customHeight="1">
      <c r="F508" s="49"/>
      <c r="G508" s="49"/>
    </row>
    <row r="509" spans="6:7" ht="15.75" customHeight="1">
      <c r="F509" s="49"/>
      <c r="G509" s="49"/>
    </row>
    <row r="510" spans="6:7" ht="15.75" customHeight="1">
      <c r="F510" s="49"/>
      <c r="G510" s="49"/>
    </row>
    <row r="511" spans="6:7" ht="15.75" customHeight="1">
      <c r="F511" s="49"/>
      <c r="G511" s="49"/>
    </row>
    <row r="512" spans="6:7" ht="15.75" customHeight="1">
      <c r="F512" s="49"/>
      <c r="G512" s="49"/>
    </row>
    <row r="513" spans="6:7" ht="15.75" customHeight="1">
      <c r="F513" s="49"/>
      <c r="G513" s="49"/>
    </row>
    <row r="514" spans="6:7" ht="15.75" customHeight="1">
      <c r="F514" s="49"/>
      <c r="G514" s="49"/>
    </row>
    <row r="515" spans="6:7" ht="15.75" customHeight="1">
      <c r="F515" s="49"/>
      <c r="G515" s="49"/>
    </row>
    <row r="516" spans="6:7" ht="15.75" customHeight="1">
      <c r="F516" s="49"/>
      <c r="G516" s="49"/>
    </row>
    <row r="517" spans="6:7" ht="15.75" customHeight="1">
      <c r="F517" s="49"/>
      <c r="G517" s="49"/>
    </row>
    <row r="518" spans="6:7" ht="15.75" customHeight="1">
      <c r="F518" s="49"/>
      <c r="G518" s="49"/>
    </row>
    <row r="519" spans="6:7" ht="15.75" customHeight="1">
      <c r="F519" s="49"/>
      <c r="G519" s="49"/>
    </row>
    <row r="520" spans="6:7" ht="15.75" customHeight="1">
      <c r="F520" s="49"/>
      <c r="G520" s="49"/>
    </row>
    <row r="521" spans="6:7" ht="15.75" customHeight="1">
      <c r="F521" s="49"/>
      <c r="G521" s="49"/>
    </row>
    <row r="522" spans="6:7" ht="15.75" customHeight="1">
      <c r="F522" s="49"/>
      <c r="G522" s="49"/>
    </row>
    <row r="523" spans="6:7" ht="15.75" customHeight="1">
      <c r="F523" s="49"/>
      <c r="G523" s="49"/>
    </row>
    <row r="524" spans="6:7" ht="15.75" customHeight="1">
      <c r="F524" s="49"/>
      <c r="G524" s="49"/>
    </row>
    <row r="525" spans="6:7" ht="15.75" customHeight="1">
      <c r="F525" s="49"/>
      <c r="G525" s="49"/>
    </row>
    <row r="526" spans="6:7" ht="15.75" customHeight="1">
      <c r="F526" s="49"/>
      <c r="G526" s="49"/>
    </row>
    <row r="527" spans="6:7" ht="15.75" customHeight="1">
      <c r="F527" s="49"/>
      <c r="G527" s="49"/>
    </row>
    <row r="528" spans="6:7" ht="15.75" customHeight="1">
      <c r="F528" s="49"/>
      <c r="G528" s="49"/>
    </row>
    <row r="529" spans="6:7" ht="15.75" customHeight="1">
      <c r="F529" s="49"/>
      <c r="G529" s="49"/>
    </row>
    <row r="530" spans="6:7" ht="15.75" customHeight="1">
      <c r="F530" s="49"/>
      <c r="G530" s="49"/>
    </row>
    <row r="531" spans="6:7" ht="15.75" customHeight="1">
      <c r="F531" s="49"/>
      <c r="G531" s="49"/>
    </row>
    <row r="532" spans="6:7" ht="15.75" customHeight="1">
      <c r="F532" s="49"/>
      <c r="G532" s="49"/>
    </row>
    <row r="533" spans="6:7" ht="15.75" customHeight="1">
      <c r="F533" s="49"/>
      <c r="G533" s="49"/>
    </row>
    <row r="534" spans="6:7" ht="15.75" customHeight="1">
      <c r="F534" s="49"/>
      <c r="G534" s="49"/>
    </row>
    <row r="535" spans="6:7" ht="15.75" customHeight="1">
      <c r="F535" s="49"/>
      <c r="G535" s="49"/>
    </row>
    <row r="536" spans="6:7" ht="15.75" customHeight="1">
      <c r="F536" s="49"/>
      <c r="G536" s="49"/>
    </row>
    <row r="537" spans="6:7" ht="15.75" customHeight="1">
      <c r="F537" s="49"/>
      <c r="G537" s="49"/>
    </row>
    <row r="538" spans="6:7" ht="15.75" customHeight="1">
      <c r="F538" s="49"/>
      <c r="G538" s="49"/>
    </row>
    <row r="539" spans="6:7" ht="15.75" customHeight="1">
      <c r="F539" s="49"/>
      <c r="G539" s="49"/>
    </row>
    <row r="540" spans="6:7" ht="15.75" customHeight="1">
      <c r="F540" s="49"/>
      <c r="G540" s="49"/>
    </row>
    <row r="541" spans="6:7" ht="15.75" customHeight="1">
      <c r="F541" s="49"/>
      <c r="G541" s="49"/>
    </row>
    <row r="542" spans="6:7" ht="15.75" customHeight="1">
      <c r="F542" s="49"/>
      <c r="G542" s="49"/>
    </row>
    <row r="543" spans="6:7" ht="15.75" customHeight="1">
      <c r="F543" s="49"/>
      <c r="G543" s="49"/>
    </row>
    <row r="544" spans="6:7" ht="15.75" customHeight="1">
      <c r="F544" s="49"/>
      <c r="G544" s="49"/>
    </row>
    <row r="545" spans="6:7" ht="15.75" customHeight="1">
      <c r="F545" s="49"/>
      <c r="G545" s="49"/>
    </row>
    <row r="546" spans="6:7" ht="15.75" customHeight="1">
      <c r="F546" s="49"/>
      <c r="G546" s="49"/>
    </row>
    <row r="547" spans="6:7" ht="15.75" customHeight="1">
      <c r="F547" s="49"/>
      <c r="G547" s="49"/>
    </row>
    <row r="548" spans="6:7" ht="15.75" customHeight="1">
      <c r="F548" s="49"/>
      <c r="G548" s="49"/>
    </row>
    <row r="549" spans="6:7" ht="15.75" customHeight="1">
      <c r="F549" s="49"/>
      <c r="G549" s="49"/>
    </row>
    <row r="550" spans="6:7" ht="15.75" customHeight="1">
      <c r="F550" s="49"/>
      <c r="G550" s="49"/>
    </row>
    <row r="551" spans="6:7" ht="15.75" customHeight="1">
      <c r="F551" s="49"/>
      <c r="G551" s="49"/>
    </row>
    <row r="552" spans="6:7" ht="15.75" customHeight="1">
      <c r="F552" s="49"/>
      <c r="G552" s="49"/>
    </row>
    <row r="553" spans="6:7" ht="15.75" customHeight="1">
      <c r="F553" s="49"/>
      <c r="G553" s="49"/>
    </row>
    <row r="554" spans="6:7" ht="15.75" customHeight="1">
      <c r="F554" s="49"/>
      <c r="G554" s="49"/>
    </row>
    <row r="555" spans="6:7" ht="15.75" customHeight="1">
      <c r="F555" s="49"/>
      <c r="G555" s="49"/>
    </row>
    <row r="556" spans="6:7" ht="15.75" customHeight="1">
      <c r="F556" s="49"/>
      <c r="G556" s="49"/>
    </row>
    <row r="557" spans="6:7" ht="15.75" customHeight="1">
      <c r="F557" s="49"/>
      <c r="G557" s="49"/>
    </row>
    <row r="558" spans="6:7" ht="15.75" customHeight="1">
      <c r="F558" s="49"/>
      <c r="G558" s="49"/>
    </row>
    <row r="559" spans="6:7" ht="15.75" customHeight="1">
      <c r="F559" s="49"/>
      <c r="G559" s="49"/>
    </row>
    <row r="560" spans="6:7" ht="15.75" customHeight="1">
      <c r="F560" s="49"/>
      <c r="G560" s="49"/>
    </row>
    <row r="561" spans="6:7" ht="15.75" customHeight="1">
      <c r="F561" s="49"/>
      <c r="G561" s="49"/>
    </row>
    <row r="562" spans="6:7" ht="15.75" customHeight="1">
      <c r="F562" s="49"/>
      <c r="G562" s="49"/>
    </row>
    <row r="563" spans="6:7" ht="15.75" customHeight="1">
      <c r="F563" s="49"/>
      <c r="G563" s="49"/>
    </row>
    <row r="564" spans="6:7" ht="15.75" customHeight="1">
      <c r="F564" s="49"/>
      <c r="G564" s="49"/>
    </row>
    <row r="565" spans="6:7" ht="15.75" customHeight="1">
      <c r="F565" s="49"/>
      <c r="G565" s="49"/>
    </row>
    <row r="566" spans="6:7" ht="15.75" customHeight="1">
      <c r="F566" s="49"/>
      <c r="G566" s="49"/>
    </row>
    <row r="567" spans="6:7" ht="15.75" customHeight="1">
      <c r="F567" s="49"/>
      <c r="G567" s="49"/>
    </row>
    <row r="568" spans="6:7" ht="15.75" customHeight="1">
      <c r="F568" s="49"/>
      <c r="G568" s="49"/>
    </row>
    <row r="569" spans="6:7" ht="15.75" customHeight="1">
      <c r="F569" s="49"/>
      <c r="G569" s="49"/>
    </row>
    <row r="570" spans="6:7" ht="15.75" customHeight="1">
      <c r="F570" s="49"/>
      <c r="G570" s="49"/>
    </row>
    <row r="571" spans="6:7" ht="15.75" customHeight="1">
      <c r="F571" s="49"/>
      <c r="G571" s="49"/>
    </row>
    <row r="572" spans="6:7" ht="15.75" customHeight="1">
      <c r="F572" s="49"/>
      <c r="G572" s="49"/>
    </row>
    <row r="573" spans="6:7" ht="15.75" customHeight="1">
      <c r="F573" s="49"/>
      <c r="G573" s="49"/>
    </row>
    <row r="574" spans="6:7" ht="15.75" customHeight="1">
      <c r="F574" s="49"/>
      <c r="G574" s="49"/>
    </row>
    <row r="575" spans="6:7" ht="15.75" customHeight="1">
      <c r="F575" s="49"/>
      <c r="G575" s="49"/>
    </row>
    <row r="576" spans="6:7" ht="15.75" customHeight="1">
      <c r="F576" s="49"/>
      <c r="G576" s="49"/>
    </row>
    <row r="577" spans="6:7" ht="15.75" customHeight="1">
      <c r="F577" s="49"/>
      <c r="G577" s="49"/>
    </row>
    <row r="578" spans="6:7" ht="15.75" customHeight="1">
      <c r="F578" s="49"/>
      <c r="G578" s="49"/>
    </row>
    <row r="579" spans="6:7" ht="15.75" customHeight="1">
      <c r="F579" s="49"/>
      <c r="G579" s="49"/>
    </row>
    <row r="580" spans="6:7" ht="15.75" customHeight="1">
      <c r="F580" s="49"/>
      <c r="G580" s="49"/>
    </row>
    <row r="581" spans="6:7" ht="15.75" customHeight="1">
      <c r="F581" s="49"/>
      <c r="G581" s="49"/>
    </row>
    <row r="582" spans="6:7" ht="15.75" customHeight="1">
      <c r="F582" s="49"/>
      <c r="G582" s="49"/>
    </row>
    <row r="583" spans="6:7" ht="15.75" customHeight="1">
      <c r="F583" s="49"/>
      <c r="G583" s="49"/>
    </row>
    <row r="584" spans="6:7" ht="15.75" customHeight="1">
      <c r="F584" s="49"/>
      <c r="G584" s="49"/>
    </row>
    <row r="585" spans="6:7" ht="15.75" customHeight="1">
      <c r="F585" s="49"/>
      <c r="G585" s="49"/>
    </row>
    <row r="586" spans="6:7" ht="15.75" customHeight="1">
      <c r="F586" s="49"/>
      <c r="G586" s="49"/>
    </row>
    <row r="587" spans="6:7" ht="15.75" customHeight="1">
      <c r="F587" s="49"/>
      <c r="G587" s="49"/>
    </row>
    <row r="588" spans="6:7" ht="15.75" customHeight="1">
      <c r="F588" s="49"/>
      <c r="G588" s="49"/>
    </row>
    <row r="589" spans="6:7" ht="15.75" customHeight="1">
      <c r="F589" s="49"/>
      <c r="G589" s="49"/>
    </row>
    <row r="590" spans="6:7" ht="15.75" customHeight="1">
      <c r="F590" s="49"/>
      <c r="G590" s="49"/>
    </row>
    <row r="591" spans="6:7" ht="15.75" customHeight="1">
      <c r="F591" s="49"/>
      <c r="G591" s="49"/>
    </row>
    <row r="592" spans="6:7" ht="15.75" customHeight="1">
      <c r="F592" s="49"/>
      <c r="G592" s="49"/>
    </row>
    <row r="593" spans="6:7" ht="15.75" customHeight="1">
      <c r="F593" s="49"/>
      <c r="G593" s="49"/>
    </row>
    <row r="594" spans="6:7" ht="15.75" customHeight="1">
      <c r="F594" s="49"/>
      <c r="G594" s="49"/>
    </row>
    <row r="595" spans="6:7" ht="15.75" customHeight="1">
      <c r="F595" s="49"/>
      <c r="G595" s="49"/>
    </row>
    <row r="596" spans="6:7" ht="15.75" customHeight="1">
      <c r="F596" s="49"/>
      <c r="G596" s="49"/>
    </row>
    <row r="597" spans="6:7" ht="15.75" customHeight="1">
      <c r="F597" s="49"/>
      <c r="G597" s="49"/>
    </row>
    <row r="598" spans="6:7" ht="15.75" customHeight="1">
      <c r="F598" s="49"/>
      <c r="G598" s="49"/>
    </row>
    <row r="599" spans="6:7" ht="15.75" customHeight="1">
      <c r="F599" s="49"/>
      <c r="G599" s="49"/>
    </row>
    <row r="600" spans="6:7" ht="15.75" customHeight="1">
      <c r="F600" s="49"/>
      <c r="G600" s="49"/>
    </row>
    <row r="601" spans="6:7" ht="15.75" customHeight="1">
      <c r="F601" s="49"/>
      <c r="G601" s="49"/>
    </row>
    <row r="602" spans="6:7" ht="15.75" customHeight="1">
      <c r="F602" s="49"/>
      <c r="G602" s="49"/>
    </row>
    <row r="603" spans="6:7" ht="15.75" customHeight="1">
      <c r="F603" s="49"/>
      <c r="G603" s="49"/>
    </row>
    <row r="604" spans="6:7" ht="15.75" customHeight="1">
      <c r="F604" s="49"/>
      <c r="G604" s="49"/>
    </row>
    <row r="605" spans="6:7" ht="15.75" customHeight="1">
      <c r="F605" s="49"/>
      <c r="G605" s="49"/>
    </row>
    <row r="606" spans="6:7" ht="15.75" customHeight="1">
      <c r="F606" s="49"/>
      <c r="G606" s="49"/>
    </row>
    <row r="607" spans="6:7" ht="15.75" customHeight="1">
      <c r="F607" s="49"/>
      <c r="G607" s="49"/>
    </row>
    <row r="608" spans="6:7" ht="15.75" customHeight="1">
      <c r="F608" s="49"/>
      <c r="G608" s="49"/>
    </row>
    <row r="609" spans="6:7" ht="15.75" customHeight="1">
      <c r="F609" s="49"/>
      <c r="G609" s="49"/>
    </row>
    <row r="610" spans="6:7" ht="15.75" customHeight="1">
      <c r="F610" s="49"/>
      <c r="G610" s="49"/>
    </row>
    <row r="611" spans="6:7" ht="15.75" customHeight="1">
      <c r="F611" s="49"/>
      <c r="G611" s="49"/>
    </row>
    <row r="612" spans="6:7" ht="15.75" customHeight="1">
      <c r="F612" s="49"/>
      <c r="G612" s="49"/>
    </row>
    <row r="613" spans="6:7" ht="15.75" customHeight="1">
      <c r="F613" s="49"/>
      <c r="G613" s="49"/>
    </row>
    <row r="614" spans="6:7" ht="15.75" customHeight="1">
      <c r="F614" s="49"/>
      <c r="G614" s="49"/>
    </row>
    <row r="615" spans="6:7" ht="15.75" customHeight="1">
      <c r="F615" s="49"/>
      <c r="G615" s="49"/>
    </row>
    <row r="616" spans="6:7" ht="15.75" customHeight="1">
      <c r="F616" s="49"/>
      <c r="G616" s="49"/>
    </row>
    <row r="617" spans="6:7" ht="15.75" customHeight="1">
      <c r="F617" s="49"/>
      <c r="G617" s="49"/>
    </row>
    <row r="618" spans="6:7" ht="15.75" customHeight="1">
      <c r="F618" s="49"/>
      <c r="G618" s="49"/>
    </row>
    <row r="619" spans="6:7" ht="15.75" customHeight="1">
      <c r="F619" s="49"/>
      <c r="G619" s="49"/>
    </row>
    <row r="620" spans="6:7" ht="15.75" customHeight="1">
      <c r="F620" s="49"/>
      <c r="G620" s="49"/>
    </row>
    <row r="621" spans="6:7" ht="15.75" customHeight="1">
      <c r="F621" s="49"/>
      <c r="G621" s="49"/>
    </row>
    <row r="622" spans="6:7" ht="15.75" customHeight="1">
      <c r="F622" s="49"/>
      <c r="G622" s="49"/>
    </row>
    <row r="623" spans="6:7" ht="15.75" customHeight="1">
      <c r="F623" s="49"/>
      <c r="G623" s="49"/>
    </row>
    <row r="624" spans="6:7" ht="15.75" customHeight="1">
      <c r="F624" s="49"/>
      <c r="G624" s="49"/>
    </row>
    <row r="625" spans="6:7" ht="15.75" customHeight="1">
      <c r="F625" s="49"/>
      <c r="G625" s="49"/>
    </row>
    <row r="626" spans="6:7" ht="15.75" customHeight="1">
      <c r="F626" s="49"/>
      <c r="G626" s="49"/>
    </row>
    <row r="627" spans="6:7" ht="15.75" customHeight="1">
      <c r="F627" s="49"/>
      <c r="G627" s="49"/>
    </row>
    <row r="628" spans="6:7" ht="15.75" customHeight="1">
      <c r="F628" s="49"/>
      <c r="G628" s="49"/>
    </row>
    <row r="629" spans="6:7" ht="15.75" customHeight="1">
      <c r="F629" s="49"/>
      <c r="G629" s="49"/>
    </row>
    <row r="630" spans="6:7" ht="15.75" customHeight="1">
      <c r="F630" s="49"/>
      <c r="G630" s="49"/>
    </row>
    <row r="631" spans="6:7" ht="15.75" customHeight="1">
      <c r="F631" s="49"/>
      <c r="G631" s="49"/>
    </row>
    <row r="632" spans="6:7" ht="15.75" customHeight="1">
      <c r="F632" s="49"/>
      <c r="G632" s="49"/>
    </row>
    <row r="633" spans="6:7" ht="15.75" customHeight="1">
      <c r="F633" s="49"/>
      <c r="G633" s="49"/>
    </row>
    <row r="634" spans="6:7" ht="15.75" customHeight="1">
      <c r="F634" s="49"/>
      <c r="G634" s="49"/>
    </row>
    <row r="635" spans="6:7" ht="15.75" customHeight="1">
      <c r="F635" s="49"/>
      <c r="G635" s="49"/>
    </row>
    <row r="636" spans="6:7" ht="15.75" customHeight="1">
      <c r="F636" s="49"/>
      <c r="G636" s="49"/>
    </row>
    <row r="637" spans="6:7" ht="15.75" customHeight="1">
      <c r="F637" s="49"/>
      <c r="G637" s="49"/>
    </row>
    <row r="638" spans="6:7" ht="15.75" customHeight="1">
      <c r="F638" s="49"/>
      <c r="G638" s="49"/>
    </row>
    <row r="639" spans="6:7" ht="15.75" customHeight="1">
      <c r="F639" s="49"/>
      <c r="G639" s="49"/>
    </row>
    <row r="640" spans="6:7" ht="15.75" customHeight="1">
      <c r="F640" s="49"/>
      <c r="G640" s="49"/>
    </row>
    <row r="641" spans="6:7" ht="15.75" customHeight="1">
      <c r="F641" s="49"/>
      <c r="G641" s="49"/>
    </row>
    <row r="642" spans="6:7" ht="15.75" customHeight="1">
      <c r="F642" s="49"/>
      <c r="G642" s="49"/>
    </row>
    <row r="643" spans="6:7" ht="15.75" customHeight="1">
      <c r="F643" s="49"/>
      <c r="G643" s="49"/>
    </row>
    <row r="644" spans="6:7" ht="15.75" customHeight="1">
      <c r="F644" s="49"/>
      <c r="G644" s="49"/>
    </row>
    <row r="645" spans="6:7" ht="15.75" customHeight="1">
      <c r="F645" s="49"/>
      <c r="G645" s="49"/>
    </row>
    <row r="646" spans="6:7" ht="15.75" customHeight="1">
      <c r="F646" s="49"/>
      <c r="G646" s="49"/>
    </row>
    <row r="647" spans="6:7" ht="15.75" customHeight="1">
      <c r="F647" s="49"/>
      <c r="G647" s="49"/>
    </row>
    <row r="648" spans="6:7" ht="15.75" customHeight="1">
      <c r="F648" s="49"/>
      <c r="G648" s="49"/>
    </row>
    <row r="649" spans="6:7" ht="15.75" customHeight="1">
      <c r="F649" s="49"/>
      <c r="G649" s="49"/>
    </row>
    <row r="650" spans="6:7" ht="15.75" customHeight="1">
      <c r="F650" s="49"/>
      <c r="G650" s="49"/>
    </row>
    <row r="651" spans="6:7" ht="15.75" customHeight="1">
      <c r="F651" s="49"/>
      <c r="G651" s="49"/>
    </row>
    <row r="652" spans="6:7" ht="15.75" customHeight="1">
      <c r="F652" s="49"/>
      <c r="G652" s="49"/>
    </row>
    <row r="653" spans="6:7" ht="15.75" customHeight="1">
      <c r="F653" s="49"/>
      <c r="G653" s="49"/>
    </row>
    <row r="654" spans="6:7" ht="15.75" customHeight="1">
      <c r="F654" s="49"/>
      <c r="G654" s="49"/>
    </row>
    <row r="655" spans="6:7" ht="15.75" customHeight="1">
      <c r="F655" s="49"/>
      <c r="G655" s="49"/>
    </row>
    <row r="656" spans="6:7" ht="15.75" customHeight="1">
      <c r="F656" s="49"/>
      <c r="G656" s="49"/>
    </row>
    <row r="657" spans="6:7" ht="15.75" customHeight="1">
      <c r="F657" s="49"/>
      <c r="G657" s="49"/>
    </row>
    <row r="658" spans="6:7" ht="15.75" customHeight="1">
      <c r="F658" s="49"/>
      <c r="G658" s="49"/>
    </row>
    <row r="659" spans="6:7" ht="15.75" customHeight="1">
      <c r="F659" s="49"/>
      <c r="G659" s="49"/>
    </row>
    <row r="660" spans="6:7" ht="15.75" customHeight="1">
      <c r="F660" s="49"/>
      <c r="G660" s="49"/>
    </row>
    <row r="661" spans="6:7" ht="15.75" customHeight="1">
      <c r="F661" s="49"/>
      <c r="G661" s="49"/>
    </row>
    <row r="662" spans="6:7" ht="15.75" customHeight="1">
      <c r="F662" s="49"/>
      <c r="G662" s="49"/>
    </row>
    <row r="663" spans="6:7" ht="15.75" customHeight="1">
      <c r="F663" s="49"/>
      <c r="G663" s="49"/>
    </row>
    <row r="664" spans="6:7" ht="15.75" customHeight="1">
      <c r="F664" s="49"/>
      <c r="G664" s="49"/>
    </row>
    <row r="665" spans="6:7" ht="15.75" customHeight="1">
      <c r="F665" s="49"/>
      <c r="G665" s="49"/>
    </row>
    <row r="666" spans="6:7" ht="15.75" customHeight="1">
      <c r="F666" s="49"/>
      <c r="G666" s="49"/>
    </row>
    <row r="667" spans="6:7" ht="15.75" customHeight="1">
      <c r="F667" s="49"/>
      <c r="G667" s="49"/>
    </row>
    <row r="668" spans="6:7" ht="15.75" customHeight="1">
      <c r="F668" s="49"/>
      <c r="G668" s="49"/>
    </row>
    <row r="669" spans="6:7" ht="15.75" customHeight="1">
      <c r="F669" s="49"/>
      <c r="G669" s="49"/>
    </row>
    <row r="670" spans="6:7" ht="15.75" customHeight="1">
      <c r="F670" s="49"/>
      <c r="G670" s="49"/>
    </row>
    <row r="671" spans="6:7" ht="15.75" customHeight="1">
      <c r="F671" s="49"/>
      <c r="G671" s="49"/>
    </row>
    <row r="672" spans="6:7" ht="15.75" customHeight="1">
      <c r="F672" s="49"/>
      <c r="G672" s="49"/>
    </row>
    <row r="673" spans="6:7" ht="15.75" customHeight="1">
      <c r="F673" s="49"/>
      <c r="G673" s="49"/>
    </row>
    <row r="674" spans="6:7" ht="15.75" customHeight="1">
      <c r="F674" s="49"/>
      <c r="G674" s="49"/>
    </row>
    <row r="675" spans="6:7" ht="15.75" customHeight="1">
      <c r="F675" s="49"/>
      <c r="G675" s="49"/>
    </row>
    <row r="676" spans="6:7" ht="15.75" customHeight="1">
      <c r="F676" s="49"/>
      <c r="G676" s="49"/>
    </row>
    <row r="677" spans="6:7" ht="15.75" customHeight="1">
      <c r="F677" s="49"/>
      <c r="G677" s="49"/>
    </row>
    <row r="678" spans="6:7" ht="15.75" customHeight="1">
      <c r="F678" s="49"/>
      <c r="G678" s="49"/>
    </row>
    <row r="679" spans="6:7" ht="15.75" customHeight="1">
      <c r="F679" s="49"/>
      <c r="G679" s="49"/>
    </row>
    <row r="680" spans="6:7" ht="15.75" customHeight="1">
      <c r="F680" s="49"/>
      <c r="G680" s="49"/>
    </row>
    <row r="681" spans="6:7" ht="15.75" customHeight="1">
      <c r="F681" s="49"/>
      <c r="G681" s="49"/>
    </row>
    <row r="682" spans="6:7" ht="15.75" customHeight="1">
      <c r="F682" s="49"/>
      <c r="G682" s="49"/>
    </row>
    <row r="683" spans="6:7" ht="15.75" customHeight="1">
      <c r="F683" s="49"/>
      <c r="G683" s="49"/>
    </row>
    <row r="684" spans="6:7" ht="15.75" customHeight="1">
      <c r="F684" s="49"/>
      <c r="G684" s="49"/>
    </row>
    <row r="685" spans="6:7" ht="15.75" customHeight="1">
      <c r="F685" s="49"/>
      <c r="G685" s="49"/>
    </row>
    <row r="686" spans="6:7" ht="15.75" customHeight="1">
      <c r="F686" s="49"/>
      <c r="G686" s="49"/>
    </row>
    <row r="687" spans="6:7" ht="15.75" customHeight="1">
      <c r="F687" s="49"/>
      <c r="G687" s="49"/>
    </row>
    <row r="688" spans="6:7" ht="15.75" customHeight="1">
      <c r="F688" s="49"/>
      <c r="G688" s="49"/>
    </row>
    <row r="689" spans="6:7" ht="15.75" customHeight="1">
      <c r="F689" s="49"/>
      <c r="G689" s="49"/>
    </row>
    <row r="690" spans="6:7" ht="15.75" customHeight="1">
      <c r="F690" s="49"/>
      <c r="G690" s="49"/>
    </row>
    <row r="691" spans="6:7" ht="15.75" customHeight="1">
      <c r="F691" s="49"/>
      <c r="G691" s="49"/>
    </row>
    <row r="692" spans="6:7" ht="15.75" customHeight="1">
      <c r="F692" s="49"/>
      <c r="G692" s="49"/>
    </row>
    <row r="693" spans="6:7" ht="15.75" customHeight="1">
      <c r="F693" s="49"/>
      <c r="G693" s="49"/>
    </row>
    <row r="694" spans="6:7" ht="15.75" customHeight="1">
      <c r="F694" s="49"/>
      <c r="G694" s="49"/>
    </row>
    <row r="695" spans="6:7" ht="15.75" customHeight="1">
      <c r="F695" s="49"/>
      <c r="G695" s="49"/>
    </row>
    <row r="696" spans="6:7" ht="15.75" customHeight="1">
      <c r="F696" s="49"/>
      <c r="G696" s="49"/>
    </row>
    <row r="697" spans="6:7" ht="15.75" customHeight="1">
      <c r="F697" s="49"/>
      <c r="G697" s="49"/>
    </row>
    <row r="698" spans="6:7" ht="15.75" customHeight="1">
      <c r="F698" s="49"/>
      <c r="G698" s="49"/>
    </row>
    <row r="699" spans="6:7" ht="15.75" customHeight="1">
      <c r="F699" s="49"/>
      <c r="G699" s="49"/>
    </row>
    <row r="700" spans="6:7" ht="15.75" customHeight="1">
      <c r="F700" s="49"/>
      <c r="G700" s="49"/>
    </row>
    <row r="701" spans="6:7" ht="15.75" customHeight="1">
      <c r="F701" s="49"/>
      <c r="G701" s="49"/>
    </row>
    <row r="702" spans="6:7" ht="15.75" customHeight="1">
      <c r="F702" s="49"/>
      <c r="G702" s="49"/>
    </row>
    <row r="703" spans="6:7" ht="15.75" customHeight="1">
      <c r="F703" s="49"/>
      <c r="G703" s="49"/>
    </row>
    <row r="704" spans="6:7" ht="15.75" customHeight="1">
      <c r="F704" s="49"/>
      <c r="G704" s="49"/>
    </row>
    <row r="705" spans="6:7" ht="15.75" customHeight="1">
      <c r="F705" s="49"/>
      <c r="G705" s="49"/>
    </row>
    <row r="706" spans="6:7" ht="15.75" customHeight="1">
      <c r="F706" s="49"/>
      <c r="G706" s="49"/>
    </row>
    <row r="707" spans="6:7" ht="15.75" customHeight="1">
      <c r="F707" s="49"/>
      <c r="G707" s="49"/>
    </row>
    <row r="708" spans="6:7" ht="15.75" customHeight="1">
      <c r="F708" s="49"/>
      <c r="G708" s="49"/>
    </row>
    <row r="709" spans="6:7" ht="15.75" customHeight="1">
      <c r="F709" s="49"/>
      <c r="G709" s="49"/>
    </row>
    <row r="710" spans="6:7" ht="15.75" customHeight="1">
      <c r="F710" s="49"/>
      <c r="G710" s="49"/>
    </row>
    <row r="711" spans="6:7" ht="15.75" customHeight="1">
      <c r="F711" s="49"/>
      <c r="G711" s="49"/>
    </row>
    <row r="712" spans="6:7" ht="15.75" customHeight="1">
      <c r="F712" s="49"/>
      <c r="G712" s="49"/>
    </row>
    <row r="713" spans="6:7" ht="15.75" customHeight="1">
      <c r="F713" s="49"/>
      <c r="G713" s="49"/>
    </row>
    <row r="714" spans="6:7" ht="15.75" customHeight="1">
      <c r="F714" s="49"/>
      <c r="G714" s="49"/>
    </row>
    <row r="715" spans="6:7" ht="15.75" customHeight="1">
      <c r="F715" s="49"/>
      <c r="G715" s="49"/>
    </row>
    <row r="716" spans="6:7" ht="15.75" customHeight="1">
      <c r="F716" s="49"/>
      <c r="G716" s="49"/>
    </row>
    <row r="717" spans="6:7" ht="15.75" customHeight="1">
      <c r="F717" s="49"/>
      <c r="G717" s="49"/>
    </row>
    <row r="718" spans="6:7" ht="15.75" customHeight="1">
      <c r="F718" s="49"/>
      <c r="G718" s="49"/>
    </row>
    <row r="719" spans="6:7" ht="15.75" customHeight="1">
      <c r="F719" s="49"/>
      <c r="G719" s="49"/>
    </row>
    <row r="720" spans="6:7" ht="15.75" customHeight="1">
      <c r="F720" s="49"/>
      <c r="G720" s="49"/>
    </row>
    <row r="721" spans="6:7" ht="15.75" customHeight="1">
      <c r="F721" s="49"/>
      <c r="G721" s="49"/>
    </row>
    <row r="722" spans="6:7" ht="15.75" customHeight="1">
      <c r="F722" s="49"/>
      <c r="G722" s="49"/>
    </row>
    <row r="723" spans="6:7" ht="15.75" customHeight="1">
      <c r="F723" s="49"/>
      <c r="G723" s="49"/>
    </row>
    <row r="724" spans="6:7" ht="15.75" customHeight="1">
      <c r="F724" s="49"/>
      <c r="G724" s="49"/>
    </row>
    <row r="725" spans="6:7" ht="15.75" customHeight="1">
      <c r="F725" s="49"/>
      <c r="G725" s="49"/>
    </row>
    <row r="726" spans="6:7" ht="15.75" customHeight="1">
      <c r="F726" s="49"/>
      <c r="G726" s="49"/>
    </row>
    <row r="727" spans="6:7" ht="15.75" customHeight="1">
      <c r="F727" s="49"/>
      <c r="G727" s="49"/>
    </row>
    <row r="728" spans="6:7" ht="15.75" customHeight="1">
      <c r="F728" s="49"/>
      <c r="G728" s="49"/>
    </row>
    <row r="729" spans="6:7" ht="15.75" customHeight="1">
      <c r="F729" s="49"/>
      <c r="G729" s="49"/>
    </row>
    <row r="730" spans="6:7" ht="15.75" customHeight="1">
      <c r="F730" s="49"/>
      <c r="G730" s="49"/>
    </row>
    <row r="731" spans="6:7" ht="15.75" customHeight="1">
      <c r="F731" s="49"/>
      <c r="G731" s="49"/>
    </row>
    <row r="732" spans="6:7" ht="15.75" customHeight="1">
      <c r="F732" s="49"/>
      <c r="G732" s="49"/>
    </row>
    <row r="733" spans="6:7" ht="15.75" customHeight="1">
      <c r="F733" s="49"/>
      <c r="G733" s="49"/>
    </row>
    <row r="734" spans="6:7" ht="15.75" customHeight="1">
      <c r="F734" s="49"/>
      <c r="G734" s="49"/>
    </row>
    <row r="735" spans="6:7" ht="15.75" customHeight="1">
      <c r="F735" s="49"/>
      <c r="G735" s="49"/>
    </row>
    <row r="736" spans="6:7" ht="15.75" customHeight="1">
      <c r="F736" s="49"/>
      <c r="G736" s="49"/>
    </row>
    <row r="737" spans="6:7" ht="15.75" customHeight="1">
      <c r="F737" s="49"/>
      <c r="G737" s="49"/>
    </row>
    <row r="738" spans="6:7" ht="15.75" customHeight="1">
      <c r="F738" s="49"/>
      <c r="G738" s="49"/>
    </row>
    <row r="739" spans="6:7" ht="15.75" customHeight="1">
      <c r="F739" s="49"/>
      <c r="G739" s="49"/>
    </row>
    <row r="740" spans="6:7" ht="15.75" customHeight="1">
      <c r="F740" s="49"/>
      <c r="G740" s="49"/>
    </row>
    <row r="741" spans="6:7" ht="15.75" customHeight="1">
      <c r="F741" s="49"/>
      <c r="G741" s="49"/>
    </row>
    <row r="742" spans="6:7" ht="15.75" customHeight="1">
      <c r="F742" s="49"/>
      <c r="G742" s="49"/>
    </row>
    <row r="743" spans="6:7" ht="15.75" customHeight="1">
      <c r="F743" s="49"/>
      <c r="G743" s="49"/>
    </row>
    <row r="744" spans="6:7" ht="15.75" customHeight="1">
      <c r="F744" s="49"/>
      <c r="G744" s="49"/>
    </row>
    <row r="745" spans="6:7" ht="15.75" customHeight="1">
      <c r="F745" s="49"/>
      <c r="G745" s="49"/>
    </row>
    <row r="746" spans="6:7" ht="15.75" customHeight="1">
      <c r="F746" s="49"/>
      <c r="G746" s="49"/>
    </row>
    <row r="747" spans="6:7" ht="15.75" customHeight="1">
      <c r="F747" s="49"/>
      <c r="G747" s="49"/>
    </row>
    <row r="748" spans="6:7" ht="15.75" customHeight="1">
      <c r="F748" s="49"/>
      <c r="G748" s="49"/>
    </row>
    <row r="749" spans="6:7" ht="15.75" customHeight="1">
      <c r="F749" s="49"/>
      <c r="G749" s="49"/>
    </row>
    <row r="750" spans="6:7" ht="15.75" customHeight="1">
      <c r="F750" s="49"/>
      <c r="G750" s="49"/>
    </row>
    <row r="751" spans="6:7" ht="15.75" customHeight="1">
      <c r="F751" s="49"/>
      <c r="G751" s="49"/>
    </row>
    <row r="752" spans="6:7" ht="15.75" customHeight="1">
      <c r="F752" s="49"/>
      <c r="G752" s="49"/>
    </row>
    <row r="753" spans="6:7" ht="15.75" customHeight="1">
      <c r="F753" s="49"/>
      <c r="G753" s="49"/>
    </row>
    <row r="754" spans="6:7" ht="15.75" customHeight="1">
      <c r="F754" s="49"/>
      <c r="G754" s="49"/>
    </row>
    <row r="755" spans="6:7" ht="15.75" customHeight="1">
      <c r="F755" s="49"/>
      <c r="G755" s="49"/>
    </row>
    <row r="756" spans="6:7" ht="15.75" customHeight="1">
      <c r="F756" s="49"/>
      <c r="G756" s="49"/>
    </row>
    <row r="757" spans="6:7" ht="15.75" customHeight="1">
      <c r="F757" s="49"/>
      <c r="G757" s="49"/>
    </row>
    <row r="758" spans="6:7" ht="15.75" customHeight="1">
      <c r="F758" s="49"/>
      <c r="G758" s="49"/>
    </row>
    <row r="759" spans="6:7" ht="15.75" customHeight="1">
      <c r="F759" s="49"/>
      <c r="G759" s="49"/>
    </row>
    <row r="760" spans="6:7" ht="15.75" customHeight="1">
      <c r="F760" s="49"/>
      <c r="G760" s="49"/>
    </row>
    <row r="761" spans="6:7" ht="15.75" customHeight="1">
      <c r="F761" s="49"/>
      <c r="G761" s="49"/>
    </row>
    <row r="762" spans="6:7" ht="15.75" customHeight="1">
      <c r="F762" s="49"/>
      <c r="G762" s="49"/>
    </row>
    <row r="763" spans="6:7" ht="15.75" customHeight="1">
      <c r="F763" s="49"/>
      <c r="G763" s="49"/>
    </row>
    <row r="764" spans="6:7" ht="15.75" customHeight="1">
      <c r="F764" s="49"/>
      <c r="G764" s="49"/>
    </row>
    <row r="765" spans="6:7" ht="15.75" customHeight="1">
      <c r="F765" s="49"/>
      <c r="G765" s="49"/>
    </row>
    <row r="766" spans="6:7" ht="15.75" customHeight="1">
      <c r="F766" s="49"/>
      <c r="G766" s="49"/>
    </row>
    <row r="767" spans="6:7" ht="15.75" customHeight="1">
      <c r="F767" s="49"/>
      <c r="G767" s="49"/>
    </row>
    <row r="768" spans="6:7" ht="15.75" customHeight="1">
      <c r="F768" s="49"/>
      <c r="G768" s="49"/>
    </row>
    <row r="769" spans="6:7" ht="15.75" customHeight="1">
      <c r="F769" s="49"/>
      <c r="G769" s="49"/>
    </row>
    <row r="770" spans="6:7" ht="15.75" customHeight="1">
      <c r="F770" s="49"/>
      <c r="G770" s="49"/>
    </row>
    <row r="771" spans="6:7" ht="15.75" customHeight="1">
      <c r="F771" s="49"/>
      <c r="G771" s="49"/>
    </row>
    <row r="772" spans="6:7" ht="15.75" customHeight="1">
      <c r="F772" s="49"/>
      <c r="G772" s="49"/>
    </row>
    <row r="773" spans="6:7" ht="15.75" customHeight="1">
      <c r="F773" s="49"/>
      <c r="G773" s="49"/>
    </row>
    <row r="774" spans="6:7" ht="15.75" customHeight="1">
      <c r="F774" s="49"/>
      <c r="G774" s="49"/>
    </row>
    <row r="775" spans="6:7" ht="15.75" customHeight="1">
      <c r="F775" s="49"/>
      <c r="G775" s="49"/>
    </row>
    <row r="776" spans="6:7" ht="15.75" customHeight="1">
      <c r="F776" s="49"/>
      <c r="G776" s="49"/>
    </row>
    <row r="777" spans="6:7" ht="15.75" customHeight="1">
      <c r="F777" s="49"/>
      <c r="G777" s="49"/>
    </row>
    <row r="778" spans="6:7" ht="15.75" customHeight="1">
      <c r="F778" s="49"/>
      <c r="G778" s="49"/>
    </row>
    <row r="779" spans="6:7" ht="15.75" customHeight="1">
      <c r="F779" s="49"/>
      <c r="G779" s="49"/>
    </row>
    <row r="780" spans="6:7" ht="15.75" customHeight="1">
      <c r="F780" s="49"/>
      <c r="G780" s="49"/>
    </row>
    <row r="781" spans="6:7" ht="15.75" customHeight="1">
      <c r="F781" s="49"/>
      <c r="G781" s="49"/>
    </row>
    <row r="782" spans="6:7" ht="15.75" customHeight="1">
      <c r="F782" s="49"/>
      <c r="G782" s="49"/>
    </row>
    <row r="783" spans="6:7" ht="15.75" customHeight="1">
      <c r="F783" s="49"/>
      <c r="G783" s="49"/>
    </row>
    <row r="784" spans="6:7" ht="15.75" customHeight="1">
      <c r="F784" s="49"/>
      <c r="G784" s="49"/>
    </row>
    <row r="785" spans="6:7" ht="15.75" customHeight="1">
      <c r="F785" s="49"/>
      <c r="G785" s="49"/>
    </row>
    <row r="786" spans="6:7" ht="15.75" customHeight="1">
      <c r="F786" s="49"/>
      <c r="G786" s="49"/>
    </row>
    <row r="787" spans="6:7" ht="15.75" customHeight="1">
      <c r="F787" s="49"/>
      <c r="G787" s="49"/>
    </row>
    <row r="788" spans="6:7" ht="15.75" customHeight="1">
      <c r="F788" s="49"/>
      <c r="G788" s="49"/>
    </row>
    <row r="789" spans="6:7" ht="15.75" customHeight="1">
      <c r="F789" s="49"/>
      <c r="G789" s="49"/>
    </row>
    <row r="790" spans="6:7" ht="15.75" customHeight="1">
      <c r="F790" s="49"/>
      <c r="G790" s="49"/>
    </row>
    <row r="791" spans="6:7" ht="15.75" customHeight="1">
      <c r="F791" s="49"/>
      <c r="G791" s="49"/>
    </row>
    <row r="792" spans="6:7" ht="15.75" customHeight="1">
      <c r="F792" s="49"/>
      <c r="G792" s="49"/>
    </row>
    <row r="793" spans="6:7" ht="15.75" customHeight="1">
      <c r="F793" s="49"/>
      <c r="G793" s="49"/>
    </row>
    <row r="794" spans="6:7" ht="15.75" customHeight="1">
      <c r="F794" s="49"/>
      <c r="G794" s="49"/>
    </row>
    <row r="795" spans="6:7" ht="15.75" customHeight="1">
      <c r="F795" s="49"/>
      <c r="G795" s="49"/>
    </row>
    <row r="796" spans="6:7" ht="15.75" customHeight="1">
      <c r="F796" s="49"/>
      <c r="G796" s="49"/>
    </row>
    <row r="797" spans="6:7" ht="15.75" customHeight="1">
      <c r="F797" s="49"/>
      <c r="G797" s="49"/>
    </row>
    <row r="798" spans="6:7" ht="15.75" customHeight="1">
      <c r="F798" s="49"/>
      <c r="G798" s="49"/>
    </row>
    <row r="799" spans="6:7" ht="15.75" customHeight="1">
      <c r="F799" s="49"/>
      <c r="G799" s="49"/>
    </row>
    <row r="800" spans="6:7" ht="15.75" customHeight="1">
      <c r="F800" s="49"/>
      <c r="G800" s="49"/>
    </row>
    <row r="801" spans="6:7" ht="15.75" customHeight="1">
      <c r="F801" s="49"/>
      <c r="G801" s="49"/>
    </row>
    <row r="802" spans="6:7" ht="15.75" customHeight="1">
      <c r="F802" s="49"/>
      <c r="G802" s="49"/>
    </row>
    <row r="803" spans="6:7" ht="15.75" customHeight="1">
      <c r="F803" s="49"/>
      <c r="G803" s="49"/>
    </row>
    <row r="804" spans="6:7" ht="15.75" customHeight="1">
      <c r="F804" s="49"/>
      <c r="G804" s="49"/>
    </row>
    <row r="805" spans="6:7" ht="15.75" customHeight="1">
      <c r="F805" s="49"/>
      <c r="G805" s="49"/>
    </row>
    <row r="806" spans="6:7" ht="15.75" customHeight="1">
      <c r="F806" s="49"/>
      <c r="G806" s="49"/>
    </row>
    <row r="807" spans="6:7" ht="15.75" customHeight="1">
      <c r="F807" s="49"/>
      <c r="G807" s="49"/>
    </row>
    <row r="808" spans="6:7" ht="15.75" customHeight="1">
      <c r="F808" s="49"/>
      <c r="G808" s="49"/>
    </row>
    <row r="809" spans="6:7" ht="15.75" customHeight="1">
      <c r="F809" s="49"/>
      <c r="G809" s="49"/>
    </row>
    <row r="810" spans="6:7" ht="15.75" customHeight="1">
      <c r="F810" s="49"/>
      <c r="G810" s="49"/>
    </row>
    <row r="811" spans="6:7" ht="15.75" customHeight="1">
      <c r="F811" s="49"/>
      <c r="G811" s="49"/>
    </row>
    <row r="812" spans="6:7" ht="15.75" customHeight="1">
      <c r="F812" s="49"/>
      <c r="G812" s="49"/>
    </row>
    <row r="813" spans="6:7" ht="15.75" customHeight="1">
      <c r="F813" s="49"/>
      <c r="G813" s="49"/>
    </row>
    <row r="814" spans="6:7" ht="15.75" customHeight="1">
      <c r="F814" s="49"/>
      <c r="G814" s="49"/>
    </row>
    <row r="815" spans="6:7" ht="15.75" customHeight="1">
      <c r="F815" s="49"/>
      <c r="G815" s="49"/>
    </row>
    <row r="816" spans="6:7" ht="15.75" customHeight="1">
      <c r="F816" s="49"/>
      <c r="G816" s="49"/>
    </row>
    <row r="817" spans="6:7" ht="15.75" customHeight="1">
      <c r="F817" s="49"/>
      <c r="G817" s="49"/>
    </row>
    <row r="818" spans="6:7" ht="15.75" customHeight="1">
      <c r="F818" s="49"/>
      <c r="G818" s="49"/>
    </row>
    <row r="819" spans="6:7" ht="15.75" customHeight="1">
      <c r="F819" s="49"/>
      <c r="G819" s="49"/>
    </row>
    <row r="820" spans="6:7" ht="15.75" customHeight="1">
      <c r="F820" s="49"/>
      <c r="G820" s="49"/>
    </row>
    <row r="821" spans="6:7" ht="15.75" customHeight="1">
      <c r="F821" s="49"/>
      <c r="G821" s="49"/>
    </row>
    <row r="822" spans="6:7" ht="15.75" customHeight="1">
      <c r="F822" s="49"/>
      <c r="G822" s="49"/>
    </row>
    <row r="823" spans="6:7" ht="15.75" customHeight="1">
      <c r="F823" s="49"/>
      <c r="G823" s="49"/>
    </row>
    <row r="824" spans="6:7" ht="15.75" customHeight="1">
      <c r="F824" s="49"/>
      <c r="G824" s="49"/>
    </row>
    <row r="825" spans="6:7" ht="15.75" customHeight="1">
      <c r="F825" s="49"/>
      <c r="G825" s="49"/>
    </row>
    <row r="826" spans="6:7" ht="15.75" customHeight="1">
      <c r="F826" s="49"/>
      <c r="G826" s="49"/>
    </row>
    <row r="827" spans="6:7" ht="15.75" customHeight="1">
      <c r="F827" s="49"/>
      <c r="G827" s="49"/>
    </row>
    <row r="828" spans="6:7" ht="15.75" customHeight="1">
      <c r="F828" s="49"/>
      <c r="G828" s="49"/>
    </row>
    <row r="829" spans="6:7" ht="15.75" customHeight="1">
      <c r="F829" s="49"/>
      <c r="G829" s="49"/>
    </row>
    <row r="830" spans="6:7" ht="15.75" customHeight="1">
      <c r="F830" s="49"/>
      <c r="G830" s="49"/>
    </row>
    <row r="831" spans="6:7" ht="15.75" customHeight="1">
      <c r="F831" s="49"/>
      <c r="G831" s="49"/>
    </row>
    <row r="832" spans="6:7" ht="15.75" customHeight="1">
      <c r="F832" s="49"/>
      <c r="G832" s="49"/>
    </row>
    <row r="833" spans="6:7" ht="15.75" customHeight="1">
      <c r="F833" s="49"/>
      <c r="G833" s="49"/>
    </row>
    <row r="834" spans="6:7" ht="15.75" customHeight="1">
      <c r="F834" s="49"/>
      <c r="G834" s="49"/>
    </row>
    <row r="835" spans="6:7" ht="15.75" customHeight="1">
      <c r="F835" s="49"/>
      <c r="G835" s="49"/>
    </row>
    <row r="836" spans="6:7" ht="15.75" customHeight="1">
      <c r="F836" s="49"/>
      <c r="G836" s="49"/>
    </row>
    <row r="837" spans="6:7" ht="15.75" customHeight="1">
      <c r="F837" s="49"/>
      <c r="G837" s="49"/>
    </row>
    <row r="838" spans="6:7" ht="15.75" customHeight="1">
      <c r="F838" s="49"/>
      <c r="G838" s="49"/>
    </row>
    <row r="839" spans="6:7" ht="15.75" customHeight="1">
      <c r="F839" s="49"/>
      <c r="G839" s="49"/>
    </row>
    <row r="840" spans="6:7" ht="15.75" customHeight="1">
      <c r="F840" s="49"/>
      <c r="G840" s="49"/>
    </row>
    <row r="841" spans="6:7" ht="15.75" customHeight="1">
      <c r="F841" s="49"/>
      <c r="G841" s="49"/>
    </row>
    <row r="842" spans="6:7" ht="15.75" customHeight="1">
      <c r="F842" s="49"/>
      <c r="G842" s="49"/>
    </row>
    <row r="843" spans="6:7" ht="15.75" customHeight="1">
      <c r="F843" s="49"/>
      <c r="G843" s="49"/>
    </row>
    <row r="844" spans="6:7" ht="15.75" customHeight="1">
      <c r="F844" s="49"/>
      <c r="G844" s="49"/>
    </row>
    <row r="845" spans="6:7" ht="15.75" customHeight="1">
      <c r="F845" s="49"/>
      <c r="G845" s="49"/>
    </row>
    <row r="846" spans="6:7" ht="15.75" customHeight="1">
      <c r="F846" s="49"/>
      <c r="G846" s="49"/>
    </row>
    <row r="847" spans="6:7" ht="15.75" customHeight="1">
      <c r="F847" s="49"/>
      <c r="G847" s="49"/>
    </row>
    <row r="848" spans="6:7" ht="15.75" customHeight="1">
      <c r="F848" s="49"/>
      <c r="G848" s="49"/>
    </row>
    <row r="849" spans="6:7" ht="15.75" customHeight="1">
      <c r="F849" s="49"/>
      <c r="G849" s="49"/>
    </row>
    <row r="850" spans="6:7" ht="15.75" customHeight="1">
      <c r="F850" s="49"/>
      <c r="G850" s="49"/>
    </row>
    <row r="851" spans="6:7" ht="15.75" customHeight="1">
      <c r="F851" s="49"/>
      <c r="G851" s="49"/>
    </row>
    <row r="852" spans="6:7" ht="15.75" customHeight="1">
      <c r="F852" s="49"/>
      <c r="G852" s="49"/>
    </row>
    <row r="853" spans="6:7" ht="15.75" customHeight="1">
      <c r="F853" s="49"/>
      <c r="G853" s="49"/>
    </row>
    <row r="854" spans="6:7" ht="15.75" customHeight="1">
      <c r="F854" s="49"/>
      <c r="G854" s="49"/>
    </row>
    <row r="855" spans="6:7" ht="15.75" customHeight="1">
      <c r="F855" s="49"/>
      <c r="G855" s="49"/>
    </row>
    <row r="856" spans="6:7" ht="15.75" customHeight="1">
      <c r="F856" s="49"/>
      <c r="G856" s="49"/>
    </row>
    <row r="857" spans="6:7" ht="15.75" customHeight="1">
      <c r="F857" s="49"/>
      <c r="G857" s="49"/>
    </row>
    <row r="858" spans="6:7" ht="15.75" customHeight="1">
      <c r="F858" s="49"/>
      <c r="G858" s="49"/>
    </row>
    <row r="859" spans="6:7" ht="15.75" customHeight="1">
      <c r="F859" s="49"/>
      <c r="G859" s="49"/>
    </row>
    <row r="860" spans="6:7" ht="15.75" customHeight="1">
      <c r="F860" s="49"/>
      <c r="G860" s="49"/>
    </row>
    <row r="861" spans="6:7" ht="15.75" customHeight="1">
      <c r="F861" s="49"/>
      <c r="G861" s="49"/>
    </row>
    <row r="862" spans="6:7" ht="15.75" customHeight="1">
      <c r="F862" s="49"/>
      <c r="G862" s="49"/>
    </row>
    <row r="863" spans="6:7" ht="15.75" customHeight="1">
      <c r="F863" s="49"/>
      <c r="G863" s="49"/>
    </row>
    <row r="864" spans="6:7" ht="15.75" customHeight="1">
      <c r="F864" s="49"/>
      <c r="G864" s="49"/>
    </row>
    <row r="865" spans="6:7" ht="15.75" customHeight="1">
      <c r="F865" s="49"/>
      <c r="G865" s="49"/>
    </row>
    <row r="866" spans="6:7" ht="15.75" customHeight="1">
      <c r="F866" s="49"/>
      <c r="G866" s="49"/>
    </row>
    <row r="867" spans="6:7" ht="15.75" customHeight="1">
      <c r="F867" s="49"/>
      <c r="G867" s="49"/>
    </row>
    <row r="868" spans="6:7" ht="15.75" customHeight="1">
      <c r="F868" s="49"/>
      <c r="G868" s="49"/>
    </row>
    <row r="869" spans="6:7" ht="15.75" customHeight="1">
      <c r="F869" s="49"/>
      <c r="G869" s="49"/>
    </row>
    <row r="870" spans="6:7" ht="15.75" customHeight="1">
      <c r="F870" s="49"/>
      <c r="G870" s="49"/>
    </row>
    <row r="871" spans="6:7" ht="15.75" customHeight="1">
      <c r="F871" s="49"/>
      <c r="G871" s="49"/>
    </row>
    <row r="872" spans="6:7" ht="15.75" customHeight="1">
      <c r="F872" s="49"/>
      <c r="G872" s="49"/>
    </row>
    <row r="873" spans="6:7" ht="15.75" customHeight="1">
      <c r="F873" s="49"/>
      <c r="G873" s="49"/>
    </row>
    <row r="874" spans="6:7" ht="15.75" customHeight="1">
      <c r="F874" s="49"/>
      <c r="G874" s="49"/>
    </row>
    <row r="875" spans="6:7" ht="15.75" customHeight="1">
      <c r="F875" s="49"/>
      <c r="G875" s="49"/>
    </row>
    <row r="876" spans="6:7" ht="15.75" customHeight="1">
      <c r="F876" s="49"/>
      <c r="G876" s="49"/>
    </row>
    <row r="877" spans="6:7" ht="15.75" customHeight="1">
      <c r="F877" s="49"/>
      <c r="G877" s="49"/>
    </row>
    <row r="878" spans="6:7" ht="15.75" customHeight="1">
      <c r="F878" s="49"/>
      <c r="G878" s="49"/>
    </row>
    <row r="879" spans="6:7" ht="15.75" customHeight="1">
      <c r="F879" s="49"/>
      <c r="G879" s="49"/>
    </row>
    <row r="880" spans="6:7" ht="15.75" customHeight="1">
      <c r="F880" s="49"/>
      <c r="G880" s="49"/>
    </row>
    <row r="881" spans="6:7" ht="15.75" customHeight="1">
      <c r="F881" s="49"/>
      <c r="G881" s="49"/>
    </row>
    <row r="882" spans="6:7" ht="15.75" customHeight="1">
      <c r="F882" s="49"/>
      <c r="G882" s="49"/>
    </row>
    <row r="883" spans="6:7" ht="15.75" customHeight="1">
      <c r="F883" s="49"/>
      <c r="G883" s="49"/>
    </row>
    <row r="884" spans="6:7" ht="15.75" customHeight="1">
      <c r="F884" s="49"/>
      <c r="G884" s="49"/>
    </row>
    <row r="885" spans="6:7" ht="15.75" customHeight="1">
      <c r="F885" s="49"/>
      <c r="G885" s="49"/>
    </row>
    <row r="886" spans="6:7" ht="15.75" customHeight="1">
      <c r="F886" s="49"/>
      <c r="G886" s="49"/>
    </row>
    <row r="887" spans="6:7" ht="15.75" customHeight="1">
      <c r="F887" s="49"/>
      <c r="G887" s="49"/>
    </row>
    <row r="888" spans="6:7" ht="15.75" customHeight="1">
      <c r="F888" s="49"/>
      <c r="G888" s="49"/>
    </row>
    <row r="889" spans="6:7" ht="15.75" customHeight="1">
      <c r="F889" s="49"/>
      <c r="G889" s="49"/>
    </row>
    <row r="890" spans="6:7" ht="15.75" customHeight="1">
      <c r="F890" s="49"/>
      <c r="G890" s="49"/>
    </row>
    <row r="891" spans="6:7" ht="15.75" customHeight="1">
      <c r="F891" s="49"/>
      <c r="G891" s="49"/>
    </row>
    <row r="892" spans="6:7" ht="15.75" customHeight="1">
      <c r="F892" s="49"/>
      <c r="G892" s="49"/>
    </row>
    <row r="893" spans="6:7" ht="15.75" customHeight="1">
      <c r="F893" s="49"/>
      <c r="G893" s="49"/>
    </row>
    <row r="894" spans="6:7" ht="15.75" customHeight="1">
      <c r="F894" s="49"/>
      <c r="G894" s="49"/>
    </row>
    <row r="895" spans="6:7" ht="15.75" customHeight="1">
      <c r="F895" s="49"/>
      <c r="G895" s="49"/>
    </row>
    <row r="896" spans="6:7" ht="15.75" customHeight="1">
      <c r="F896" s="49"/>
      <c r="G896" s="49"/>
    </row>
    <row r="897" spans="6:7" ht="15.75" customHeight="1">
      <c r="F897" s="49"/>
      <c r="G897" s="49"/>
    </row>
    <row r="898" spans="6:7" ht="15.75" customHeight="1">
      <c r="F898" s="49"/>
      <c r="G898" s="49"/>
    </row>
    <row r="899" spans="6:7" ht="15.75" customHeight="1">
      <c r="F899" s="49"/>
      <c r="G899" s="49"/>
    </row>
    <row r="900" spans="6:7" ht="15.75" customHeight="1">
      <c r="F900" s="49"/>
      <c r="G900" s="49"/>
    </row>
    <row r="901" spans="6:7" ht="15.75" customHeight="1">
      <c r="F901" s="49"/>
      <c r="G901" s="49"/>
    </row>
    <row r="902" spans="6:7" ht="15.75" customHeight="1">
      <c r="F902" s="49"/>
      <c r="G902" s="49"/>
    </row>
    <row r="903" spans="6:7" ht="15.75" customHeight="1">
      <c r="F903" s="49"/>
      <c r="G903" s="49"/>
    </row>
    <row r="904" spans="6:7" ht="15.75" customHeight="1">
      <c r="F904" s="49"/>
      <c r="G904" s="49"/>
    </row>
    <row r="905" spans="6:7" ht="15.75" customHeight="1">
      <c r="F905" s="49"/>
      <c r="G905" s="49"/>
    </row>
    <row r="906" spans="6:7" ht="15.75" customHeight="1">
      <c r="F906" s="49"/>
      <c r="G906" s="49"/>
    </row>
    <row r="907" spans="6:7" ht="15.75" customHeight="1">
      <c r="F907" s="49"/>
      <c r="G907" s="49"/>
    </row>
    <row r="908" spans="6:7" ht="15.75" customHeight="1">
      <c r="F908" s="49"/>
      <c r="G908" s="49"/>
    </row>
    <row r="909" spans="6:7" ht="15.75" customHeight="1">
      <c r="F909" s="49"/>
      <c r="G909" s="49"/>
    </row>
    <row r="910" spans="6:7" ht="15.75" customHeight="1">
      <c r="F910" s="49"/>
      <c r="G910" s="49"/>
    </row>
    <row r="911" spans="6:7" ht="15.75" customHeight="1">
      <c r="F911" s="49"/>
      <c r="G911" s="49"/>
    </row>
    <row r="912" spans="6:7" ht="15.75" customHeight="1">
      <c r="F912" s="49"/>
      <c r="G912" s="49"/>
    </row>
    <row r="913" spans="6:7" ht="15.75" customHeight="1">
      <c r="F913" s="49"/>
      <c r="G913" s="49"/>
    </row>
    <row r="914" spans="6:7" ht="15.75" customHeight="1">
      <c r="F914" s="49"/>
      <c r="G914" s="49"/>
    </row>
    <row r="915" spans="6:7" ht="15.75" customHeight="1">
      <c r="F915" s="49"/>
      <c r="G915" s="49"/>
    </row>
    <row r="916" spans="6:7" ht="15.75" customHeight="1">
      <c r="F916" s="49"/>
      <c r="G916" s="49"/>
    </row>
    <row r="917" spans="6:7" ht="15.75" customHeight="1">
      <c r="F917" s="49"/>
      <c r="G917" s="49"/>
    </row>
    <row r="918" spans="6:7" ht="15.75" customHeight="1">
      <c r="F918" s="49"/>
      <c r="G918" s="49"/>
    </row>
    <row r="919" spans="6:7" ht="15.75" customHeight="1">
      <c r="F919" s="49"/>
      <c r="G919" s="49"/>
    </row>
    <row r="920" spans="6:7" ht="15.75" customHeight="1">
      <c r="F920" s="49"/>
      <c r="G920" s="49"/>
    </row>
    <row r="921" spans="6:7" ht="15.75" customHeight="1">
      <c r="F921" s="49"/>
      <c r="G921" s="49"/>
    </row>
    <row r="922" spans="6:7" ht="15.75" customHeight="1">
      <c r="F922" s="49"/>
      <c r="G922" s="49"/>
    </row>
    <row r="923" spans="6:7" ht="15.75" customHeight="1">
      <c r="F923" s="49"/>
      <c r="G923" s="49"/>
    </row>
    <row r="924" spans="6:7" ht="15.75" customHeight="1">
      <c r="F924" s="49"/>
      <c r="G924" s="49"/>
    </row>
    <row r="925" spans="6:7" ht="15.75" customHeight="1">
      <c r="F925" s="49"/>
      <c r="G925" s="49"/>
    </row>
    <row r="926" spans="6:7" ht="15.75" customHeight="1">
      <c r="F926" s="49"/>
      <c r="G926" s="49"/>
    </row>
    <row r="927" spans="6:7" ht="15.75" customHeight="1">
      <c r="F927" s="49"/>
      <c r="G927" s="49"/>
    </row>
    <row r="928" spans="6:7" ht="15.75" customHeight="1">
      <c r="F928" s="49"/>
      <c r="G928" s="49"/>
    </row>
    <row r="929" spans="6:7" ht="15.75" customHeight="1">
      <c r="F929" s="49"/>
      <c r="G929" s="49"/>
    </row>
    <row r="930" spans="6:7" ht="15.75" customHeight="1">
      <c r="F930" s="49"/>
      <c r="G930" s="49"/>
    </row>
    <row r="931" spans="6:7" ht="15.75" customHeight="1">
      <c r="F931" s="49"/>
      <c r="G931" s="49"/>
    </row>
    <row r="932" spans="6:7" ht="15.75" customHeight="1">
      <c r="F932" s="49"/>
      <c r="G932" s="49"/>
    </row>
    <row r="933" spans="6:7" ht="15.75" customHeight="1">
      <c r="F933" s="49"/>
      <c r="G933" s="49"/>
    </row>
    <row r="934" spans="6:7" ht="15.75" customHeight="1">
      <c r="F934" s="49"/>
      <c r="G934" s="49"/>
    </row>
    <row r="935" spans="6:7" ht="15.75" customHeight="1">
      <c r="F935" s="49"/>
      <c r="G935" s="49"/>
    </row>
    <row r="936" spans="6:7" ht="15.75" customHeight="1">
      <c r="F936" s="49"/>
      <c r="G936" s="49"/>
    </row>
    <row r="937" spans="6:7" ht="15.75" customHeight="1">
      <c r="F937" s="49"/>
      <c r="G937" s="49"/>
    </row>
    <row r="938" spans="6:7" ht="15.75" customHeight="1">
      <c r="F938" s="49"/>
      <c r="G938" s="49"/>
    </row>
    <row r="939" spans="6:7" ht="15.75" customHeight="1">
      <c r="F939" s="49"/>
      <c r="G939" s="49"/>
    </row>
    <row r="940" spans="6:7" ht="15.75" customHeight="1">
      <c r="F940" s="49"/>
      <c r="G940" s="49"/>
    </row>
    <row r="941" spans="6:7" ht="15.75" customHeight="1">
      <c r="F941" s="49"/>
      <c r="G941" s="49"/>
    </row>
    <row r="942" spans="6:7" ht="15.75" customHeight="1">
      <c r="F942" s="49"/>
      <c r="G942" s="49"/>
    </row>
    <row r="943" spans="6:7" ht="15.75" customHeight="1">
      <c r="F943" s="49"/>
      <c r="G943" s="49"/>
    </row>
    <row r="944" spans="6:7" ht="15.75" customHeight="1">
      <c r="F944" s="49"/>
      <c r="G944" s="49"/>
    </row>
    <row r="945" spans="6:7" ht="15.75" customHeight="1">
      <c r="F945" s="49"/>
      <c r="G945" s="49"/>
    </row>
    <row r="946" spans="6:7" ht="15.75" customHeight="1">
      <c r="F946" s="49"/>
      <c r="G946" s="49"/>
    </row>
    <row r="947" spans="6:7" ht="15.75" customHeight="1">
      <c r="F947" s="49"/>
      <c r="G947" s="49"/>
    </row>
    <row r="948" spans="6:7" ht="15.75" customHeight="1">
      <c r="F948" s="49"/>
      <c r="G948" s="49"/>
    </row>
    <row r="949" spans="6:7" ht="15.75" customHeight="1">
      <c r="F949" s="49"/>
      <c r="G949" s="49"/>
    </row>
    <row r="950" spans="6:7" ht="15.75" customHeight="1">
      <c r="F950" s="49"/>
      <c r="G950" s="49"/>
    </row>
    <row r="951" spans="6:7" ht="15.75" customHeight="1">
      <c r="F951" s="49"/>
      <c r="G951" s="49"/>
    </row>
    <row r="952" spans="6:7" ht="15.75" customHeight="1">
      <c r="F952" s="49"/>
      <c r="G952" s="49"/>
    </row>
    <row r="953" spans="6:7" ht="15.75" customHeight="1">
      <c r="F953" s="49"/>
      <c r="G953" s="49"/>
    </row>
    <row r="954" spans="6:7" ht="15.75" customHeight="1">
      <c r="F954" s="49"/>
      <c r="G954" s="49"/>
    </row>
    <row r="955" spans="6:7" ht="15.75" customHeight="1">
      <c r="F955" s="49"/>
      <c r="G955" s="49"/>
    </row>
    <row r="956" spans="6:7" ht="15.75" customHeight="1">
      <c r="F956" s="49"/>
      <c r="G956" s="49"/>
    </row>
    <row r="957" spans="6:7" ht="15.75" customHeight="1">
      <c r="F957" s="49"/>
      <c r="G957" s="49"/>
    </row>
    <row r="958" spans="6:7" ht="15.75" customHeight="1">
      <c r="F958" s="49"/>
      <c r="G958" s="49"/>
    </row>
    <row r="959" spans="6:7" ht="15.75" customHeight="1">
      <c r="F959" s="49"/>
      <c r="G959" s="49"/>
    </row>
    <row r="960" spans="6:7" ht="15.75" customHeight="1">
      <c r="F960" s="49"/>
      <c r="G960" s="49"/>
    </row>
    <row r="961" spans="6:7" ht="15.75" customHeight="1">
      <c r="F961" s="49"/>
      <c r="G961" s="49"/>
    </row>
    <row r="962" spans="6:7" ht="15.75" customHeight="1">
      <c r="F962" s="49"/>
      <c r="G962" s="49"/>
    </row>
    <row r="963" spans="6:7" ht="15.75" customHeight="1">
      <c r="F963" s="49"/>
      <c r="G963" s="49"/>
    </row>
    <row r="964" spans="6:7" ht="15.75" customHeight="1">
      <c r="F964" s="49"/>
      <c r="G964" s="49"/>
    </row>
    <row r="965" spans="6:7" ht="15.75" customHeight="1">
      <c r="F965" s="49"/>
      <c r="G965" s="49"/>
    </row>
    <row r="966" spans="6:7" ht="15.75" customHeight="1">
      <c r="F966" s="49"/>
      <c r="G966" s="49"/>
    </row>
    <row r="967" spans="6:7" ht="15.75" customHeight="1">
      <c r="F967" s="49"/>
      <c r="G967" s="49"/>
    </row>
    <row r="968" spans="6:7" ht="15.75" customHeight="1">
      <c r="F968" s="49"/>
      <c r="G968" s="49"/>
    </row>
    <row r="969" spans="6:7" ht="15.75" customHeight="1">
      <c r="F969" s="49"/>
      <c r="G969" s="49"/>
    </row>
    <row r="970" spans="6:7" ht="15.75" customHeight="1">
      <c r="F970" s="49"/>
      <c r="G970" s="49"/>
    </row>
    <row r="971" spans="6:7" ht="15.75" customHeight="1">
      <c r="F971" s="49"/>
      <c r="G971" s="49"/>
    </row>
    <row r="972" spans="6:7" ht="15.75" customHeight="1">
      <c r="F972" s="49"/>
      <c r="G972" s="49"/>
    </row>
    <row r="973" spans="6:7" ht="15.75" customHeight="1">
      <c r="F973" s="49"/>
      <c r="G973" s="49"/>
    </row>
    <row r="974" spans="6:7" ht="15.75" customHeight="1">
      <c r="F974" s="49"/>
      <c r="G974" s="49"/>
    </row>
    <row r="975" spans="6:7" ht="15.75" customHeight="1">
      <c r="F975" s="49"/>
      <c r="G975" s="49"/>
    </row>
    <row r="976" spans="6:7" ht="15.75" customHeight="1">
      <c r="F976" s="49"/>
      <c r="G976" s="49"/>
    </row>
    <row r="977" spans="6:7" ht="15.75" customHeight="1">
      <c r="F977" s="49"/>
      <c r="G977" s="49"/>
    </row>
    <row r="978" spans="6:7" ht="15.75" customHeight="1">
      <c r="F978" s="49"/>
      <c r="G978" s="49"/>
    </row>
    <row r="979" spans="6:7" ht="15.75" customHeight="1">
      <c r="F979" s="49"/>
      <c r="G979" s="49"/>
    </row>
    <row r="980" spans="6:7" ht="15.75" customHeight="1">
      <c r="F980" s="49"/>
      <c r="G980" s="49"/>
    </row>
    <row r="981" spans="6:7" ht="15.75" customHeight="1">
      <c r="F981" s="49"/>
      <c r="G981" s="49"/>
    </row>
    <row r="982" spans="6:7" ht="15.75" customHeight="1">
      <c r="F982" s="49"/>
      <c r="G982" s="49"/>
    </row>
    <row r="983" spans="6:7" ht="15.75" customHeight="1">
      <c r="F983" s="49"/>
      <c r="G983" s="49"/>
    </row>
    <row r="984" spans="6:7" ht="15.75" customHeight="1">
      <c r="F984" s="49"/>
      <c r="G984" s="49"/>
    </row>
    <row r="985" spans="6:7" ht="15.75" customHeight="1">
      <c r="F985" s="49"/>
      <c r="G985" s="49"/>
    </row>
    <row r="986" spans="6:7" ht="15.75" customHeight="1">
      <c r="F986" s="49"/>
      <c r="G986" s="49"/>
    </row>
    <row r="987" spans="6:7" ht="15.75" customHeight="1">
      <c r="F987" s="49"/>
      <c r="G987" s="49"/>
    </row>
    <row r="988" spans="6:7" ht="15.75" customHeight="1">
      <c r="F988" s="49"/>
      <c r="G988" s="49"/>
    </row>
    <row r="989" spans="6:7" ht="15.75" customHeight="1">
      <c r="F989" s="49"/>
      <c r="G989" s="49"/>
    </row>
    <row r="990" spans="6:7" ht="15.75" customHeight="1">
      <c r="F990" s="49"/>
      <c r="G990" s="49"/>
    </row>
    <row r="991" spans="6:7" ht="15.75" customHeight="1">
      <c r="F991" s="49"/>
      <c r="G991" s="49"/>
    </row>
    <row r="992" spans="6:7" ht="15.75" customHeight="1">
      <c r="F992" s="49"/>
      <c r="G992" s="49"/>
    </row>
    <row r="993" spans="6:7" ht="15.75" customHeight="1">
      <c r="F993" s="49"/>
      <c r="G993" s="49"/>
    </row>
    <row r="994" spans="6:7" ht="15.75" customHeight="1">
      <c r="F994" s="49"/>
      <c r="G994" s="49"/>
    </row>
    <row r="995" spans="6:7" ht="15.75" customHeight="1">
      <c r="F995" s="49"/>
      <c r="G995" s="49"/>
    </row>
  </sheetData>
  <autoFilter ref="A2:I125" xr:uid="{00000000-0009-0000-0000-000026000000}">
    <sortState xmlns:xlrd2="http://schemas.microsoft.com/office/spreadsheetml/2017/richdata2" ref="A2:I125">
      <sortCondition descending="1" ref="F2:F125"/>
      <sortCondition ref="C2:C125"/>
      <sortCondition descending="1" ref="E2:E125"/>
    </sortState>
  </autoFilter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M995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7" width="14.42578125" customWidth="1"/>
    <col min="10" max="10" width="31.5703125" customWidth="1"/>
  </cols>
  <sheetData>
    <row r="1" spans="1:13" ht="15.75">
      <c r="A1" s="8" t="s">
        <v>2012</v>
      </c>
      <c r="B1" s="8"/>
      <c r="C1" s="8"/>
      <c r="D1" s="8"/>
      <c r="E1" s="6">
        <f>SUM(E3:E125)</f>
        <v>3192.9600000000019</v>
      </c>
      <c r="F1" s="48">
        <f>E1-2881.09-119.27</f>
        <v>192.60000000000173</v>
      </c>
      <c r="G1" s="48"/>
      <c r="H1" s="27">
        <f t="shared" ref="H1:I1" si="0">SUM(H3:H122)</f>
        <v>1565.6383333333335</v>
      </c>
      <c r="I1" s="27">
        <f t="shared" si="0"/>
        <v>1627.3216666666674</v>
      </c>
      <c r="J1" s="31" t="s">
        <v>1864</v>
      </c>
      <c r="K1" s="31">
        <f>H1*1</f>
        <v>1565.6383333333335</v>
      </c>
      <c r="L1" s="31">
        <f>SUM(H1:I1)-K1</f>
        <v>1627.3216666666674</v>
      </c>
      <c r="M1" s="31">
        <f>SUM(K1:L1)</f>
        <v>3192.9600000000009</v>
      </c>
    </row>
    <row r="2" spans="1:13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/>
      <c r="G2" s="48" t="s">
        <v>116</v>
      </c>
      <c r="H2" s="8" t="s">
        <v>979</v>
      </c>
      <c r="I2" s="8" t="s">
        <v>877</v>
      </c>
      <c r="J2" s="31" t="s">
        <v>1865</v>
      </c>
      <c r="K2" s="31">
        <f>K1+K7+K6</f>
        <v>1811.6383333333335</v>
      </c>
      <c r="L2" s="31">
        <f>L1+L6+L7</f>
        <v>1996.3216666666674</v>
      </c>
      <c r="M2" s="31">
        <f>SUM(K2:L2)</f>
        <v>3807.9600000000009</v>
      </c>
    </row>
    <row r="3" spans="1:13" ht="15.75">
      <c r="A3" s="8" t="s">
        <v>2658</v>
      </c>
      <c r="B3" s="35">
        <v>44411</v>
      </c>
      <c r="C3" s="34" t="s">
        <v>2379</v>
      </c>
      <c r="D3" s="34" t="s">
        <v>1973</v>
      </c>
      <c r="E3" s="6">
        <f t="shared" ref="E3:E37" si="1">MID(D3,3,LEN(D3)-2)+0</f>
        <v>9.8000000000000007</v>
      </c>
      <c r="F3" s="50">
        <f t="shared" ref="F3:F116" si="2">E3/$E$1</f>
        <v>3.0692523551813975E-3</v>
      </c>
      <c r="G3" s="48">
        <v>2</v>
      </c>
      <c r="H3" s="6">
        <f t="shared" ref="H3:H116" si="3">IFERROR(E3/G3,"")</f>
        <v>4.9000000000000004</v>
      </c>
      <c r="I3" s="6">
        <f t="shared" ref="I3:I115" si="4">IF(G3=0,E3,E3-H3)</f>
        <v>4.9000000000000004</v>
      </c>
      <c r="J3" s="32" t="s">
        <v>1868</v>
      </c>
      <c r="K3" s="31">
        <f>K1-K7+K6</f>
        <v>1811.6383333333335</v>
      </c>
      <c r="L3" s="32"/>
      <c r="M3" s="32"/>
    </row>
    <row r="4" spans="1:13">
      <c r="A4" s="8" t="s">
        <v>2658</v>
      </c>
      <c r="B4" s="35">
        <v>44412</v>
      </c>
      <c r="C4" s="34" t="s">
        <v>2006</v>
      </c>
      <c r="D4" s="34" t="s">
        <v>806</v>
      </c>
      <c r="E4" s="6">
        <f t="shared" si="1"/>
        <v>3.5</v>
      </c>
      <c r="F4" s="50">
        <f t="shared" si="2"/>
        <v>1.0961615554219276E-3</v>
      </c>
      <c r="G4" s="48">
        <v>2</v>
      </c>
      <c r="H4" s="6">
        <f t="shared" si="3"/>
        <v>1.75</v>
      </c>
      <c r="I4" s="6">
        <f t="shared" si="4"/>
        <v>1.75</v>
      </c>
    </row>
    <row r="5" spans="1:13" ht="15.75">
      <c r="A5" s="8" t="s">
        <v>2658</v>
      </c>
      <c r="B5" s="35">
        <v>44412</v>
      </c>
      <c r="C5" s="34" t="s">
        <v>443</v>
      </c>
      <c r="D5" s="34" t="s">
        <v>38</v>
      </c>
      <c r="E5" s="6">
        <f t="shared" si="1"/>
        <v>7.2</v>
      </c>
      <c r="F5" s="50">
        <f t="shared" si="2"/>
        <v>2.2549609140108226E-3</v>
      </c>
      <c r="G5" s="48">
        <v>2</v>
      </c>
      <c r="H5" s="6">
        <f t="shared" si="3"/>
        <v>3.6</v>
      </c>
      <c r="I5" s="6">
        <f t="shared" si="4"/>
        <v>3.6</v>
      </c>
      <c r="J5" s="32" t="s">
        <v>1805</v>
      </c>
      <c r="K5" s="32">
        <v>615</v>
      </c>
      <c r="L5" s="32"/>
    </row>
    <row r="6" spans="1:13" ht="15.75">
      <c r="A6" s="8" t="s">
        <v>2658</v>
      </c>
      <c r="B6" s="35">
        <v>44413</v>
      </c>
      <c r="C6" s="34" t="s">
        <v>2125</v>
      </c>
      <c r="D6" s="34" t="s">
        <v>2780</v>
      </c>
      <c r="E6" s="6">
        <f t="shared" si="1"/>
        <v>4.0999999999999996</v>
      </c>
      <c r="F6" s="50">
        <f t="shared" si="2"/>
        <v>1.2840749649228294E-3</v>
      </c>
      <c r="G6" s="48">
        <v>2</v>
      </c>
      <c r="H6" s="6">
        <f t="shared" si="3"/>
        <v>2.0499999999999998</v>
      </c>
      <c r="I6" s="6">
        <f t="shared" si="4"/>
        <v>2.0499999999999998</v>
      </c>
      <c r="J6" s="32" t="s">
        <v>1806</v>
      </c>
      <c r="K6" s="32">
        <f>K5/2*0.4/0.5</f>
        <v>246</v>
      </c>
      <c r="L6" s="32">
        <f>K5-K6</f>
        <v>369</v>
      </c>
    </row>
    <row r="7" spans="1:13" ht="15.75">
      <c r="A7" s="8" t="s">
        <v>2658</v>
      </c>
      <c r="B7" s="33">
        <v>44413</v>
      </c>
      <c r="C7" s="34" t="s">
        <v>1916</v>
      </c>
      <c r="D7" s="34" t="s">
        <v>593</v>
      </c>
      <c r="E7" s="6">
        <f t="shared" si="1"/>
        <v>10.15</v>
      </c>
      <c r="F7" s="50">
        <f t="shared" si="2"/>
        <v>3.1788685107235902E-3</v>
      </c>
      <c r="G7" s="49">
        <v>2</v>
      </c>
      <c r="H7" s="6">
        <f t="shared" si="3"/>
        <v>5.0750000000000002</v>
      </c>
      <c r="I7" s="6">
        <f t="shared" si="4"/>
        <v>5.0750000000000002</v>
      </c>
      <c r="J7" s="1" t="s">
        <v>1809</v>
      </c>
      <c r="K7" s="1">
        <v>0</v>
      </c>
      <c r="L7" s="1">
        <v>0</v>
      </c>
    </row>
    <row r="8" spans="1:13" ht="15.75">
      <c r="A8" s="8" t="s">
        <v>2658</v>
      </c>
      <c r="B8" s="33">
        <v>44413</v>
      </c>
      <c r="C8" s="34" t="s">
        <v>502</v>
      </c>
      <c r="D8" s="34" t="s">
        <v>2867</v>
      </c>
      <c r="E8" s="6">
        <f t="shared" si="1"/>
        <v>8.8800000000000008</v>
      </c>
      <c r="F8" s="50">
        <f t="shared" si="2"/>
        <v>2.7811184606133482E-3</v>
      </c>
      <c r="G8" s="48">
        <v>2</v>
      </c>
      <c r="H8" s="6">
        <f t="shared" si="3"/>
        <v>4.4400000000000004</v>
      </c>
      <c r="I8" s="6">
        <f t="shared" si="4"/>
        <v>4.4400000000000004</v>
      </c>
      <c r="J8" s="1" t="s">
        <v>1811</v>
      </c>
      <c r="K8" s="16">
        <v>5598</v>
      </c>
      <c r="L8" s="17">
        <v>0.6</v>
      </c>
    </row>
    <row r="9" spans="1:13" ht="15.75">
      <c r="A9" s="8" t="s">
        <v>2658</v>
      </c>
      <c r="B9" s="33">
        <v>44413</v>
      </c>
      <c r="C9" s="34" t="s">
        <v>2868</v>
      </c>
      <c r="D9" s="34" t="s">
        <v>935</v>
      </c>
      <c r="E9" s="6">
        <f t="shared" si="1"/>
        <v>23.1</v>
      </c>
      <c r="F9" s="50">
        <f t="shared" si="2"/>
        <v>7.2346662657847231E-3</v>
      </c>
      <c r="G9" s="48">
        <v>2</v>
      </c>
      <c r="H9" s="6">
        <f t="shared" si="3"/>
        <v>11.55</v>
      </c>
      <c r="I9" s="6">
        <f t="shared" si="4"/>
        <v>11.55</v>
      </c>
      <c r="J9" s="1" t="s">
        <v>1813</v>
      </c>
      <c r="K9" s="16">
        <f>3651/12*13</f>
        <v>3955.25</v>
      </c>
      <c r="L9" s="17">
        <v>0.4</v>
      </c>
    </row>
    <row r="10" spans="1:13" ht="15.75">
      <c r="A10" s="8" t="s">
        <v>2658</v>
      </c>
      <c r="B10" s="35">
        <v>44413</v>
      </c>
      <c r="C10" s="34" t="s">
        <v>2412</v>
      </c>
      <c r="D10" s="34" t="s">
        <v>806</v>
      </c>
      <c r="E10" s="6">
        <f t="shared" si="1"/>
        <v>3.5</v>
      </c>
      <c r="F10" s="50">
        <f t="shared" si="2"/>
        <v>1.0961615554219276E-3</v>
      </c>
      <c r="G10" s="48">
        <v>2</v>
      </c>
      <c r="H10" s="6">
        <f t="shared" si="3"/>
        <v>1.75</v>
      </c>
      <c r="I10" s="6">
        <f t="shared" si="4"/>
        <v>1.75</v>
      </c>
      <c r="J10" s="1" t="s">
        <v>1815</v>
      </c>
      <c r="K10" s="16">
        <f>5598+3651</f>
        <v>9249</v>
      </c>
      <c r="L10" s="17">
        <f>K10/K10</f>
        <v>1</v>
      </c>
    </row>
    <row r="11" spans="1:13">
      <c r="A11" s="8" t="s">
        <v>2658</v>
      </c>
      <c r="B11" s="35">
        <v>44413</v>
      </c>
      <c r="C11" s="34" t="s">
        <v>2869</v>
      </c>
      <c r="D11" s="34" t="s">
        <v>2070</v>
      </c>
      <c r="E11" s="6">
        <f t="shared" si="1"/>
        <v>13.11</v>
      </c>
      <c r="F11" s="50">
        <f t="shared" si="2"/>
        <v>4.1059079975947054E-3</v>
      </c>
      <c r="G11" s="48">
        <v>2</v>
      </c>
      <c r="H11" s="6">
        <f t="shared" si="3"/>
        <v>6.5549999999999997</v>
      </c>
      <c r="I11" s="6">
        <f t="shared" si="4"/>
        <v>6.5549999999999997</v>
      </c>
    </row>
    <row r="12" spans="1:13" ht="15.75">
      <c r="A12" s="8" t="s">
        <v>2658</v>
      </c>
      <c r="B12" s="35">
        <v>44413</v>
      </c>
      <c r="C12" s="34" t="s">
        <v>1916</v>
      </c>
      <c r="D12" s="34" t="s">
        <v>1701</v>
      </c>
      <c r="E12" s="6">
        <f t="shared" si="1"/>
        <v>13.91</v>
      </c>
      <c r="F12" s="50">
        <f t="shared" si="2"/>
        <v>4.3564592102625756E-3</v>
      </c>
      <c r="G12" s="48">
        <v>2</v>
      </c>
      <c r="H12" s="6">
        <f t="shared" si="3"/>
        <v>6.9550000000000001</v>
      </c>
      <c r="I12" s="6">
        <f t="shared" si="4"/>
        <v>6.9550000000000001</v>
      </c>
      <c r="J12" s="1" t="s">
        <v>1818</v>
      </c>
      <c r="K12" s="16">
        <f>K8-L2</f>
        <v>3601.6783333333324</v>
      </c>
      <c r="L12" s="17">
        <f t="shared" ref="L12:L13" si="5">K12/K8</f>
        <v>0.64338662617601505</v>
      </c>
    </row>
    <row r="13" spans="1:13" ht="15.75">
      <c r="A13" s="8" t="s">
        <v>2658</v>
      </c>
      <c r="B13" s="33">
        <v>44414</v>
      </c>
      <c r="C13" s="34" t="s">
        <v>2783</v>
      </c>
      <c r="D13" s="34" t="s">
        <v>2870</v>
      </c>
      <c r="E13" s="6">
        <f t="shared" si="1"/>
        <v>140.55000000000001</v>
      </c>
      <c r="F13" s="50">
        <f t="shared" si="2"/>
        <v>4.4018716175586267E-2</v>
      </c>
      <c r="G13" s="49">
        <v>1</v>
      </c>
      <c r="H13" s="6">
        <f t="shared" si="3"/>
        <v>140.55000000000001</v>
      </c>
      <c r="I13" s="6">
        <f t="shared" si="4"/>
        <v>0</v>
      </c>
      <c r="J13" s="1" t="s">
        <v>1821</v>
      </c>
      <c r="K13" s="16">
        <f>K9-K2</f>
        <v>2143.6116666666667</v>
      </c>
      <c r="L13" s="17">
        <f t="shared" si="5"/>
        <v>0.5419661631165329</v>
      </c>
    </row>
    <row r="14" spans="1:13">
      <c r="A14" s="8" t="s">
        <v>2658</v>
      </c>
      <c r="B14" s="35">
        <v>44415</v>
      </c>
      <c r="C14" s="34" t="s">
        <v>2871</v>
      </c>
      <c r="D14" s="36" t="s">
        <v>2872</v>
      </c>
      <c r="E14" s="6">
        <f t="shared" si="1"/>
        <v>14.37</v>
      </c>
      <c r="F14" s="50">
        <f t="shared" si="2"/>
        <v>4.5005261575465994E-3</v>
      </c>
      <c r="G14" s="48">
        <v>3</v>
      </c>
      <c r="H14" s="6">
        <f t="shared" si="3"/>
        <v>4.79</v>
      </c>
      <c r="I14" s="6">
        <f t="shared" si="4"/>
        <v>9.5799999999999983</v>
      </c>
    </row>
    <row r="15" spans="1:13">
      <c r="A15" s="8" t="s">
        <v>2658</v>
      </c>
      <c r="B15" s="35">
        <v>44415</v>
      </c>
      <c r="C15" s="34" t="s">
        <v>2623</v>
      </c>
      <c r="D15" s="34" t="s">
        <v>2873</v>
      </c>
      <c r="E15" s="6">
        <f t="shared" si="1"/>
        <v>85.7</v>
      </c>
      <c r="F15" s="50">
        <f t="shared" si="2"/>
        <v>2.6840298657045486E-2</v>
      </c>
      <c r="G15" s="48">
        <v>6</v>
      </c>
      <c r="H15" s="6">
        <f t="shared" si="3"/>
        <v>14.283333333333333</v>
      </c>
      <c r="I15" s="6">
        <f t="shared" si="4"/>
        <v>71.416666666666671</v>
      </c>
      <c r="K15" s="47">
        <f>K3+K23</f>
        <v>1885.5583333333336</v>
      </c>
    </row>
    <row r="16" spans="1:13">
      <c r="A16" s="8" t="s">
        <v>2658</v>
      </c>
      <c r="B16" s="35">
        <v>44415</v>
      </c>
      <c r="C16" s="34" t="s">
        <v>2438</v>
      </c>
      <c r="D16" s="34" t="s">
        <v>1849</v>
      </c>
      <c r="E16" s="6">
        <f t="shared" si="1"/>
        <v>19.98</v>
      </c>
      <c r="F16" s="50">
        <f t="shared" si="2"/>
        <v>6.2575165363800327E-3</v>
      </c>
      <c r="G16" s="48">
        <v>2</v>
      </c>
      <c r="H16" s="6">
        <f t="shared" si="3"/>
        <v>9.99</v>
      </c>
      <c r="I16" s="6">
        <f t="shared" si="4"/>
        <v>9.99</v>
      </c>
    </row>
    <row r="17" spans="1:13">
      <c r="A17" s="8" t="s">
        <v>2658</v>
      </c>
      <c r="B17" s="33">
        <v>44415</v>
      </c>
      <c r="C17" s="34" t="s">
        <v>2874</v>
      </c>
      <c r="D17" s="34" t="s">
        <v>2875</v>
      </c>
      <c r="E17" s="6">
        <f t="shared" si="1"/>
        <v>0.16</v>
      </c>
      <c r="F17" s="50">
        <f t="shared" si="2"/>
        <v>5.0110242533573831E-5</v>
      </c>
      <c r="G17" s="48">
        <v>2</v>
      </c>
      <c r="H17" s="6">
        <f t="shared" si="3"/>
        <v>0.08</v>
      </c>
      <c r="I17" s="6">
        <f t="shared" si="4"/>
        <v>0.08</v>
      </c>
    </row>
    <row r="18" spans="1:13">
      <c r="A18" s="8" t="s">
        <v>2658</v>
      </c>
      <c r="B18" s="35">
        <v>44416</v>
      </c>
      <c r="C18" s="34" t="s">
        <v>2125</v>
      </c>
      <c r="D18" s="34" t="s">
        <v>2445</v>
      </c>
      <c r="E18" s="6">
        <f t="shared" si="1"/>
        <v>14.8</v>
      </c>
      <c r="F18" s="50">
        <f t="shared" si="2"/>
        <v>4.6351974343555799E-3</v>
      </c>
      <c r="G18" s="49">
        <v>2</v>
      </c>
      <c r="H18" s="6">
        <f t="shared" si="3"/>
        <v>7.4</v>
      </c>
      <c r="I18" s="6">
        <f t="shared" si="4"/>
        <v>7.4</v>
      </c>
    </row>
    <row r="19" spans="1:13">
      <c r="A19" s="8" t="s">
        <v>2658</v>
      </c>
      <c r="B19" s="33">
        <v>44416</v>
      </c>
      <c r="C19" s="34" t="s">
        <v>1916</v>
      </c>
      <c r="D19" s="34" t="s">
        <v>2578</v>
      </c>
      <c r="E19" s="6">
        <f t="shared" si="1"/>
        <v>19.649999999999999</v>
      </c>
      <c r="F19" s="50">
        <f t="shared" si="2"/>
        <v>6.1541641611545361E-3</v>
      </c>
      <c r="G19" s="48">
        <v>2</v>
      </c>
      <c r="H19" s="6">
        <f t="shared" si="3"/>
        <v>9.8249999999999993</v>
      </c>
      <c r="I19" s="6">
        <f t="shared" si="4"/>
        <v>9.8249999999999993</v>
      </c>
    </row>
    <row r="20" spans="1:13">
      <c r="A20" s="8" t="s">
        <v>2658</v>
      </c>
      <c r="B20" s="35">
        <v>44416</v>
      </c>
      <c r="C20" s="34" t="s">
        <v>2794</v>
      </c>
      <c r="D20" s="34" t="s">
        <v>2876</v>
      </c>
      <c r="E20" s="6">
        <f t="shared" si="1"/>
        <v>90.27</v>
      </c>
      <c r="F20" s="50">
        <f t="shared" si="2"/>
        <v>2.8271572459410685E-2</v>
      </c>
      <c r="G20" s="49">
        <v>2</v>
      </c>
      <c r="H20" s="6">
        <f t="shared" si="3"/>
        <v>45.134999999999998</v>
      </c>
      <c r="I20" s="6">
        <f t="shared" si="4"/>
        <v>45.134999999999998</v>
      </c>
      <c r="J20" s="34" t="s">
        <v>2162</v>
      </c>
      <c r="K20" s="36">
        <f>SUM(E23,E35,E66,E90)</f>
        <v>147.84</v>
      </c>
    </row>
    <row r="21" spans="1:13" ht="15.75" customHeight="1">
      <c r="A21" s="8" t="s">
        <v>2658</v>
      </c>
      <c r="B21" s="35">
        <v>44417</v>
      </c>
      <c r="C21" s="34" t="s">
        <v>2412</v>
      </c>
      <c r="D21" s="34" t="s">
        <v>806</v>
      </c>
      <c r="E21" s="6">
        <f t="shared" si="1"/>
        <v>3.5</v>
      </c>
      <c r="F21" s="50">
        <f t="shared" si="2"/>
        <v>1.0961615554219276E-3</v>
      </c>
      <c r="G21" s="48">
        <v>2</v>
      </c>
      <c r="H21" s="6">
        <f t="shared" si="3"/>
        <v>1.75</v>
      </c>
      <c r="I21" s="6">
        <f t="shared" si="4"/>
        <v>1.75</v>
      </c>
    </row>
    <row r="22" spans="1:13" ht="15.75" customHeight="1">
      <c r="A22" s="8" t="s">
        <v>2658</v>
      </c>
      <c r="B22" s="35">
        <v>44417</v>
      </c>
      <c r="C22" s="34" t="s">
        <v>2703</v>
      </c>
      <c r="D22" s="34" t="s">
        <v>2877</v>
      </c>
      <c r="E22" s="6">
        <f t="shared" si="1"/>
        <v>61.02</v>
      </c>
      <c r="F22" s="50">
        <f t="shared" si="2"/>
        <v>1.9110793746241722E-2</v>
      </c>
      <c r="G22" s="48">
        <v>1</v>
      </c>
      <c r="H22" s="6">
        <f t="shared" si="3"/>
        <v>61.02</v>
      </c>
      <c r="I22" s="6">
        <f t="shared" si="4"/>
        <v>0</v>
      </c>
      <c r="J22" s="34" t="s">
        <v>2165</v>
      </c>
      <c r="K22" s="36">
        <f>K20-K23</f>
        <v>73.92</v>
      </c>
    </row>
    <row r="23" spans="1:13" ht="15.75" customHeight="1">
      <c r="A23" s="8" t="s">
        <v>2658</v>
      </c>
      <c r="B23" s="33">
        <v>44417</v>
      </c>
      <c r="C23" s="34" t="s">
        <v>2878</v>
      </c>
      <c r="D23" s="34" t="s">
        <v>935</v>
      </c>
      <c r="E23" s="6">
        <f t="shared" si="1"/>
        <v>23.1</v>
      </c>
      <c r="F23" s="50">
        <f t="shared" si="2"/>
        <v>7.2346662657847231E-3</v>
      </c>
      <c r="G23" s="48">
        <v>2</v>
      </c>
      <c r="H23" s="6">
        <f t="shared" si="3"/>
        <v>11.55</v>
      </c>
      <c r="I23" s="6">
        <f t="shared" si="4"/>
        <v>11.55</v>
      </c>
      <c r="J23" s="34" t="s">
        <v>2168</v>
      </c>
      <c r="K23" s="34">
        <f>K20/2</f>
        <v>73.92</v>
      </c>
    </row>
    <row r="24" spans="1:13" ht="15.75" customHeight="1">
      <c r="A24" s="8" t="s">
        <v>2658</v>
      </c>
      <c r="B24" s="35">
        <v>44417</v>
      </c>
      <c r="C24" s="34" t="s">
        <v>2215</v>
      </c>
      <c r="D24" s="36" t="s">
        <v>1695</v>
      </c>
      <c r="E24" s="6">
        <f t="shared" si="1"/>
        <v>20.5</v>
      </c>
      <c r="F24" s="50">
        <f t="shared" si="2"/>
        <v>6.4203748246141473E-3</v>
      </c>
      <c r="G24" s="48">
        <v>2</v>
      </c>
      <c r="H24" s="6">
        <f t="shared" si="3"/>
        <v>10.25</v>
      </c>
      <c r="I24" s="6">
        <f t="shared" si="4"/>
        <v>10.25</v>
      </c>
    </row>
    <row r="25" spans="1:13" ht="15.75" customHeight="1">
      <c r="A25" s="8" t="s">
        <v>2658</v>
      </c>
      <c r="B25" s="35">
        <v>44417</v>
      </c>
      <c r="C25" s="34" t="s">
        <v>2879</v>
      </c>
      <c r="D25" s="34" t="s">
        <v>513</v>
      </c>
      <c r="E25" s="6">
        <f t="shared" si="1"/>
        <v>24</v>
      </c>
      <c r="F25" s="50">
        <f t="shared" si="2"/>
        <v>7.5165363800360754E-3</v>
      </c>
      <c r="G25" s="48">
        <v>2</v>
      </c>
      <c r="H25" s="6">
        <f t="shared" si="3"/>
        <v>12</v>
      </c>
      <c r="I25" s="6">
        <f t="shared" si="4"/>
        <v>12</v>
      </c>
    </row>
    <row r="26" spans="1:13" ht="15.75" customHeight="1">
      <c r="A26" s="8" t="s">
        <v>2658</v>
      </c>
      <c r="B26" s="35">
        <v>44418</v>
      </c>
      <c r="C26" s="34" t="s">
        <v>1254</v>
      </c>
      <c r="D26" s="34" t="s">
        <v>2880</v>
      </c>
      <c r="E26" s="6">
        <f t="shared" si="1"/>
        <v>36.369999999999997</v>
      </c>
      <c r="F26" s="50">
        <f t="shared" si="2"/>
        <v>1.1390684505913001E-2</v>
      </c>
      <c r="G26" s="48">
        <v>2</v>
      </c>
      <c r="H26" s="6">
        <f t="shared" si="3"/>
        <v>18.184999999999999</v>
      </c>
      <c r="I26" s="6">
        <f t="shared" si="4"/>
        <v>18.184999999999999</v>
      </c>
    </row>
    <row r="27" spans="1:13" ht="15.75" customHeight="1">
      <c r="A27" s="8" t="s">
        <v>2658</v>
      </c>
      <c r="B27" s="35">
        <v>44418</v>
      </c>
      <c r="C27" s="34" t="s">
        <v>2583</v>
      </c>
      <c r="D27" s="34" t="s">
        <v>498</v>
      </c>
      <c r="E27" s="6">
        <f t="shared" si="1"/>
        <v>5.2</v>
      </c>
      <c r="F27" s="50">
        <f t="shared" si="2"/>
        <v>1.6285828823411497E-3</v>
      </c>
      <c r="G27" s="48">
        <v>2</v>
      </c>
      <c r="H27" s="6">
        <f t="shared" si="3"/>
        <v>2.6</v>
      </c>
      <c r="I27" s="6">
        <f t="shared" si="4"/>
        <v>2.6</v>
      </c>
    </row>
    <row r="28" spans="1:13" ht="15.75" customHeight="1">
      <c r="A28" s="8" t="s">
        <v>2658</v>
      </c>
      <c r="B28" s="35">
        <v>44418</v>
      </c>
      <c r="C28" s="34" t="s">
        <v>443</v>
      </c>
      <c r="D28" s="34" t="s">
        <v>560</v>
      </c>
      <c r="E28" s="6">
        <f t="shared" si="1"/>
        <v>4.2</v>
      </c>
      <c r="F28" s="50">
        <f t="shared" si="2"/>
        <v>1.3153938665063131E-3</v>
      </c>
      <c r="G28" s="48">
        <v>2</v>
      </c>
      <c r="H28" s="6">
        <f t="shared" si="3"/>
        <v>2.1</v>
      </c>
      <c r="I28" s="6">
        <f t="shared" si="4"/>
        <v>2.1</v>
      </c>
    </row>
    <row r="29" spans="1:13" ht="15.75" customHeight="1">
      <c r="A29" s="8" t="s">
        <v>2658</v>
      </c>
      <c r="B29" s="33">
        <v>44418</v>
      </c>
      <c r="C29" s="34" t="s">
        <v>2461</v>
      </c>
      <c r="D29" s="34" t="s">
        <v>2881</v>
      </c>
      <c r="E29" s="6">
        <f t="shared" si="1"/>
        <v>49.38</v>
      </c>
      <c r="F29" s="50">
        <f t="shared" si="2"/>
        <v>1.5465273601924226E-2</v>
      </c>
      <c r="G29" s="49">
        <v>2</v>
      </c>
      <c r="H29" s="6">
        <f t="shared" si="3"/>
        <v>24.69</v>
      </c>
      <c r="I29" s="6">
        <f t="shared" si="4"/>
        <v>24.69</v>
      </c>
      <c r="J29" s="34" t="s">
        <v>2677</v>
      </c>
    </row>
    <row r="30" spans="1:13" ht="15.75" customHeight="1">
      <c r="A30" s="8" t="s">
        <v>2658</v>
      </c>
      <c r="B30" s="33">
        <v>44418</v>
      </c>
      <c r="C30" s="34" t="s">
        <v>2757</v>
      </c>
      <c r="D30" s="36" t="s">
        <v>1576</v>
      </c>
      <c r="E30" s="6">
        <f t="shared" si="1"/>
        <v>33.9</v>
      </c>
      <c r="F30" s="50">
        <f t="shared" si="2"/>
        <v>1.0617107636800956E-2</v>
      </c>
      <c r="G30" s="48">
        <v>2</v>
      </c>
      <c r="H30" s="6">
        <f t="shared" si="3"/>
        <v>16.95</v>
      </c>
      <c r="I30" s="6">
        <f t="shared" si="4"/>
        <v>16.95</v>
      </c>
    </row>
    <row r="31" spans="1:13" ht="15.75" customHeight="1">
      <c r="A31" s="8" t="s">
        <v>2658</v>
      </c>
      <c r="B31" s="35">
        <v>44418</v>
      </c>
      <c r="C31" s="34" t="s">
        <v>842</v>
      </c>
      <c r="D31" s="34" t="s">
        <v>270</v>
      </c>
      <c r="E31" s="6">
        <f t="shared" si="1"/>
        <v>3</v>
      </c>
      <c r="F31" s="50">
        <f t="shared" si="2"/>
        <v>9.3956704750450943E-4</v>
      </c>
      <c r="G31" s="48">
        <v>2</v>
      </c>
      <c r="H31" s="6">
        <f t="shared" si="3"/>
        <v>1.5</v>
      </c>
      <c r="I31" s="6">
        <f t="shared" si="4"/>
        <v>1.5</v>
      </c>
    </row>
    <row r="32" spans="1:13" ht="15.75" customHeight="1">
      <c r="A32" s="51" t="s">
        <v>2658</v>
      </c>
      <c r="B32" s="52">
        <v>44418</v>
      </c>
      <c r="C32" s="41" t="s">
        <v>2882</v>
      </c>
      <c r="D32" s="41" t="s">
        <v>2339</v>
      </c>
      <c r="E32" s="53">
        <f t="shared" si="1"/>
        <v>160</v>
      </c>
      <c r="F32" s="54">
        <f t="shared" si="2"/>
        <v>5.011024253357383E-2</v>
      </c>
      <c r="G32" s="55">
        <v>2</v>
      </c>
      <c r="H32" s="53">
        <f t="shared" si="3"/>
        <v>80</v>
      </c>
      <c r="I32" s="53">
        <f t="shared" si="4"/>
        <v>80</v>
      </c>
      <c r="J32" s="41"/>
      <c r="K32" s="41"/>
      <c r="L32" s="41"/>
      <c r="M32" s="41"/>
    </row>
    <row r="33" spans="1:11" ht="15.75" customHeight="1">
      <c r="A33" s="8" t="s">
        <v>2658</v>
      </c>
      <c r="B33" s="35">
        <v>44419</v>
      </c>
      <c r="C33" s="34" t="s">
        <v>2603</v>
      </c>
      <c r="D33" s="34" t="s">
        <v>2883</v>
      </c>
      <c r="E33" s="6">
        <f t="shared" si="1"/>
        <v>32.96</v>
      </c>
      <c r="F33" s="50">
        <f t="shared" si="2"/>
        <v>1.0322709961916209E-2</v>
      </c>
      <c r="G33" s="48">
        <v>2</v>
      </c>
      <c r="H33" s="6">
        <f t="shared" si="3"/>
        <v>16.48</v>
      </c>
      <c r="I33" s="6">
        <f t="shared" si="4"/>
        <v>16.48</v>
      </c>
    </row>
    <row r="34" spans="1:11" ht="15.75" customHeight="1">
      <c r="A34" s="8" t="s">
        <v>2658</v>
      </c>
      <c r="B34" s="33">
        <v>44419</v>
      </c>
      <c r="C34" s="34" t="s">
        <v>2412</v>
      </c>
      <c r="D34" s="34" t="s">
        <v>806</v>
      </c>
      <c r="E34" s="6">
        <f t="shared" si="1"/>
        <v>3.5</v>
      </c>
      <c r="F34" s="50">
        <f t="shared" si="2"/>
        <v>1.0961615554219276E-3</v>
      </c>
      <c r="G34" s="48">
        <v>0</v>
      </c>
      <c r="H34" s="6" t="str">
        <f t="shared" si="3"/>
        <v/>
      </c>
      <c r="I34" s="6">
        <f t="shared" si="4"/>
        <v>3.5</v>
      </c>
    </row>
    <row r="35" spans="1:11" ht="15.75" customHeight="1">
      <c r="A35" s="8" t="s">
        <v>2658</v>
      </c>
      <c r="B35" s="33">
        <v>44419</v>
      </c>
      <c r="C35" s="34" t="s">
        <v>2464</v>
      </c>
      <c r="D35" s="34" t="s">
        <v>2495</v>
      </c>
      <c r="E35" s="6">
        <f t="shared" si="1"/>
        <v>24.72</v>
      </c>
      <c r="F35" s="50">
        <f t="shared" si="2"/>
        <v>7.7420324714371569E-3</v>
      </c>
      <c r="G35" s="48">
        <v>2</v>
      </c>
      <c r="H35" s="6">
        <f t="shared" si="3"/>
        <v>12.36</v>
      </c>
      <c r="I35" s="6">
        <f t="shared" si="4"/>
        <v>12.36</v>
      </c>
    </row>
    <row r="36" spans="1:11" ht="15.75" customHeight="1">
      <c r="A36" s="8" t="s">
        <v>2658</v>
      </c>
      <c r="B36" s="33">
        <v>44420</v>
      </c>
      <c r="C36" s="34" t="s">
        <v>2412</v>
      </c>
      <c r="D36" s="36" t="s">
        <v>806</v>
      </c>
      <c r="E36" s="6">
        <f t="shared" si="1"/>
        <v>3.5</v>
      </c>
      <c r="F36" s="50">
        <f t="shared" si="2"/>
        <v>1.0961615554219276E-3</v>
      </c>
      <c r="G36" s="48">
        <v>0</v>
      </c>
      <c r="H36" s="6" t="str">
        <f t="shared" si="3"/>
        <v/>
      </c>
      <c r="I36" s="6">
        <f t="shared" si="4"/>
        <v>3.5</v>
      </c>
    </row>
    <row r="37" spans="1:11" ht="15.75" customHeight="1">
      <c r="A37" s="8" t="s">
        <v>2658</v>
      </c>
      <c r="B37" s="33">
        <v>44420</v>
      </c>
      <c r="C37" s="34" t="s">
        <v>9</v>
      </c>
      <c r="D37" s="36" t="s">
        <v>1529</v>
      </c>
      <c r="E37" s="6">
        <f t="shared" si="1"/>
        <v>7</v>
      </c>
      <c r="F37" s="50">
        <f t="shared" si="2"/>
        <v>2.1923231108438553E-3</v>
      </c>
      <c r="G37" s="48">
        <v>2</v>
      </c>
      <c r="H37" s="6">
        <f t="shared" si="3"/>
        <v>3.5</v>
      </c>
      <c r="I37" s="6">
        <f t="shared" si="4"/>
        <v>3.5</v>
      </c>
    </row>
    <row r="38" spans="1:11" ht="15.75" customHeight="1">
      <c r="A38" s="8" t="s">
        <v>2658</v>
      </c>
      <c r="B38" s="33">
        <v>44421</v>
      </c>
      <c r="C38" s="34" t="s">
        <v>2884</v>
      </c>
      <c r="D38" s="34" t="s">
        <v>2885</v>
      </c>
      <c r="E38" s="6"/>
      <c r="F38" s="50">
        <f t="shared" si="2"/>
        <v>0</v>
      </c>
      <c r="G38" s="48"/>
      <c r="H38" s="6" t="str">
        <f t="shared" si="3"/>
        <v/>
      </c>
      <c r="I38" s="6">
        <f t="shared" si="4"/>
        <v>0</v>
      </c>
      <c r="K38" s="34">
        <f>1768.89*2</f>
        <v>3537.78</v>
      </c>
    </row>
    <row r="39" spans="1:11" ht="15.75" customHeight="1">
      <c r="A39" s="8" t="s">
        <v>2658</v>
      </c>
      <c r="B39" s="33">
        <v>44421</v>
      </c>
      <c r="C39" s="34" t="s">
        <v>2412</v>
      </c>
      <c r="D39" s="34" t="s">
        <v>1529</v>
      </c>
      <c r="E39" s="6">
        <f t="shared" ref="E39:E41" si="6">MID(D39,3,LEN(D39)-2)+0</f>
        <v>7</v>
      </c>
      <c r="F39" s="50">
        <f t="shared" si="2"/>
        <v>2.1923231108438553E-3</v>
      </c>
      <c r="G39" s="48">
        <v>2</v>
      </c>
      <c r="H39" s="6">
        <f t="shared" si="3"/>
        <v>3.5</v>
      </c>
      <c r="I39" s="6">
        <f t="shared" si="4"/>
        <v>3.5</v>
      </c>
    </row>
    <row r="40" spans="1:11" ht="15.75" customHeight="1">
      <c r="A40" s="8" t="s">
        <v>2658</v>
      </c>
      <c r="B40" s="33">
        <v>44421</v>
      </c>
      <c r="C40" s="34" t="s">
        <v>2823</v>
      </c>
      <c r="D40" s="34" t="s">
        <v>2886</v>
      </c>
      <c r="E40" s="6">
        <f t="shared" si="6"/>
        <v>134.88999999999999</v>
      </c>
      <c r="F40" s="50">
        <f t="shared" si="2"/>
        <v>4.2246066345961085E-2</v>
      </c>
      <c r="G40" s="48">
        <v>2</v>
      </c>
      <c r="H40" s="6">
        <f t="shared" si="3"/>
        <v>67.444999999999993</v>
      </c>
      <c r="I40" s="6">
        <f t="shared" si="4"/>
        <v>67.444999999999993</v>
      </c>
    </row>
    <row r="41" spans="1:11" ht="15.75" customHeight="1">
      <c r="A41" s="8" t="s">
        <v>2658</v>
      </c>
      <c r="B41" s="35">
        <v>44421</v>
      </c>
      <c r="C41" s="34" t="s">
        <v>2887</v>
      </c>
      <c r="D41" s="34" t="s">
        <v>557</v>
      </c>
      <c r="E41" s="6">
        <f t="shared" si="6"/>
        <v>18</v>
      </c>
      <c r="F41" s="50">
        <f t="shared" si="2"/>
        <v>5.6374022850270563E-3</v>
      </c>
      <c r="G41" s="48">
        <v>2</v>
      </c>
      <c r="H41" s="6">
        <f t="shared" si="3"/>
        <v>9</v>
      </c>
      <c r="I41" s="6">
        <f t="shared" si="4"/>
        <v>9</v>
      </c>
    </row>
    <row r="42" spans="1:11" ht="15.75" customHeight="1">
      <c r="A42" s="8" t="s">
        <v>2658</v>
      </c>
      <c r="B42" s="35">
        <v>44421</v>
      </c>
      <c r="C42" s="34" t="s">
        <v>2884</v>
      </c>
      <c r="D42" s="34" t="s">
        <v>2885</v>
      </c>
      <c r="E42" s="6"/>
      <c r="F42" s="50">
        <f t="shared" si="2"/>
        <v>0</v>
      </c>
      <c r="G42" s="49"/>
      <c r="H42" s="6" t="str">
        <f t="shared" si="3"/>
        <v/>
      </c>
      <c r="I42" s="6">
        <f t="shared" si="4"/>
        <v>0</v>
      </c>
    </row>
    <row r="43" spans="1:11" ht="15.75" customHeight="1">
      <c r="A43" s="8" t="s">
        <v>2658</v>
      </c>
      <c r="B43" s="33">
        <v>44422</v>
      </c>
      <c r="C43" s="34" t="s">
        <v>2729</v>
      </c>
      <c r="D43" s="34" t="s">
        <v>66</v>
      </c>
      <c r="E43" s="6">
        <f t="shared" ref="E43:E116" si="7">MID(D43,3,LEN(D43)-2)+0</f>
        <v>2</v>
      </c>
      <c r="F43" s="50">
        <f t="shared" si="2"/>
        <v>6.2637803166967288E-4</v>
      </c>
      <c r="G43" s="48">
        <v>2</v>
      </c>
      <c r="H43" s="6">
        <f t="shared" si="3"/>
        <v>1</v>
      </c>
      <c r="I43" s="6">
        <f t="shared" si="4"/>
        <v>1</v>
      </c>
    </row>
    <row r="44" spans="1:11" ht="15.75" customHeight="1">
      <c r="A44" s="8" t="s">
        <v>2658</v>
      </c>
      <c r="B44" s="35">
        <v>44422</v>
      </c>
      <c r="C44" s="34" t="s">
        <v>2412</v>
      </c>
      <c r="D44" s="34" t="s">
        <v>806</v>
      </c>
      <c r="E44" s="6">
        <f t="shared" si="7"/>
        <v>3.5</v>
      </c>
      <c r="F44" s="50">
        <f t="shared" si="2"/>
        <v>1.0961615554219276E-3</v>
      </c>
      <c r="G44" s="48">
        <v>2</v>
      </c>
      <c r="H44" s="6">
        <f t="shared" si="3"/>
        <v>1.75</v>
      </c>
      <c r="I44" s="6">
        <f t="shared" si="4"/>
        <v>1.75</v>
      </c>
    </row>
    <row r="45" spans="1:11" ht="15.75" customHeight="1">
      <c r="A45" s="8" t="s">
        <v>2658</v>
      </c>
      <c r="B45" s="33">
        <v>44422</v>
      </c>
      <c r="C45" s="34" t="s">
        <v>2823</v>
      </c>
      <c r="D45" s="34" t="s">
        <v>2888</v>
      </c>
      <c r="E45" s="6">
        <f t="shared" si="7"/>
        <v>110.5</v>
      </c>
      <c r="F45" s="50">
        <f t="shared" si="2"/>
        <v>3.4607386249749426E-2</v>
      </c>
      <c r="G45" s="48">
        <v>2</v>
      </c>
      <c r="H45" s="6">
        <f t="shared" si="3"/>
        <v>55.25</v>
      </c>
      <c r="I45" s="6">
        <f t="shared" si="4"/>
        <v>55.25</v>
      </c>
    </row>
    <row r="46" spans="1:11" ht="15.75" customHeight="1">
      <c r="A46" s="8" t="s">
        <v>2658</v>
      </c>
      <c r="B46" s="35">
        <v>44423</v>
      </c>
      <c r="C46" s="34" t="s">
        <v>2889</v>
      </c>
      <c r="D46" s="34" t="s">
        <v>2514</v>
      </c>
      <c r="E46" s="6">
        <f t="shared" si="7"/>
        <v>26.48</v>
      </c>
      <c r="F46" s="50">
        <f t="shared" si="2"/>
        <v>8.2932451393064703E-3</v>
      </c>
      <c r="G46" s="48">
        <v>2</v>
      </c>
      <c r="H46" s="6">
        <f t="shared" si="3"/>
        <v>13.24</v>
      </c>
      <c r="I46" s="6">
        <f t="shared" si="4"/>
        <v>13.24</v>
      </c>
    </row>
    <row r="47" spans="1:11" ht="15.75" customHeight="1">
      <c r="A47" s="8" t="s">
        <v>2658</v>
      </c>
      <c r="B47" s="35">
        <v>44423</v>
      </c>
      <c r="C47" s="34" t="s">
        <v>2412</v>
      </c>
      <c r="D47" s="34" t="s">
        <v>806</v>
      </c>
      <c r="E47" s="6">
        <f t="shared" si="7"/>
        <v>3.5</v>
      </c>
      <c r="F47" s="50">
        <f t="shared" si="2"/>
        <v>1.0961615554219276E-3</v>
      </c>
      <c r="G47" s="48">
        <v>0</v>
      </c>
      <c r="H47" s="6" t="str">
        <f t="shared" si="3"/>
        <v/>
      </c>
      <c r="I47" s="6">
        <f t="shared" si="4"/>
        <v>3.5</v>
      </c>
    </row>
    <row r="48" spans="1:11" ht="15.75" customHeight="1">
      <c r="A48" s="8" t="s">
        <v>2658</v>
      </c>
      <c r="B48" s="33">
        <v>44423</v>
      </c>
      <c r="C48" s="34" t="s">
        <v>2878</v>
      </c>
      <c r="D48" s="34" t="s">
        <v>632</v>
      </c>
      <c r="E48" s="6">
        <f t="shared" si="7"/>
        <v>1.95</v>
      </c>
      <c r="F48" s="50">
        <f t="shared" si="2"/>
        <v>6.1071858087793105E-4</v>
      </c>
      <c r="G48" s="49">
        <v>1</v>
      </c>
      <c r="H48" s="6">
        <f t="shared" si="3"/>
        <v>1.95</v>
      </c>
      <c r="I48" s="6">
        <f t="shared" si="4"/>
        <v>0</v>
      </c>
    </row>
    <row r="49" spans="1:9" ht="15.75" customHeight="1">
      <c r="A49" s="8" t="s">
        <v>2658</v>
      </c>
      <c r="B49" s="33">
        <v>44423</v>
      </c>
      <c r="C49" s="34" t="s">
        <v>2890</v>
      </c>
      <c r="D49" s="34" t="s">
        <v>2443</v>
      </c>
      <c r="E49" s="6">
        <f t="shared" si="7"/>
        <v>1.1000000000000001</v>
      </c>
      <c r="F49" s="50">
        <f t="shared" si="2"/>
        <v>3.4450791741832016E-4</v>
      </c>
      <c r="G49" s="48">
        <v>2</v>
      </c>
      <c r="H49" s="6">
        <f t="shared" si="3"/>
        <v>0.55000000000000004</v>
      </c>
      <c r="I49" s="6">
        <f t="shared" si="4"/>
        <v>0.55000000000000004</v>
      </c>
    </row>
    <row r="50" spans="1:9" ht="15.75" customHeight="1">
      <c r="A50" s="8" t="s">
        <v>2658</v>
      </c>
      <c r="B50" s="35">
        <v>44424</v>
      </c>
      <c r="C50" s="34" t="s">
        <v>443</v>
      </c>
      <c r="D50" s="34" t="s">
        <v>634</v>
      </c>
      <c r="E50" s="6">
        <f t="shared" si="7"/>
        <v>11.1</v>
      </c>
      <c r="F50" s="50">
        <f t="shared" si="2"/>
        <v>3.4763980757666845E-3</v>
      </c>
      <c r="G50" s="48">
        <v>2</v>
      </c>
      <c r="H50" s="6">
        <f t="shared" si="3"/>
        <v>5.55</v>
      </c>
      <c r="I50" s="6">
        <f t="shared" si="4"/>
        <v>5.55</v>
      </c>
    </row>
    <row r="51" spans="1:9" ht="15.75" customHeight="1">
      <c r="A51" s="8" t="s">
        <v>2658</v>
      </c>
      <c r="B51" s="35">
        <v>44424</v>
      </c>
      <c r="C51" s="34" t="s">
        <v>2461</v>
      </c>
      <c r="D51" s="34" t="s">
        <v>529</v>
      </c>
      <c r="E51" s="6">
        <f t="shared" si="7"/>
        <v>11.2</v>
      </c>
      <c r="F51" s="50">
        <f t="shared" si="2"/>
        <v>3.5077169773501679E-3</v>
      </c>
      <c r="G51" s="48">
        <v>2</v>
      </c>
      <c r="H51" s="6">
        <f t="shared" si="3"/>
        <v>5.6</v>
      </c>
      <c r="I51" s="6">
        <f t="shared" si="4"/>
        <v>5.6</v>
      </c>
    </row>
    <row r="52" spans="1:9" ht="15.75" customHeight="1">
      <c r="A52" s="8" t="s">
        <v>2658</v>
      </c>
      <c r="B52" s="35">
        <v>44424</v>
      </c>
      <c r="C52" s="34" t="s">
        <v>2412</v>
      </c>
      <c r="D52" s="34" t="s">
        <v>806</v>
      </c>
      <c r="E52" s="6">
        <f t="shared" si="7"/>
        <v>3.5</v>
      </c>
      <c r="F52" s="50">
        <f t="shared" si="2"/>
        <v>1.0961615554219276E-3</v>
      </c>
      <c r="G52" s="48">
        <v>0</v>
      </c>
      <c r="H52" s="6" t="str">
        <f t="shared" si="3"/>
        <v/>
      </c>
      <c r="I52" s="6">
        <f t="shared" si="4"/>
        <v>3.5</v>
      </c>
    </row>
    <row r="53" spans="1:9" ht="15.75" customHeight="1">
      <c r="A53" s="8" t="s">
        <v>2658</v>
      </c>
      <c r="B53" s="35">
        <v>44425</v>
      </c>
      <c r="C53" s="34" t="s">
        <v>2280</v>
      </c>
      <c r="D53" s="34" t="s">
        <v>2891</v>
      </c>
      <c r="E53" s="6">
        <f t="shared" si="7"/>
        <v>46.12</v>
      </c>
      <c r="F53" s="50">
        <f t="shared" si="2"/>
        <v>1.4444277410302657E-2</v>
      </c>
      <c r="G53" s="48">
        <v>2</v>
      </c>
      <c r="H53" s="6">
        <f t="shared" si="3"/>
        <v>23.06</v>
      </c>
      <c r="I53" s="6">
        <f t="shared" si="4"/>
        <v>23.06</v>
      </c>
    </row>
    <row r="54" spans="1:9" ht="15.75" customHeight="1">
      <c r="A54" s="8" t="s">
        <v>2658</v>
      </c>
      <c r="B54" s="35">
        <v>44426</v>
      </c>
      <c r="C54" s="36" t="s">
        <v>443</v>
      </c>
      <c r="D54" s="36" t="s">
        <v>642</v>
      </c>
      <c r="E54" s="6">
        <f t="shared" si="7"/>
        <v>17.899999999999999</v>
      </c>
      <c r="F54" s="50">
        <f t="shared" si="2"/>
        <v>5.6060833834435725E-3</v>
      </c>
      <c r="G54" s="48">
        <v>2</v>
      </c>
      <c r="H54" s="6">
        <f t="shared" si="3"/>
        <v>8.9499999999999993</v>
      </c>
      <c r="I54" s="6">
        <f t="shared" si="4"/>
        <v>8.9499999999999993</v>
      </c>
    </row>
    <row r="55" spans="1:9" ht="15.75" customHeight="1">
      <c r="A55" s="8" t="s">
        <v>2658</v>
      </c>
      <c r="B55" s="35">
        <v>44426</v>
      </c>
      <c r="C55" s="34" t="s">
        <v>1842</v>
      </c>
      <c r="D55" s="34" t="s">
        <v>2892</v>
      </c>
      <c r="E55" s="6">
        <f t="shared" si="7"/>
        <v>25.31</v>
      </c>
      <c r="F55" s="50">
        <f t="shared" si="2"/>
        <v>7.9268139907797096E-3</v>
      </c>
      <c r="G55" s="48">
        <v>2</v>
      </c>
      <c r="H55" s="6">
        <f t="shared" si="3"/>
        <v>12.654999999999999</v>
      </c>
      <c r="I55" s="6">
        <f t="shared" si="4"/>
        <v>12.654999999999999</v>
      </c>
    </row>
    <row r="56" spans="1:9" ht="15.75" customHeight="1">
      <c r="A56" s="8" t="s">
        <v>2658</v>
      </c>
      <c r="B56" s="33">
        <v>44426</v>
      </c>
      <c r="C56" s="34" t="s">
        <v>2412</v>
      </c>
      <c r="D56" s="34" t="s">
        <v>806</v>
      </c>
      <c r="E56" s="6">
        <f t="shared" si="7"/>
        <v>3.5</v>
      </c>
      <c r="F56" s="50">
        <f t="shared" si="2"/>
        <v>1.0961615554219276E-3</v>
      </c>
      <c r="G56" s="49">
        <v>0</v>
      </c>
      <c r="H56" s="6" t="str">
        <f t="shared" si="3"/>
        <v/>
      </c>
      <c r="I56" s="6">
        <f t="shared" si="4"/>
        <v>3.5</v>
      </c>
    </row>
    <row r="57" spans="1:9" ht="15.75" customHeight="1">
      <c r="A57" s="8" t="s">
        <v>2658</v>
      </c>
      <c r="B57" s="33">
        <v>44427</v>
      </c>
      <c r="C57" s="34" t="s">
        <v>9</v>
      </c>
      <c r="D57" s="34" t="s">
        <v>2893</v>
      </c>
      <c r="E57" s="6">
        <f t="shared" si="7"/>
        <v>84.4</v>
      </c>
      <c r="F57" s="50">
        <f t="shared" si="2"/>
        <v>2.6433152936460199E-2</v>
      </c>
      <c r="G57" s="48">
        <v>2</v>
      </c>
      <c r="H57" s="6">
        <f t="shared" si="3"/>
        <v>42.2</v>
      </c>
      <c r="I57" s="6">
        <f t="shared" si="4"/>
        <v>42.2</v>
      </c>
    </row>
    <row r="58" spans="1:9" ht="15.75" customHeight="1">
      <c r="A58" s="8" t="s">
        <v>2658</v>
      </c>
      <c r="B58" s="35">
        <v>44427</v>
      </c>
      <c r="C58" s="34" t="s">
        <v>1842</v>
      </c>
      <c r="D58" s="34" t="s">
        <v>2533</v>
      </c>
      <c r="E58" s="6">
        <f t="shared" si="7"/>
        <v>60</v>
      </c>
      <c r="F58" s="50">
        <f t="shared" si="2"/>
        <v>1.8791340950090187E-2</v>
      </c>
      <c r="G58" s="48">
        <v>2</v>
      </c>
      <c r="H58" s="6">
        <f t="shared" si="3"/>
        <v>30</v>
      </c>
      <c r="I58" s="6">
        <f t="shared" si="4"/>
        <v>30</v>
      </c>
    </row>
    <row r="59" spans="1:9" ht="15.75" customHeight="1">
      <c r="A59" s="8" t="s">
        <v>2658</v>
      </c>
      <c r="B59" s="35">
        <v>44427</v>
      </c>
      <c r="C59" s="34" t="s">
        <v>1842</v>
      </c>
      <c r="D59" s="34" t="s">
        <v>471</v>
      </c>
      <c r="E59" s="6">
        <f t="shared" si="7"/>
        <v>20</v>
      </c>
      <c r="F59" s="50">
        <f t="shared" si="2"/>
        <v>6.2637803166967288E-3</v>
      </c>
      <c r="G59" s="48">
        <v>2</v>
      </c>
      <c r="H59" s="6">
        <f t="shared" si="3"/>
        <v>10</v>
      </c>
      <c r="I59" s="6">
        <f t="shared" si="4"/>
        <v>10</v>
      </c>
    </row>
    <row r="60" spans="1:9" ht="15.75" customHeight="1">
      <c r="A60" s="8" t="s">
        <v>2658</v>
      </c>
      <c r="B60" s="33">
        <v>44427</v>
      </c>
      <c r="C60" s="34" t="s">
        <v>2894</v>
      </c>
      <c r="D60" s="36" t="s">
        <v>1645</v>
      </c>
      <c r="E60" s="6">
        <f t="shared" si="7"/>
        <v>0.18</v>
      </c>
      <c r="F60" s="50">
        <f t="shared" si="2"/>
        <v>5.6374022850270557E-5</v>
      </c>
      <c r="G60" s="48">
        <v>2</v>
      </c>
      <c r="H60" s="6">
        <f t="shared" si="3"/>
        <v>0.09</v>
      </c>
      <c r="I60" s="6">
        <f t="shared" si="4"/>
        <v>0.09</v>
      </c>
    </row>
    <row r="61" spans="1:9" ht="15.75" customHeight="1">
      <c r="A61" s="8" t="s">
        <v>2658</v>
      </c>
      <c r="B61" s="33">
        <v>44427</v>
      </c>
      <c r="C61" s="34" t="s">
        <v>2895</v>
      </c>
      <c r="D61" s="34" t="s">
        <v>1118</v>
      </c>
      <c r="E61" s="6">
        <f t="shared" si="7"/>
        <v>1.02</v>
      </c>
      <c r="F61" s="50">
        <f t="shared" si="2"/>
        <v>3.1945279615153317E-4</v>
      </c>
      <c r="G61" s="49">
        <v>2</v>
      </c>
      <c r="H61" s="6">
        <f t="shared" si="3"/>
        <v>0.51</v>
      </c>
      <c r="I61" s="6">
        <f t="shared" si="4"/>
        <v>0.51</v>
      </c>
    </row>
    <row r="62" spans="1:9" ht="15.75" customHeight="1">
      <c r="A62" s="8" t="s">
        <v>2658</v>
      </c>
      <c r="B62" s="33">
        <v>44427</v>
      </c>
      <c r="C62" s="34" t="s">
        <v>2896</v>
      </c>
      <c r="D62" s="34" t="s">
        <v>358</v>
      </c>
      <c r="E62" s="6">
        <f t="shared" si="7"/>
        <v>10</v>
      </c>
      <c r="F62" s="50">
        <f t="shared" si="2"/>
        <v>3.1318901583483644E-3</v>
      </c>
      <c r="G62" s="48">
        <v>2</v>
      </c>
      <c r="H62" s="6">
        <f t="shared" si="3"/>
        <v>5</v>
      </c>
      <c r="I62" s="6">
        <f t="shared" si="4"/>
        <v>5</v>
      </c>
    </row>
    <row r="63" spans="1:9" ht="15.75" customHeight="1">
      <c r="A63" s="8" t="s">
        <v>2658</v>
      </c>
      <c r="B63" s="35">
        <v>44428</v>
      </c>
      <c r="C63" s="34" t="s">
        <v>326</v>
      </c>
      <c r="D63" s="34" t="s">
        <v>2897</v>
      </c>
      <c r="E63" s="6">
        <f t="shared" si="7"/>
        <v>7.15</v>
      </c>
      <c r="F63" s="50">
        <f t="shared" si="2"/>
        <v>2.2393014632190807E-3</v>
      </c>
      <c r="G63" s="48">
        <v>2</v>
      </c>
      <c r="H63" s="6">
        <f t="shared" si="3"/>
        <v>3.5750000000000002</v>
      </c>
      <c r="I63" s="6">
        <f t="shared" si="4"/>
        <v>3.5750000000000002</v>
      </c>
    </row>
    <row r="64" spans="1:9" ht="15.75" customHeight="1">
      <c r="A64" s="8" t="s">
        <v>2658</v>
      </c>
      <c r="B64" s="33">
        <v>44428</v>
      </c>
      <c r="C64" s="34" t="s">
        <v>2412</v>
      </c>
      <c r="D64" s="34" t="s">
        <v>2306</v>
      </c>
      <c r="E64" s="6">
        <f t="shared" si="7"/>
        <v>6.3</v>
      </c>
      <c r="F64" s="50">
        <f t="shared" si="2"/>
        <v>1.9730907997594698E-3</v>
      </c>
      <c r="G64" s="48">
        <v>2</v>
      </c>
      <c r="H64" s="6">
        <f t="shared" si="3"/>
        <v>3.15</v>
      </c>
      <c r="I64" s="6">
        <f t="shared" si="4"/>
        <v>3.15</v>
      </c>
    </row>
    <row r="65" spans="1:13" ht="15.75" customHeight="1">
      <c r="A65" s="8" t="s">
        <v>2658</v>
      </c>
      <c r="B65" s="35">
        <v>44428</v>
      </c>
      <c r="C65" s="34" t="s">
        <v>443</v>
      </c>
      <c r="D65" s="36" t="s">
        <v>2442</v>
      </c>
      <c r="E65" s="6">
        <f t="shared" si="7"/>
        <v>16.3</v>
      </c>
      <c r="F65" s="50">
        <f t="shared" si="2"/>
        <v>5.1049809581078347E-3</v>
      </c>
      <c r="G65" s="48">
        <v>2</v>
      </c>
      <c r="H65" s="6">
        <f t="shared" si="3"/>
        <v>8.15</v>
      </c>
      <c r="I65" s="6">
        <f t="shared" si="4"/>
        <v>8.15</v>
      </c>
    </row>
    <row r="66" spans="1:13" ht="15.75" customHeight="1">
      <c r="A66" s="8" t="s">
        <v>2658</v>
      </c>
      <c r="B66" s="33">
        <v>44429</v>
      </c>
      <c r="C66" s="34" t="s">
        <v>1916</v>
      </c>
      <c r="D66" s="34" t="s">
        <v>2396</v>
      </c>
      <c r="E66" s="6">
        <f t="shared" si="7"/>
        <v>15.4</v>
      </c>
      <c r="F66" s="50">
        <f t="shared" si="2"/>
        <v>4.8231108438564815E-3</v>
      </c>
      <c r="G66" s="49">
        <v>2</v>
      </c>
      <c r="H66" s="6">
        <f t="shared" si="3"/>
        <v>7.7</v>
      </c>
      <c r="I66" s="6">
        <f t="shared" si="4"/>
        <v>7.7</v>
      </c>
    </row>
    <row r="67" spans="1:13" ht="15.75" customHeight="1">
      <c r="A67" s="8" t="s">
        <v>2658</v>
      </c>
      <c r="B67" s="33">
        <v>44429</v>
      </c>
      <c r="C67" s="34" t="s">
        <v>2280</v>
      </c>
      <c r="D67" s="34" t="s">
        <v>2898</v>
      </c>
      <c r="E67" s="6">
        <f t="shared" si="7"/>
        <v>50.84</v>
      </c>
      <c r="F67" s="50">
        <f t="shared" si="2"/>
        <v>1.5922529565043086E-2</v>
      </c>
      <c r="G67" s="48">
        <v>2</v>
      </c>
      <c r="H67" s="6">
        <f t="shared" si="3"/>
        <v>25.42</v>
      </c>
      <c r="I67" s="6">
        <f t="shared" si="4"/>
        <v>25.42</v>
      </c>
    </row>
    <row r="68" spans="1:13" ht="15.75" customHeight="1">
      <c r="A68" s="8" t="s">
        <v>2658</v>
      </c>
      <c r="B68" s="35">
        <v>44429</v>
      </c>
      <c r="C68" s="34" t="s">
        <v>2899</v>
      </c>
      <c r="D68" s="34" t="s">
        <v>860</v>
      </c>
      <c r="E68" s="6">
        <f t="shared" si="7"/>
        <v>9.6999999999999993</v>
      </c>
      <c r="F68" s="50">
        <f t="shared" si="2"/>
        <v>3.0379334535979136E-3</v>
      </c>
      <c r="G68" s="48">
        <v>2</v>
      </c>
      <c r="H68" s="6">
        <f t="shared" si="3"/>
        <v>4.8499999999999996</v>
      </c>
      <c r="I68" s="6">
        <f t="shared" si="4"/>
        <v>4.8499999999999996</v>
      </c>
    </row>
    <row r="69" spans="1:13" ht="15.75" customHeight="1">
      <c r="A69" s="8" t="s">
        <v>2658</v>
      </c>
      <c r="B69" s="35">
        <v>44430</v>
      </c>
      <c r="C69" s="34" t="s">
        <v>2900</v>
      </c>
      <c r="D69" s="34" t="s">
        <v>1612</v>
      </c>
      <c r="E69" s="6">
        <f t="shared" si="7"/>
        <v>4.7</v>
      </c>
      <c r="F69" s="50">
        <f t="shared" si="2"/>
        <v>1.4719883744237314E-3</v>
      </c>
      <c r="G69" s="48">
        <v>2</v>
      </c>
      <c r="H69" s="6">
        <f t="shared" si="3"/>
        <v>2.35</v>
      </c>
      <c r="I69" s="6">
        <f t="shared" si="4"/>
        <v>2.35</v>
      </c>
    </row>
    <row r="70" spans="1:13" ht="15.75" customHeight="1">
      <c r="A70" s="8" t="s">
        <v>2658</v>
      </c>
      <c r="B70" s="35">
        <v>44430</v>
      </c>
      <c r="C70" s="34" t="s">
        <v>2901</v>
      </c>
      <c r="D70" s="34" t="s">
        <v>2463</v>
      </c>
      <c r="E70" s="6">
        <f t="shared" si="7"/>
        <v>39.5</v>
      </c>
      <c r="F70" s="50">
        <f t="shared" si="2"/>
        <v>1.237096612547604E-2</v>
      </c>
      <c r="G70" s="48">
        <v>2</v>
      </c>
      <c r="H70" s="6">
        <f t="shared" si="3"/>
        <v>19.75</v>
      </c>
      <c r="I70" s="6">
        <f t="shared" si="4"/>
        <v>19.75</v>
      </c>
    </row>
    <row r="71" spans="1:13" ht="15.75" customHeight="1">
      <c r="A71" s="8" t="s">
        <v>2658</v>
      </c>
      <c r="B71" s="37">
        <v>44430</v>
      </c>
      <c r="C71" s="34" t="s">
        <v>2646</v>
      </c>
      <c r="D71" s="34" t="s">
        <v>2902</v>
      </c>
      <c r="E71" s="6">
        <f t="shared" si="7"/>
        <v>53.3</v>
      </c>
      <c r="F71" s="50">
        <f t="shared" si="2"/>
        <v>1.6692974543996781E-2</v>
      </c>
      <c r="G71" s="48">
        <v>2</v>
      </c>
      <c r="H71" s="6">
        <f t="shared" si="3"/>
        <v>26.65</v>
      </c>
      <c r="I71" s="6">
        <f t="shared" si="4"/>
        <v>26.65</v>
      </c>
    </row>
    <row r="72" spans="1:13" ht="15.75" customHeight="1">
      <c r="A72" s="8" t="s">
        <v>2658</v>
      </c>
      <c r="B72" s="33">
        <v>44430</v>
      </c>
      <c r="C72" s="34" t="s">
        <v>2903</v>
      </c>
      <c r="D72" s="34" t="s">
        <v>2904</v>
      </c>
      <c r="E72" s="6">
        <f t="shared" si="7"/>
        <v>152.4</v>
      </c>
      <c r="F72" s="50">
        <f t="shared" si="2"/>
        <v>4.7730006013229076E-2</v>
      </c>
      <c r="G72" s="48">
        <v>3</v>
      </c>
      <c r="H72" s="6">
        <f t="shared" si="3"/>
        <v>50.800000000000004</v>
      </c>
      <c r="I72" s="6">
        <f t="shared" si="4"/>
        <v>101.6</v>
      </c>
    </row>
    <row r="73" spans="1:13" ht="15.75" customHeight="1">
      <c r="A73" s="8" t="s">
        <v>2658</v>
      </c>
      <c r="B73" s="35">
        <v>44431</v>
      </c>
      <c r="C73" s="34" t="s">
        <v>2887</v>
      </c>
      <c r="D73" s="34" t="s">
        <v>95</v>
      </c>
      <c r="E73" s="6">
        <f t="shared" si="7"/>
        <v>27</v>
      </c>
      <c r="F73" s="50">
        <f t="shared" si="2"/>
        <v>8.4561034275405841E-3</v>
      </c>
      <c r="G73" s="48">
        <v>2</v>
      </c>
      <c r="H73" s="6">
        <f t="shared" si="3"/>
        <v>13.5</v>
      </c>
      <c r="I73" s="6">
        <f t="shared" si="4"/>
        <v>13.5</v>
      </c>
    </row>
    <row r="74" spans="1:13" ht="15.75" customHeight="1">
      <c r="A74" s="8" t="s">
        <v>2658</v>
      </c>
      <c r="B74" s="35">
        <v>44431</v>
      </c>
      <c r="C74" s="34" t="s">
        <v>2757</v>
      </c>
      <c r="D74" s="34" t="s">
        <v>1576</v>
      </c>
      <c r="E74" s="6">
        <f t="shared" si="7"/>
        <v>33.9</v>
      </c>
      <c r="F74" s="50">
        <f t="shared" si="2"/>
        <v>1.0617107636800956E-2</v>
      </c>
      <c r="G74" s="48">
        <v>2</v>
      </c>
      <c r="H74" s="6">
        <f t="shared" si="3"/>
        <v>16.95</v>
      </c>
      <c r="I74" s="6">
        <f t="shared" si="4"/>
        <v>16.95</v>
      </c>
    </row>
    <row r="75" spans="1:13" ht="15.75" customHeight="1">
      <c r="A75" s="8" t="s">
        <v>2658</v>
      </c>
      <c r="B75" s="35">
        <v>44431</v>
      </c>
      <c r="C75" s="34" t="s">
        <v>2905</v>
      </c>
      <c r="D75" s="34" t="s">
        <v>2087</v>
      </c>
      <c r="E75" s="6">
        <f t="shared" si="7"/>
        <v>1.84</v>
      </c>
      <c r="F75" s="50">
        <f t="shared" si="2"/>
        <v>5.7626778913609912E-4</v>
      </c>
      <c r="G75" s="48">
        <v>1</v>
      </c>
      <c r="H75" s="6">
        <f t="shared" si="3"/>
        <v>1.84</v>
      </c>
      <c r="I75" s="6">
        <f t="shared" si="4"/>
        <v>0</v>
      </c>
    </row>
    <row r="76" spans="1:13" ht="15.75" customHeight="1">
      <c r="A76" s="51" t="s">
        <v>2658</v>
      </c>
      <c r="B76" s="52">
        <v>44431</v>
      </c>
      <c r="C76" s="41" t="s">
        <v>2906</v>
      </c>
      <c r="D76" s="41" t="s">
        <v>2665</v>
      </c>
      <c r="E76" s="53">
        <f t="shared" si="7"/>
        <v>161</v>
      </c>
      <c r="F76" s="54">
        <f t="shared" si="2"/>
        <v>5.0423431549408669E-2</v>
      </c>
      <c r="G76" s="55"/>
      <c r="H76" s="53" t="str">
        <f t="shared" si="3"/>
        <v/>
      </c>
      <c r="I76" s="53">
        <f t="shared" si="4"/>
        <v>161</v>
      </c>
      <c r="J76" s="41"/>
      <c r="K76" s="41"/>
      <c r="L76" s="41"/>
      <c r="M76" s="41"/>
    </row>
    <row r="77" spans="1:13" ht="15.75" customHeight="1">
      <c r="A77" s="8" t="s">
        <v>2658</v>
      </c>
      <c r="B77" s="33">
        <v>44432</v>
      </c>
      <c r="C77" s="34" t="s">
        <v>2461</v>
      </c>
      <c r="D77" s="34" t="s">
        <v>2907</v>
      </c>
      <c r="E77" s="6">
        <f t="shared" si="7"/>
        <v>16.149999999999999</v>
      </c>
      <c r="F77" s="50">
        <f t="shared" si="2"/>
        <v>5.058002605732608E-3</v>
      </c>
      <c r="G77" s="48">
        <v>2</v>
      </c>
      <c r="H77" s="6">
        <f t="shared" si="3"/>
        <v>8.0749999999999993</v>
      </c>
      <c r="I77" s="6">
        <f t="shared" si="4"/>
        <v>8.0749999999999993</v>
      </c>
    </row>
    <row r="78" spans="1:13" ht="15.75" customHeight="1">
      <c r="A78" s="8" t="s">
        <v>2658</v>
      </c>
      <c r="B78" s="35">
        <v>44432</v>
      </c>
      <c r="C78" s="34" t="s">
        <v>2623</v>
      </c>
      <c r="D78" s="36" t="s">
        <v>2908</v>
      </c>
      <c r="E78" s="6">
        <f t="shared" si="7"/>
        <v>50.3</v>
      </c>
      <c r="F78" s="50">
        <f t="shared" si="2"/>
        <v>1.5753407496492271E-2</v>
      </c>
      <c r="G78" s="48">
        <v>2</v>
      </c>
      <c r="H78" s="6">
        <f t="shared" si="3"/>
        <v>25.15</v>
      </c>
      <c r="I78" s="6">
        <f t="shared" si="4"/>
        <v>25.15</v>
      </c>
    </row>
    <row r="79" spans="1:13" ht="15.75" customHeight="1">
      <c r="A79" s="8" t="s">
        <v>2658</v>
      </c>
      <c r="B79" s="35">
        <v>44432</v>
      </c>
      <c r="C79" s="36" t="s">
        <v>2412</v>
      </c>
      <c r="D79" s="36" t="s">
        <v>2176</v>
      </c>
      <c r="E79" s="6">
        <f t="shared" si="7"/>
        <v>7.3</v>
      </c>
      <c r="F79" s="50">
        <f t="shared" si="2"/>
        <v>2.2862798155943061E-3</v>
      </c>
      <c r="G79" s="48">
        <v>1</v>
      </c>
      <c r="H79" s="6">
        <f t="shared" si="3"/>
        <v>7.3</v>
      </c>
      <c r="I79" s="6">
        <f t="shared" si="4"/>
        <v>0</v>
      </c>
    </row>
    <row r="80" spans="1:13" ht="15.75" customHeight="1">
      <c r="A80" s="8" t="s">
        <v>2658</v>
      </c>
      <c r="B80" s="33">
        <v>44434</v>
      </c>
      <c r="C80" s="34" t="s">
        <v>2909</v>
      </c>
      <c r="D80" s="36" t="s">
        <v>2910</v>
      </c>
      <c r="E80" s="6">
        <f t="shared" si="7"/>
        <v>31.54</v>
      </c>
      <c r="F80" s="50">
        <f t="shared" si="2"/>
        <v>9.8779815594307423E-3</v>
      </c>
      <c r="G80" s="48">
        <v>2</v>
      </c>
      <c r="H80" s="6">
        <f t="shared" si="3"/>
        <v>15.77</v>
      </c>
      <c r="I80" s="6">
        <f t="shared" si="4"/>
        <v>15.77</v>
      </c>
    </row>
    <row r="81" spans="1:9" ht="15.75" customHeight="1">
      <c r="A81" s="8" t="s">
        <v>2658</v>
      </c>
      <c r="B81" s="33">
        <v>44434</v>
      </c>
      <c r="C81" s="34" t="s">
        <v>502</v>
      </c>
      <c r="D81" s="34" t="s">
        <v>2529</v>
      </c>
      <c r="E81" s="6">
        <f t="shared" si="7"/>
        <v>1.1499999999999999</v>
      </c>
      <c r="F81" s="50">
        <f t="shared" si="2"/>
        <v>3.6016736821006188E-4</v>
      </c>
      <c r="G81" s="48">
        <v>0</v>
      </c>
      <c r="H81" s="6" t="str">
        <f t="shared" si="3"/>
        <v/>
      </c>
      <c r="I81" s="6">
        <f t="shared" si="4"/>
        <v>1.1499999999999999</v>
      </c>
    </row>
    <row r="82" spans="1:9" ht="15.75" customHeight="1">
      <c r="A82" s="8" t="s">
        <v>2658</v>
      </c>
      <c r="B82" s="33">
        <v>44435</v>
      </c>
      <c r="C82" s="34" t="s">
        <v>2412</v>
      </c>
      <c r="D82" s="34" t="s">
        <v>1529</v>
      </c>
      <c r="E82" s="6">
        <f t="shared" si="7"/>
        <v>7</v>
      </c>
      <c r="F82" s="50">
        <f t="shared" si="2"/>
        <v>2.1923231108438553E-3</v>
      </c>
      <c r="G82" s="49">
        <v>2</v>
      </c>
      <c r="H82" s="6">
        <f t="shared" si="3"/>
        <v>3.5</v>
      </c>
      <c r="I82" s="6">
        <f t="shared" si="4"/>
        <v>3.5</v>
      </c>
    </row>
    <row r="83" spans="1:9" ht="15.75" customHeight="1">
      <c r="A83" s="8" t="s">
        <v>2658</v>
      </c>
      <c r="B83" s="35">
        <v>44435</v>
      </c>
      <c r="C83" s="34" t="s">
        <v>2746</v>
      </c>
      <c r="D83" s="34" t="s">
        <v>2911</v>
      </c>
      <c r="E83" s="6">
        <f t="shared" si="7"/>
        <v>21.98</v>
      </c>
      <c r="F83" s="50">
        <f t="shared" si="2"/>
        <v>6.8838945680497051E-3</v>
      </c>
      <c r="G83" s="48">
        <v>0</v>
      </c>
      <c r="H83" s="6" t="str">
        <f t="shared" si="3"/>
        <v/>
      </c>
      <c r="I83" s="6">
        <f t="shared" si="4"/>
        <v>21.98</v>
      </c>
    </row>
    <row r="84" spans="1:9" ht="15.75" customHeight="1">
      <c r="A84" s="8" t="s">
        <v>2658</v>
      </c>
      <c r="B84" s="33">
        <v>44435</v>
      </c>
      <c r="C84" s="34" t="s">
        <v>2746</v>
      </c>
      <c r="D84" s="34" t="s">
        <v>237</v>
      </c>
      <c r="E84" s="6">
        <f t="shared" si="7"/>
        <v>1.48</v>
      </c>
      <c r="F84" s="50">
        <f t="shared" si="2"/>
        <v>4.6351974343555798E-4</v>
      </c>
      <c r="G84" s="48">
        <v>0</v>
      </c>
      <c r="H84" s="6" t="str">
        <f t="shared" si="3"/>
        <v/>
      </c>
      <c r="I84" s="6">
        <f t="shared" si="4"/>
        <v>1.48</v>
      </c>
    </row>
    <row r="85" spans="1:9" ht="15.75" customHeight="1">
      <c r="A85" s="8" t="s">
        <v>2658</v>
      </c>
      <c r="B85" s="35">
        <v>44435</v>
      </c>
      <c r="C85" s="34" t="s">
        <v>2735</v>
      </c>
      <c r="D85" s="34" t="s">
        <v>272</v>
      </c>
      <c r="E85" s="6">
        <f t="shared" si="7"/>
        <v>10.5</v>
      </c>
      <c r="F85" s="50">
        <f t="shared" si="2"/>
        <v>3.2884846662657829E-3</v>
      </c>
      <c r="G85" s="48">
        <v>2</v>
      </c>
      <c r="H85" s="6">
        <f t="shared" si="3"/>
        <v>5.25</v>
      </c>
      <c r="I85" s="6">
        <f t="shared" si="4"/>
        <v>5.25</v>
      </c>
    </row>
    <row r="86" spans="1:9" ht="15.75" customHeight="1">
      <c r="A86" s="8" t="s">
        <v>2658</v>
      </c>
      <c r="B86" s="35">
        <v>44435</v>
      </c>
      <c r="C86" s="34" t="s">
        <v>2912</v>
      </c>
      <c r="D86" s="34" t="s">
        <v>2913</v>
      </c>
      <c r="E86" s="6">
        <f t="shared" si="7"/>
        <v>28.01</v>
      </c>
      <c r="F86" s="50">
        <f t="shared" si="2"/>
        <v>8.7724243335337692E-3</v>
      </c>
      <c r="G86" s="48">
        <v>2</v>
      </c>
      <c r="H86" s="6">
        <f t="shared" si="3"/>
        <v>14.005000000000001</v>
      </c>
      <c r="I86" s="6">
        <f t="shared" si="4"/>
        <v>14.005000000000001</v>
      </c>
    </row>
    <row r="87" spans="1:9" ht="15.75" customHeight="1">
      <c r="A87" s="8" t="s">
        <v>2658</v>
      </c>
      <c r="B87" s="35">
        <v>44435</v>
      </c>
      <c r="C87" s="36" t="s">
        <v>443</v>
      </c>
      <c r="D87" s="36" t="s">
        <v>919</v>
      </c>
      <c r="E87" s="6">
        <f t="shared" si="7"/>
        <v>18.899999999999999</v>
      </c>
      <c r="F87" s="50">
        <f t="shared" si="2"/>
        <v>5.9192723992784087E-3</v>
      </c>
      <c r="G87" s="48">
        <v>2</v>
      </c>
      <c r="H87" s="6">
        <f t="shared" si="3"/>
        <v>9.4499999999999993</v>
      </c>
      <c r="I87" s="6">
        <f t="shared" si="4"/>
        <v>9.4499999999999993</v>
      </c>
    </row>
    <row r="88" spans="1:9" ht="15.75" customHeight="1">
      <c r="A88" s="8" t="s">
        <v>2658</v>
      </c>
      <c r="B88" s="35">
        <v>44436</v>
      </c>
      <c r="C88" s="34" t="s">
        <v>2794</v>
      </c>
      <c r="D88" s="34" t="s">
        <v>2914</v>
      </c>
      <c r="E88" s="6">
        <f t="shared" si="7"/>
        <v>58.04</v>
      </c>
      <c r="F88" s="50">
        <f t="shared" si="2"/>
        <v>1.8177490479053909E-2</v>
      </c>
      <c r="G88" s="48">
        <v>2</v>
      </c>
      <c r="H88" s="6">
        <f t="shared" si="3"/>
        <v>29.02</v>
      </c>
      <c r="I88" s="6">
        <f t="shared" si="4"/>
        <v>29.02</v>
      </c>
    </row>
    <row r="89" spans="1:9" ht="15.75" customHeight="1">
      <c r="A89" s="8" t="s">
        <v>2658</v>
      </c>
      <c r="B89" s="35">
        <v>44436</v>
      </c>
      <c r="C89" s="34" t="s">
        <v>2915</v>
      </c>
      <c r="D89" s="34" t="s">
        <v>2488</v>
      </c>
      <c r="E89" s="6">
        <f t="shared" si="7"/>
        <v>7.81</v>
      </c>
      <c r="F89" s="50">
        <f t="shared" si="2"/>
        <v>2.4460062136700727E-3</v>
      </c>
      <c r="G89" s="48">
        <v>1</v>
      </c>
      <c r="H89" s="6">
        <f t="shared" si="3"/>
        <v>7.81</v>
      </c>
      <c r="I89" s="6">
        <f t="shared" si="4"/>
        <v>0</v>
      </c>
    </row>
    <row r="90" spans="1:9" ht="15.75" customHeight="1">
      <c r="A90" s="8" t="s">
        <v>2658</v>
      </c>
      <c r="B90" s="35">
        <v>44437</v>
      </c>
      <c r="C90" s="34" t="s">
        <v>1842</v>
      </c>
      <c r="D90" s="34" t="s">
        <v>2916</v>
      </c>
      <c r="E90" s="6">
        <f t="shared" si="7"/>
        <v>84.62</v>
      </c>
      <c r="F90" s="50">
        <f t="shared" si="2"/>
        <v>2.6502054519943863E-2</v>
      </c>
      <c r="G90" s="48">
        <v>2</v>
      </c>
      <c r="H90" s="6">
        <f t="shared" si="3"/>
        <v>42.31</v>
      </c>
      <c r="I90" s="6">
        <f t="shared" si="4"/>
        <v>42.31</v>
      </c>
    </row>
    <row r="91" spans="1:9" ht="15.75" customHeight="1">
      <c r="A91" s="8" t="s">
        <v>2658</v>
      </c>
      <c r="B91" s="35">
        <v>44437</v>
      </c>
      <c r="C91" s="34" t="s">
        <v>2280</v>
      </c>
      <c r="D91" s="34" t="s">
        <v>2917</v>
      </c>
      <c r="E91" s="6">
        <f t="shared" si="7"/>
        <v>30.13</v>
      </c>
      <c r="F91" s="50">
        <f t="shared" si="2"/>
        <v>9.4363850471036216E-3</v>
      </c>
      <c r="G91" s="48">
        <v>2</v>
      </c>
      <c r="H91" s="6">
        <f t="shared" si="3"/>
        <v>15.065</v>
      </c>
      <c r="I91" s="6">
        <f t="shared" si="4"/>
        <v>15.065</v>
      </c>
    </row>
    <row r="92" spans="1:9" ht="15.75" customHeight="1">
      <c r="A92" s="8" t="s">
        <v>2658</v>
      </c>
      <c r="B92" s="33">
        <v>44437</v>
      </c>
      <c r="C92" s="34" t="s">
        <v>2125</v>
      </c>
      <c r="D92" s="34" t="s">
        <v>634</v>
      </c>
      <c r="E92" s="6">
        <f t="shared" si="7"/>
        <v>11.1</v>
      </c>
      <c r="F92" s="50">
        <f t="shared" si="2"/>
        <v>3.4763980757666845E-3</v>
      </c>
      <c r="G92" s="49">
        <v>2</v>
      </c>
      <c r="H92" s="6">
        <f t="shared" si="3"/>
        <v>5.55</v>
      </c>
      <c r="I92" s="6">
        <f t="shared" si="4"/>
        <v>5.55</v>
      </c>
    </row>
    <row r="93" spans="1:9" ht="15.75" customHeight="1">
      <c r="A93" s="8" t="s">
        <v>2658</v>
      </c>
      <c r="B93" s="33">
        <v>44437</v>
      </c>
      <c r="C93" s="34" t="s">
        <v>2918</v>
      </c>
      <c r="D93" s="34" t="s">
        <v>2919</v>
      </c>
      <c r="E93" s="6">
        <f t="shared" si="7"/>
        <v>25.8</v>
      </c>
      <c r="F93" s="50">
        <f t="shared" si="2"/>
        <v>8.0802766085387809E-3</v>
      </c>
      <c r="G93" s="48">
        <v>2</v>
      </c>
      <c r="H93" s="6">
        <f t="shared" si="3"/>
        <v>12.9</v>
      </c>
      <c r="I93" s="6">
        <f t="shared" si="4"/>
        <v>12.9</v>
      </c>
    </row>
    <row r="94" spans="1:9" ht="15.75" customHeight="1">
      <c r="A94" s="8" t="s">
        <v>2658</v>
      </c>
      <c r="B94" s="33">
        <v>44437</v>
      </c>
      <c r="C94" s="34" t="s">
        <v>2920</v>
      </c>
      <c r="D94" s="34" t="s">
        <v>2921</v>
      </c>
      <c r="E94" s="6">
        <f t="shared" si="7"/>
        <v>14.01</v>
      </c>
      <c r="F94" s="50">
        <f t="shared" si="2"/>
        <v>4.3877781118460586E-3</v>
      </c>
      <c r="G94" s="48">
        <v>2</v>
      </c>
      <c r="H94" s="6">
        <f t="shared" si="3"/>
        <v>7.0049999999999999</v>
      </c>
      <c r="I94" s="6">
        <f t="shared" si="4"/>
        <v>7.0049999999999999</v>
      </c>
    </row>
    <row r="95" spans="1:9" ht="15.75" customHeight="1">
      <c r="A95" s="8" t="s">
        <v>2658</v>
      </c>
      <c r="B95" s="33">
        <v>44438</v>
      </c>
      <c r="C95" s="34" t="s">
        <v>458</v>
      </c>
      <c r="D95" s="34" t="s">
        <v>806</v>
      </c>
      <c r="E95" s="6">
        <f t="shared" si="7"/>
        <v>3.5</v>
      </c>
      <c r="F95" s="50">
        <f t="shared" si="2"/>
        <v>1.0961615554219276E-3</v>
      </c>
      <c r="G95" s="48">
        <v>0</v>
      </c>
      <c r="H95" s="6" t="str">
        <f t="shared" si="3"/>
        <v/>
      </c>
      <c r="I95" s="6">
        <f t="shared" si="4"/>
        <v>3.5</v>
      </c>
    </row>
    <row r="96" spans="1:9" ht="15.75" customHeight="1">
      <c r="A96" s="8" t="s">
        <v>2658</v>
      </c>
      <c r="B96" s="35">
        <v>44438</v>
      </c>
      <c r="C96" s="34" t="s">
        <v>2461</v>
      </c>
      <c r="D96" s="34" t="s">
        <v>2378</v>
      </c>
      <c r="E96" s="6">
        <f t="shared" si="7"/>
        <v>25.56</v>
      </c>
      <c r="F96" s="50">
        <f t="shared" si="2"/>
        <v>8.0051112447384193E-3</v>
      </c>
      <c r="G96" s="48">
        <v>2</v>
      </c>
      <c r="H96" s="6">
        <f t="shared" si="3"/>
        <v>12.78</v>
      </c>
      <c r="I96" s="6">
        <f t="shared" si="4"/>
        <v>12.78</v>
      </c>
    </row>
    <row r="97" spans="1:13" ht="15.75" customHeight="1">
      <c r="A97" s="51" t="s">
        <v>2658</v>
      </c>
      <c r="B97" s="52">
        <v>44438</v>
      </c>
      <c r="C97" s="41" t="s">
        <v>2922</v>
      </c>
      <c r="D97" s="41" t="s">
        <v>2339</v>
      </c>
      <c r="E97" s="53">
        <f t="shared" si="7"/>
        <v>160</v>
      </c>
      <c r="F97" s="54">
        <f t="shared" si="2"/>
        <v>5.011024253357383E-2</v>
      </c>
      <c r="G97" s="55">
        <v>2</v>
      </c>
      <c r="H97" s="53">
        <f t="shared" si="3"/>
        <v>80</v>
      </c>
      <c r="I97" s="53">
        <f t="shared" si="4"/>
        <v>80</v>
      </c>
      <c r="J97" s="41"/>
      <c r="K97" s="41"/>
      <c r="L97" s="41"/>
      <c r="M97" s="41"/>
    </row>
    <row r="98" spans="1:13" ht="15.75" customHeight="1">
      <c r="A98" s="8" t="s">
        <v>2658</v>
      </c>
      <c r="B98" s="33">
        <v>44438</v>
      </c>
      <c r="C98" s="34" t="s">
        <v>2923</v>
      </c>
      <c r="D98" s="34" t="s">
        <v>1698</v>
      </c>
      <c r="E98" s="6">
        <f t="shared" si="7"/>
        <v>17.2</v>
      </c>
      <c r="F98" s="50">
        <f t="shared" si="2"/>
        <v>5.386851072359187E-3</v>
      </c>
      <c r="G98" s="48">
        <v>2</v>
      </c>
      <c r="H98" s="6">
        <f t="shared" si="3"/>
        <v>8.6</v>
      </c>
      <c r="I98" s="6">
        <f t="shared" si="4"/>
        <v>8.6</v>
      </c>
    </row>
    <row r="99" spans="1:13" ht="15.75" customHeight="1">
      <c r="A99" s="8" t="s">
        <v>2658</v>
      </c>
      <c r="B99" s="35">
        <v>44439</v>
      </c>
      <c r="C99" s="34" t="s">
        <v>2746</v>
      </c>
      <c r="D99" s="34" t="s">
        <v>1108</v>
      </c>
      <c r="E99" s="6">
        <f t="shared" si="7"/>
        <v>6.98</v>
      </c>
      <c r="F99" s="50">
        <f t="shared" si="2"/>
        <v>2.1860593305271588E-3</v>
      </c>
      <c r="G99" s="48">
        <v>0</v>
      </c>
      <c r="H99" s="6" t="str">
        <f t="shared" si="3"/>
        <v/>
      </c>
      <c r="I99" s="6">
        <f t="shared" si="4"/>
        <v>6.98</v>
      </c>
    </row>
    <row r="100" spans="1:13" ht="15.75" customHeight="1">
      <c r="A100" s="8" t="s">
        <v>2658</v>
      </c>
      <c r="B100" s="33">
        <v>44439</v>
      </c>
      <c r="C100" s="34" t="s">
        <v>2451</v>
      </c>
      <c r="D100" s="34" t="s">
        <v>2523</v>
      </c>
      <c r="E100" s="6">
        <f t="shared" si="7"/>
        <v>17.8</v>
      </c>
      <c r="F100" s="50">
        <f t="shared" si="2"/>
        <v>5.5747644818600894E-3</v>
      </c>
      <c r="G100" s="48">
        <v>2</v>
      </c>
      <c r="H100" s="6">
        <f t="shared" si="3"/>
        <v>8.9</v>
      </c>
      <c r="I100" s="6">
        <f t="shared" si="4"/>
        <v>8.9</v>
      </c>
    </row>
    <row r="101" spans="1:13" ht="15.75" customHeight="1">
      <c r="A101" s="8" t="s">
        <v>2658</v>
      </c>
      <c r="B101" s="35">
        <v>44439</v>
      </c>
      <c r="C101" s="34" t="s">
        <v>2412</v>
      </c>
      <c r="D101" s="34" t="s">
        <v>634</v>
      </c>
      <c r="E101" s="6">
        <f t="shared" si="7"/>
        <v>11.1</v>
      </c>
      <c r="F101" s="50">
        <f t="shared" si="2"/>
        <v>3.4763980757666845E-3</v>
      </c>
      <c r="G101" s="48">
        <v>2</v>
      </c>
      <c r="H101" s="6">
        <f t="shared" si="3"/>
        <v>5.55</v>
      </c>
      <c r="I101" s="6">
        <f t="shared" si="4"/>
        <v>5.55</v>
      </c>
    </row>
    <row r="102" spans="1:13" ht="15.75" customHeight="1">
      <c r="A102" s="8" t="s">
        <v>2658</v>
      </c>
      <c r="B102" s="35">
        <v>44439</v>
      </c>
      <c r="C102" s="34" t="s">
        <v>2924</v>
      </c>
      <c r="D102" s="34" t="s">
        <v>2925</v>
      </c>
      <c r="E102" s="6">
        <f t="shared" si="7"/>
        <v>85.6</v>
      </c>
      <c r="F102" s="50">
        <f t="shared" si="2"/>
        <v>2.6808979755461999E-2</v>
      </c>
      <c r="G102" s="48">
        <v>1</v>
      </c>
      <c r="H102" s="6">
        <f t="shared" si="3"/>
        <v>85.6</v>
      </c>
      <c r="I102" s="6">
        <f t="shared" si="4"/>
        <v>0</v>
      </c>
    </row>
    <row r="103" spans="1:13" ht="15.75" customHeight="1">
      <c r="A103" s="8" t="s">
        <v>2658</v>
      </c>
      <c r="B103" s="35">
        <v>44439</v>
      </c>
      <c r="C103" s="34" t="s">
        <v>2926</v>
      </c>
      <c r="D103" s="34" t="s">
        <v>1379</v>
      </c>
      <c r="E103" s="6">
        <f t="shared" si="7"/>
        <v>10.6</v>
      </c>
      <c r="F103" s="50">
        <f t="shared" si="2"/>
        <v>3.3198035678492664E-3</v>
      </c>
      <c r="G103" s="48">
        <v>2</v>
      </c>
      <c r="H103" s="6">
        <f t="shared" si="3"/>
        <v>5.3</v>
      </c>
      <c r="I103" s="6">
        <f t="shared" si="4"/>
        <v>5.3</v>
      </c>
    </row>
    <row r="104" spans="1:13" ht="15.75" customHeight="1">
      <c r="A104" s="8" t="s">
        <v>2658</v>
      </c>
      <c r="B104" s="33">
        <v>44439</v>
      </c>
      <c r="C104" s="34" t="s">
        <v>2926</v>
      </c>
      <c r="D104" s="34" t="s">
        <v>2927</v>
      </c>
      <c r="E104" s="6">
        <f t="shared" si="7"/>
        <v>36.130000000000003</v>
      </c>
      <c r="F104" s="50">
        <f t="shared" si="2"/>
        <v>1.1315519142112642E-2</v>
      </c>
      <c r="G104" s="48">
        <v>2</v>
      </c>
      <c r="H104" s="6">
        <f t="shared" si="3"/>
        <v>18.065000000000001</v>
      </c>
      <c r="I104" s="6">
        <f t="shared" si="4"/>
        <v>18.065000000000001</v>
      </c>
    </row>
    <row r="105" spans="1:13" ht="15.75" customHeight="1">
      <c r="A105" s="8" t="s">
        <v>2658</v>
      </c>
      <c r="B105" s="33">
        <v>44439</v>
      </c>
      <c r="C105" s="34" t="s">
        <v>443</v>
      </c>
      <c r="D105" s="34" t="s">
        <v>742</v>
      </c>
      <c r="E105" s="6">
        <f t="shared" si="7"/>
        <v>3.8</v>
      </c>
      <c r="F105" s="50">
        <f t="shared" si="2"/>
        <v>1.1901182601723784E-3</v>
      </c>
      <c r="G105" s="49">
        <v>0</v>
      </c>
      <c r="H105" s="6" t="str">
        <f t="shared" si="3"/>
        <v/>
      </c>
      <c r="I105" s="6">
        <f t="shared" si="4"/>
        <v>3.8</v>
      </c>
    </row>
    <row r="106" spans="1:13" ht="15.75" customHeight="1">
      <c r="A106" s="8" t="s">
        <v>2658</v>
      </c>
      <c r="B106" s="35">
        <v>44440</v>
      </c>
      <c r="C106" s="34" t="s">
        <v>2746</v>
      </c>
      <c r="D106" s="34" t="s">
        <v>2833</v>
      </c>
      <c r="E106" s="6">
        <f t="shared" si="7"/>
        <v>14.98</v>
      </c>
      <c r="F106" s="50">
        <f t="shared" si="2"/>
        <v>4.6915714572058499E-3</v>
      </c>
      <c r="G106" s="48">
        <v>0</v>
      </c>
      <c r="H106" s="6" t="str">
        <f t="shared" si="3"/>
        <v/>
      </c>
      <c r="I106" s="6">
        <f t="shared" si="4"/>
        <v>14.98</v>
      </c>
    </row>
    <row r="107" spans="1:13" ht="15.75" customHeight="1">
      <c r="A107" s="8" t="s">
        <v>2658</v>
      </c>
      <c r="B107" s="33">
        <v>44440</v>
      </c>
      <c r="C107" s="34" t="s">
        <v>443</v>
      </c>
      <c r="D107" s="34" t="s">
        <v>329</v>
      </c>
      <c r="E107" s="6">
        <f t="shared" si="7"/>
        <v>2.8</v>
      </c>
      <c r="F107" s="50">
        <f t="shared" si="2"/>
        <v>8.7692924433754199E-4</v>
      </c>
      <c r="G107" s="49">
        <v>0</v>
      </c>
      <c r="H107" s="6" t="str">
        <f t="shared" si="3"/>
        <v/>
      </c>
      <c r="I107" s="6">
        <f t="shared" si="4"/>
        <v>2.8</v>
      </c>
    </row>
    <row r="108" spans="1:13" ht="15.75" customHeight="1">
      <c r="A108" s="8" t="s">
        <v>2658</v>
      </c>
      <c r="B108" s="35">
        <v>44440</v>
      </c>
      <c r="C108" s="34" t="s">
        <v>2928</v>
      </c>
      <c r="D108" s="34" t="s">
        <v>2929</v>
      </c>
      <c r="E108" s="6">
        <f t="shared" si="7"/>
        <v>47.3</v>
      </c>
      <c r="F108" s="50">
        <f t="shared" si="2"/>
        <v>1.4813840448987764E-2</v>
      </c>
      <c r="G108" s="48">
        <v>2</v>
      </c>
      <c r="H108" s="6">
        <f t="shared" si="3"/>
        <v>23.65</v>
      </c>
      <c r="I108" s="6">
        <f t="shared" si="4"/>
        <v>23.65</v>
      </c>
    </row>
    <row r="109" spans="1:13" ht="15.75" customHeight="1">
      <c r="A109" s="8" t="s">
        <v>2658</v>
      </c>
      <c r="B109" s="35">
        <v>44440</v>
      </c>
      <c r="C109" s="34" t="s">
        <v>2125</v>
      </c>
      <c r="D109" s="34" t="s">
        <v>338</v>
      </c>
      <c r="E109" s="6">
        <f t="shared" si="7"/>
        <v>1.8</v>
      </c>
      <c r="F109" s="50">
        <f t="shared" si="2"/>
        <v>5.6374022850270566E-4</v>
      </c>
      <c r="G109" s="48">
        <v>1</v>
      </c>
      <c r="H109" s="6">
        <f t="shared" si="3"/>
        <v>1.8</v>
      </c>
      <c r="I109" s="6">
        <f t="shared" si="4"/>
        <v>0</v>
      </c>
    </row>
    <row r="110" spans="1:13" ht="15.75" customHeight="1">
      <c r="A110" s="8" t="s">
        <v>2658</v>
      </c>
      <c r="B110" s="35">
        <v>44441</v>
      </c>
      <c r="C110" s="34" t="s">
        <v>9</v>
      </c>
      <c r="D110" s="34" t="s">
        <v>249</v>
      </c>
      <c r="E110" s="6">
        <f t="shared" si="7"/>
        <v>8</v>
      </c>
      <c r="F110" s="50">
        <f t="shared" si="2"/>
        <v>2.5055121266786915E-3</v>
      </c>
      <c r="G110" s="49">
        <v>2</v>
      </c>
      <c r="H110" s="6">
        <f t="shared" si="3"/>
        <v>4</v>
      </c>
      <c r="I110" s="6">
        <f t="shared" si="4"/>
        <v>4</v>
      </c>
    </row>
    <row r="111" spans="1:13" ht="15.75" customHeight="1">
      <c r="A111" s="8" t="s">
        <v>2658</v>
      </c>
      <c r="B111" s="35">
        <v>44441</v>
      </c>
      <c r="C111" s="34" t="s">
        <v>1126</v>
      </c>
      <c r="D111" s="34" t="s">
        <v>768</v>
      </c>
      <c r="E111" s="6">
        <f t="shared" si="7"/>
        <v>12</v>
      </c>
      <c r="F111" s="50">
        <f t="shared" si="2"/>
        <v>3.7582681900180377E-3</v>
      </c>
      <c r="G111" s="48">
        <v>2</v>
      </c>
      <c r="H111" s="6">
        <f t="shared" si="3"/>
        <v>6</v>
      </c>
      <c r="I111" s="6">
        <f t="shared" si="4"/>
        <v>6</v>
      </c>
    </row>
    <row r="112" spans="1:13" ht="15.75" customHeight="1">
      <c r="A112" s="8" t="s">
        <v>2658</v>
      </c>
      <c r="B112" s="33">
        <v>44441</v>
      </c>
      <c r="C112" s="34" t="s">
        <v>2412</v>
      </c>
      <c r="D112" s="34" t="s">
        <v>806</v>
      </c>
      <c r="E112" s="6">
        <f t="shared" si="7"/>
        <v>3.5</v>
      </c>
      <c r="F112" s="50">
        <f t="shared" si="2"/>
        <v>1.0961615554219276E-3</v>
      </c>
      <c r="G112" s="48">
        <v>0</v>
      </c>
      <c r="H112" s="6" t="str">
        <f t="shared" si="3"/>
        <v/>
      </c>
      <c r="I112" s="6">
        <f t="shared" si="4"/>
        <v>3.5</v>
      </c>
    </row>
    <row r="113" spans="1:9" ht="15.75" customHeight="1">
      <c r="A113" s="8" t="s">
        <v>2658</v>
      </c>
      <c r="B113" s="35">
        <v>44442</v>
      </c>
      <c r="C113" s="34" t="s">
        <v>2645</v>
      </c>
      <c r="D113" s="34" t="s">
        <v>557</v>
      </c>
      <c r="E113" s="6">
        <f t="shared" si="7"/>
        <v>18</v>
      </c>
      <c r="F113" s="50">
        <f t="shared" si="2"/>
        <v>5.6374022850270563E-3</v>
      </c>
      <c r="G113" s="48">
        <v>0</v>
      </c>
      <c r="H113" s="6" t="str">
        <f t="shared" si="3"/>
        <v/>
      </c>
      <c r="I113" s="6">
        <f t="shared" si="4"/>
        <v>18</v>
      </c>
    </row>
    <row r="114" spans="1:9" ht="15.75" customHeight="1">
      <c r="A114" s="8" t="s">
        <v>2658</v>
      </c>
      <c r="B114" s="35">
        <v>44442</v>
      </c>
      <c r="C114" s="34" t="s">
        <v>2930</v>
      </c>
      <c r="D114" s="34" t="s">
        <v>2875</v>
      </c>
      <c r="E114" s="6">
        <f t="shared" si="7"/>
        <v>0.16</v>
      </c>
      <c r="F114" s="50">
        <f t="shared" si="2"/>
        <v>5.0110242533573831E-5</v>
      </c>
      <c r="G114" s="48">
        <v>0</v>
      </c>
      <c r="H114" s="6" t="str">
        <f t="shared" si="3"/>
        <v/>
      </c>
      <c r="I114" s="6">
        <f t="shared" si="4"/>
        <v>0.16</v>
      </c>
    </row>
    <row r="115" spans="1:9" ht="15.75" customHeight="1">
      <c r="A115" s="8" t="s">
        <v>2719</v>
      </c>
      <c r="B115" s="37">
        <v>44418</v>
      </c>
      <c r="C115" s="34" t="s">
        <v>292</v>
      </c>
      <c r="D115" s="34" t="s">
        <v>2931</v>
      </c>
      <c r="E115" s="6">
        <f t="shared" si="7"/>
        <v>56.68</v>
      </c>
      <c r="F115" s="50">
        <f t="shared" si="2"/>
        <v>1.775155341751853E-2</v>
      </c>
      <c r="G115" s="48">
        <v>2</v>
      </c>
      <c r="H115" s="6">
        <f t="shared" si="3"/>
        <v>28.34</v>
      </c>
      <c r="I115" s="6">
        <f t="shared" si="4"/>
        <v>28.34</v>
      </c>
    </row>
    <row r="116" spans="1:9" ht="15.75" customHeight="1">
      <c r="A116" s="8" t="s">
        <v>2719</v>
      </c>
      <c r="B116" s="35">
        <v>44429</v>
      </c>
      <c r="C116" s="34" t="s">
        <v>292</v>
      </c>
      <c r="D116" s="34" t="s">
        <v>2932</v>
      </c>
      <c r="E116" s="6">
        <f t="shared" si="7"/>
        <v>62.59</v>
      </c>
      <c r="F116" s="56">
        <f t="shared" si="2"/>
        <v>1.9602500501102415E-2</v>
      </c>
      <c r="G116" s="57">
        <v>2</v>
      </c>
      <c r="H116" s="58">
        <f t="shared" si="3"/>
        <v>31.295000000000002</v>
      </c>
      <c r="I116" s="58">
        <f>IF(G116=0,E116,E116-H116)</f>
        <v>31.295000000000002</v>
      </c>
    </row>
    <row r="117" spans="1:9" ht="15.75" customHeight="1">
      <c r="A117" s="8"/>
      <c r="B117" s="35"/>
      <c r="E117" s="6"/>
      <c r="F117" s="50"/>
      <c r="G117" s="48"/>
      <c r="H117" s="6"/>
      <c r="I117" s="6"/>
    </row>
    <row r="118" spans="1:9" ht="15.75" customHeight="1">
      <c r="A118" s="8"/>
      <c r="B118" s="33"/>
      <c r="E118" s="6"/>
      <c r="F118" s="50"/>
      <c r="G118" s="48"/>
      <c r="H118" s="6"/>
      <c r="I118" s="6"/>
    </row>
    <row r="119" spans="1:9" ht="15.75" customHeight="1">
      <c r="A119" s="8"/>
      <c r="B119" s="35"/>
      <c r="E119" s="6"/>
      <c r="F119" s="50"/>
      <c r="G119" s="48"/>
      <c r="H119" s="6"/>
      <c r="I119" s="6"/>
    </row>
    <row r="120" spans="1:9" ht="15.75" customHeight="1">
      <c r="A120" s="8"/>
      <c r="B120" s="37"/>
      <c r="E120" s="6"/>
      <c r="F120" s="50"/>
      <c r="G120" s="48"/>
      <c r="H120" s="6"/>
      <c r="I120" s="6"/>
    </row>
    <row r="121" spans="1:9" ht="15.75" customHeight="1">
      <c r="A121" s="8"/>
      <c r="B121" s="35"/>
      <c r="E121" s="6"/>
      <c r="F121" s="50"/>
      <c r="G121" s="48"/>
      <c r="H121" s="6"/>
      <c r="I121" s="6"/>
    </row>
    <row r="122" spans="1:9" ht="15.75" customHeight="1">
      <c r="A122" s="8"/>
      <c r="B122" s="35"/>
      <c r="E122" s="6"/>
      <c r="F122" s="50"/>
      <c r="G122" s="48"/>
      <c r="H122" s="6"/>
      <c r="I122" s="6"/>
    </row>
    <row r="123" spans="1:9" ht="15.75" customHeight="1">
      <c r="A123" s="8"/>
      <c r="B123" s="35"/>
      <c r="C123" s="36"/>
      <c r="D123" s="36"/>
      <c r="E123" s="6"/>
      <c r="F123" s="50"/>
      <c r="G123" s="48"/>
      <c r="H123" s="6"/>
      <c r="I123" s="6"/>
    </row>
    <row r="124" spans="1:9" ht="15.75" customHeight="1">
      <c r="A124" s="8"/>
      <c r="B124" s="33"/>
      <c r="E124" s="6"/>
      <c r="F124" s="50"/>
      <c r="G124" s="49"/>
      <c r="H124" s="6"/>
      <c r="I124" s="6"/>
    </row>
    <row r="125" spans="1:9" ht="15.75" customHeight="1">
      <c r="A125" s="8"/>
      <c r="B125" s="33"/>
      <c r="E125" s="6"/>
      <c r="F125" s="49"/>
      <c r="G125" s="49"/>
      <c r="H125" s="6"/>
      <c r="I125" s="6"/>
    </row>
    <row r="126" spans="1:9" ht="15.75" customHeight="1">
      <c r="F126" s="49"/>
      <c r="G126" s="49"/>
      <c r="H126" s="13"/>
    </row>
    <row r="127" spans="1:9" ht="15.75" customHeight="1">
      <c r="F127" s="49"/>
      <c r="G127" s="49"/>
      <c r="H127" s="13"/>
    </row>
    <row r="128" spans="1:9" ht="15.75" customHeight="1">
      <c r="F128" s="49"/>
      <c r="G128" s="49"/>
      <c r="H128" s="13"/>
    </row>
    <row r="129" spans="6:8" ht="15.75" customHeight="1">
      <c r="F129" s="49"/>
      <c r="G129" s="49"/>
      <c r="H129" s="13"/>
    </row>
    <row r="130" spans="6:8" ht="15.75" customHeight="1">
      <c r="F130" s="49"/>
      <c r="G130" s="49"/>
      <c r="H130" s="13"/>
    </row>
    <row r="131" spans="6:8" ht="15.75" customHeight="1">
      <c r="F131" s="49"/>
      <c r="G131" s="49"/>
      <c r="H131" s="13"/>
    </row>
    <row r="132" spans="6:8" ht="15.75" customHeight="1">
      <c r="F132" s="49"/>
      <c r="G132" s="49"/>
      <c r="H132" s="13"/>
    </row>
    <row r="133" spans="6:8" ht="15.75" customHeight="1">
      <c r="F133" s="49"/>
      <c r="G133" s="49"/>
      <c r="H133" s="13"/>
    </row>
    <row r="134" spans="6:8" ht="15.75" customHeight="1">
      <c r="F134" s="49"/>
      <c r="G134" s="49"/>
      <c r="H134" s="13"/>
    </row>
    <row r="135" spans="6:8" ht="15.75" customHeight="1">
      <c r="F135" s="49"/>
      <c r="G135" s="49"/>
      <c r="H135" s="13"/>
    </row>
    <row r="136" spans="6:8" ht="15.75" customHeight="1">
      <c r="F136" s="49"/>
      <c r="G136" s="49"/>
      <c r="H136" s="13"/>
    </row>
    <row r="137" spans="6:8" ht="15.75" customHeight="1">
      <c r="F137" s="49"/>
      <c r="G137" s="49"/>
      <c r="H137" s="13"/>
    </row>
    <row r="138" spans="6:8" ht="15.75" customHeight="1">
      <c r="F138" s="49"/>
      <c r="G138" s="49"/>
      <c r="H138" s="13"/>
    </row>
    <row r="139" spans="6:8" ht="15.75" customHeight="1">
      <c r="F139" s="49"/>
      <c r="G139" s="49"/>
      <c r="H139" s="13"/>
    </row>
    <row r="140" spans="6:8" ht="15.75" customHeight="1">
      <c r="F140" s="49"/>
      <c r="G140" s="49"/>
      <c r="H140" s="13"/>
    </row>
    <row r="141" spans="6:8" ht="15.75" customHeight="1">
      <c r="F141" s="49"/>
      <c r="G141" s="49"/>
      <c r="H141" s="13"/>
    </row>
    <row r="142" spans="6:8" ht="15.75" customHeight="1">
      <c r="F142" s="49"/>
      <c r="G142" s="49"/>
      <c r="H142" s="13"/>
    </row>
    <row r="143" spans="6:8" ht="15.75" customHeight="1">
      <c r="F143" s="49"/>
      <c r="G143" s="49"/>
      <c r="H143" s="13"/>
    </row>
    <row r="144" spans="6:8" ht="15.75" customHeight="1">
      <c r="F144" s="49"/>
      <c r="G144" s="49"/>
      <c r="H144" s="13"/>
    </row>
    <row r="145" spans="6:8" ht="15.75" customHeight="1">
      <c r="F145" s="49"/>
      <c r="G145" s="49"/>
      <c r="H145" s="13"/>
    </row>
    <row r="146" spans="6:8" ht="15.75" customHeight="1">
      <c r="F146" s="49"/>
      <c r="G146" s="49"/>
      <c r="H146" s="13"/>
    </row>
    <row r="147" spans="6:8" ht="15.75" customHeight="1">
      <c r="F147" s="49"/>
      <c r="G147" s="49"/>
      <c r="H147" s="13"/>
    </row>
    <row r="148" spans="6:8" ht="15.75" customHeight="1">
      <c r="F148" s="49"/>
      <c r="G148" s="49"/>
      <c r="H148" s="13"/>
    </row>
    <row r="149" spans="6:8" ht="15.75" customHeight="1">
      <c r="F149" s="49"/>
      <c r="G149" s="49"/>
      <c r="H149" s="13"/>
    </row>
    <row r="150" spans="6:8" ht="15.75" customHeight="1">
      <c r="F150" s="49"/>
      <c r="G150" s="49"/>
      <c r="H150" s="13"/>
    </row>
    <row r="151" spans="6:8" ht="15.75" customHeight="1">
      <c r="F151" s="49"/>
      <c r="G151" s="49"/>
      <c r="H151" s="13"/>
    </row>
    <row r="152" spans="6:8" ht="15.75" customHeight="1">
      <c r="F152" s="49"/>
      <c r="G152" s="49"/>
      <c r="H152" s="13"/>
    </row>
    <row r="153" spans="6:8" ht="15.75" customHeight="1">
      <c r="F153" s="49"/>
      <c r="G153" s="49"/>
      <c r="H153" s="13"/>
    </row>
    <row r="154" spans="6:8" ht="15.75" customHeight="1">
      <c r="F154" s="49"/>
      <c r="G154" s="49"/>
      <c r="H154" s="13"/>
    </row>
    <row r="155" spans="6:8" ht="15.75" customHeight="1">
      <c r="F155" s="49"/>
      <c r="G155" s="49"/>
      <c r="H155" s="13"/>
    </row>
    <row r="156" spans="6:8" ht="15.75" customHeight="1">
      <c r="F156" s="49"/>
      <c r="G156" s="49"/>
      <c r="H156" s="13"/>
    </row>
    <row r="157" spans="6:8" ht="15.75" customHeight="1">
      <c r="F157" s="49"/>
      <c r="G157" s="49"/>
      <c r="H157" s="13"/>
    </row>
    <row r="158" spans="6:8" ht="15.75" customHeight="1">
      <c r="F158" s="49"/>
      <c r="G158" s="49"/>
      <c r="H158" s="13"/>
    </row>
    <row r="159" spans="6:8" ht="15.75" customHeight="1">
      <c r="F159" s="49"/>
      <c r="G159" s="49"/>
      <c r="H159" s="13"/>
    </row>
    <row r="160" spans="6:8" ht="15.75" customHeight="1">
      <c r="F160" s="49"/>
      <c r="G160" s="49"/>
      <c r="H160" s="13"/>
    </row>
    <row r="161" spans="6:8" ht="15.75" customHeight="1">
      <c r="F161" s="49"/>
      <c r="G161" s="49"/>
      <c r="H161" s="13"/>
    </row>
    <row r="162" spans="6:8" ht="15.75" customHeight="1">
      <c r="F162" s="49"/>
      <c r="G162" s="49"/>
      <c r="H162" s="13"/>
    </row>
    <row r="163" spans="6:8" ht="15.75" customHeight="1">
      <c r="F163" s="49"/>
      <c r="G163" s="49"/>
      <c r="H163" s="13"/>
    </row>
    <row r="164" spans="6:8" ht="15.75" customHeight="1">
      <c r="F164" s="49"/>
      <c r="G164" s="49"/>
      <c r="H164" s="13"/>
    </row>
    <row r="165" spans="6:8" ht="15.75" customHeight="1">
      <c r="F165" s="49"/>
      <c r="G165" s="49"/>
      <c r="H165" s="13"/>
    </row>
    <row r="166" spans="6:8" ht="15.75" customHeight="1">
      <c r="F166" s="49"/>
      <c r="G166" s="49"/>
      <c r="H166" s="13"/>
    </row>
    <row r="167" spans="6:8" ht="15.75" customHeight="1">
      <c r="F167" s="49"/>
      <c r="G167" s="49"/>
      <c r="H167" s="13"/>
    </row>
    <row r="168" spans="6:8" ht="15.75" customHeight="1">
      <c r="F168" s="49"/>
      <c r="G168" s="49"/>
      <c r="H168" s="13"/>
    </row>
    <row r="169" spans="6:8" ht="15.75" customHeight="1">
      <c r="F169" s="49"/>
      <c r="G169" s="49"/>
      <c r="H169" s="13"/>
    </row>
    <row r="170" spans="6:8" ht="15.75" customHeight="1">
      <c r="F170" s="49"/>
      <c r="G170" s="49"/>
      <c r="H170" s="13"/>
    </row>
    <row r="171" spans="6:8" ht="15.75" customHeight="1">
      <c r="F171" s="49"/>
      <c r="G171" s="49"/>
      <c r="H171" s="13"/>
    </row>
    <row r="172" spans="6:8" ht="15.75" customHeight="1">
      <c r="F172" s="49"/>
      <c r="G172" s="49"/>
      <c r="H172" s="13"/>
    </row>
    <row r="173" spans="6:8" ht="15.75" customHeight="1">
      <c r="F173" s="49"/>
      <c r="G173" s="49"/>
      <c r="H173" s="13"/>
    </row>
    <row r="174" spans="6:8" ht="15.75" customHeight="1">
      <c r="F174" s="49"/>
      <c r="G174" s="49"/>
      <c r="H174" s="13"/>
    </row>
    <row r="175" spans="6:8" ht="15.75" customHeight="1">
      <c r="F175" s="49"/>
      <c r="G175" s="49"/>
      <c r="H175" s="13"/>
    </row>
    <row r="176" spans="6:8" ht="15.75" customHeight="1">
      <c r="F176" s="49"/>
      <c r="G176" s="49"/>
      <c r="H176" s="13"/>
    </row>
    <row r="177" spans="6:8" ht="15.75" customHeight="1">
      <c r="F177" s="49"/>
      <c r="G177" s="49"/>
      <c r="H177" s="13"/>
    </row>
    <row r="178" spans="6:8" ht="15.75" customHeight="1">
      <c r="F178" s="49"/>
      <c r="G178" s="49"/>
      <c r="H178" s="13"/>
    </row>
    <row r="179" spans="6:8" ht="15.75" customHeight="1">
      <c r="F179" s="49"/>
      <c r="G179" s="49"/>
      <c r="H179" s="13"/>
    </row>
    <row r="180" spans="6:8" ht="15.75" customHeight="1">
      <c r="F180" s="49"/>
      <c r="G180" s="49"/>
      <c r="H180" s="13"/>
    </row>
    <row r="181" spans="6:8" ht="15.75" customHeight="1">
      <c r="F181" s="49"/>
      <c r="G181" s="49"/>
      <c r="H181" s="13"/>
    </row>
    <row r="182" spans="6:8" ht="15.75" customHeight="1">
      <c r="F182" s="49"/>
      <c r="G182" s="49"/>
      <c r="H182" s="13"/>
    </row>
    <row r="183" spans="6:8" ht="15.75" customHeight="1">
      <c r="F183" s="49"/>
      <c r="G183" s="49"/>
      <c r="H183" s="13"/>
    </row>
    <row r="184" spans="6:8" ht="15.75" customHeight="1">
      <c r="F184" s="49"/>
      <c r="G184" s="49"/>
      <c r="H184" s="13"/>
    </row>
    <row r="185" spans="6:8" ht="15.75" customHeight="1">
      <c r="F185" s="49"/>
      <c r="G185" s="49"/>
      <c r="H185" s="13"/>
    </row>
    <row r="186" spans="6:8" ht="15.75" customHeight="1">
      <c r="F186" s="49"/>
      <c r="G186" s="49"/>
      <c r="H186" s="13"/>
    </row>
    <row r="187" spans="6:8" ht="15.75" customHeight="1">
      <c r="F187" s="49"/>
      <c r="G187" s="49"/>
      <c r="H187" s="13"/>
    </row>
    <row r="188" spans="6:8" ht="15.75" customHeight="1">
      <c r="F188" s="49"/>
      <c r="G188" s="49"/>
      <c r="H188" s="13"/>
    </row>
    <row r="189" spans="6:8" ht="15.75" customHeight="1">
      <c r="F189" s="49"/>
      <c r="G189" s="49"/>
      <c r="H189" s="13"/>
    </row>
    <row r="190" spans="6:8" ht="15.75" customHeight="1">
      <c r="F190" s="49"/>
      <c r="G190" s="49"/>
      <c r="H190" s="13"/>
    </row>
    <row r="191" spans="6:8" ht="15.75" customHeight="1">
      <c r="F191" s="49"/>
      <c r="G191" s="49"/>
      <c r="H191" s="13"/>
    </row>
    <row r="192" spans="6:8" ht="15.75" customHeight="1">
      <c r="F192" s="49"/>
      <c r="G192" s="49"/>
      <c r="H192" s="13"/>
    </row>
    <row r="193" spans="6:8" ht="15.75" customHeight="1">
      <c r="F193" s="49"/>
      <c r="G193" s="49"/>
      <c r="H193" s="13"/>
    </row>
    <row r="194" spans="6:8" ht="15.75" customHeight="1">
      <c r="F194" s="49"/>
      <c r="G194" s="49"/>
      <c r="H194" s="13"/>
    </row>
    <row r="195" spans="6:8" ht="15.75" customHeight="1">
      <c r="F195" s="49"/>
      <c r="G195" s="49"/>
      <c r="H195" s="13"/>
    </row>
    <row r="196" spans="6:8" ht="15.75" customHeight="1">
      <c r="F196" s="49"/>
      <c r="G196" s="49"/>
      <c r="H196" s="13"/>
    </row>
    <row r="197" spans="6:8" ht="15.75" customHeight="1">
      <c r="F197" s="49"/>
      <c r="G197" s="49"/>
      <c r="H197" s="13"/>
    </row>
    <row r="198" spans="6:8" ht="15.75" customHeight="1">
      <c r="F198" s="49"/>
      <c r="G198" s="49"/>
      <c r="H198" s="13"/>
    </row>
    <row r="199" spans="6:8" ht="15.75" customHeight="1">
      <c r="F199" s="49"/>
      <c r="G199" s="49"/>
      <c r="H199" s="13"/>
    </row>
    <row r="200" spans="6:8" ht="15.75" customHeight="1">
      <c r="F200" s="49"/>
      <c r="G200" s="49"/>
      <c r="H200" s="13"/>
    </row>
    <row r="201" spans="6:8" ht="15.75" customHeight="1">
      <c r="F201" s="49"/>
      <c r="G201" s="49"/>
      <c r="H201" s="13"/>
    </row>
    <row r="202" spans="6:8" ht="15.75" customHeight="1">
      <c r="F202" s="49"/>
      <c r="G202" s="49"/>
      <c r="H202" s="13"/>
    </row>
    <row r="203" spans="6:8" ht="15.75" customHeight="1">
      <c r="F203" s="49"/>
      <c r="G203" s="49"/>
      <c r="H203" s="13"/>
    </row>
    <row r="204" spans="6:8" ht="15.75" customHeight="1">
      <c r="F204" s="49"/>
      <c r="G204" s="49"/>
      <c r="H204" s="13"/>
    </row>
    <row r="205" spans="6:8" ht="15.75" customHeight="1">
      <c r="F205" s="49"/>
      <c r="G205" s="49"/>
      <c r="H205" s="13"/>
    </row>
    <row r="206" spans="6:8" ht="15.75" customHeight="1">
      <c r="F206" s="49"/>
      <c r="G206" s="49"/>
      <c r="H206" s="13"/>
    </row>
    <row r="207" spans="6:8" ht="15.75" customHeight="1">
      <c r="F207" s="49"/>
      <c r="G207" s="49"/>
      <c r="H207" s="13"/>
    </row>
    <row r="208" spans="6:8" ht="15.75" customHeight="1">
      <c r="F208" s="49"/>
      <c r="G208" s="49"/>
      <c r="H208" s="13"/>
    </row>
    <row r="209" spans="6:8" ht="15.75" customHeight="1">
      <c r="F209" s="49"/>
      <c r="G209" s="49"/>
      <c r="H209" s="13"/>
    </row>
    <row r="210" spans="6:8" ht="15.75" customHeight="1">
      <c r="F210" s="49"/>
      <c r="G210" s="49"/>
      <c r="H210" s="13"/>
    </row>
    <row r="211" spans="6:8" ht="15.75" customHeight="1">
      <c r="F211" s="49"/>
      <c r="G211" s="49"/>
      <c r="H211" s="13"/>
    </row>
    <row r="212" spans="6:8" ht="15.75" customHeight="1">
      <c r="F212" s="49"/>
      <c r="G212" s="49"/>
      <c r="H212" s="13"/>
    </row>
    <row r="213" spans="6:8" ht="15.75" customHeight="1">
      <c r="F213" s="49"/>
      <c r="G213" s="49"/>
      <c r="H213" s="13"/>
    </row>
    <row r="214" spans="6:8" ht="15.75" customHeight="1">
      <c r="F214" s="49"/>
      <c r="G214" s="49"/>
      <c r="H214" s="13"/>
    </row>
    <row r="215" spans="6:8" ht="15.75" customHeight="1">
      <c r="F215" s="49"/>
      <c r="G215" s="49"/>
      <c r="H215" s="13"/>
    </row>
    <row r="216" spans="6:8" ht="15.75" customHeight="1">
      <c r="F216" s="49"/>
      <c r="G216" s="49"/>
      <c r="H216" s="13"/>
    </row>
    <row r="217" spans="6:8" ht="15.75" customHeight="1">
      <c r="F217" s="49"/>
      <c r="G217" s="49"/>
      <c r="H217" s="13"/>
    </row>
    <row r="218" spans="6:8" ht="15.75" customHeight="1">
      <c r="F218" s="49"/>
      <c r="G218" s="49"/>
      <c r="H218" s="13"/>
    </row>
    <row r="219" spans="6:8" ht="15.75" customHeight="1">
      <c r="F219" s="49"/>
      <c r="G219" s="49"/>
      <c r="H219" s="13"/>
    </row>
    <row r="220" spans="6:8" ht="15.75" customHeight="1">
      <c r="F220" s="49"/>
      <c r="G220" s="49"/>
      <c r="H220" s="13"/>
    </row>
    <row r="221" spans="6:8" ht="15.75" customHeight="1">
      <c r="F221" s="49"/>
      <c r="G221" s="49"/>
      <c r="H221" s="13"/>
    </row>
    <row r="222" spans="6:8" ht="15.75" customHeight="1">
      <c r="F222" s="49"/>
      <c r="G222" s="49"/>
      <c r="H222" s="13"/>
    </row>
    <row r="223" spans="6:8" ht="15.75" customHeight="1">
      <c r="F223" s="49"/>
      <c r="G223" s="49"/>
      <c r="H223" s="13"/>
    </row>
    <row r="224" spans="6:8" ht="15.75" customHeight="1">
      <c r="F224" s="49"/>
      <c r="G224" s="49"/>
      <c r="H224" s="13"/>
    </row>
    <row r="225" spans="6:8" ht="15.75" customHeight="1">
      <c r="F225" s="49"/>
      <c r="G225" s="49"/>
      <c r="H225" s="13"/>
    </row>
    <row r="226" spans="6:8" ht="15.75" customHeight="1">
      <c r="F226" s="49"/>
      <c r="G226" s="49"/>
      <c r="H226" s="13"/>
    </row>
    <row r="227" spans="6:8" ht="15.75" customHeight="1">
      <c r="F227" s="49"/>
      <c r="G227" s="49"/>
      <c r="H227" s="13"/>
    </row>
    <row r="228" spans="6:8" ht="15.75" customHeight="1">
      <c r="F228" s="49"/>
      <c r="G228" s="49"/>
      <c r="H228" s="13"/>
    </row>
    <row r="229" spans="6:8" ht="15.75" customHeight="1">
      <c r="F229" s="49"/>
      <c r="G229" s="49"/>
      <c r="H229" s="13"/>
    </row>
    <row r="230" spans="6:8" ht="15.75" customHeight="1">
      <c r="F230" s="49"/>
      <c r="G230" s="49"/>
      <c r="H230" s="13"/>
    </row>
    <row r="231" spans="6:8" ht="15.75" customHeight="1">
      <c r="F231" s="49"/>
      <c r="G231" s="49"/>
      <c r="H231" s="13"/>
    </row>
    <row r="232" spans="6:8" ht="15.75" customHeight="1">
      <c r="F232" s="49"/>
      <c r="G232" s="49"/>
      <c r="H232" s="13"/>
    </row>
    <row r="233" spans="6:8" ht="15.75" customHeight="1">
      <c r="F233" s="49"/>
      <c r="G233" s="49"/>
      <c r="H233" s="13"/>
    </row>
    <row r="234" spans="6:8" ht="15.75" customHeight="1">
      <c r="F234" s="49"/>
      <c r="G234" s="49"/>
      <c r="H234" s="13"/>
    </row>
    <row r="235" spans="6:8" ht="15.75" customHeight="1">
      <c r="F235" s="49"/>
      <c r="G235" s="49"/>
      <c r="H235" s="13"/>
    </row>
    <row r="236" spans="6:8" ht="15.75" customHeight="1">
      <c r="F236" s="49"/>
      <c r="G236" s="49"/>
      <c r="H236" s="13"/>
    </row>
    <row r="237" spans="6:8" ht="15.75" customHeight="1">
      <c r="F237" s="49"/>
      <c r="G237" s="49"/>
      <c r="H237" s="13"/>
    </row>
    <row r="238" spans="6:8" ht="15.75" customHeight="1">
      <c r="F238" s="49"/>
      <c r="G238" s="49"/>
      <c r="H238" s="13"/>
    </row>
    <row r="239" spans="6:8" ht="15.75" customHeight="1">
      <c r="F239" s="49"/>
      <c r="G239" s="49"/>
      <c r="H239" s="13"/>
    </row>
    <row r="240" spans="6:8" ht="15.75" customHeight="1">
      <c r="F240" s="49"/>
      <c r="G240" s="49"/>
      <c r="H240" s="13"/>
    </row>
    <row r="241" spans="6:8" ht="15.75" customHeight="1">
      <c r="F241" s="49"/>
      <c r="G241" s="49"/>
      <c r="H241" s="13"/>
    </row>
    <row r="242" spans="6:8" ht="15.75" customHeight="1">
      <c r="F242" s="49"/>
      <c r="G242" s="49"/>
      <c r="H242" s="13"/>
    </row>
    <row r="243" spans="6:8" ht="15.75" customHeight="1">
      <c r="F243" s="49"/>
      <c r="G243" s="49"/>
      <c r="H243" s="13"/>
    </row>
    <row r="244" spans="6:8" ht="15.75" customHeight="1">
      <c r="F244" s="49"/>
      <c r="G244" s="49"/>
    </row>
    <row r="245" spans="6:8" ht="15.75" customHeight="1">
      <c r="F245" s="49"/>
      <c r="G245" s="49"/>
    </row>
    <row r="246" spans="6:8" ht="15.75" customHeight="1">
      <c r="F246" s="49"/>
      <c r="G246" s="49"/>
    </row>
    <row r="247" spans="6:8" ht="15.75" customHeight="1">
      <c r="F247" s="49"/>
      <c r="G247" s="49"/>
    </row>
    <row r="248" spans="6:8" ht="15.75" customHeight="1">
      <c r="F248" s="49"/>
      <c r="G248" s="49"/>
    </row>
    <row r="249" spans="6:8" ht="15.75" customHeight="1">
      <c r="F249" s="49"/>
      <c r="G249" s="49"/>
    </row>
    <row r="250" spans="6:8" ht="15.75" customHeight="1">
      <c r="F250" s="49"/>
      <c r="G250" s="49"/>
    </row>
    <row r="251" spans="6:8" ht="15.75" customHeight="1">
      <c r="F251" s="49"/>
      <c r="G251" s="49"/>
    </row>
    <row r="252" spans="6:8" ht="15.75" customHeight="1">
      <c r="F252" s="49"/>
      <c r="G252" s="49"/>
    </row>
    <row r="253" spans="6:8" ht="15.75" customHeight="1">
      <c r="F253" s="49"/>
      <c r="G253" s="49"/>
    </row>
    <row r="254" spans="6:8" ht="15.75" customHeight="1">
      <c r="F254" s="49"/>
      <c r="G254" s="49"/>
    </row>
    <row r="255" spans="6:8" ht="15.75" customHeight="1">
      <c r="F255" s="49"/>
      <c r="G255" s="49"/>
    </row>
    <row r="256" spans="6:8" ht="15.75" customHeight="1">
      <c r="F256" s="49"/>
      <c r="G256" s="49"/>
    </row>
    <row r="257" spans="6:7" ht="15.75" customHeight="1">
      <c r="F257" s="49"/>
      <c r="G257" s="49"/>
    </row>
    <row r="258" spans="6:7" ht="15.75" customHeight="1">
      <c r="F258" s="49"/>
      <c r="G258" s="49"/>
    </row>
    <row r="259" spans="6:7" ht="15.75" customHeight="1">
      <c r="F259" s="49"/>
      <c r="G259" s="49"/>
    </row>
    <row r="260" spans="6:7" ht="15.75" customHeight="1">
      <c r="F260" s="49"/>
      <c r="G260" s="49"/>
    </row>
    <row r="261" spans="6:7" ht="15.75" customHeight="1">
      <c r="F261" s="49"/>
      <c r="G261" s="49"/>
    </row>
    <row r="262" spans="6:7" ht="15.75" customHeight="1">
      <c r="F262" s="49"/>
      <c r="G262" s="49"/>
    </row>
    <row r="263" spans="6:7" ht="15.75" customHeight="1">
      <c r="F263" s="49"/>
      <c r="G263" s="49"/>
    </row>
    <row r="264" spans="6:7" ht="15.75" customHeight="1">
      <c r="F264" s="49"/>
      <c r="G264" s="49"/>
    </row>
    <row r="265" spans="6:7" ht="15.75" customHeight="1">
      <c r="F265" s="49"/>
      <c r="G265" s="49"/>
    </row>
    <row r="266" spans="6:7" ht="15.75" customHeight="1">
      <c r="F266" s="49"/>
      <c r="G266" s="49"/>
    </row>
    <row r="267" spans="6:7" ht="15.75" customHeight="1">
      <c r="F267" s="49"/>
      <c r="G267" s="49"/>
    </row>
    <row r="268" spans="6:7" ht="15.75" customHeight="1">
      <c r="F268" s="49"/>
      <c r="G268" s="49"/>
    </row>
    <row r="269" spans="6:7" ht="15.75" customHeight="1">
      <c r="F269" s="49"/>
      <c r="G269" s="49"/>
    </row>
    <row r="270" spans="6:7" ht="15.75" customHeight="1">
      <c r="F270" s="49"/>
      <c r="G270" s="49"/>
    </row>
    <row r="271" spans="6:7" ht="15.75" customHeight="1">
      <c r="F271" s="49"/>
      <c r="G271" s="49"/>
    </row>
    <row r="272" spans="6:7" ht="15.75" customHeight="1">
      <c r="F272" s="49"/>
      <c r="G272" s="49"/>
    </row>
    <row r="273" spans="6:7" ht="15.75" customHeight="1">
      <c r="F273" s="49"/>
      <c r="G273" s="49"/>
    </row>
    <row r="274" spans="6:7" ht="15.75" customHeight="1">
      <c r="F274" s="49"/>
      <c r="G274" s="49"/>
    </row>
    <row r="275" spans="6:7" ht="15.75" customHeight="1">
      <c r="F275" s="49"/>
      <c r="G275" s="49"/>
    </row>
    <row r="276" spans="6:7" ht="15.75" customHeight="1">
      <c r="F276" s="49"/>
      <c r="G276" s="49"/>
    </row>
    <row r="277" spans="6:7" ht="15.75" customHeight="1">
      <c r="F277" s="49"/>
      <c r="G277" s="49"/>
    </row>
    <row r="278" spans="6:7" ht="15.75" customHeight="1">
      <c r="F278" s="49"/>
      <c r="G278" s="49"/>
    </row>
    <row r="279" spans="6:7" ht="15.75" customHeight="1">
      <c r="F279" s="49"/>
      <c r="G279" s="49"/>
    </row>
    <row r="280" spans="6:7" ht="15.75" customHeight="1">
      <c r="F280" s="49"/>
      <c r="G280" s="49"/>
    </row>
    <row r="281" spans="6:7" ht="15.75" customHeight="1">
      <c r="F281" s="49"/>
      <c r="G281" s="49"/>
    </row>
    <row r="282" spans="6:7" ht="15.75" customHeight="1">
      <c r="F282" s="49"/>
      <c r="G282" s="49"/>
    </row>
    <row r="283" spans="6:7" ht="15.75" customHeight="1">
      <c r="F283" s="49"/>
      <c r="G283" s="49"/>
    </row>
    <row r="284" spans="6:7" ht="15.75" customHeight="1">
      <c r="F284" s="49"/>
      <c r="G284" s="49"/>
    </row>
    <row r="285" spans="6:7" ht="15.75" customHeight="1">
      <c r="F285" s="49"/>
      <c r="G285" s="49"/>
    </row>
    <row r="286" spans="6:7" ht="15.75" customHeight="1">
      <c r="F286" s="49"/>
      <c r="G286" s="49"/>
    </row>
    <row r="287" spans="6:7" ht="15.75" customHeight="1">
      <c r="F287" s="49"/>
      <c r="G287" s="49"/>
    </row>
    <row r="288" spans="6:7" ht="15.75" customHeight="1">
      <c r="F288" s="49"/>
      <c r="G288" s="49"/>
    </row>
    <row r="289" spans="6:7" ht="15.75" customHeight="1">
      <c r="F289" s="49"/>
      <c r="G289" s="49"/>
    </row>
    <row r="290" spans="6:7" ht="15.75" customHeight="1">
      <c r="F290" s="49"/>
      <c r="G290" s="49"/>
    </row>
    <row r="291" spans="6:7" ht="15.75" customHeight="1">
      <c r="F291" s="49"/>
      <c r="G291" s="49"/>
    </row>
    <row r="292" spans="6:7" ht="15.75" customHeight="1">
      <c r="F292" s="49"/>
      <c r="G292" s="49"/>
    </row>
    <row r="293" spans="6:7" ht="15.75" customHeight="1">
      <c r="F293" s="49"/>
      <c r="G293" s="49"/>
    </row>
    <row r="294" spans="6:7" ht="15.75" customHeight="1">
      <c r="F294" s="49"/>
      <c r="G294" s="49"/>
    </row>
    <row r="295" spans="6:7" ht="15.75" customHeight="1">
      <c r="F295" s="49"/>
      <c r="G295" s="49"/>
    </row>
    <row r="296" spans="6:7" ht="15.75" customHeight="1">
      <c r="F296" s="49"/>
      <c r="G296" s="49"/>
    </row>
    <row r="297" spans="6:7" ht="15.75" customHeight="1">
      <c r="F297" s="49"/>
      <c r="G297" s="49"/>
    </row>
    <row r="298" spans="6:7" ht="15.75" customHeight="1">
      <c r="F298" s="49"/>
      <c r="G298" s="49"/>
    </row>
    <row r="299" spans="6:7" ht="15.75" customHeight="1">
      <c r="F299" s="49"/>
      <c r="G299" s="49"/>
    </row>
    <row r="300" spans="6:7" ht="15.75" customHeight="1">
      <c r="F300" s="49"/>
      <c r="G300" s="49"/>
    </row>
    <row r="301" spans="6:7" ht="15.75" customHeight="1">
      <c r="F301" s="49"/>
      <c r="G301" s="49"/>
    </row>
    <row r="302" spans="6:7" ht="15.75" customHeight="1">
      <c r="F302" s="49"/>
      <c r="G302" s="49"/>
    </row>
    <row r="303" spans="6:7" ht="15.75" customHeight="1">
      <c r="F303" s="49"/>
      <c r="G303" s="49"/>
    </row>
    <row r="304" spans="6:7" ht="15.75" customHeight="1">
      <c r="F304" s="49"/>
      <c r="G304" s="49"/>
    </row>
    <row r="305" spans="6:7" ht="15.75" customHeight="1">
      <c r="F305" s="49"/>
      <c r="G305" s="49"/>
    </row>
    <row r="306" spans="6:7" ht="15.75" customHeight="1">
      <c r="F306" s="49"/>
      <c r="G306" s="49"/>
    </row>
    <row r="307" spans="6:7" ht="15.75" customHeight="1">
      <c r="F307" s="49"/>
      <c r="G307" s="49"/>
    </row>
    <row r="308" spans="6:7" ht="15.75" customHeight="1">
      <c r="F308" s="49"/>
      <c r="G308" s="49"/>
    </row>
    <row r="309" spans="6:7" ht="15.75" customHeight="1">
      <c r="F309" s="49"/>
      <c r="G309" s="49"/>
    </row>
    <row r="310" spans="6:7" ht="15.75" customHeight="1">
      <c r="F310" s="49"/>
      <c r="G310" s="49"/>
    </row>
    <row r="311" spans="6:7" ht="15.75" customHeight="1">
      <c r="F311" s="49"/>
      <c r="G311" s="49"/>
    </row>
    <row r="312" spans="6:7" ht="15.75" customHeight="1">
      <c r="F312" s="49"/>
      <c r="G312" s="49"/>
    </row>
    <row r="313" spans="6:7" ht="15.75" customHeight="1">
      <c r="F313" s="49"/>
      <c r="G313" s="49"/>
    </row>
    <row r="314" spans="6:7" ht="15.75" customHeight="1">
      <c r="F314" s="49"/>
      <c r="G314" s="49"/>
    </row>
    <row r="315" spans="6:7" ht="15.75" customHeight="1">
      <c r="F315" s="49"/>
      <c r="G315" s="49"/>
    </row>
    <row r="316" spans="6:7" ht="15.75" customHeight="1">
      <c r="F316" s="49"/>
      <c r="G316" s="49"/>
    </row>
    <row r="317" spans="6:7" ht="15.75" customHeight="1">
      <c r="F317" s="49"/>
      <c r="G317" s="49"/>
    </row>
    <row r="318" spans="6:7" ht="15.75" customHeight="1">
      <c r="F318" s="49"/>
      <c r="G318" s="49"/>
    </row>
    <row r="319" spans="6:7" ht="15.75" customHeight="1">
      <c r="F319" s="49"/>
      <c r="G319" s="49"/>
    </row>
    <row r="320" spans="6:7" ht="15.75" customHeight="1">
      <c r="F320" s="49"/>
      <c r="G320" s="49"/>
    </row>
    <row r="321" spans="6:7" ht="15.75" customHeight="1">
      <c r="F321" s="49"/>
      <c r="G321" s="49"/>
    </row>
    <row r="322" spans="6:7" ht="15.75" customHeight="1">
      <c r="F322" s="49"/>
      <c r="G322" s="49"/>
    </row>
    <row r="323" spans="6:7" ht="15.75" customHeight="1">
      <c r="F323" s="49"/>
      <c r="G323" s="49"/>
    </row>
    <row r="324" spans="6:7" ht="15.75" customHeight="1">
      <c r="F324" s="49"/>
      <c r="G324" s="49"/>
    </row>
    <row r="325" spans="6:7" ht="15.75" customHeight="1">
      <c r="F325" s="49"/>
      <c r="G325" s="49"/>
    </row>
    <row r="326" spans="6:7" ht="15.75" customHeight="1">
      <c r="F326" s="49"/>
      <c r="G326" s="49"/>
    </row>
    <row r="327" spans="6:7" ht="15.75" customHeight="1">
      <c r="F327" s="49"/>
      <c r="G327" s="49"/>
    </row>
    <row r="328" spans="6:7" ht="15.75" customHeight="1">
      <c r="F328" s="49"/>
      <c r="G328" s="49"/>
    </row>
    <row r="329" spans="6:7" ht="15.75" customHeight="1">
      <c r="F329" s="49"/>
      <c r="G329" s="49"/>
    </row>
    <row r="330" spans="6:7" ht="15.75" customHeight="1">
      <c r="F330" s="49"/>
      <c r="G330" s="49"/>
    </row>
    <row r="331" spans="6:7" ht="15.75" customHeight="1">
      <c r="F331" s="49"/>
      <c r="G331" s="49"/>
    </row>
    <row r="332" spans="6:7" ht="15.75" customHeight="1">
      <c r="F332" s="49"/>
      <c r="G332" s="49"/>
    </row>
    <row r="333" spans="6:7" ht="15.75" customHeight="1">
      <c r="F333" s="49"/>
      <c r="G333" s="49"/>
    </row>
    <row r="334" spans="6:7" ht="15.75" customHeight="1">
      <c r="F334" s="49"/>
      <c r="G334" s="49"/>
    </row>
    <row r="335" spans="6:7" ht="15.75" customHeight="1">
      <c r="F335" s="49"/>
      <c r="G335" s="49"/>
    </row>
    <row r="336" spans="6:7" ht="15.75" customHeight="1">
      <c r="F336" s="49"/>
      <c r="G336" s="49"/>
    </row>
    <row r="337" spans="6:7" ht="15.75" customHeight="1">
      <c r="F337" s="49"/>
      <c r="G337" s="49"/>
    </row>
    <row r="338" spans="6:7" ht="15.75" customHeight="1">
      <c r="F338" s="49"/>
      <c r="G338" s="49"/>
    </row>
    <row r="339" spans="6:7" ht="15.75" customHeight="1">
      <c r="F339" s="49"/>
      <c r="G339" s="49"/>
    </row>
    <row r="340" spans="6:7" ht="15.75" customHeight="1">
      <c r="F340" s="49"/>
      <c r="G340" s="49"/>
    </row>
    <row r="341" spans="6:7" ht="15.75" customHeight="1">
      <c r="F341" s="49"/>
      <c r="G341" s="49"/>
    </row>
    <row r="342" spans="6:7" ht="15.75" customHeight="1">
      <c r="F342" s="49"/>
      <c r="G342" s="49"/>
    </row>
    <row r="343" spans="6:7" ht="15.75" customHeight="1">
      <c r="F343" s="49"/>
      <c r="G343" s="49"/>
    </row>
    <row r="344" spans="6:7" ht="15.75" customHeight="1">
      <c r="F344" s="49"/>
      <c r="G344" s="49"/>
    </row>
    <row r="345" spans="6:7" ht="15.75" customHeight="1">
      <c r="F345" s="49"/>
      <c r="G345" s="49"/>
    </row>
    <row r="346" spans="6:7" ht="15.75" customHeight="1">
      <c r="F346" s="49"/>
      <c r="G346" s="49"/>
    </row>
    <row r="347" spans="6:7" ht="15.75" customHeight="1">
      <c r="F347" s="49"/>
      <c r="G347" s="49"/>
    </row>
    <row r="348" spans="6:7" ht="15.75" customHeight="1">
      <c r="F348" s="49"/>
      <c r="G348" s="49"/>
    </row>
    <row r="349" spans="6:7" ht="15.75" customHeight="1">
      <c r="F349" s="49"/>
      <c r="G349" s="49"/>
    </row>
    <row r="350" spans="6:7" ht="15.75" customHeight="1">
      <c r="F350" s="49"/>
      <c r="G350" s="49"/>
    </row>
    <row r="351" spans="6:7" ht="15.75" customHeight="1">
      <c r="F351" s="49"/>
      <c r="G351" s="49"/>
    </row>
    <row r="352" spans="6:7" ht="15.75" customHeight="1">
      <c r="F352" s="49"/>
      <c r="G352" s="49"/>
    </row>
    <row r="353" spans="6:7" ht="15.75" customHeight="1">
      <c r="F353" s="49"/>
      <c r="G353" s="49"/>
    </row>
    <row r="354" spans="6:7" ht="15.75" customHeight="1">
      <c r="F354" s="49"/>
      <c r="G354" s="49"/>
    </row>
    <row r="355" spans="6:7" ht="15.75" customHeight="1">
      <c r="F355" s="49"/>
      <c r="G355" s="49"/>
    </row>
    <row r="356" spans="6:7" ht="15.75" customHeight="1">
      <c r="F356" s="49"/>
      <c r="G356" s="49"/>
    </row>
    <row r="357" spans="6:7" ht="15.75" customHeight="1">
      <c r="F357" s="49"/>
      <c r="G357" s="49"/>
    </row>
    <row r="358" spans="6:7" ht="15.75" customHeight="1">
      <c r="F358" s="49"/>
      <c r="G358" s="49"/>
    </row>
    <row r="359" spans="6:7" ht="15.75" customHeight="1">
      <c r="F359" s="49"/>
      <c r="G359" s="49"/>
    </row>
    <row r="360" spans="6:7" ht="15.75" customHeight="1">
      <c r="F360" s="49"/>
      <c r="G360" s="49"/>
    </row>
    <row r="361" spans="6:7" ht="15.75" customHeight="1">
      <c r="F361" s="49"/>
      <c r="G361" s="49"/>
    </row>
    <row r="362" spans="6:7" ht="15.75" customHeight="1">
      <c r="F362" s="49"/>
      <c r="G362" s="49"/>
    </row>
    <row r="363" spans="6:7" ht="15.75" customHeight="1">
      <c r="F363" s="49"/>
      <c r="G363" s="49"/>
    </row>
    <row r="364" spans="6:7" ht="15.75" customHeight="1">
      <c r="F364" s="49"/>
      <c r="G364" s="49"/>
    </row>
    <row r="365" spans="6:7" ht="15.75" customHeight="1">
      <c r="F365" s="49"/>
      <c r="G365" s="49"/>
    </row>
    <row r="366" spans="6:7" ht="15.75" customHeight="1">
      <c r="F366" s="49"/>
      <c r="G366" s="49"/>
    </row>
    <row r="367" spans="6:7" ht="15.75" customHeight="1">
      <c r="F367" s="49"/>
      <c r="G367" s="49"/>
    </row>
    <row r="368" spans="6:7" ht="15.75" customHeight="1">
      <c r="F368" s="49"/>
      <c r="G368" s="49"/>
    </row>
    <row r="369" spans="6:7" ht="15.75" customHeight="1">
      <c r="F369" s="49"/>
      <c r="G369" s="49"/>
    </row>
    <row r="370" spans="6:7" ht="15.75" customHeight="1">
      <c r="F370" s="49"/>
      <c r="G370" s="49"/>
    </row>
    <row r="371" spans="6:7" ht="15.75" customHeight="1">
      <c r="F371" s="49"/>
      <c r="G371" s="49"/>
    </row>
    <row r="372" spans="6:7" ht="15.75" customHeight="1">
      <c r="F372" s="49"/>
      <c r="G372" s="49"/>
    </row>
    <row r="373" spans="6:7" ht="15.75" customHeight="1">
      <c r="F373" s="49"/>
      <c r="G373" s="49"/>
    </row>
    <row r="374" spans="6:7" ht="15.75" customHeight="1">
      <c r="F374" s="49"/>
      <c r="G374" s="49"/>
    </row>
    <row r="375" spans="6:7" ht="15.75" customHeight="1">
      <c r="F375" s="49"/>
      <c r="G375" s="49"/>
    </row>
    <row r="376" spans="6:7" ht="15.75" customHeight="1">
      <c r="F376" s="49"/>
      <c r="G376" s="49"/>
    </row>
    <row r="377" spans="6:7" ht="15.75" customHeight="1">
      <c r="F377" s="49"/>
      <c r="G377" s="49"/>
    </row>
    <row r="378" spans="6:7" ht="15.75" customHeight="1">
      <c r="F378" s="49"/>
      <c r="G378" s="49"/>
    </row>
    <row r="379" spans="6:7" ht="15.75" customHeight="1">
      <c r="F379" s="49"/>
      <c r="G379" s="49"/>
    </row>
    <row r="380" spans="6:7" ht="15.75" customHeight="1">
      <c r="F380" s="49"/>
      <c r="G380" s="49"/>
    </row>
    <row r="381" spans="6:7" ht="15.75" customHeight="1">
      <c r="F381" s="49"/>
      <c r="G381" s="49"/>
    </row>
    <row r="382" spans="6:7" ht="15.75" customHeight="1">
      <c r="F382" s="49"/>
      <c r="G382" s="49"/>
    </row>
    <row r="383" spans="6:7" ht="15.75" customHeight="1">
      <c r="F383" s="49"/>
      <c r="G383" s="49"/>
    </row>
    <row r="384" spans="6:7" ht="15.75" customHeight="1">
      <c r="F384" s="49"/>
      <c r="G384" s="49"/>
    </row>
    <row r="385" spans="6:7" ht="15.75" customHeight="1">
      <c r="F385" s="49"/>
      <c r="G385" s="49"/>
    </row>
    <row r="386" spans="6:7" ht="15.75" customHeight="1">
      <c r="F386" s="49"/>
      <c r="G386" s="49"/>
    </row>
    <row r="387" spans="6:7" ht="15.75" customHeight="1">
      <c r="F387" s="49"/>
      <c r="G387" s="49"/>
    </row>
    <row r="388" spans="6:7" ht="15.75" customHeight="1">
      <c r="F388" s="49"/>
      <c r="G388" s="49"/>
    </row>
    <row r="389" spans="6:7" ht="15.75" customHeight="1">
      <c r="F389" s="49"/>
      <c r="G389" s="49"/>
    </row>
    <row r="390" spans="6:7" ht="15.75" customHeight="1">
      <c r="F390" s="49"/>
      <c r="G390" s="49"/>
    </row>
    <row r="391" spans="6:7" ht="15.75" customHeight="1">
      <c r="F391" s="49"/>
      <c r="G391" s="49"/>
    </row>
    <row r="392" spans="6:7" ht="15.75" customHeight="1">
      <c r="F392" s="49"/>
      <c r="G392" s="49"/>
    </row>
    <row r="393" spans="6:7" ht="15.75" customHeight="1">
      <c r="F393" s="49"/>
      <c r="G393" s="49"/>
    </row>
    <row r="394" spans="6:7" ht="15.75" customHeight="1">
      <c r="F394" s="49"/>
      <c r="G394" s="49"/>
    </row>
    <row r="395" spans="6:7" ht="15.75" customHeight="1">
      <c r="F395" s="49"/>
      <c r="G395" s="49"/>
    </row>
    <row r="396" spans="6:7" ht="15.75" customHeight="1">
      <c r="F396" s="49"/>
      <c r="G396" s="49"/>
    </row>
    <row r="397" spans="6:7" ht="15.75" customHeight="1">
      <c r="F397" s="49"/>
      <c r="G397" s="49"/>
    </row>
    <row r="398" spans="6:7" ht="15.75" customHeight="1">
      <c r="F398" s="49"/>
      <c r="G398" s="49"/>
    </row>
    <row r="399" spans="6:7" ht="15.75" customHeight="1">
      <c r="F399" s="49"/>
      <c r="G399" s="49"/>
    </row>
    <row r="400" spans="6:7" ht="15.75" customHeight="1">
      <c r="F400" s="49"/>
      <c r="G400" s="49"/>
    </row>
    <row r="401" spans="6:7" ht="15.75" customHeight="1">
      <c r="F401" s="49"/>
      <c r="G401" s="49"/>
    </row>
    <row r="402" spans="6:7" ht="15.75" customHeight="1">
      <c r="F402" s="49"/>
      <c r="G402" s="49"/>
    </row>
    <row r="403" spans="6:7" ht="15.75" customHeight="1">
      <c r="F403" s="49"/>
      <c r="G403" s="49"/>
    </row>
    <row r="404" spans="6:7" ht="15.75" customHeight="1">
      <c r="F404" s="49"/>
      <c r="G404" s="49"/>
    </row>
    <row r="405" spans="6:7" ht="15.75" customHeight="1">
      <c r="F405" s="49"/>
      <c r="G405" s="49"/>
    </row>
    <row r="406" spans="6:7" ht="15.75" customHeight="1">
      <c r="F406" s="49"/>
      <c r="G406" s="49"/>
    </row>
    <row r="407" spans="6:7" ht="15.75" customHeight="1">
      <c r="F407" s="49"/>
      <c r="G407" s="49"/>
    </row>
    <row r="408" spans="6:7" ht="15.75" customHeight="1">
      <c r="F408" s="49"/>
      <c r="G408" s="49"/>
    </row>
    <row r="409" spans="6:7" ht="15.75" customHeight="1">
      <c r="F409" s="49"/>
      <c r="G409" s="49"/>
    </row>
    <row r="410" spans="6:7" ht="15.75" customHeight="1">
      <c r="F410" s="49"/>
      <c r="G410" s="49"/>
    </row>
    <row r="411" spans="6:7" ht="15.75" customHeight="1">
      <c r="F411" s="49"/>
      <c r="G411" s="49"/>
    </row>
    <row r="412" spans="6:7" ht="15.75" customHeight="1">
      <c r="F412" s="49"/>
      <c r="G412" s="49"/>
    </row>
    <row r="413" spans="6:7" ht="15.75" customHeight="1">
      <c r="F413" s="49"/>
      <c r="G413" s="49"/>
    </row>
    <row r="414" spans="6:7" ht="15.75" customHeight="1">
      <c r="F414" s="49"/>
      <c r="G414" s="49"/>
    </row>
    <row r="415" spans="6:7" ht="15.75" customHeight="1">
      <c r="F415" s="49"/>
      <c r="G415" s="49"/>
    </row>
    <row r="416" spans="6:7" ht="15.75" customHeight="1">
      <c r="F416" s="49"/>
      <c r="G416" s="49"/>
    </row>
    <row r="417" spans="6:7" ht="15.75" customHeight="1">
      <c r="F417" s="49"/>
      <c r="G417" s="49"/>
    </row>
    <row r="418" spans="6:7" ht="15.75" customHeight="1">
      <c r="F418" s="49"/>
      <c r="G418" s="49"/>
    </row>
    <row r="419" spans="6:7" ht="15.75" customHeight="1">
      <c r="F419" s="49"/>
      <c r="G419" s="49"/>
    </row>
    <row r="420" spans="6:7" ht="15.75" customHeight="1">
      <c r="F420" s="49"/>
      <c r="G420" s="49"/>
    </row>
    <row r="421" spans="6:7" ht="15.75" customHeight="1">
      <c r="F421" s="49"/>
      <c r="G421" s="49"/>
    </row>
    <row r="422" spans="6:7" ht="15.75" customHeight="1">
      <c r="F422" s="49"/>
      <c r="G422" s="49"/>
    </row>
    <row r="423" spans="6:7" ht="15.75" customHeight="1">
      <c r="F423" s="49"/>
      <c r="G423" s="49"/>
    </row>
    <row r="424" spans="6:7" ht="15.75" customHeight="1">
      <c r="F424" s="49"/>
      <c r="G424" s="49"/>
    </row>
    <row r="425" spans="6:7" ht="15.75" customHeight="1">
      <c r="F425" s="49"/>
      <c r="G425" s="49"/>
    </row>
    <row r="426" spans="6:7" ht="15.75" customHeight="1">
      <c r="F426" s="49"/>
      <c r="G426" s="49"/>
    </row>
    <row r="427" spans="6:7" ht="15.75" customHeight="1">
      <c r="F427" s="49"/>
      <c r="G427" s="49"/>
    </row>
    <row r="428" spans="6:7" ht="15.75" customHeight="1">
      <c r="F428" s="49"/>
      <c r="G428" s="49"/>
    </row>
    <row r="429" spans="6:7" ht="15.75" customHeight="1">
      <c r="F429" s="49"/>
      <c r="G429" s="49"/>
    </row>
    <row r="430" spans="6:7" ht="15.75" customHeight="1">
      <c r="F430" s="49"/>
      <c r="G430" s="49"/>
    </row>
    <row r="431" spans="6:7" ht="15.75" customHeight="1">
      <c r="F431" s="49"/>
      <c r="G431" s="49"/>
    </row>
    <row r="432" spans="6:7" ht="15.75" customHeight="1">
      <c r="F432" s="49"/>
      <c r="G432" s="49"/>
    </row>
    <row r="433" spans="6:7" ht="15.75" customHeight="1">
      <c r="F433" s="49"/>
      <c r="G433" s="49"/>
    </row>
    <row r="434" spans="6:7" ht="15.75" customHeight="1">
      <c r="F434" s="49"/>
      <c r="G434" s="49"/>
    </row>
    <row r="435" spans="6:7" ht="15.75" customHeight="1">
      <c r="F435" s="49"/>
      <c r="G435" s="49"/>
    </row>
    <row r="436" spans="6:7" ht="15.75" customHeight="1">
      <c r="F436" s="49"/>
      <c r="G436" s="49"/>
    </row>
    <row r="437" spans="6:7" ht="15.75" customHeight="1">
      <c r="F437" s="49"/>
      <c r="G437" s="49"/>
    </row>
    <row r="438" spans="6:7" ht="15.75" customHeight="1">
      <c r="F438" s="49"/>
      <c r="G438" s="49"/>
    </row>
    <row r="439" spans="6:7" ht="15.75" customHeight="1">
      <c r="F439" s="49"/>
      <c r="G439" s="49"/>
    </row>
    <row r="440" spans="6:7" ht="15.75" customHeight="1">
      <c r="F440" s="49"/>
      <c r="G440" s="49"/>
    </row>
    <row r="441" spans="6:7" ht="15.75" customHeight="1">
      <c r="F441" s="49"/>
      <c r="G441" s="49"/>
    </row>
    <row r="442" spans="6:7" ht="15.75" customHeight="1">
      <c r="F442" s="49"/>
      <c r="G442" s="49"/>
    </row>
    <row r="443" spans="6:7" ht="15.75" customHeight="1">
      <c r="F443" s="49"/>
      <c r="G443" s="49"/>
    </row>
    <row r="444" spans="6:7" ht="15.75" customHeight="1">
      <c r="F444" s="49"/>
      <c r="G444" s="49"/>
    </row>
    <row r="445" spans="6:7" ht="15.75" customHeight="1">
      <c r="F445" s="49"/>
      <c r="G445" s="49"/>
    </row>
    <row r="446" spans="6:7" ht="15.75" customHeight="1">
      <c r="F446" s="49"/>
      <c r="G446" s="49"/>
    </row>
    <row r="447" spans="6:7" ht="15.75" customHeight="1">
      <c r="F447" s="49"/>
      <c r="G447" s="49"/>
    </row>
    <row r="448" spans="6:7" ht="15.75" customHeight="1">
      <c r="F448" s="49"/>
      <c r="G448" s="49"/>
    </row>
    <row r="449" spans="6:7" ht="15.75" customHeight="1">
      <c r="F449" s="49"/>
      <c r="G449" s="49"/>
    </row>
    <row r="450" spans="6:7" ht="15.75" customHeight="1">
      <c r="F450" s="49"/>
      <c r="G450" s="49"/>
    </row>
    <row r="451" spans="6:7" ht="15.75" customHeight="1">
      <c r="F451" s="49"/>
      <c r="G451" s="49"/>
    </row>
    <row r="452" spans="6:7" ht="15.75" customHeight="1">
      <c r="F452" s="49"/>
      <c r="G452" s="49"/>
    </row>
    <row r="453" spans="6:7" ht="15.75" customHeight="1">
      <c r="F453" s="49"/>
      <c r="G453" s="49"/>
    </row>
    <row r="454" spans="6:7" ht="15.75" customHeight="1">
      <c r="F454" s="49"/>
      <c r="G454" s="49"/>
    </row>
    <row r="455" spans="6:7" ht="15.75" customHeight="1">
      <c r="F455" s="49"/>
      <c r="G455" s="49"/>
    </row>
    <row r="456" spans="6:7" ht="15.75" customHeight="1">
      <c r="F456" s="49"/>
      <c r="G456" s="49"/>
    </row>
    <row r="457" spans="6:7" ht="15.75" customHeight="1">
      <c r="F457" s="49"/>
      <c r="G457" s="49"/>
    </row>
    <row r="458" spans="6:7" ht="15.75" customHeight="1">
      <c r="F458" s="49"/>
      <c r="G458" s="49"/>
    </row>
    <row r="459" spans="6:7" ht="15.75" customHeight="1">
      <c r="F459" s="49"/>
      <c r="G459" s="49"/>
    </row>
    <row r="460" spans="6:7" ht="15.75" customHeight="1">
      <c r="F460" s="49"/>
      <c r="G460" s="49"/>
    </row>
    <row r="461" spans="6:7" ht="15.75" customHeight="1">
      <c r="F461" s="49"/>
      <c r="G461" s="49"/>
    </row>
    <row r="462" spans="6:7" ht="15.75" customHeight="1">
      <c r="F462" s="49"/>
      <c r="G462" s="49"/>
    </row>
    <row r="463" spans="6:7" ht="15.75" customHeight="1">
      <c r="F463" s="49"/>
      <c r="G463" s="49"/>
    </row>
    <row r="464" spans="6:7" ht="15.75" customHeight="1">
      <c r="F464" s="49"/>
      <c r="G464" s="49"/>
    </row>
    <row r="465" spans="6:7" ht="15.75" customHeight="1">
      <c r="F465" s="49"/>
      <c r="G465" s="49"/>
    </row>
    <row r="466" spans="6:7" ht="15.75" customHeight="1">
      <c r="F466" s="49"/>
      <c r="G466" s="49"/>
    </row>
    <row r="467" spans="6:7" ht="15.75" customHeight="1">
      <c r="F467" s="49"/>
      <c r="G467" s="49"/>
    </row>
    <row r="468" spans="6:7" ht="15.75" customHeight="1">
      <c r="F468" s="49"/>
      <c r="G468" s="49"/>
    </row>
    <row r="469" spans="6:7" ht="15.75" customHeight="1">
      <c r="F469" s="49"/>
      <c r="G469" s="49"/>
    </row>
    <row r="470" spans="6:7" ht="15.75" customHeight="1">
      <c r="F470" s="49"/>
      <c r="G470" s="49"/>
    </row>
    <row r="471" spans="6:7" ht="15.75" customHeight="1">
      <c r="F471" s="49"/>
      <c r="G471" s="49"/>
    </row>
    <row r="472" spans="6:7" ht="15.75" customHeight="1">
      <c r="F472" s="49"/>
      <c r="G472" s="49"/>
    </row>
    <row r="473" spans="6:7" ht="15.75" customHeight="1">
      <c r="F473" s="49"/>
      <c r="G473" s="49"/>
    </row>
    <row r="474" spans="6:7" ht="15.75" customHeight="1">
      <c r="F474" s="49"/>
      <c r="G474" s="49"/>
    </row>
    <row r="475" spans="6:7" ht="15.75" customHeight="1">
      <c r="F475" s="49"/>
      <c r="G475" s="49"/>
    </row>
    <row r="476" spans="6:7" ht="15.75" customHeight="1">
      <c r="F476" s="49"/>
      <c r="G476" s="49"/>
    </row>
    <row r="477" spans="6:7" ht="15.75" customHeight="1">
      <c r="F477" s="49"/>
      <c r="G477" s="49"/>
    </row>
    <row r="478" spans="6:7" ht="15.75" customHeight="1">
      <c r="F478" s="49"/>
      <c r="G478" s="49"/>
    </row>
    <row r="479" spans="6:7" ht="15.75" customHeight="1">
      <c r="F479" s="49"/>
      <c r="G479" s="49"/>
    </row>
    <row r="480" spans="6:7" ht="15.75" customHeight="1">
      <c r="F480" s="49"/>
      <c r="G480" s="49"/>
    </row>
    <row r="481" spans="6:7" ht="15.75" customHeight="1">
      <c r="F481" s="49"/>
      <c r="G481" s="49"/>
    </row>
    <row r="482" spans="6:7" ht="15.75" customHeight="1">
      <c r="F482" s="49"/>
      <c r="G482" s="49"/>
    </row>
    <row r="483" spans="6:7" ht="15.75" customHeight="1">
      <c r="F483" s="49"/>
      <c r="G483" s="49"/>
    </row>
    <row r="484" spans="6:7" ht="15.75" customHeight="1">
      <c r="F484" s="49"/>
      <c r="G484" s="49"/>
    </row>
    <row r="485" spans="6:7" ht="15.75" customHeight="1">
      <c r="F485" s="49"/>
      <c r="G485" s="49"/>
    </row>
    <row r="486" spans="6:7" ht="15.75" customHeight="1">
      <c r="F486" s="49"/>
      <c r="G486" s="49"/>
    </row>
    <row r="487" spans="6:7" ht="15.75" customHeight="1">
      <c r="F487" s="49"/>
      <c r="G487" s="49"/>
    </row>
    <row r="488" spans="6:7" ht="15.75" customHeight="1">
      <c r="F488" s="49"/>
      <c r="G488" s="49"/>
    </row>
    <row r="489" spans="6:7" ht="15.75" customHeight="1">
      <c r="F489" s="49"/>
      <c r="G489" s="49"/>
    </row>
    <row r="490" spans="6:7" ht="15.75" customHeight="1">
      <c r="F490" s="49"/>
      <c r="G490" s="49"/>
    </row>
    <row r="491" spans="6:7" ht="15.75" customHeight="1">
      <c r="F491" s="49"/>
      <c r="G491" s="49"/>
    </row>
    <row r="492" spans="6:7" ht="15.75" customHeight="1">
      <c r="F492" s="49"/>
      <c r="G492" s="49"/>
    </row>
    <row r="493" spans="6:7" ht="15.75" customHeight="1">
      <c r="F493" s="49"/>
      <c r="G493" s="49"/>
    </row>
    <row r="494" spans="6:7" ht="15.75" customHeight="1">
      <c r="F494" s="49"/>
      <c r="G494" s="49"/>
    </row>
    <row r="495" spans="6:7" ht="15.75" customHeight="1">
      <c r="F495" s="49"/>
      <c r="G495" s="49"/>
    </row>
    <row r="496" spans="6:7" ht="15.75" customHeight="1">
      <c r="F496" s="49"/>
      <c r="G496" s="49"/>
    </row>
    <row r="497" spans="6:7" ht="15.75" customHeight="1">
      <c r="F497" s="49"/>
      <c r="G497" s="49"/>
    </row>
    <row r="498" spans="6:7" ht="15.75" customHeight="1">
      <c r="F498" s="49"/>
      <c r="G498" s="49"/>
    </row>
    <row r="499" spans="6:7" ht="15.75" customHeight="1">
      <c r="F499" s="49"/>
      <c r="G499" s="49"/>
    </row>
    <row r="500" spans="6:7" ht="15.75" customHeight="1">
      <c r="F500" s="49"/>
      <c r="G500" s="49"/>
    </row>
    <row r="501" spans="6:7" ht="15.75" customHeight="1">
      <c r="F501" s="49"/>
      <c r="G501" s="49"/>
    </row>
    <row r="502" spans="6:7" ht="15.75" customHeight="1">
      <c r="F502" s="49"/>
      <c r="G502" s="49"/>
    </row>
    <row r="503" spans="6:7" ht="15.75" customHeight="1">
      <c r="F503" s="49"/>
      <c r="G503" s="49"/>
    </row>
    <row r="504" spans="6:7" ht="15.75" customHeight="1">
      <c r="F504" s="49"/>
      <c r="G504" s="49"/>
    </row>
    <row r="505" spans="6:7" ht="15.75" customHeight="1">
      <c r="F505" s="49"/>
      <c r="G505" s="49"/>
    </row>
    <row r="506" spans="6:7" ht="15.75" customHeight="1">
      <c r="F506" s="49"/>
      <c r="G506" s="49"/>
    </row>
    <row r="507" spans="6:7" ht="15.75" customHeight="1">
      <c r="F507" s="49"/>
      <c r="G507" s="49"/>
    </row>
    <row r="508" spans="6:7" ht="15.75" customHeight="1">
      <c r="F508" s="49"/>
      <c r="G508" s="49"/>
    </row>
    <row r="509" spans="6:7" ht="15.75" customHeight="1">
      <c r="F509" s="49"/>
      <c r="G509" s="49"/>
    </row>
    <row r="510" spans="6:7" ht="15.75" customHeight="1">
      <c r="F510" s="49"/>
      <c r="G510" s="49"/>
    </row>
    <row r="511" spans="6:7" ht="15.75" customHeight="1">
      <c r="F511" s="49"/>
      <c r="G511" s="49"/>
    </row>
    <row r="512" spans="6:7" ht="15.75" customHeight="1">
      <c r="F512" s="49"/>
      <c r="G512" s="49"/>
    </row>
    <row r="513" spans="6:7" ht="15.75" customHeight="1">
      <c r="F513" s="49"/>
      <c r="G513" s="49"/>
    </row>
    <row r="514" spans="6:7" ht="15.75" customHeight="1">
      <c r="F514" s="49"/>
      <c r="G514" s="49"/>
    </row>
    <row r="515" spans="6:7" ht="15.75" customHeight="1">
      <c r="F515" s="49"/>
      <c r="G515" s="49"/>
    </row>
    <row r="516" spans="6:7" ht="15.75" customHeight="1">
      <c r="F516" s="49"/>
      <c r="G516" s="49"/>
    </row>
    <row r="517" spans="6:7" ht="15.75" customHeight="1">
      <c r="F517" s="49"/>
      <c r="G517" s="49"/>
    </row>
    <row r="518" spans="6:7" ht="15.75" customHeight="1">
      <c r="F518" s="49"/>
      <c r="G518" s="49"/>
    </row>
    <row r="519" spans="6:7" ht="15.75" customHeight="1">
      <c r="F519" s="49"/>
      <c r="G519" s="49"/>
    </row>
    <row r="520" spans="6:7" ht="15.75" customHeight="1">
      <c r="F520" s="49"/>
      <c r="G520" s="49"/>
    </row>
    <row r="521" spans="6:7" ht="15.75" customHeight="1">
      <c r="F521" s="49"/>
      <c r="G521" s="49"/>
    </row>
    <row r="522" spans="6:7" ht="15.75" customHeight="1">
      <c r="F522" s="49"/>
      <c r="G522" s="49"/>
    </row>
    <row r="523" spans="6:7" ht="15.75" customHeight="1">
      <c r="F523" s="49"/>
      <c r="G523" s="49"/>
    </row>
    <row r="524" spans="6:7" ht="15.75" customHeight="1">
      <c r="F524" s="49"/>
      <c r="G524" s="49"/>
    </row>
    <row r="525" spans="6:7" ht="15.75" customHeight="1">
      <c r="F525" s="49"/>
      <c r="G525" s="49"/>
    </row>
    <row r="526" spans="6:7" ht="15.75" customHeight="1">
      <c r="F526" s="49"/>
      <c r="G526" s="49"/>
    </row>
    <row r="527" spans="6:7" ht="15.75" customHeight="1">
      <c r="F527" s="49"/>
      <c r="G527" s="49"/>
    </row>
    <row r="528" spans="6:7" ht="15.75" customHeight="1">
      <c r="F528" s="49"/>
      <c r="G528" s="49"/>
    </row>
    <row r="529" spans="6:7" ht="15.75" customHeight="1">
      <c r="F529" s="49"/>
      <c r="G529" s="49"/>
    </row>
    <row r="530" spans="6:7" ht="15.75" customHeight="1">
      <c r="F530" s="49"/>
      <c r="G530" s="49"/>
    </row>
    <row r="531" spans="6:7" ht="15.75" customHeight="1">
      <c r="F531" s="49"/>
      <c r="G531" s="49"/>
    </row>
    <row r="532" spans="6:7" ht="15.75" customHeight="1">
      <c r="F532" s="49"/>
      <c r="G532" s="49"/>
    </row>
    <row r="533" spans="6:7" ht="15.75" customHeight="1">
      <c r="F533" s="49"/>
      <c r="G533" s="49"/>
    </row>
    <row r="534" spans="6:7" ht="15.75" customHeight="1">
      <c r="F534" s="49"/>
      <c r="G534" s="49"/>
    </row>
    <row r="535" spans="6:7" ht="15.75" customHeight="1">
      <c r="F535" s="49"/>
      <c r="G535" s="49"/>
    </row>
    <row r="536" spans="6:7" ht="15.75" customHeight="1">
      <c r="F536" s="49"/>
      <c r="G536" s="49"/>
    </row>
    <row r="537" spans="6:7" ht="15.75" customHeight="1">
      <c r="F537" s="49"/>
      <c r="G537" s="49"/>
    </row>
    <row r="538" spans="6:7" ht="15.75" customHeight="1">
      <c r="F538" s="49"/>
      <c r="G538" s="49"/>
    </row>
    <row r="539" spans="6:7" ht="15.75" customHeight="1">
      <c r="F539" s="49"/>
      <c r="G539" s="49"/>
    </row>
    <row r="540" spans="6:7" ht="15.75" customHeight="1">
      <c r="F540" s="49"/>
      <c r="G540" s="49"/>
    </row>
    <row r="541" spans="6:7" ht="15.75" customHeight="1">
      <c r="F541" s="49"/>
      <c r="G541" s="49"/>
    </row>
    <row r="542" spans="6:7" ht="15.75" customHeight="1">
      <c r="F542" s="49"/>
      <c r="G542" s="49"/>
    </row>
    <row r="543" spans="6:7" ht="15.75" customHeight="1">
      <c r="F543" s="49"/>
      <c r="G543" s="49"/>
    </row>
    <row r="544" spans="6:7" ht="15.75" customHeight="1">
      <c r="F544" s="49"/>
      <c r="G544" s="49"/>
    </row>
    <row r="545" spans="6:7" ht="15.75" customHeight="1">
      <c r="F545" s="49"/>
      <c r="G545" s="49"/>
    </row>
    <row r="546" spans="6:7" ht="15.75" customHeight="1">
      <c r="F546" s="49"/>
      <c r="G546" s="49"/>
    </row>
    <row r="547" spans="6:7" ht="15.75" customHeight="1">
      <c r="F547" s="49"/>
      <c r="G547" s="49"/>
    </row>
    <row r="548" spans="6:7" ht="15.75" customHeight="1">
      <c r="F548" s="49"/>
      <c r="G548" s="49"/>
    </row>
    <row r="549" spans="6:7" ht="15.75" customHeight="1">
      <c r="F549" s="49"/>
      <c r="G549" s="49"/>
    </row>
    <row r="550" spans="6:7" ht="15.75" customHeight="1">
      <c r="F550" s="49"/>
      <c r="G550" s="49"/>
    </row>
    <row r="551" spans="6:7" ht="15.75" customHeight="1">
      <c r="F551" s="49"/>
      <c r="G551" s="49"/>
    </row>
    <row r="552" spans="6:7" ht="15.75" customHeight="1">
      <c r="F552" s="49"/>
      <c r="G552" s="49"/>
    </row>
    <row r="553" spans="6:7" ht="15.75" customHeight="1">
      <c r="F553" s="49"/>
      <c r="G553" s="49"/>
    </row>
    <row r="554" spans="6:7" ht="15.75" customHeight="1">
      <c r="F554" s="49"/>
      <c r="G554" s="49"/>
    </row>
    <row r="555" spans="6:7" ht="15.75" customHeight="1">
      <c r="F555" s="49"/>
      <c r="G555" s="49"/>
    </row>
    <row r="556" spans="6:7" ht="15.75" customHeight="1">
      <c r="F556" s="49"/>
      <c r="G556" s="49"/>
    </row>
    <row r="557" spans="6:7" ht="15.75" customHeight="1">
      <c r="F557" s="49"/>
      <c r="G557" s="49"/>
    </row>
    <row r="558" spans="6:7" ht="15.75" customHeight="1">
      <c r="F558" s="49"/>
      <c r="G558" s="49"/>
    </row>
    <row r="559" spans="6:7" ht="15.75" customHeight="1">
      <c r="F559" s="49"/>
      <c r="G559" s="49"/>
    </row>
    <row r="560" spans="6:7" ht="15.75" customHeight="1">
      <c r="F560" s="49"/>
      <c r="G560" s="49"/>
    </row>
    <row r="561" spans="6:7" ht="15.75" customHeight="1">
      <c r="F561" s="49"/>
      <c r="G561" s="49"/>
    </row>
    <row r="562" spans="6:7" ht="15.75" customHeight="1">
      <c r="F562" s="49"/>
      <c r="G562" s="49"/>
    </row>
    <row r="563" spans="6:7" ht="15.75" customHeight="1">
      <c r="F563" s="49"/>
      <c r="G563" s="49"/>
    </row>
    <row r="564" spans="6:7" ht="15.75" customHeight="1">
      <c r="F564" s="49"/>
      <c r="G564" s="49"/>
    </row>
    <row r="565" spans="6:7" ht="15.75" customHeight="1">
      <c r="F565" s="49"/>
      <c r="G565" s="49"/>
    </row>
    <row r="566" spans="6:7" ht="15.75" customHeight="1">
      <c r="F566" s="49"/>
      <c r="G566" s="49"/>
    </row>
    <row r="567" spans="6:7" ht="15.75" customHeight="1">
      <c r="F567" s="49"/>
      <c r="G567" s="49"/>
    </row>
    <row r="568" spans="6:7" ht="15.75" customHeight="1">
      <c r="F568" s="49"/>
      <c r="G568" s="49"/>
    </row>
    <row r="569" spans="6:7" ht="15.75" customHeight="1">
      <c r="F569" s="49"/>
      <c r="G569" s="49"/>
    </row>
    <row r="570" spans="6:7" ht="15.75" customHeight="1">
      <c r="F570" s="49"/>
      <c r="G570" s="49"/>
    </row>
    <row r="571" spans="6:7" ht="15.75" customHeight="1">
      <c r="F571" s="49"/>
      <c r="G571" s="49"/>
    </row>
    <row r="572" spans="6:7" ht="15.75" customHeight="1">
      <c r="F572" s="49"/>
      <c r="G572" s="49"/>
    </row>
    <row r="573" spans="6:7" ht="15.75" customHeight="1">
      <c r="F573" s="49"/>
      <c r="G573" s="49"/>
    </row>
    <row r="574" spans="6:7" ht="15.75" customHeight="1">
      <c r="F574" s="49"/>
      <c r="G574" s="49"/>
    </row>
    <row r="575" spans="6:7" ht="15.75" customHeight="1">
      <c r="F575" s="49"/>
      <c r="G575" s="49"/>
    </row>
    <row r="576" spans="6:7" ht="15.75" customHeight="1">
      <c r="F576" s="49"/>
      <c r="G576" s="49"/>
    </row>
    <row r="577" spans="6:7" ht="15.75" customHeight="1">
      <c r="F577" s="49"/>
      <c r="G577" s="49"/>
    </row>
    <row r="578" spans="6:7" ht="15.75" customHeight="1">
      <c r="F578" s="49"/>
      <c r="G578" s="49"/>
    </row>
    <row r="579" spans="6:7" ht="15.75" customHeight="1">
      <c r="F579" s="49"/>
      <c r="G579" s="49"/>
    </row>
    <row r="580" spans="6:7" ht="15.75" customHeight="1">
      <c r="F580" s="49"/>
      <c r="G580" s="49"/>
    </row>
    <row r="581" spans="6:7" ht="15.75" customHeight="1">
      <c r="F581" s="49"/>
      <c r="G581" s="49"/>
    </row>
    <row r="582" spans="6:7" ht="15.75" customHeight="1">
      <c r="F582" s="49"/>
      <c r="G582" s="49"/>
    </row>
    <row r="583" spans="6:7" ht="15.75" customHeight="1">
      <c r="F583" s="49"/>
      <c r="G583" s="49"/>
    </row>
    <row r="584" spans="6:7" ht="15.75" customHeight="1">
      <c r="F584" s="49"/>
      <c r="G584" s="49"/>
    </row>
    <row r="585" spans="6:7" ht="15.75" customHeight="1">
      <c r="F585" s="49"/>
      <c r="G585" s="49"/>
    </row>
    <row r="586" spans="6:7" ht="15.75" customHeight="1">
      <c r="F586" s="49"/>
      <c r="G586" s="49"/>
    </row>
    <row r="587" spans="6:7" ht="15.75" customHeight="1">
      <c r="F587" s="49"/>
      <c r="G587" s="49"/>
    </row>
    <row r="588" spans="6:7" ht="15.75" customHeight="1">
      <c r="F588" s="49"/>
      <c r="G588" s="49"/>
    </row>
    <row r="589" spans="6:7" ht="15.75" customHeight="1">
      <c r="F589" s="49"/>
      <c r="G589" s="49"/>
    </row>
    <row r="590" spans="6:7" ht="15.75" customHeight="1">
      <c r="F590" s="49"/>
      <c r="G590" s="49"/>
    </row>
    <row r="591" spans="6:7" ht="15.75" customHeight="1">
      <c r="F591" s="49"/>
      <c r="G591" s="49"/>
    </row>
    <row r="592" spans="6:7" ht="15.75" customHeight="1">
      <c r="F592" s="49"/>
      <c r="G592" s="49"/>
    </row>
    <row r="593" spans="6:7" ht="15.75" customHeight="1">
      <c r="F593" s="49"/>
      <c r="G593" s="49"/>
    </row>
    <row r="594" spans="6:7" ht="15.75" customHeight="1">
      <c r="F594" s="49"/>
      <c r="G594" s="49"/>
    </row>
    <row r="595" spans="6:7" ht="15.75" customHeight="1">
      <c r="F595" s="49"/>
      <c r="G595" s="49"/>
    </row>
    <row r="596" spans="6:7" ht="15.75" customHeight="1">
      <c r="F596" s="49"/>
      <c r="G596" s="49"/>
    </row>
    <row r="597" spans="6:7" ht="15.75" customHeight="1">
      <c r="F597" s="49"/>
      <c r="G597" s="49"/>
    </row>
    <row r="598" spans="6:7" ht="15.75" customHeight="1">
      <c r="F598" s="49"/>
      <c r="G598" s="49"/>
    </row>
    <row r="599" spans="6:7" ht="15.75" customHeight="1">
      <c r="F599" s="49"/>
      <c r="G599" s="49"/>
    </row>
    <row r="600" spans="6:7" ht="15.75" customHeight="1">
      <c r="F600" s="49"/>
      <c r="G600" s="49"/>
    </row>
    <row r="601" spans="6:7" ht="15.75" customHeight="1">
      <c r="F601" s="49"/>
      <c r="G601" s="49"/>
    </row>
    <row r="602" spans="6:7" ht="15.75" customHeight="1">
      <c r="F602" s="49"/>
      <c r="G602" s="49"/>
    </row>
    <row r="603" spans="6:7" ht="15.75" customHeight="1">
      <c r="F603" s="49"/>
      <c r="G603" s="49"/>
    </row>
    <row r="604" spans="6:7" ht="15.75" customHeight="1">
      <c r="F604" s="49"/>
      <c r="G604" s="49"/>
    </row>
    <row r="605" spans="6:7" ht="15.75" customHeight="1">
      <c r="F605" s="49"/>
      <c r="G605" s="49"/>
    </row>
    <row r="606" spans="6:7" ht="15.75" customHeight="1">
      <c r="F606" s="49"/>
      <c r="G606" s="49"/>
    </row>
    <row r="607" spans="6:7" ht="15.75" customHeight="1">
      <c r="F607" s="49"/>
      <c r="G607" s="49"/>
    </row>
    <row r="608" spans="6:7" ht="15.75" customHeight="1">
      <c r="F608" s="49"/>
      <c r="G608" s="49"/>
    </row>
    <row r="609" spans="6:7" ht="15.75" customHeight="1">
      <c r="F609" s="49"/>
      <c r="G609" s="49"/>
    </row>
    <row r="610" spans="6:7" ht="15.75" customHeight="1">
      <c r="F610" s="49"/>
      <c r="G610" s="49"/>
    </row>
    <row r="611" spans="6:7" ht="15.75" customHeight="1">
      <c r="F611" s="49"/>
      <c r="G611" s="49"/>
    </row>
    <row r="612" spans="6:7" ht="15.75" customHeight="1">
      <c r="F612" s="49"/>
      <c r="G612" s="49"/>
    </row>
    <row r="613" spans="6:7" ht="15.75" customHeight="1">
      <c r="F613" s="49"/>
      <c r="G613" s="49"/>
    </row>
    <row r="614" spans="6:7" ht="15.75" customHeight="1">
      <c r="F614" s="49"/>
      <c r="G614" s="49"/>
    </row>
    <row r="615" spans="6:7" ht="15.75" customHeight="1">
      <c r="F615" s="49"/>
      <c r="G615" s="49"/>
    </row>
    <row r="616" spans="6:7" ht="15.75" customHeight="1">
      <c r="F616" s="49"/>
      <c r="G616" s="49"/>
    </row>
    <row r="617" spans="6:7" ht="15.75" customHeight="1">
      <c r="F617" s="49"/>
      <c r="G617" s="49"/>
    </row>
    <row r="618" spans="6:7" ht="15.75" customHeight="1">
      <c r="F618" s="49"/>
      <c r="G618" s="49"/>
    </row>
    <row r="619" spans="6:7" ht="15.75" customHeight="1">
      <c r="F619" s="49"/>
      <c r="G619" s="49"/>
    </row>
    <row r="620" spans="6:7" ht="15.75" customHeight="1">
      <c r="F620" s="49"/>
      <c r="G620" s="49"/>
    </row>
    <row r="621" spans="6:7" ht="15.75" customHeight="1">
      <c r="F621" s="49"/>
      <c r="G621" s="49"/>
    </row>
    <row r="622" spans="6:7" ht="15.75" customHeight="1">
      <c r="F622" s="49"/>
      <c r="G622" s="49"/>
    </row>
    <row r="623" spans="6:7" ht="15.75" customHeight="1">
      <c r="F623" s="49"/>
      <c r="G623" s="49"/>
    </row>
    <row r="624" spans="6:7" ht="15.75" customHeight="1">
      <c r="F624" s="49"/>
      <c r="G624" s="49"/>
    </row>
    <row r="625" spans="6:7" ht="15.75" customHeight="1">
      <c r="F625" s="49"/>
      <c r="G625" s="49"/>
    </row>
    <row r="626" spans="6:7" ht="15.75" customHeight="1">
      <c r="F626" s="49"/>
      <c r="G626" s="49"/>
    </row>
    <row r="627" spans="6:7" ht="15.75" customHeight="1">
      <c r="F627" s="49"/>
      <c r="G627" s="49"/>
    </row>
    <row r="628" spans="6:7" ht="15.75" customHeight="1">
      <c r="F628" s="49"/>
      <c r="G628" s="49"/>
    </row>
    <row r="629" spans="6:7" ht="15.75" customHeight="1">
      <c r="F629" s="49"/>
      <c r="G629" s="49"/>
    </row>
    <row r="630" spans="6:7" ht="15.75" customHeight="1">
      <c r="F630" s="49"/>
      <c r="G630" s="49"/>
    </row>
    <row r="631" spans="6:7" ht="15.75" customHeight="1">
      <c r="F631" s="49"/>
      <c r="G631" s="49"/>
    </row>
    <row r="632" spans="6:7" ht="15.75" customHeight="1">
      <c r="F632" s="49"/>
      <c r="G632" s="49"/>
    </row>
    <row r="633" spans="6:7" ht="15.75" customHeight="1">
      <c r="F633" s="49"/>
      <c r="G633" s="49"/>
    </row>
    <row r="634" spans="6:7" ht="15.75" customHeight="1">
      <c r="F634" s="49"/>
      <c r="G634" s="49"/>
    </row>
    <row r="635" spans="6:7" ht="15.75" customHeight="1">
      <c r="F635" s="49"/>
      <c r="G635" s="49"/>
    </row>
    <row r="636" spans="6:7" ht="15.75" customHeight="1">
      <c r="F636" s="49"/>
      <c r="G636" s="49"/>
    </row>
    <row r="637" spans="6:7" ht="15.75" customHeight="1">
      <c r="F637" s="49"/>
      <c r="G637" s="49"/>
    </row>
    <row r="638" spans="6:7" ht="15.75" customHeight="1">
      <c r="F638" s="49"/>
      <c r="G638" s="49"/>
    </row>
    <row r="639" spans="6:7" ht="15.75" customHeight="1">
      <c r="F639" s="49"/>
      <c r="G639" s="49"/>
    </row>
    <row r="640" spans="6:7" ht="15.75" customHeight="1">
      <c r="F640" s="49"/>
      <c r="G640" s="49"/>
    </row>
    <row r="641" spans="6:7" ht="15.75" customHeight="1">
      <c r="F641" s="49"/>
      <c r="G641" s="49"/>
    </row>
    <row r="642" spans="6:7" ht="15.75" customHeight="1">
      <c r="F642" s="49"/>
      <c r="G642" s="49"/>
    </row>
    <row r="643" spans="6:7" ht="15.75" customHeight="1">
      <c r="F643" s="49"/>
      <c r="G643" s="49"/>
    </row>
    <row r="644" spans="6:7" ht="15.75" customHeight="1">
      <c r="F644" s="49"/>
      <c r="G644" s="49"/>
    </row>
    <row r="645" spans="6:7" ht="15.75" customHeight="1">
      <c r="F645" s="49"/>
      <c r="G645" s="49"/>
    </row>
    <row r="646" spans="6:7" ht="15.75" customHeight="1">
      <c r="F646" s="49"/>
      <c r="G646" s="49"/>
    </row>
    <row r="647" spans="6:7" ht="15.75" customHeight="1">
      <c r="F647" s="49"/>
      <c r="G647" s="49"/>
    </row>
    <row r="648" spans="6:7" ht="15.75" customHeight="1">
      <c r="F648" s="49"/>
      <c r="G648" s="49"/>
    </row>
    <row r="649" spans="6:7" ht="15.75" customHeight="1">
      <c r="F649" s="49"/>
      <c r="G649" s="49"/>
    </row>
    <row r="650" spans="6:7" ht="15.75" customHeight="1">
      <c r="F650" s="49"/>
      <c r="G650" s="49"/>
    </row>
    <row r="651" spans="6:7" ht="15.75" customHeight="1">
      <c r="F651" s="49"/>
      <c r="G651" s="49"/>
    </row>
    <row r="652" spans="6:7" ht="15.75" customHeight="1">
      <c r="F652" s="49"/>
      <c r="G652" s="49"/>
    </row>
    <row r="653" spans="6:7" ht="15.75" customHeight="1">
      <c r="F653" s="49"/>
      <c r="G653" s="49"/>
    </row>
    <row r="654" spans="6:7" ht="15.75" customHeight="1">
      <c r="F654" s="49"/>
      <c r="G654" s="49"/>
    </row>
    <row r="655" spans="6:7" ht="15.75" customHeight="1">
      <c r="F655" s="49"/>
      <c r="G655" s="49"/>
    </row>
    <row r="656" spans="6:7" ht="15.75" customHeight="1">
      <c r="F656" s="49"/>
      <c r="G656" s="49"/>
    </row>
    <row r="657" spans="6:7" ht="15.75" customHeight="1">
      <c r="F657" s="49"/>
      <c r="G657" s="49"/>
    </row>
    <row r="658" spans="6:7" ht="15.75" customHeight="1">
      <c r="F658" s="49"/>
      <c r="G658" s="49"/>
    </row>
    <row r="659" spans="6:7" ht="15.75" customHeight="1">
      <c r="F659" s="49"/>
      <c r="G659" s="49"/>
    </row>
    <row r="660" spans="6:7" ht="15.75" customHeight="1">
      <c r="F660" s="49"/>
      <c r="G660" s="49"/>
    </row>
    <row r="661" spans="6:7" ht="15.75" customHeight="1">
      <c r="F661" s="49"/>
      <c r="G661" s="49"/>
    </row>
    <row r="662" spans="6:7" ht="15.75" customHeight="1">
      <c r="F662" s="49"/>
      <c r="G662" s="49"/>
    </row>
    <row r="663" spans="6:7" ht="15.75" customHeight="1">
      <c r="F663" s="49"/>
      <c r="G663" s="49"/>
    </row>
    <row r="664" spans="6:7" ht="15.75" customHeight="1">
      <c r="F664" s="49"/>
      <c r="G664" s="49"/>
    </row>
    <row r="665" spans="6:7" ht="15.75" customHeight="1">
      <c r="F665" s="49"/>
      <c r="G665" s="49"/>
    </row>
    <row r="666" spans="6:7" ht="15.75" customHeight="1">
      <c r="F666" s="49"/>
      <c r="G666" s="49"/>
    </row>
    <row r="667" spans="6:7" ht="15.75" customHeight="1">
      <c r="F667" s="49"/>
      <c r="G667" s="49"/>
    </row>
    <row r="668" spans="6:7" ht="15.75" customHeight="1">
      <c r="F668" s="49"/>
      <c r="G668" s="49"/>
    </row>
    <row r="669" spans="6:7" ht="15.75" customHeight="1">
      <c r="F669" s="49"/>
      <c r="G669" s="49"/>
    </row>
    <row r="670" spans="6:7" ht="15.75" customHeight="1">
      <c r="F670" s="49"/>
      <c r="G670" s="49"/>
    </row>
    <row r="671" spans="6:7" ht="15.75" customHeight="1">
      <c r="F671" s="49"/>
      <c r="G671" s="49"/>
    </row>
    <row r="672" spans="6:7" ht="15.75" customHeight="1">
      <c r="F672" s="49"/>
      <c r="G672" s="49"/>
    </row>
    <row r="673" spans="6:7" ht="15.75" customHeight="1">
      <c r="F673" s="49"/>
      <c r="G673" s="49"/>
    </row>
    <row r="674" spans="6:7" ht="15.75" customHeight="1">
      <c r="F674" s="49"/>
      <c r="G674" s="49"/>
    </row>
    <row r="675" spans="6:7" ht="15.75" customHeight="1">
      <c r="F675" s="49"/>
      <c r="G675" s="49"/>
    </row>
    <row r="676" spans="6:7" ht="15.75" customHeight="1">
      <c r="F676" s="49"/>
      <c r="G676" s="49"/>
    </row>
    <row r="677" spans="6:7" ht="15.75" customHeight="1">
      <c r="F677" s="49"/>
      <c r="G677" s="49"/>
    </row>
    <row r="678" spans="6:7" ht="15.75" customHeight="1">
      <c r="F678" s="49"/>
      <c r="G678" s="49"/>
    </row>
    <row r="679" spans="6:7" ht="15.75" customHeight="1">
      <c r="F679" s="49"/>
      <c r="G679" s="49"/>
    </row>
    <row r="680" spans="6:7" ht="15.75" customHeight="1">
      <c r="F680" s="49"/>
      <c r="G680" s="49"/>
    </row>
    <row r="681" spans="6:7" ht="15.75" customHeight="1">
      <c r="F681" s="49"/>
      <c r="G681" s="49"/>
    </row>
    <row r="682" spans="6:7" ht="15.75" customHeight="1">
      <c r="F682" s="49"/>
      <c r="G682" s="49"/>
    </row>
    <row r="683" spans="6:7" ht="15.75" customHeight="1">
      <c r="F683" s="49"/>
      <c r="G683" s="49"/>
    </row>
    <row r="684" spans="6:7" ht="15.75" customHeight="1">
      <c r="F684" s="49"/>
      <c r="G684" s="49"/>
    </row>
    <row r="685" spans="6:7" ht="15.75" customHeight="1">
      <c r="F685" s="49"/>
      <c r="G685" s="49"/>
    </row>
    <row r="686" spans="6:7" ht="15.75" customHeight="1">
      <c r="F686" s="49"/>
      <c r="G686" s="49"/>
    </row>
    <row r="687" spans="6:7" ht="15.75" customHeight="1">
      <c r="F687" s="49"/>
      <c r="G687" s="49"/>
    </row>
    <row r="688" spans="6:7" ht="15.75" customHeight="1">
      <c r="F688" s="49"/>
      <c r="G688" s="49"/>
    </row>
    <row r="689" spans="6:7" ht="15.75" customHeight="1">
      <c r="F689" s="49"/>
      <c r="G689" s="49"/>
    </row>
    <row r="690" spans="6:7" ht="15.75" customHeight="1">
      <c r="F690" s="49"/>
      <c r="G690" s="49"/>
    </row>
    <row r="691" spans="6:7" ht="15.75" customHeight="1">
      <c r="F691" s="49"/>
      <c r="G691" s="49"/>
    </row>
    <row r="692" spans="6:7" ht="15.75" customHeight="1">
      <c r="F692" s="49"/>
      <c r="G692" s="49"/>
    </row>
    <row r="693" spans="6:7" ht="15.75" customHeight="1">
      <c r="F693" s="49"/>
      <c r="G693" s="49"/>
    </row>
    <row r="694" spans="6:7" ht="15.75" customHeight="1">
      <c r="F694" s="49"/>
      <c r="G694" s="49"/>
    </row>
    <row r="695" spans="6:7" ht="15.75" customHeight="1">
      <c r="F695" s="49"/>
      <c r="G695" s="49"/>
    </row>
    <row r="696" spans="6:7" ht="15.75" customHeight="1">
      <c r="F696" s="49"/>
      <c r="G696" s="49"/>
    </row>
    <row r="697" spans="6:7" ht="15.75" customHeight="1">
      <c r="F697" s="49"/>
      <c r="G697" s="49"/>
    </row>
    <row r="698" spans="6:7" ht="15.75" customHeight="1">
      <c r="F698" s="49"/>
      <c r="G698" s="49"/>
    </row>
    <row r="699" spans="6:7" ht="15.75" customHeight="1">
      <c r="F699" s="49"/>
      <c r="G699" s="49"/>
    </row>
    <row r="700" spans="6:7" ht="15.75" customHeight="1">
      <c r="F700" s="49"/>
      <c r="G700" s="49"/>
    </row>
    <row r="701" spans="6:7" ht="15.75" customHeight="1">
      <c r="F701" s="49"/>
      <c r="G701" s="49"/>
    </row>
    <row r="702" spans="6:7" ht="15.75" customHeight="1">
      <c r="F702" s="49"/>
      <c r="G702" s="49"/>
    </row>
    <row r="703" spans="6:7" ht="15.75" customHeight="1">
      <c r="F703" s="49"/>
      <c r="G703" s="49"/>
    </row>
    <row r="704" spans="6:7" ht="15.75" customHeight="1">
      <c r="F704" s="49"/>
      <c r="G704" s="49"/>
    </row>
    <row r="705" spans="6:7" ht="15.75" customHeight="1">
      <c r="F705" s="49"/>
      <c r="G705" s="49"/>
    </row>
    <row r="706" spans="6:7" ht="15.75" customHeight="1">
      <c r="F706" s="49"/>
      <c r="G706" s="49"/>
    </row>
    <row r="707" spans="6:7" ht="15.75" customHeight="1">
      <c r="F707" s="49"/>
      <c r="G707" s="49"/>
    </row>
    <row r="708" spans="6:7" ht="15.75" customHeight="1">
      <c r="F708" s="49"/>
      <c r="G708" s="49"/>
    </row>
    <row r="709" spans="6:7" ht="15.75" customHeight="1">
      <c r="F709" s="49"/>
      <c r="G709" s="49"/>
    </row>
    <row r="710" spans="6:7" ht="15.75" customHeight="1">
      <c r="F710" s="49"/>
      <c r="G710" s="49"/>
    </row>
    <row r="711" spans="6:7" ht="15.75" customHeight="1">
      <c r="F711" s="49"/>
      <c r="G711" s="49"/>
    </row>
    <row r="712" spans="6:7" ht="15.75" customHeight="1">
      <c r="F712" s="49"/>
      <c r="G712" s="49"/>
    </row>
    <row r="713" spans="6:7" ht="15.75" customHeight="1">
      <c r="F713" s="49"/>
      <c r="G713" s="49"/>
    </row>
    <row r="714" spans="6:7" ht="15.75" customHeight="1">
      <c r="F714" s="49"/>
      <c r="G714" s="49"/>
    </row>
    <row r="715" spans="6:7" ht="15.75" customHeight="1">
      <c r="F715" s="49"/>
      <c r="G715" s="49"/>
    </row>
    <row r="716" spans="6:7" ht="15.75" customHeight="1">
      <c r="F716" s="49"/>
      <c r="G716" s="49"/>
    </row>
    <row r="717" spans="6:7" ht="15.75" customHeight="1">
      <c r="F717" s="49"/>
      <c r="G717" s="49"/>
    </row>
    <row r="718" spans="6:7" ht="15.75" customHeight="1">
      <c r="F718" s="49"/>
      <c r="G718" s="49"/>
    </row>
    <row r="719" spans="6:7" ht="15.75" customHeight="1">
      <c r="F719" s="49"/>
      <c r="G719" s="49"/>
    </row>
    <row r="720" spans="6:7" ht="15.75" customHeight="1">
      <c r="F720" s="49"/>
      <c r="G720" s="49"/>
    </row>
    <row r="721" spans="6:7" ht="15.75" customHeight="1">
      <c r="F721" s="49"/>
      <c r="G721" s="49"/>
    </row>
    <row r="722" spans="6:7" ht="15.75" customHeight="1">
      <c r="F722" s="49"/>
      <c r="G722" s="49"/>
    </row>
    <row r="723" spans="6:7" ht="15.75" customHeight="1">
      <c r="F723" s="49"/>
      <c r="G723" s="49"/>
    </row>
    <row r="724" spans="6:7" ht="15.75" customHeight="1">
      <c r="F724" s="49"/>
      <c r="G724" s="49"/>
    </row>
    <row r="725" spans="6:7" ht="15.75" customHeight="1">
      <c r="F725" s="49"/>
      <c r="G725" s="49"/>
    </row>
    <row r="726" spans="6:7" ht="15.75" customHeight="1">
      <c r="F726" s="49"/>
      <c r="G726" s="49"/>
    </row>
    <row r="727" spans="6:7" ht="15.75" customHeight="1">
      <c r="F727" s="49"/>
      <c r="G727" s="49"/>
    </row>
    <row r="728" spans="6:7" ht="15.75" customHeight="1">
      <c r="F728" s="49"/>
      <c r="G728" s="49"/>
    </row>
    <row r="729" spans="6:7" ht="15.75" customHeight="1">
      <c r="F729" s="49"/>
      <c r="G729" s="49"/>
    </row>
    <row r="730" spans="6:7" ht="15.75" customHeight="1">
      <c r="F730" s="49"/>
      <c r="G730" s="49"/>
    </row>
    <row r="731" spans="6:7" ht="15.75" customHeight="1">
      <c r="F731" s="49"/>
      <c r="G731" s="49"/>
    </row>
    <row r="732" spans="6:7" ht="15.75" customHeight="1">
      <c r="F732" s="49"/>
      <c r="G732" s="49"/>
    </row>
    <row r="733" spans="6:7" ht="15.75" customHeight="1">
      <c r="F733" s="49"/>
      <c r="G733" s="49"/>
    </row>
    <row r="734" spans="6:7" ht="15.75" customHeight="1">
      <c r="F734" s="49"/>
      <c r="G734" s="49"/>
    </row>
    <row r="735" spans="6:7" ht="15.75" customHeight="1">
      <c r="F735" s="49"/>
      <c r="G735" s="49"/>
    </row>
    <row r="736" spans="6:7" ht="15.75" customHeight="1">
      <c r="F736" s="49"/>
      <c r="G736" s="49"/>
    </row>
    <row r="737" spans="6:7" ht="15.75" customHeight="1">
      <c r="F737" s="49"/>
      <c r="G737" s="49"/>
    </row>
    <row r="738" spans="6:7" ht="15.75" customHeight="1">
      <c r="F738" s="49"/>
      <c r="G738" s="49"/>
    </row>
    <row r="739" spans="6:7" ht="15.75" customHeight="1">
      <c r="F739" s="49"/>
      <c r="G739" s="49"/>
    </row>
    <row r="740" spans="6:7" ht="15.75" customHeight="1">
      <c r="F740" s="49"/>
      <c r="G740" s="49"/>
    </row>
    <row r="741" spans="6:7" ht="15.75" customHeight="1">
      <c r="F741" s="49"/>
      <c r="G741" s="49"/>
    </row>
    <row r="742" spans="6:7" ht="15.75" customHeight="1">
      <c r="F742" s="49"/>
      <c r="G742" s="49"/>
    </row>
    <row r="743" spans="6:7" ht="15.75" customHeight="1">
      <c r="F743" s="49"/>
      <c r="G743" s="49"/>
    </row>
    <row r="744" spans="6:7" ht="15.75" customHeight="1">
      <c r="F744" s="49"/>
      <c r="G744" s="49"/>
    </row>
    <row r="745" spans="6:7" ht="15.75" customHeight="1">
      <c r="F745" s="49"/>
      <c r="G745" s="49"/>
    </row>
    <row r="746" spans="6:7" ht="15.75" customHeight="1">
      <c r="F746" s="49"/>
      <c r="G746" s="49"/>
    </row>
    <row r="747" spans="6:7" ht="15.75" customHeight="1">
      <c r="F747" s="49"/>
      <c r="G747" s="49"/>
    </row>
    <row r="748" spans="6:7" ht="15.75" customHeight="1">
      <c r="F748" s="49"/>
      <c r="G748" s="49"/>
    </row>
    <row r="749" spans="6:7" ht="15.75" customHeight="1">
      <c r="F749" s="49"/>
      <c r="G749" s="49"/>
    </row>
    <row r="750" spans="6:7" ht="15.75" customHeight="1">
      <c r="F750" s="49"/>
      <c r="G750" s="49"/>
    </row>
    <row r="751" spans="6:7" ht="15.75" customHeight="1">
      <c r="F751" s="49"/>
      <c r="G751" s="49"/>
    </row>
    <row r="752" spans="6:7" ht="15.75" customHeight="1">
      <c r="F752" s="49"/>
      <c r="G752" s="49"/>
    </row>
    <row r="753" spans="6:7" ht="15.75" customHeight="1">
      <c r="F753" s="49"/>
      <c r="G753" s="49"/>
    </row>
    <row r="754" spans="6:7" ht="15.75" customHeight="1">
      <c r="F754" s="49"/>
      <c r="G754" s="49"/>
    </row>
    <row r="755" spans="6:7" ht="15.75" customHeight="1">
      <c r="F755" s="49"/>
      <c r="G755" s="49"/>
    </row>
    <row r="756" spans="6:7" ht="15.75" customHeight="1">
      <c r="F756" s="49"/>
      <c r="G756" s="49"/>
    </row>
    <row r="757" spans="6:7" ht="15.75" customHeight="1">
      <c r="F757" s="49"/>
      <c r="G757" s="49"/>
    </row>
    <row r="758" spans="6:7" ht="15.75" customHeight="1">
      <c r="F758" s="49"/>
      <c r="G758" s="49"/>
    </row>
    <row r="759" spans="6:7" ht="15.75" customHeight="1">
      <c r="F759" s="49"/>
      <c r="G759" s="49"/>
    </row>
    <row r="760" spans="6:7" ht="15.75" customHeight="1">
      <c r="F760" s="49"/>
      <c r="G760" s="49"/>
    </row>
    <row r="761" spans="6:7" ht="15.75" customHeight="1">
      <c r="F761" s="49"/>
      <c r="G761" s="49"/>
    </row>
    <row r="762" spans="6:7" ht="15.75" customHeight="1">
      <c r="F762" s="49"/>
      <c r="G762" s="49"/>
    </row>
    <row r="763" spans="6:7" ht="15.75" customHeight="1">
      <c r="F763" s="49"/>
      <c r="G763" s="49"/>
    </row>
    <row r="764" spans="6:7" ht="15.75" customHeight="1">
      <c r="F764" s="49"/>
      <c r="G764" s="49"/>
    </row>
    <row r="765" spans="6:7" ht="15.75" customHeight="1">
      <c r="F765" s="49"/>
      <c r="G765" s="49"/>
    </row>
    <row r="766" spans="6:7" ht="15.75" customHeight="1">
      <c r="F766" s="49"/>
      <c r="G766" s="49"/>
    </row>
    <row r="767" spans="6:7" ht="15.75" customHeight="1">
      <c r="F767" s="49"/>
      <c r="G767" s="49"/>
    </row>
    <row r="768" spans="6:7" ht="15.75" customHeight="1">
      <c r="F768" s="49"/>
      <c r="G768" s="49"/>
    </row>
    <row r="769" spans="6:7" ht="15.75" customHeight="1">
      <c r="F769" s="49"/>
      <c r="G769" s="49"/>
    </row>
    <row r="770" spans="6:7" ht="15.75" customHeight="1">
      <c r="F770" s="49"/>
      <c r="G770" s="49"/>
    </row>
    <row r="771" spans="6:7" ht="15.75" customHeight="1">
      <c r="F771" s="49"/>
      <c r="G771" s="49"/>
    </row>
    <row r="772" spans="6:7" ht="15.75" customHeight="1">
      <c r="F772" s="49"/>
      <c r="G772" s="49"/>
    </row>
    <row r="773" spans="6:7" ht="15.75" customHeight="1">
      <c r="F773" s="49"/>
      <c r="G773" s="49"/>
    </row>
    <row r="774" spans="6:7" ht="15.75" customHeight="1">
      <c r="F774" s="49"/>
      <c r="G774" s="49"/>
    </row>
    <row r="775" spans="6:7" ht="15.75" customHeight="1">
      <c r="F775" s="49"/>
      <c r="G775" s="49"/>
    </row>
    <row r="776" spans="6:7" ht="15.75" customHeight="1">
      <c r="F776" s="49"/>
      <c r="G776" s="49"/>
    </row>
    <row r="777" spans="6:7" ht="15.75" customHeight="1">
      <c r="F777" s="49"/>
      <c r="G777" s="49"/>
    </row>
    <row r="778" spans="6:7" ht="15.75" customHeight="1">
      <c r="F778" s="49"/>
      <c r="G778" s="49"/>
    </row>
    <row r="779" spans="6:7" ht="15.75" customHeight="1">
      <c r="F779" s="49"/>
      <c r="G779" s="49"/>
    </row>
    <row r="780" spans="6:7" ht="15.75" customHeight="1">
      <c r="F780" s="49"/>
      <c r="G780" s="49"/>
    </row>
    <row r="781" spans="6:7" ht="15.75" customHeight="1">
      <c r="F781" s="49"/>
      <c r="G781" s="49"/>
    </row>
    <row r="782" spans="6:7" ht="15.75" customHeight="1">
      <c r="F782" s="49"/>
      <c r="G782" s="49"/>
    </row>
    <row r="783" spans="6:7" ht="15.75" customHeight="1">
      <c r="F783" s="49"/>
      <c r="G783" s="49"/>
    </row>
    <row r="784" spans="6:7" ht="15.75" customHeight="1">
      <c r="F784" s="49"/>
      <c r="G784" s="49"/>
    </row>
    <row r="785" spans="6:7" ht="15.75" customHeight="1">
      <c r="F785" s="49"/>
      <c r="G785" s="49"/>
    </row>
    <row r="786" spans="6:7" ht="15.75" customHeight="1">
      <c r="F786" s="49"/>
      <c r="G786" s="49"/>
    </row>
    <row r="787" spans="6:7" ht="15.75" customHeight="1">
      <c r="F787" s="49"/>
      <c r="G787" s="49"/>
    </row>
    <row r="788" spans="6:7" ht="15.75" customHeight="1">
      <c r="F788" s="49"/>
      <c r="G788" s="49"/>
    </row>
    <row r="789" spans="6:7" ht="15.75" customHeight="1">
      <c r="F789" s="49"/>
      <c r="G789" s="49"/>
    </row>
    <row r="790" spans="6:7" ht="15.75" customHeight="1">
      <c r="F790" s="49"/>
      <c r="G790" s="49"/>
    </row>
    <row r="791" spans="6:7" ht="15.75" customHeight="1">
      <c r="F791" s="49"/>
      <c r="G791" s="49"/>
    </row>
    <row r="792" spans="6:7" ht="15.75" customHeight="1">
      <c r="F792" s="49"/>
      <c r="G792" s="49"/>
    </row>
    <row r="793" spans="6:7" ht="15.75" customHeight="1">
      <c r="F793" s="49"/>
      <c r="G793" s="49"/>
    </row>
    <row r="794" spans="6:7" ht="15.75" customHeight="1">
      <c r="F794" s="49"/>
      <c r="G794" s="49"/>
    </row>
    <row r="795" spans="6:7" ht="15.75" customHeight="1">
      <c r="F795" s="49"/>
      <c r="G795" s="49"/>
    </row>
    <row r="796" spans="6:7" ht="15.75" customHeight="1">
      <c r="F796" s="49"/>
      <c r="G796" s="49"/>
    </row>
    <row r="797" spans="6:7" ht="15.75" customHeight="1">
      <c r="F797" s="49"/>
      <c r="G797" s="49"/>
    </row>
    <row r="798" spans="6:7" ht="15.75" customHeight="1">
      <c r="F798" s="49"/>
      <c r="G798" s="49"/>
    </row>
    <row r="799" spans="6:7" ht="15.75" customHeight="1">
      <c r="F799" s="49"/>
      <c r="G799" s="49"/>
    </row>
    <row r="800" spans="6:7" ht="15.75" customHeight="1">
      <c r="F800" s="49"/>
      <c r="G800" s="49"/>
    </row>
    <row r="801" spans="6:7" ht="15.75" customHeight="1">
      <c r="F801" s="49"/>
      <c r="G801" s="49"/>
    </row>
    <row r="802" spans="6:7" ht="15.75" customHeight="1">
      <c r="F802" s="49"/>
      <c r="G802" s="49"/>
    </row>
    <row r="803" spans="6:7" ht="15.75" customHeight="1">
      <c r="F803" s="49"/>
      <c r="G803" s="49"/>
    </row>
    <row r="804" spans="6:7" ht="15.75" customHeight="1">
      <c r="F804" s="49"/>
      <c r="G804" s="49"/>
    </row>
    <row r="805" spans="6:7" ht="15.75" customHeight="1">
      <c r="F805" s="49"/>
      <c r="G805" s="49"/>
    </row>
    <row r="806" spans="6:7" ht="15.75" customHeight="1">
      <c r="F806" s="49"/>
      <c r="G806" s="49"/>
    </row>
    <row r="807" spans="6:7" ht="15.75" customHeight="1">
      <c r="F807" s="49"/>
      <c r="G807" s="49"/>
    </row>
    <row r="808" spans="6:7" ht="15.75" customHeight="1">
      <c r="F808" s="49"/>
      <c r="G808" s="49"/>
    </row>
    <row r="809" spans="6:7" ht="15.75" customHeight="1">
      <c r="F809" s="49"/>
      <c r="G809" s="49"/>
    </row>
    <row r="810" spans="6:7" ht="15.75" customHeight="1">
      <c r="F810" s="49"/>
      <c r="G810" s="49"/>
    </row>
    <row r="811" spans="6:7" ht="15.75" customHeight="1">
      <c r="F811" s="49"/>
      <c r="G811" s="49"/>
    </row>
    <row r="812" spans="6:7" ht="15.75" customHeight="1">
      <c r="F812" s="49"/>
      <c r="G812" s="49"/>
    </row>
    <row r="813" spans="6:7" ht="15.75" customHeight="1">
      <c r="F813" s="49"/>
      <c r="G813" s="49"/>
    </row>
    <row r="814" spans="6:7" ht="15.75" customHeight="1">
      <c r="F814" s="49"/>
      <c r="G814" s="49"/>
    </row>
    <row r="815" spans="6:7" ht="15.75" customHeight="1">
      <c r="F815" s="49"/>
      <c r="G815" s="49"/>
    </row>
    <row r="816" spans="6:7" ht="15.75" customHeight="1">
      <c r="F816" s="49"/>
      <c r="G816" s="49"/>
    </row>
    <row r="817" spans="6:7" ht="15.75" customHeight="1">
      <c r="F817" s="49"/>
      <c r="G817" s="49"/>
    </row>
    <row r="818" spans="6:7" ht="15.75" customHeight="1">
      <c r="F818" s="49"/>
      <c r="G818" s="49"/>
    </row>
    <row r="819" spans="6:7" ht="15.75" customHeight="1">
      <c r="F819" s="49"/>
      <c r="G819" s="49"/>
    </row>
    <row r="820" spans="6:7" ht="15.75" customHeight="1">
      <c r="F820" s="49"/>
      <c r="G820" s="49"/>
    </row>
    <row r="821" spans="6:7" ht="15.75" customHeight="1">
      <c r="F821" s="49"/>
      <c r="G821" s="49"/>
    </row>
    <row r="822" spans="6:7" ht="15.75" customHeight="1">
      <c r="F822" s="49"/>
      <c r="G822" s="49"/>
    </row>
    <row r="823" spans="6:7" ht="15.75" customHeight="1">
      <c r="F823" s="49"/>
      <c r="G823" s="49"/>
    </row>
    <row r="824" spans="6:7" ht="15.75" customHeight="1">
      <c r="F824" s="49"/>
      <c r="G824" s="49"/>
    </row>
    <row r="825" spans="6:7" ht="15.75" customHeight="1">
      <c r="F825" s="49"/>
      <c r="G825" s="49"/>
    </row>
    <row r="826" spans="6:7" ht="15.75" customHeight="1">
      <c r="F826" s="49"/>
      <c r="G826" s="49"/>
    </row>
    <row r="827" spans="6:7" ht="15.75" customHeight="1">
      <c r="F827" s="49"/>
      <c r="G827" s="49"/>
    </row>
    <row r="828" spans="6:7" ht="15.75" customHeight="1">
      <c r="F828" s="49"/>
      <c r="G828" s="49"/>
    </row>
    <row r="829" spans="6:7" ht="15.75" customHeight="1">
      <c r="F829" s="49"/>
      <c r="G829" s="49"/>
    </row>
    <row r="830" spans="6:7" ht="15.75" customHeight="1">
      <c r="F830" s="49"/>
      <c r="G830" s="49"/>
    </row>
    <row r="831" spans="6:7" ht="15.75" customHeight="1">
      <c r="F831" s="49"/>
      <c r="G831" s="49"/>
    </row>
    <row r="832" spans="6:7" ht="15.75" customHeight="1">
      <c r="F832" s="49"/>
      <c r="G832" s="49"/>
    </row>
    <row r="833" spans="6:7" ht="15.75" customHeight="1">
      <c r="F833" s="49"/>
      <c r="G833" s="49"/>
    </row>
    <row r="834" spans="6:7" ht="15.75" customHeight="1">
      <c r="F834" s="49"/>
      <c r="G834" s="49"/>
    </row>
    <row r="835" spans="6:7" ht="15.75" customHeight="1">
      <c r="F835" s="49"/>
      <c r="G835" s="49"/>
    </row>
    <row r="836" spans="6:7" ht="15.75" customHeight="1">
      <c r="F836" s="49"/>
      <c r="G836" s="49"/>
    </row>
    <row r="837" spans="6:7" ht="15.75" customHeight="1">
      <c r="F837" s="49"/>
      <c r="G837" s="49"/>
    </row>
    <row r="838" spans="6:7" ht="15.75" customHeight="1">
      <c r="F838" s="49"/>
      <c r="G838" s="49"/>
    </row>
    <row r="839" spans="6:7" ht="15.75" customHeight="1">
      <c r="F839" s="49"/>
      <c r="G839" s="49"/>
    </row>
    <row r="840" spans="6:7" ht="15.75" customHeight="1">
      <c r="F840" s="49"/>
      <c r="G840" s="49"/>
    </row>
    <row r="841" spans="6:7" ht="15.75" customHeight="1">
      <c r="F841" s="49"/>
      <c r="G841" s="49"/>
    </row>
    <row r="842" spans="6:7" ht="15.75" customHeight="1">
      <c r="F842" s="49"/>
      <c r="G842" s="49"/>
    </row>
    <row r="843" spans="6:7" ht="15.75" customHeight="1">
      <c r="F843" s="49"/>
      <c r="G843" s="49"/>
    </row>
    <row r="844" spans="6:7" ht="15.75" customHeight="1">
      <c r="F844" s="49"/>
      <c r="G844" s="49"/>
    </row>
    <row r="845" spans="6:7" ht="15.75" customHeight="1">
      <c r="F845" s="49"/>
      <c r="G845" s="49"/>
    </row>
    <row r="846" spans="6:7" ht="15.75" customHeight="1">
      <c r="F846" s="49"/>
      <c r="G846" s="49"/>
    </row>
    <row r="847" spans="6:7" ht="15.75" customHeight="1">
      <c r="F847" s="49"/>
      <c r="G847" s="49"/>
    </row>
    <row r="848" spans="6:7" ht="15.75" customHeight="1">
      <c r="F848" s="49"/>
      <c r="G848" s="49"/>
    </row>
    <row r="849" spans="6:7" ht="15.75" customHeight="1">
      <c r="F849" s="49"/>
      <c r="G849" s="49"/>
    </row>
    <row r="850" spans="6:7" ht="15.75" customHeight="1">
      <c r="F850" s="49"/>
      <c r="G850" s="49"/>
    </row>
    <row r="851" spans="6:7" ht="15.75" customHeight="1">
      <c r="F851" s="49"/>
      <c r="G851" s="49"/>
    </row>
    <row r="852" spans="6:7" ht="15.75" customHeight="1">
      <c r="F852" s="49"/>
      <c r="G852" s="49"/>
    </row>
    <row r="853" spans="6:7" ht="15.75" customHeight="1">
      <c r="F853" s="49"/>
      <c r="G853" s="49"/>
    </row>
    <row r="854" spans="6:7" ht="15.75" customHeight="1">
      <c r="F854" s="49"/>
      <c r="G854" s="49"/>
    </row>
    <row r="855" spans="6:7" ht="15.75" customHeight="1">
      <c r="F855" s="49"/>
      <c r="G855" s="49"/>
    </row>
    <row r="856" spans="6:7" ht="15.75" customHeight="1">
      <c r="F856" s="49"/>
      <c r="G856" s="49"/>
    </row>
    <row r="857" spans="6:7" ht="15.75" customHeight="1">
      <c r="F857" s="49"/>
      <c r="G857" s="49"/>
    </row>
    <row r="858" spans="6:7" ht="15.75" customHeight="1">
      <c r="F858" s="49"/>
      <c r="G858" s="49"/>
    </row>
    <row r="859" spans="6:7" ht="15.75" customHeight="1">
      <c r="F859" s="49"/>
      <c r="G859" s="49"/>
    </row>
    <row r="860" spans="6:7" ht="15.75" customHeight="1">
      <c r="F860" s="49"/>
      <c r="G860" s="49"/>
    </row>
    <row r="861" spans="6:7" ht="15.75" customHeight="1">
      <c r="F861" s="49"/>
      <c r="G861" s="49"/>
    </row>
    <row r="862" spans="6:7" ht="15.75" customHeight="1">
      <c r="F862" s="49"/>
      <c r="G862" s="49"/>
    </row>
    <row r="863" spans="6:7" ht="15.75" customHeight="1">
      <c r="F863" s="49"/>
      <c r="G863" s="49"/>
    </row>
    <row r="864" spans="6:7" ht="15.75" customHeight="1">
      <c r="F864" s="49"/>
      <c r="G864" s="49"/>
    </row>
    <row r="865" spans="6:7" ht="15.75" customHeight="1">
      <c r="F865" s="49"/>
      <c r="G865" s="49"/>
    </row>
    <row r="866" spans="6:7" ht="15.75" customHeight="1">
      <c r="F866" s="49"/>
      <c r="G866" s="49"/>
    </row>
    <row r="867" spans="6:7" ht="15.75" customHeight="1">
      <c r="F867" s="49"/>
      <c r="G867" s="49"/>
    </row>
    <row r="868" spans="6:7" ht="15.75" customHeight="1">
      <c r="F868" s="49"/>
      <c r="G868" s="49"/>
    </row>
    <row r="869" spans="6:7" ht="15.75" customHeight="1">
      <c r="F869" s="49"/>
      <c r="G869" s="49"/>
    </row>
    <row r="870" spans="6:7" ht="15.75" customHeight="1">
      <c r="F870" s="49"/>
      <c r="G870" s="49"/>
    </row>
    <row r="871" spans="6:7" ht="15.75" customHeight="1">
      <c r="F871" s="49"/>
      <c r="G871" s="49"/>
    </row>
    <row r="872" spans="6:7" ht="15.75" customHeight="1">
      <c r="F872" s="49"/>
      <c r="G872" s="49"/>
    </row>
    <row r="873" spans="6:7" ht="15.75" customHeight="1">
      <c r="F873" s="49"/>
      <c r="G873" s="49"/>
    </row>
    <row r="874" spans="6:7" ht="15.75" customHeight="1">
      <c r="F874" s="49"/>
      <c r="G874" s="49"/>
    </row>
    <row r="875" spans="6:7" ht="15.75" customHeight="1">
      <c r="F875" s="49"/>
      <c r="G875" s="49"/>
    </row>
    <row r="876" spans="6:7" ht="15.75" customHeight="1">
      <c r="F876" s="49"/>
      <c r="G876" s="49"/>
    </row>
    <row r="877" spans="6:7" ht="15.75" customHeight="1">
      <c r="F877" s="49"/>
      <c r="G877" s="49"/>
    </row>
    <row r="878" spans="6:7" ht="15.75" customHeight="1">
      <c r="F878" s="49"/>
      <c r="G878" s="49"/>
    </row>
    <row r="879" spans="6:7" ht="15.75" customHeight="1">
      <c r="F879" s="49"/>
      <c r="G879" s="49"/>
    </row>
    <row r="880" spans="6:7" ht="15.75" customHeight="1">
      <c r="F880" s="49"/>
      <c r="G880" s="49"/>
    </row>
    <row r="881" spans="6:7" ht="15.75" customHeight="1">
      <c r="F881" s="49"/>
      <c r="G881" s="49"/>
    </row>
    <row r="882" spans="6:7" ht="15.75" customHeight="1">
      <c r="F882" s="49"/>
      <c r="G882" s="49"/>
    </row>
    <row r="883" spans="6:7" ht="15.75" customHeight="1">
      <c r="F883" s="49"/>
      <c r="G883" s="49"/>
    </row>
    <row r="884" spans="6:7" ht="15.75" customHeight="1">
      <c r="F884" s="49"/>
      <c r="G884" s="49"/>
    </row>
    <row r="885" spans="6:7" ht="15.75" customHeight="1">
      <c r="F885" s="49"/>
      <c r="G885" s="49"/>
    </row>
    <row r="886" spans="6:7" ht="15.75" customHeight="1">
      <c r="F886" s="49"/>
      <c r="G886" s="49"/>
    </row>
    <row r="887" spans="6:7" ht="15.75" customHeight="1">
      <c r="F887" s="49"/>
      <c r="G887" s="49"/>
    </row>
    <row r="888" spans="6:7" ht="15.75" customHeight="1">
      <c r="F888" s="49"/>
      <c r="G888" s="49"/>
    </row>
    <row r="889" spans="6:7" ht="15.75" customHeight="1">
      <c r="F889" s="49"/>
      <c r="G889" s="49"/>
    </row>
    <row r="890" spans="6:7" ht="15.75" customHeight="1">
      <c r="F890" s="49"/>
      <c r="G890" s="49"/>
    </row>
    <row r="891" spans="6:7" ht="15.75" customHeight="1">
      <c r="F891" s="49"/>
      <c r="G891" s="49"/>
    </row>
    <row r="892" spans="6:7" ht="15.75" customHeight="1">
      <c r="F892" s="49"/>
      <c r="G892" s="49"/>
    </row>
    <row r="893" spans="6:7" ht="15.75" customHeight="1">
      <c r="F893" s="49"/>
      <c r="G893" s="49"/>
    </row>
    <row r="894" spans="6:7" ht="15.75" customHeight="1">
      <c r="F894" s="49"/>
      <c r="G894" s="49"/>
    </row>
    <row r="895" spans="6:7" ht="15.75" customHeight="1">
      <c r="F895" s="49"/>
      <c r="G895" s="49"/>
    </row>
    <row r="896" spans="6:7" ht="15.75" customHeight="1">
      <c r="F896" s="49"/>
      <c r="G896" s="49"/>
    </row>
    <row r="897" spans="6:7" ht="15.75" customHeight="1">
      <c r="F897" s="49"/>
      <c r="G897" s="49"/>
    </row>
    <row r="898" spans="6:7" ht="15.75" customHeight="1">
      <c r="F898" s="49"/>
      <c r="G898" s="49"/>
    </row>
    <row r="899" spans="6:7" ht="15.75" customHeight="1">
      <c r="F899" s="49"/>
      <c r="G899" s="49"/>
    </row>
    <row r="900" spans="6:7" ht="15.75" customHeight="1">
      <c r="F900" s="49"/>
      <c r="G900" s="49"/>
    </row>
    <row r="901" spans="6:7" ht="15.75" customHeight="1">
      <c r="F901" s="49"/>
      <c r="G901" s="49"/>
    </row>
    <row r="902" spans="6:7" ht="15.75" customHeight="1">
      <c r="F902" s="49"/>
      <c r="G902" s="49"/>
    </row>
    <row r="903" spans="6:7" ht="15.75" customHeight="1">
      <c r="F903" s="49"/>
      <c r="G903" s="49"/>
    </row>
    <row r="904" spans="6:7" ht="15.75" customHeight="1">
      <c r="F904" s="49"/>
      <c r="G904" s="49"/>
    </row>
    <row r="905" spans="6:7" ht="15.75" customHeight="1">
      <c r="F905" s="49"/>
      <c r="G905" s="49"/>
    </row>
    <row r="906" spans="6:7" ht="15.75" customHeight="1">
      <c r="F906" s="49"/>
      <c r="G906" s="49"/>
    </row>
    <row r="907" spans="6:7" ht="15.75" customHeight="1">
      <c r="F907" s="49"/>
      <c r="G907" s="49"/>
    </row>
    <row r="908" spans="6:7" ht="15.75" customHeight="1">
      <c r="F908" s="49"/>
      <c r="G908" s="49"/>
    </row>
    <row r="909" spans="6:7" ht="15.75" customHeight="1">
      <c r="F909" s="49"/>
      <c r="G909" s="49"/>
    </row>
    <row r="910" spans="6:7" ht="15.75" customHeight="1">
      <c r="F910" s="49"/>
      <c r="G910" s="49"/>
    </row>
    <row r="911" spans="6:7" ht="15.75" customHeight="1">
      <c r="F911" s="49"/>
      <c r="G911" s="49"/>
    </row>
    <row r="912" spans="6:7" ht="15.75" customHeight="1">
      <c r="F912" s="49"/>
      <c r="G912" s="49"/>
    </row>
    <row r="913" spans="6:7" ht="15.75" customHeight="1">
      <c r="F913" s="49"/>
      <c r="G913" s="49"/>
    </row>
    <row r="914" spans="6:7" ht="15.75" customHeight="1">
      <c r="F914" s="49"/>
      <c r="G914" s="49"/>
    </row>
    <row r="915" spans="6:7" ht="15.75" customHeight="1">
      <c r="F915" s="49"/>
      <c r="G915" s="49"/>
    </row>
    <row r="916" spans="6:7" ht="15.75" customHeight="1">
      <c r="F916" s="49"/>
      <c r="G916" s="49"/>
    </row>
    <row r="917" spans="6:7" ht="15.75" customHeight="1">
      <c r="F917" s="49"/>
      <c r="G917" s="49"/>
    </row>
    <row r="918" spans="6:7" ht="15.75" customHeight="1">
      <c r="F918" s="49"/>
      <c r="G918" s="49"/>
    </row>
    <row r="919" spans="6:7" ht="15.75" customHeight="1">
      <c r="F919" s="49"/>
      <c r="G919" s="49"/>
    </row>
    <row r="920" spans="6:7" ht="15.75" customHeight="1">
      <c r="F920" s="49"/>
      <c r="G920" s="49"/>
    </row>
    <row r="921" spans="6:7" ht="15.75" customHeight="1">
      <c r="F921" s="49"/>
      <c r="G921" s="49"/>
    </row>
    <row r="922" spans="6:7" ht="15.75" customHeight="1">
      <c r="F922" s="49"/>
      <c r="G922" s="49"/>
    </row>
    <row r="923" spans="6:7" ht="15.75" customHeight="1">
      <c r="F923" s="49"/>
      <c r="G923" s="49"/>
    </row>
    <row r="924" spans="6:7" ht="15.75" customHeight="1">
      <c r="F924" s="49"/>
      <c r="G924" s="49"/>
    </row>
    <row r="925" spans="6:7" ht="15.75" customHeight="1">
      <c r="F925" s="49"/>
      <c r="G925" s="49"/>
    </row>
    <row r="926" spans="6:7" ht="15.75" customHeight="1">
      <c r="F926" s="49"/>
      <c r="G926" s="49"/>
    </row>
    <row r="927" spans="6:7" ht="15.75" customHeight="1">
      <c r="F927" s="49"/>
      <c r="G927" s="49"/>
    </row>
    <row r="928" spans="6:7" ht="15.75" customHeight="1">
      <c r="F928" s="49"/>
      <c r="G928" s="49"/>
    </row>
    <row r="929" spans="6:7" ht="15.75" customHeight="1">
      <c r="F929" s="49"/>
      <c r="G929" s="49"/>
    </row>
    <row r="930" spans="6:7" ht="15.75" customHeight="1">
      <c r="F930" s="49"/>
      <c r="G930" s="49"/>
    </row>
    <row r="931" spans="6:7" ht="15.75" customHeight="1">
      <c r="F931" s="49"/>
      <c r="G931" s="49"/>
    </row>
    <row r="932" spans="6:7" ht="15.75" customHeight="1">
      <c r="F932" s="49"/>
      <c r="G932" s="49"/>
    </row>
    <row r="933" spans="6:7" ht="15.75" customHeight="1">
      <c r="F933" s="49"/>
      <c r="G933" s="49"/>
    </row>
    <row r="934" spans="6:7" ht="15.75" customHeight="1">
      <c r="F934" s="49"/>
      <c r="G934" s="49"/>
    </row>
    <row r="935" spans="6:7" ht="15.75" customHeight="1">
      <c r="F935" s="49"/>
      <c r="G935" s="49"/>
    </row>
    <row r="936" spans="6:7" ht="15.75" customHeight="1">
      <c r="F936" s="49"/>
      <c r="G936" s="49"/>
    </row>
    <row r="937" spans="6:7" ht="15.75" customHeight="1">
      <c r="F937" s="49"/>
      <c r="G937" s="49"/>
    </row>
    <row r="938" spans="6:7" ht="15.75" customHeight="1">
      <c r="F938" s="49"/>
      <c r="G938" s="49"/>
    </row>
    <row r="939" spans="6:7" ht="15.75" customHeight="1">
      <c r="F939" s="49"/>
      <c r="G939" s="49"/>
    </row>
    <row r="940" spans="6:7" ht="15.75" customHeight="1">
      <c r="F940" s="49"/>
      <c r="G940" s="49"/>
    </row>
    <row r="941" spans="6:7" ht="15.75" customHeight="1">
      <c r="F941" s="49"/>
      <c r="G941" s="49"/>
    </row>
    <row r="942" spans="6:7" ht="15.75" customHeight="1">
      <c r="F942" s="49"/>
      <c r="G942" s="49"/>
    </row>
    <row r="943" spans="6:7" ht="15.75" customHeight="1">
      <c r="F943" s="49"/>
      <c r="G943" s="49"/>
    </row>
    <row r="944" spans="6:7" ht="15.75" customHeight="1">
      <c r="F944" s="49"/>
      <c r="G944" s="49"/>
    </row>
    <row r="945" spans="6:7" ht="15.75" customHeight="1">
      <c r="F945" s="49"/>
      <c r="G945" s="49"/>
    </row>
    <row r="946" spans="6:7" ht="15.75" customHeight="1">
      <c r="F946" s="49"/>
      <c r="G946" s="49"/>
    </row>
    <row r="947" spans="6:7" ht="15.75" customHeight="1">
      <c r="F947" s="49"/>
      <c r="G947" s="49"/>
    </row>
    <row r="948" spans="6:7" ht="15.75" customHeight="1">
      <c r="F948" s="49"/>
      <c r="G948" s="49"/>
    </row>
    <row r="949" spans="6:7" ht="15.75" customHeight="1">
      <c r="F949" s="49"/>
      <c r="G949" s="49"/>
    </row>
    <row r="950" spans="6:7" ht="15.75" customHeight="1">
      <c r="F950" s="49"/>
      <c r="G950" s="49"/>
    </row>
    <row r="951" spans="6:7" ht="15.75" customHeight="1">
      <c r="F951" s="49"/>
      <c r="G951" s="49"/>
    </row>
    <row r="952" spans="6:7" ht="15.75" customHeight="1">
      <c r="F952" s="49"/>
      <c r="G952" s="49"/>
    </row>
    <row r="953" spans="6:7" ht="15.75" customHeight="1">
      <c r="F953" s="49"/>
      <c r="G953" s="49"/>
    </row>
    <row r="954" spans="6:7" ht="15.75" customHeight="1">
      <c r="F954" s="49"/>
      <c r="G954" s="49"/>
    </row>
    <row r="955" spans="6:7" ht="15.75" customHeight="1">
      <c r="F955" s="49"/>
      <c r="G955" s="49"/>
    </row>
    <row r="956" spans="6:7" ht="15.75" customHeight="1">
      <c r="F956" s="49"/>
      <c r="G956" s="49"/>
    </row>
    <row r="957" spans="6:7" ht="15.75" customHeight="1">
      <c r="F957" s="49"/>
      <c r="G957" s="49"/>
    </row>
    <row r="958" spans="6:7" ht="15.75" customHeight="1">
      <c r="F958" s="49"/>
      <c r="G958" s="49"/>
    </row>
    <row r="959" spans="6:7" ht="15.75" customHeight="1">
      <c r="F959" s="49"/>
      <c r="G959" s="49"/>
    </row>
    <row r="960" spans="6:7" ht="15.75" customHeight="1">
      <c r="F960" s="49"/>
      <c r="G960" s="49"/>
    </row>
    <row r="961" spans="6:7" ht="15.75" customHeight="1">
      <c r="F961" s="49"/>
      <c r="G961" s="49"/>
    </row>
    <row r="962" spans="6:7" ht="15.75" customHeight="1">
      <c r="F962" s="49"/>
      <c r="G962" s="49"/>
    </row>
    <row r="963" spans="6:7" ht="15.75" customHeight="1">
      <c r="F963" s="49"/>
      <c r="G963" s="49"/>
    </row>
    <row r="964" spans="6:7" ht="15.75" customHeight="1">
      <c r="F964" s="49"/>
      <c r="G964" s="49"/>
    </row>
    <row r="965" spans="6:7" ht="15.75" customHeight="1">
      <c r="F965" s="49"/>
      <c r="G965" s="49"/>
    </row>
    <row r="966" spans="6:7" ht="15.75" customHeight="1">
      <c r="F966" s="49"/>
      <c r="G966" s="49"/>
    </row>
    <row r="967" spans="6:7" ht="15.75" customHeight="1">
      <c r="F967" s="49"/>
      <c r="G967" s="49"/>
    </row>
    <row r="968" spans="6:7" ht="15.75" customHeight="1">
      <c r="F968" s="49"/>
      <c r="G968" s="49"/>
    </row>
    <row r="969" spans="6:7" ht="15.75" customHeight="1">
      <c r="F969" s="49"/>
      <c r="G969" s="49"/>
    </row>
    <row r="970" spans="6:7" ht="15.75" customHeight="1">
      <c r="F970" s="49"/>
      <c r="G970" s="49"/>
    </row>
    <row r="971" spans="6:7" ht="15.75" customHeight="1">
      <c r="F971" s="49"/>
      <c r="G971" s="49"/>
    </row>
    <row r="972" spans="6:7" ht="15.75" customHeight="1">
      <c r="F972" s="49"/>
      <c r="G972" s="49"/>
    </row>
    <row r="973" spans="6:7" ht="15.75" customHeight="1">
      <c r="F973" s="49"/>
      <c r="G973" s="49"/>
    </row>
    <row r="974" spans="6:7" ht="15.75" customHeight="1">
      <c r="F974" s="49"/>
      <c r="G974" s="49"/>
    </row>
    <row r="975" spans="6:7" ht="15.75" customHeight="1">
      <c r="F975" s="49"/>
      <c r="G975" s="49"/>
    </row>
    <row r="976" spans="6:7" ht="15.75" customHeight="1">
      <c r="F976" s="49"/>
      <c r="G976" s="49"/>
    </row>
    <row r="977" spans="6:7" ht="15.75" customHeight="1">
      <c r="F977" s="49"/>
      <c r="G977" s="49"/>
    </row>
    <row r="978" spans="6:7" ht="15.75" customHeight="1">
      <c r="F978" s="49"/>
      <c r="G978" s="49"/>
    </row>
    <row r="979" spans="6:7" ht="15.75" customHeight="1">
      <c r="F979" s="49"/>
      <c r="G979" s="49"/>
    </row>
    <row r="980" spans="6:7" ht="15.75" customHeight="1">
      <c r="F980" s="49"/>
      <c r="G980" s="49"/>
    </row>
    <row r="981" spans="6:7" ht="15.75" customHeight="1">
      <c r="F981" s="49"/>
      <c r="G981" s="49"/>
    </row>
    <row r="982" spans="6:7" ht="15.75" customHeight="1">
      <c r="F982" s="49"/>
      <c r="G982" s="49"/>
    </row>
    <row r="983" spans="6:7" ht="15.75" customHeight="1">
      <c r="F983" s="49"/>
      <c r="G983" s="49"/>
    </row>
    <row r="984" spans="6:7" ht="15.75" customHeight="1">
      <c r="F984" s="49"/>
      <c r="G984" s="49"/>
    </row>
    <row r="985" spans="6:7" ht="15.75" customHeight="1">
      <c r="F985" s="49"/>
      <c r="G985" s="49"/>
    </row>
    <row r="986" spans="6:7" ht="15.75" customHeight="1">
      <c r="F986" s="49"/>
      <c r="G986" s="49"/>
    </row>
    <row r="987" spans="6:7" ht="15.75" customHeight="1">
      <c r="F987" s="49"/>
      <c r="G987" s="49"/>
    </row>
    <row r="988" spans="6:7" ht="15.75" customHeight="1">
      <c r="F988" s="49"/>
      <c r="G988" s="49"/>
    </row>
    <row r="989" spans="6:7" ht="15.75" customHeight="1">
      <c r="F989" s="49"/>
      <c r="G989" s="49"/>
    </row>
    <row r="990" spans="6:7" ht="15.75" customHeight="1">
      <c r="F990" s="49"/>
      <c r="G990" s="49"/>
    </row>
    <row r="991" spans="6:7" ht="15.75" customHeight="1">
      <c r="F991" s="49"/>
      <c r="G991" s="49"/>
    </row>
    <row r="992" spans="6:7" ht="15.75" customHeight="1">
      <c r="F992" s="49"/>
      <c r="G992" s="49"/>
    </row>
    <row r="993" spans="6:7" ht="15.75" customHeight="1">
      <c r="F993" s="49"/>
      <c r="G993" s="49"/>
    </row>
    <row r="994" spans="6:7" ht="15.75" customHeight="1">
      <c r="F994" s="49"/>
      <c r="G994" s="49"/>
    </row>
    <row r="995" spans="6:7" ht="15.75" customHeight="1">
      <c r="F995" s="49"/>
      <c r="G995" s="4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M995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7" width="14.42578125" customWidth="1"/>
    <col min="10" max="10" width="31.5703125" customWidth="1"/>
  </cols>
  <sheetData>
    <row r="1" spans="1:13" ht="15.75">
      <c r="A1" s="8" t="s">
        <v>2085</v>
      </c>
      <c r="B1" s="8"/>
      <c r="C1" s="8"/>
      <c r="D1" s="8"/>
      <c r="E1" s="6">
        <f>SUM(E3:E125)</f>
        <v>10730.539999999999</v>
      </c>
      <c r="F1" s="48"/>
      <c r="G1" s="48"/>
      <c r="H1" s="59">
        <f t="shared" ref="H1:I1" si="0">SUM(H3:H122)</f>
        <v>6244.0249999999996</v>
      </c>
      <c r="I1" s="27">
        <f t="shared" si="0"/>
        <v>4486.5149999999994</v>
      </c>
      <c r="J1" s="31" t="s">
        <v>1864</v>
      </c>
      <c r="K1" s="31">
        <f>H1*1</f>
        <v>6244.0249999999996</v>
      </c>
      <c r="L1" s="31">
        <f>SUM(H1:I1)-K1</f>
        <v>4486.5149999999994</v>
      </c>
      <c r="M1" s="31">
        <f>SUM(K1:L1)</f>
        <v>10730.539999999999</v>
      </c>
    </row>
    <row r="2" spans="1:13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/>
      <c r="G2" s="48" t="s">
        <v>116</v>
      </c>
      <c r="H2" s="8" t="s">
        <v>979</v>
      </c>
      <c r="I2" s="8" t="s">
        <v>877</v>
      </c>
      <c r="J2" s="31" t="s">
        <v>1865</v>
      </c>
      <c r="K2" s="31">
        <f>K1+K7+K6</f>
        <v>6490.0249999999996</v>
      </c>
      <c r="L2" s="31">
        <f>L1+L6+L7</f>
        <v>4855.5149999999994</v>
      </c>
      <c r="M2" s="31">
        <f>SUM(K2:L2)</f>
        <v>11345.539999999999</v>
      </c>
    </row>
    <row r="3" spans="1:13" ht="15.75">
      <c r="A3" s="8" t="s">
        <v>2658</v>
      </c>
      <c r="B3" s="35">
        <v>44442</v>
      </c>
      <c r="C3" s="34" t="s">
        <v>2623</v>
      </c>
      <c r="D3" s="34" t="s">
        <v>2517</v>
      </c>
      <c r="E3" s="6">
        <f t="shared" ref="E3:E28" si="1">MID(D3,3,LEN(D3)-2)+0</f>
        <v>57.5</v>
      </c>
      <c r="F3" s="50">
        <f t="shared" ref="F3:F122" si="2">E3/$E$1</f>
        <v>5.3585374081826266E-3</v>
      </c>
      <c r="G3" s="48">
        <v>2</v>
      </c>
      <c r="H3" s="6">
        <f t="shared" ref="H3:H45" si="3">IFERROR(E3/G3,"")</f>
        <v>28.75</v>
      </c>
      <c r="I3" s="6">
        <f t="shared" ref="I3:I12" si="4">IF(G3=0,E3,E3-H3)</f>
        <v>28.75</v>
      </c>
      <c r="J3" s="60" t="s">
        <v>1868</v>
      </c>
      <c r="K3" s="61">
        <f>K1-K7+K6</f>
        <v>6490.0249999999996</v>
      </c>
      <c r="L3" s="32"/>
      <c r="M3" s="32"/>
    </row>
    <row r="4" spans="1:13">
      <c r="A4" s="8" t="s">
        <v>2658</v>
      </c>
      <c r="B4" s="35">
        <v>44442</v>
      </c>
      <c r="C4" s="34" t="s">
        <v>443</v>
      </c>
      <c r="D4" s="34" t="s">
        <v>38</v>
      </c>
      <c r="E4" s="6">
        <f t="shared" si="1"/>
        <v>7.2</v>
      </c>
      <c r="F4" s="50">
        <f t="shared" si="2"/>
        <v>6.709820754593898E-4</v>
      </c>
      <c r="G4" s="48">
        <v>0</v>
      </c>
      <c r="H4" s="6" t="str">
        <f t="shared" si="3"/>
        <v/>
      </c>
      <c r="I4" s="6">
        <f t="shared" si="4"/>
        <v>7.2</v>
      </c>
    </row>
    <row r="5" spans="1:13" ht="15.75">
      <c r="A5" s="8" t="s">
        <v>2658</v>
      </c>
      <c r="B5" s="35">
        <v>44442</v>
      </c>
      <c r="C5" s="34" t="s">
        <v>5</v>
      </c>
      <c r="D5" s="34" t="s">
        <v>2180</v>
      </c>
      <c r="E5" s="6">
        <f t="shared" si="1"/>
        <v>2.4500000000000002</v>
      </c>
      <c r="F5" s="50">
        <f t="shared" si="2"/>
        <v>2.2832028956604238E-4</v>
      </c>
      <c r="G5" s="48">
        <v>2</v>
      </c>
      <c r="H5" s="6">
        <f t="shared" si="3"/>
        <v>1.2250000000000001</v>
      </c>
      <c r="I5" s="6">
        <f t="shared" si="4"/>
        <v>1.2250000000000001</v>
      </c>
      <c r="J5" s="32" t="s">
        <v>1805</v>
      </c>
      <c r="K5" s="32">
        <v>615</v>
      </c>
      <c r="L5" s="32"/>
    </row>
    <row r="6" spans="1:13" ht="15.75">
      <c r="A6" s="8" t="s">
        <v>2658</v>
      </c>
      <c r="B6" s="35">
        <v>44442</v>
      </c>
      <c r="C6" s="34" t="s">
        <v>357</v>
      </c>
      <c r="D6" s="34" t="s">
        <v>662</v>
      </c>
      <c r="E6" s="6">
        <f t="shared" si="1"/>
        <v>16.399999999999999</v>
      </c>
      <c r="F6" s="50">
        <f t="shared" si="2"/>
        <v>1.5283480607686099E-3</v>
      </c>
      <c r="G6" s="48">
        <v>1</v>
      </c>
      <c r="H6" s="6">
        <f t="shared" si="3"/>
        <v>16.399999999999999</v>
      </c>
      <c r="I6" s="6">
        <f t="shared" si="4"/>
        <v>0</v>
      </c>
      <c r="J6" s="32" t="s">
        <v>1806</v>
      </c>
      <c r="K6" s="62">
        <f>K5/2*0.4/0.5</f>
        <v>246</v>
      </c>
      <c r="L6" s="31">
        <f>K5-K6</f>
        <v>369</v>
      </c>
    </row>
    <row r="7" spans="1:13" ht="15.75">
      <c r="A7" s="8" t="s">
        <v>2658</v>
      </c>
      <c r="B7" s="33">
        <v>44442</v>
      </c>
      <c r="C7" s="34" t="s">
        <v>357</v>
      </c>
      <c r="D7" s="34" t="s">
        <v>2933</v>
      </c>
      <c r="E7" s="6">
        <f t="shared" si="1"/>
        <v>6.45</v>
      </c>
      <c r="F7" s="50">
        <f t="shared" si="2"/>
        <v>6.0108810926570342E-4</v>
      </c>
      <c r="G7" s="49">
        <v>1</v>
      </c>
      <c r="H7" s="6">
        <f t="shared" si="3"/>
        <v>6.45</v>
      </c>
      <c r="I7" s="6">
        <f t="shared" si="4"/>
        <v>0</v>
      </c>
      <c r="J7" s="1" t="s">
        <v>1809</v>
      </c>
      <c r="K7" s="1">
        <v>0</v>
      </c>
      <c r="L7" s="1">
        <v>0</v>
      </c>
    </row>
    <row r="8" spans="1:13" ht="15.75">
      <c r="A8" s="8" t="s">
        <v>2658</v>
      </c>
      <c r="B8" s="35">
        <v>44443</v>
      </c>
      <c r="C8" s="34" t="s">
        <v>2280</v>
      </c>
      <c r="D8" s="34" t="s">
        <v>2934</v>
      </c>
      <c r="E8" s="6">
        <f t="shared" si="1"/>
        <v>101.19</v>
      </c>
      <c r="F8" s="50">
        <f t="shared" si="2"/>
        <v>9.4300939188521737E-3</v>
      </c>
      <c r="G8" s="48">
        <v>2</v>
      </c>
      <c r="H8" s="6">
        <f t="shared" si="3"/>
        <v>50.594999999999999</v>
      </c>
      <c r="I8" s="6">
        <f t="shared" si="4"/>
        <v>50.594999999999999</v>
      </c>
      <c r="J8" s="1" t="s">
        <v>1811</v>
      </c>
      <c r="K8" s="16">
        <v>5598</v>
      </c>
      <c r="L8" s="17">
        <v>0.6</v>
      </c>
    </row>
    <row r="9" spans="1:13" ht="15.75">
      <c r="A9" s="8" t="s">
        <v>2658</v>
      </c>
      <c r="B9" s="33">
        <v>44443</v>
      </c>
      <c r="C9" s="34" t="s">
        <v>2215</v>
      </c>
      <c r="D9" s="34" t="s">
        <v>2935</v>
      </c>
      <c r="E9" s="6">
        <f t="shared" si="1"/>
        <v>29.75</v>
      </c>
      <c r="F9" s="50">
        <f t="shared" si="2"/>
        <v>2.7724606590162288E-3</v>
      </c>
      <c r="G9" s="48">
        <v>2</v>
      </c>
      <c r="H9" s="6">
        <f t="shared" si="3"/>
        <v>14.875</v>
      </c>
      <c r="I9" s="6">
        <f t="shared" si="4"/>
        <v>14.875</v>
      </c>
      <c r="J9" s="1" t="s">
        <v>1813</v>
      </c>
      <c r="K9" s="16">
        <f>3651/12*13</f>
        <v>3955.25</v>
      </c>
      <c r="L9" s="17">
        <v>0.4</v>
      </c>
    </row>
    <row r="10" spans="1:13" ht="15.75">
      <c r="A10" s="8" t="s">
        <v>2658</v>
      </c>
      <c r="B10" s="33">
        <v>44443</v>
      </c>
      <c r="C10" s="34" t="s">
        <v>9</v>
      </c>
      <c r="D10" s="34" t="s">
        <v>2936</v>
      </c>
      <c r="E10" s="6">
        <f t="shared" si="1"/>
        <v>10.95</v>
      </c>
      <c r="F10" s="50">
        <f t="shared" si="2"/>
        <v>1.0204519064278218E-3</v>
      </c>
      <c r="G10" s="48">
        <v>2</v>
      </c>
      <c r="H10" s="6">
        <f t="shared" si="3"/>
        <v>5.4749999999999996</v>
      </c>
      <c r="I10" s="6">
        <f t="shared" si="4"/>
        <v>5.4749999999999996</v>
      </c>
      <c r="J10" s="1" t="s">
        <v>1815</v>
      </c>
      <c r="K10" s="16">
        <f>5598+3651</f>
        <v>9249</v>
      </c>
      <c r="L10" s="17">
        <f>K10/K10</f>
        <v>1</v>
      </c>
    </row>
    <row r="11" spans="1:13">
      <c r="A11" s="8" t="s">
        <v>2658</v>
      </c>
      <c r="B11" s="35">
        <v>44443</v>
      </c>
      <c r="C11" s="34" t="s">
        <v>2412</v>
      </c>
      <c r="D11" s="34" t="s">
        <v>806</v>
      </c>
      <c r="E11" s="6">
        <f t="shared" si="1"/>
        <v>3.5</v>
      </c>
      <c r="F11" s="50">
        <f t="shared" si="2"/>
        <v>3.2617184223720337E-4</v>
      </c>
      <c r="G11" s="48">
        <v>0</v>
      </c>
      <c r="H11" s="6" t="str">
        <f t="shared" si="3"/>
        <v/>
      </c>
      <c r="I11" s="6">
        <f t="shared" si="4"/>
        <v>3.5</v>
      </c>
    </row>
    <row r="12" spans="1:13" ht="15.75">
      <c r="A12" s="8" t="s">
        <v>2658</v>
      </c>
      <c r="B12" s="35">
        <v>44443</v>
      </c>
      <c r="C12" s="34" t="s">
        <v>2878</v>
      </c>
      <c r="D12" s="34" t="s">
        <v>71</v>
      </c>
      <c r="E12" s="6">
        <f t="shared" si="1"/>
        <v>1.3</v>
      </c>
      <c r="F12" s="50">
        <f t="shared" si="2"/>
        <v>1.2114954140238983E-4</v>
      </c>
      <c r="G12" s="48">
        <v>2</v>
      </c>
      <c r="H12" s="6">
        <f t="shared" si="3"/>
        <v>0.65</v>
      </c>
      <c r="I12" s="6">
        <f t="shared" si="4"/>
        <v>0.65</v>
      </c>
      <c r="J12" s="1" t="s">
        <v>1818</v>
      </c>
      <c r="K12" s="16">
        <f>K8-L2</f>
        <v>742.48500000000058</v>
      </c>
      <c r="L12" s="17">
        <f t="shared" ref="L12:L13" si="5">K12/K8</f>
        <v>0.13263397642015015</v>
      </c>
    </row>
    <row r="13" spans="1:13" ht="15.75">
      <c r="A13" s="8" t="s">
        <v>2719</v>
      </c>
      <c r="B13" s="37">
        <v>44444</v>
      </c>
      <c r="C13" s="34" t="s">
        <v>292</v>
      </c>
      <c r="D13" s="34" t="s">
        <v>2937</v>
      </c>
      <c r="E13" s="6">
        <f t="shared" si="1"/>
        <v>72.62</v>
      </c>
      <c r="F13" s="56">
        <f t="shared" si="2"/>
        <v>6.7675997666473463E-3</v>
      </c>
      <c r="G13" s="48">
        <v>2</v>
      </c>
      <c r="H13" s="6">
        <f t="shared" si="3"/>
        <v>36.31</v>
      </c>
      <c r="I13" s="58">
        <f>IF(G13=0,E13,E13-H13)</f>
        <v>36.31</v>
      </c>
      <c r="J13" s="1" t="s">
        <v>1821</v>
      </c>
      <c r="K13" s="16">
        <f>K9-K2</f>
        <v>-2534.7749999999996</v>
      </c>
      <c r="L13" s="17">
        <f t="shared" si="5"/>
        <v>-0.64086340939257935</v>
      </c>
    </row>
    <row r="14" spans="1:13">
      <c r="A14" s="8" t="s">
        <v>2658</v>
      </c>
      <c r="B14" s="35">
        <v>44444</v>
      </c>
      <c r="C14" s="34" t="s">
        <v>2900</v>
      </c>
      <c r="D14" s="36" t="s">
        <v>1451</v>
      </c>
      <c r="E14" s="6">
        <f t="shared" si="1"/>
        <v>23.9</v>
      </c>
      <c r="F14" s="50">
        <f t="shared" si="2"/>
        <v>2.2272877227054746E-3</v>
      </c>
      <c r="G14" s="48">
        <v>2</v>
      </c>
      <c r="H14" s="6">
        <f t="shared" si="3"/>
        <v>11.95</v>
      </c>
      <c r="I14" s="6">
        <f t="shared" ref="I14:I45" si="6">IF(G14=0,E14,E14-H14)</f>
        <v>11.95</v>
      </c>
    </row>
    <row r="15" spans="1:13">
      <c r="A15" s="8" t="s">
        <v>2658</v>
      </c>
      <c r="B15" s="33">
        <v>44444</v>
      </c>
      <c r="C15" s="34" t="s">
        <v>2938</v>
      </c>
      <c r="D15" s="34" t="s">
        <v>2070</v>
      </c>
      <c r="E15" s="6">
        <f t="shared" si="1"/>
        <v>13.11</v>
      </c>
      <c r="F15" s="50">
        <f t="shared" si="2"/>
        <v>1.2217465290656389E-3</v>
      </c>
      <c r="G15" s="49">
        <v>2</v>
      </c>
      <c r="H15" s="6">
        <f t="shared" si="3"/>
        <v>6.5549999999999997</v>
      </c>
      <c r="I15" s="6">
        <f t="shared" si="6"/>
        <v>6.5549999999999997</v>
      </c>
    </row>
    <row r="16" spans="1:13">
      <c r="A16" s="8" t="s">
        <v>2658</v>
      </c>
      <c r="B16" s="35">
        <v>44445</v>
      </c>
      <c r="C16" s="34" t="s">
        <v>443</v>
      </c>
      <c r="D16" s="34" t="s">
        <v>2706</v>
      </c>
      <c r="E16" s="6">
        <f t="shared" si="1"/>
        <v>16.8</v>
      </c>
      <c r="F16" s="50">
        <f t="shared" si="2"/>
        <v>1.5656248427385762E-3</v>
      </c>
      <c r="G16" s="48">
        <v>2</v>
      </c>
      <c r="H16" s="6">
        <f t="shared" si="3"/>
        <v>8.4</v>
      </c>
      <c r="I16" s="6">
        <f t="shared" si="6"/>
        <v>8.4</v>
      </c>
    </row>
    <row r="17" spans="1:11">
      <c r="A17" s="8" t="s">
        <v>2658</v>
      </c>
      <c r="B17" s="35">
        <v>44445</v>
      </c>
      <c r="C17" s="34" t="s">
        <v>2412</v>
      </c>
      <c r="D17" s="34" t="s">
        <v>330</v>
      </c>
      <c r="E17" s="6">
        <f t="shared" si="1"/>
        <v>8.8000000000000007</v>
      </c>
      <c r="F17" s="50">
        <f t="shared" si="2"/>
        <v>8.2008920333925426E-4</v>
      </c>
      <c r="G17" s="48">
        <v>2</v>
      </c>
      <c r="H17" s="6">
        <f t="shared" si="3"/>
        <v>4.4000000000000004</v>
      </c>
      <c r="I17" s="6">
        <f t="shared" si="6"/>
        <v>4.4000000000000004</v>
      </c>
    </row>
    <row r="18" spans="1:11">
      <c r="A18" s="8" t="s">
        <v>2658</v>
      </c>
      <c r="B18" s="33">
        <v>44446</v>
      </c>
      <c r="C18" s="34" t="s">
        <v>2646</v>
      </c>
      <c r="D18" s="34" t="s">
        <v>1327</v>
      </c>
      <c r="E18" s="6">
        <f t="shared" si="1"/>
        <v>32</v>
      </c>
      <c r="F18" s="50">
        <f t="shared" si="2"/>
        <v>2.9821425575972879E-3</v>
      </c>
      <c r="G18" s="48">
        <v>0</v>
      </c>
      <c r="H18" s="6" t="str">
        <f t="shared" si="3"/>
        <v/>
      </c>
      <c r="I18" s="6">
        <f t="shared" si="6"/>
        <v>32</v>
      </c>
    </row>
    <row r="19" spans="1:11">
      <c r="A19" s="8" t="s">
        <v>2658</v>
      </c>
      <c r="B19" s="35">
        <v>44446</v>
      </c>
      <c r="C19" s="34" t="s">
        <v>2438</v>
      </c>
      <c r="D19" s="34" t="s">
        <v>1849</v>
      </c>
      <c r="E19" s="6">
        <f t="shared" si="1"/>
        <v>19.98</v>
      </c>
      <c r="F19" s="50">
        <f t="shared" si="2"/>
        <v>1.8619752593998068E-3</v>
      </c>
      <c r="G19" s="49">
        <v>2</v>
      </c>
      <c r="H19" s="6">
        <f t="shared" si="3"/>
        <v>9.99</v>
      </c>
      <c r="I19" s="6">
        <f t="shared" si="6"/>
        <v>9.99</v>
      </c>
    </row>
    <row r="20" spans="1:11">
      <c r="A20" s="8" t="s">
        <v>2658</v>
      </c>
      <c r="B20" s="35">
        <v>44447</v>
      </c>
      <c r="C20" s="34" t="s">
        <v>2412</v>
      </c>
      <c r="D20" s="34" t="s">
        <v>806</v>
      </c>
      <c r="E20" s="6">
        <f t="shared" si="1"/>
        <v>3.5</v>
      </c>
      <c r="F20" s="50">
        <f t="shared" si="2"/>
        <v>3.2617184223720337E-4</v>
      </c>
      <c r="G20" s="49">
        <v>0</v>
      </c>
      <c r="H20" s="6" t="str">
        <f t="shared" si="3"/>
        <v/>
      </c>
      <c r="I20" s="6">
        <f t="shared" si="6"/>
        <v>3.5</v>
      </c>
      <c r="J20" s="34" t="s">
        <v>2162</v>
      </c>
      <c r="K20" s="34">
        <f>160.5*4</f>
        <v>642</v>
      </c>
    </row>
    <row r="21" spans="1:11" ht="15.75" customHeight="1">
      <c r="A21" s="8" t="s">
        <v>2658</v>
      </c>
      <c r="B21" s="33">
        <v>44447</v>
      </c>
      <c r="C21" s="34" t="s">
        <v>715</v>
      </c>
      <c r="D21" s="34" t="s">
        <v>709</v>
      </c>
      <c r="E21" s="6">
        <f t="shared" si="1"/>
        <v>30</v>
      </c>
      <c r="F21" s="50">
        <f t="shared" si="2"/>
        <v>2.7957586477474574E-3</v>
      </c>
      <c r="G21" s="48">
        <v>1</v>
      </c>
      <c r="H21" s="6">
        <f t="shared" si="3"/>
        <v>30</v>
      </c>
      <c r="I21" s="6">
        <f t="shared" si="6"/>
        <v>0</v>
      </c>
    </row>
    <row r="22" spans="1:11" ht="15.75" customHeight="1">
      <c r="A22" s="8" t="s">
        <v>2658</v>
      </c>
      <c r="B22" s="35">
        <v>44448</v>
      </c>
      <c r="C22" s="34" t="s">
        <v>458</v>
      </c>
      <c r="D22" s="34" t="s">
        <v>2939</v>
      </c>
      <c r="E22" s="6">
        <f t="shared" si="1"/>
        <v>136.80000000000001</v>
      </c>
      <c r="F22" s="50">
        <f t="shared" si="2"/>
        <v>1.2748659433728408E-2</v>
      </c>
      <c r="G22" s="48">
        <v>0</v>
      </c>
      <c r="H22" s="6" t="str">
        <f t="shared" si="3"/>
        <v/>
      </c>
      <c r="I22" s="6">
        <f t="shared" si="6"/>
        <v>136.80000000000001</v>
      </c>
      <c r="J22" s="34" t="s">
        <v>2165</v>
      </c>
      <c r="K22" s="36">
        <f>K20-K23</f>
        <v>321</v>
      </c>
    </row>
    <row r="23" spans="1:11" ht="15.75" customHeight="1">
      <c r="A23" s="51" t="s">
        <v>2658</v>
      </c>
      <c r="B23" s="52">
        <v>44448</v>
      </c>
      <c r="C23" s="41" t="s">
        <v>2940</v>
      </c>
      <c r="D23" s="41" t="s">
        <v>2665</v>
      </c>
      <c r="E23" s="53">
        <f t="shared" si="1"/>
        <v>161</v>
      </c>
      <c r="F23" s="54">
        <f t="shared" si="2"/>
        <v>1.5003904742911356E-2</v>
      </c>
      <c r="G23" s="55">
        <v>2</v>
      </c>
      <c r="H23" s="53">
        <f t="shared" si="3"/>
        <v>80.5</v>
      </c>
      <c r="I23" s="53">
        <f t="shared" si="6"/>
        <v>80.5</v>
      </c>
      <c r="J23" s="34" t="s">
        <v>2168</v>
      </c>
      <c r="K23" s="36">
        <f>K20/2</f>
        <v>321</v>
      </c>
    </row>
    <row r="24" spans="1:11" ht="15.75" customHeight="1">
      <c r="A24" s="8" t="s">
        <v>2658</v>
      </c>
      <c r="B24" s="35">
        <v>44448</v>
      </c>
      <c r="C24" s="34" t="s">
        <v>2794</v>
      </c>
      <c r="D24" s="34" t="s">
        <v>2941</v>
      </c>
      <c r="E24" s="6">
        <f t="shared" si="1"/>
        <v>70.91</v>
      </c>
      <c r="F24" s="50">
        <f t="shared" si="2"/>
        <v>6.6082415237257398E-3</v>
      </c>
      <c r="G24" s="48">
        <v>2</v>
      </c>
      <c r="H24" s="6">
        <f t="shared" si="3"/>
        <v>35.454999999999998</v>
      </c>
      <c r="I24" s="6">
        <f t="shared" si="6"/>
        <v>35.454999999999998</v>
      </c>
    </row>
    <row r="25" spans="1:11" ht="15.75" customHeight="1">
      <c r="A25" s="8" t="s">
        <v>2658</v>
      </c>
      <c r="B25" s="33">
        <v>44448</v>
      </c>
      <c r="C25" s="34" t="s">
        <v>2942</v>
      </c>
      <c r="D25" s="34" t="s">
        <v>2943</v>
      </c>
      <c r="E25" s="6">
        <f t="shared" si="1"/>
        <v>12.7</v>
      </c>
      <c r="F25" s="50">
        <f t="shared" si="2"/>
        <v>1.1835378275464237E-3</v>
      </c>
      <c r="G25" s="48">
        <v>0</v>
      </c>
      <c r="H25" s="6" t="str">
        <f t="shared" si="3"/>
        <v/>
      </c>
      <c r="I25" s="6">
        <f t="shared" si="6"/>
        <v>12.7</v>
      </c>
    </row>
    <row r="26" spans="1:11" ht="15.75" customHeight="1">
      <c r="A26" s="8" t="s">
        <v>2658</v>
      </c>
      <c r="B26" s="35">
        <v>44448</v>
      </c>
      <c r="C26" s="34" t="s">
        <v>2746</v>
      </c>
      <c r="D26" s="34" t="s">
        <v>1108</v>
      </c>
      <c r="E26" s="6">
        <f t="shared" si="1"/>
        <v>6.98</v>
      </c>
      <c r="F26" s="50">
        <f t="shared" si="2"/>
        <v>6.5047984537590852E-4</v>
      </c>
      <c r="G26" s="48">
        <v>0</v>
      </c>
      <c r="H26" s="6" t="str">
        <f t="shared" si="3"/>
        <v/>
      </c>
      <c r="I26" s="6">
        <f t="shared" si="6"/>
        <v>6.98</v>
      </c>
    </row>
    <row r="27" spans="1:11" ht="15.75" customHeight="1">
      <c r="A27" s="8" t="s">
        <v>2658</v>
      </c>
      <c r="B27" s="35">
        <v>44448</v>
      </c>
      <c r="C27" s="34" t="s">
        <v>2412</v>
      </c>
      <c r="D27" s="34" t="s">
        <v>1529</v>
      </c>
      <c r="E27" s="6">
        <f t="shared" si="1"/>
        <v>7</v>
      </c>
      <c r="F27" s="50">
        <f t="shared" si="2"/>
        <v>6.5234368447440673E-4</v>
      </c>
      <c r="G27" s="48">
        <v>2</v>
      </c>
      <c r="H27" s="6">
        <f t="shared" si="3"/>
        <v>3.5</v>
      </c>
      <c r="I27" s="6">
        <f t="shared" si="6"/>
        <v>3.5</v>
      </c>
    </row>
    <row r="28" spans="1:11" ht="15.75" customHeight="1">
      <c r="A28" s="8" t="s">
        <v>2658</v>
      </c>
      <c r="B28" s="35">
        <v>44448</v>
      </c>
      <c r="C28" s="34" t="s">
        <v>2942</v>
      </c>
      <c r="D28" s="34" t="s">
        <v>2944</v>
      </c>
      <c r="E28" s="6">
        <f t="shared" si="1"/>
        <v>15.35</v>
      </c>
      <c r="F28" s="50">
        <f t="shared" si="2"/>
        <v>1.4304965080974489E-3</v>
      </c>
      <c r="G28" s="48">
        <v>1</v>
      </c>
      <c r="H28" s="6">
        <f t="shared" si="3"/>
        <v>15.35</v>
      </c>
      <c r="I28" s="6">
        <f t="shared" si="6"/>
        <v>0</v>
      </c>
    </row>
    <row r="29" spans="1:11" ht="15.75" customHeight="1">
      <c r="A29" s="8" t="s">
        <v>2658</v>
      </c>
      <c r="B29" s="35">
        <v>44448</v>
      </c>
      <c r="C29" s="34" t="s">
        <v>2945</v>
      </c>
      <c r="D29" s="36" t="s">
        <v>2946</v>
      </c>
      <c r="E29" s="6"/>
      <c r="F29" s="50">
        <f t="shared" si="2"/>
        <v>0</v>
      </c>
      <c r="G29" s="48">
        <v>2</v>
      </c>
      <c r="H29" s="6">
        <f t="shared" si="3"/>
        <v>0</v>
      </c>
      <c r="I29" s="6">
        <f t="shared" si="6"/>
        <v>0</v>
      </c>
      <c r="J29" s="34" t="s">
        <v>2677</v>
      </c>
    </row>
    <row r="30" spans="1:11" ht="15.75" customHeight="1">
      <c r="A30" s="8" t="s">
        <v>2658</v>
      </c>
      <c r="B30" s="33">
        <v>44448</v>
      </c>
      <c r="C30" s="34" t="s">
        <v>2945</v>
      </c>
      <c r="D30" s="34" t="s">
        <v>2946</v>
      </c>
      <c r="E30" s="6"/>
      <c r="F30" s="50">
        <f t="shared" si="2"/>
        <v>0</v>
      </c>
      <c r="G30" s="49">
        <v>2</v>
      </c>
      <c r="H30" s="6">
        <f t="shared" si="3"/>
        <v>0</v>
      </c>
      <c r="I30" s="6">
        <f t="shared" si="6"/>
        <v>0</v>
      </c>
    </row>
    <row r="31" spans="1:11" ht="15.75" customHeight="1">
      <c r="A31" s="8" t="s">
        <v>2658</v>
      </c>
      <c r="B31" s="35">
        <v>44449</v>
      </c>
      <c r="C31" s="34" t="s">
        <v>2947</v>
      </c>
      <c r="D31" s="34" t="s">
        <v>2948</v>
      </c>
      <c r="E31" s="6">
        <f t="shared" ref="E31:E107" si="7">MID(D31,3,LEN(D31)-2)+0</f>
        <v>58.5</v>
      </c>
      <c r="F31" s="50">
        <f t="shared" si="2"/>
        <v>5.4517293631075421E-3</v>
      </c>
      <c r="G31" s="48">
        <v>3</v>
      </c>
      <c r="H31" s="6">
        <f t="shared" si="3"/>
        <v>19.5</v>
      </c>
      <c r="I31" s="6">
        <f t="shared" si="6"/>
        <v>39</v>
      </c>
    </row>
    <row r="32" spans="1:11" ht="15.75" customHeight="1">
      <c r="A32" s="8" t="s">
        <v>2658</v>
      </c>
      <c r="B32" s="33">
        <v>44449</v>
      </c>
      <c r="C32" s="34" t="s">
        <v>2412</v>
      </c>
      <c r="D32" s="36" t="s">
        <v>806</v>
      </c>
      <c r="E32" s="6">
        <f t="shared" si="7"/>
        <v>3.5</v>
      </c>
      <c r="F32" s="50">
        <f t="shared" si="2"/>
        <v>3.2617184223720337E-4</v>
      </c>
      <c r="G32" s="48">
        <v>0</v>
      </c>
      <c r="H32" s="6" t="str">
        <f t="shared" si="3"/>
        <v/>
      </c>
      <c r="I32" s="6">
        <f t="shared" si="6"/>
        <v>3.5</v>
      </c>
    </row>
    <row r="33" spans="1:9" ht="15.75" customHeight="1">
      <c r="A33" s="8" t="s">
        <v>2658</v>
      </c>
      <c r="B33" s="35">
        <v>44449</v>
      </c>
      <c r="C33" s="34" t="s">
        <v>2949</v>
      </c>
      <c r="D33" s="34" t="s">
        <v>2950</v>
      </c>
      <c r="E33" s="6">
        <f t="shared" si="7"/>
        <v>448.79</v>
      </c>
      <c r="F33" s="50">
        <f t="shared" si="2"/>
        <v>4.182361745075272E-2</v>
      </c>
      <c r="G33" s="48">
        <v>1</v>
      </c>
      <c r="H33" s="6">
        <f t="shared" si="3"/>
        <v>448.79</v>
      </c>
      <c r="I33" s="6">
        <f t="shared" si="6"/>
        <v>0</v>
      </c>
    </row>
    <row r="34" spans="1:9" ht="15.75" customHeight="1">
      <c r="A34" s="8" t="s">
        <v>2658</v>
      </c>
      <c r="B34" s="35">
        <v>44449</v>
      </c>
      <c r="C34" s="34" t="s">
        <v>2951</v>
      </c>
      <c r="D34" s="34" t="s">
        <v>2952</v>
      </c>
      <c r="E34" s="6">
        <f t="shared" si="7"/>
        <v>2272.12</v>
      </c>
      <c r="F34" s="50">
        <f t="shared" si="2"/>
        <v>0.21174330462399843</v>
      </c>
      <c r="G34" s="48">
        <v>1</v>
      </c>
      <c r="H34" s="6">
        <f t="shared" si="3"/>
        <v>2272.12</v>
      </c>
      <c r="I34" s="6">
        <f t="shared" si="6"/>
        <v>0</v>
      </c>
    </row>
    <row r="35" spans="1:9" ht="15.75" customHeight="1">
      <c r="A35" s="8" t="s">
        <v>2658</v>
      </c>
      <c r="B35" s="33">
        <v>44450</v>
      </c>
      <c r="C35" s="34" t="s">
        <v>2953</v>
      </c>
      <c r="D35" s="34" t="s">
        <v>2954</v>
      </c>
      <c r="E35" s="6">
        <f t="shared" si="7"/>
        <v>400</v>
      </c>
      <c r="F35" s="50">
        <f t="shared" si="2"/>
        <v>3.7276781969966102E-2</v>
      </c>
      <c r="G35" s="48">
        <v>2</v>
      </c>
      <c r="H35" s="6">
        <f t="shared" si="3"/>
        <v>200</v>
      </c>
      <c r="I35" s="6">
        <f t="shared" si="6"/>
        <v>200</v>
      </c>
    </row>
    <row r="36" spans="1:9" ht="15.75" customHeight="1">
      <c r="A36" s="8" t="s">
        <v>2658</v>
      </c>
      <c r="B36" s="33">
        <v>44450</v>
      </c>
      <c r="C36" s="34" t="s">
        <v>2868</v>
      </c>
      <c r="D36" s="36" t="s">
        <v>2955</v>
      </c>
      <c r="E36" s="6">
        <f t="shared" si="7"/>
        <v>13.45</v>
      </c>
      <c r="F36" s="50">
        <f t="shared" si="2"/>
        <v>1.25343179374011E-3</v>
      </c>
      <c r="G36" s="48">
        <v>0</v>
      </c>
      <c r="H36" s="6" t="str">
        <f t="shared" si="3"/>
        <v/>
      </c>
      <c r="I36" s="6">
        <f t="shared" si="6"/>
        <v>13.45</v>
      </c>
    </row>
    <row r="37" spans="1:9" ht="15.75" customHeight="1">
      <c r="A37" s="8" t="s">
        <v>2658</v>
      </c>
      <c r="B37" s="33">
        <v>44450</v>
      </c>
      <c r="C37" s="34" t="s">
        <v>2823</v>
      </c>
      <c r="D37" s="34" t="s">
        <v>2956</v>
      </c>
      <c r="E37" s="6">
        <f t="shared" si="7"/>
        <v>19.7</v>
      </c>
      <c r="F37" s="50">
        <f t="shared" si="2"/>
        <v>1.8358815120208304E-3</v>
      </c>
      <c r="G37" s="48">
        <v>2</v>
      </c>
      <c r="H37" s="6">
        <f t="shared" si="3"/>
        <v>9.85</v>
      </c>
      <c r="I37" s="6">
        <f t="shared" si="6"/>
        <v>9.85</v>
      </c>
    </row>
    <row r="38" spans="1:9" ht="15.75" customHeight="1">
      <c r="A38" s="8" t="s">
        <v>2658</v>
      </c>
      <c r="B38" s="33">
        <v>44450</v>
      </c>
      <c r="C38" s="34" t="s">
        <v>2412</v>
      </c>
      <c r="D38" s="34" t="s">
        <v>806</v>
      </c>
      <c r="E38" s="6">
        <f t="shared" si="7"/>
        <v>3.5</v>
      </c>
      <c r="F38" s="50">
        <f t="shared" si="2"/>
        <v>3.2617184223720337E-4</v>
      </c>
      <c r="G38" s="48">
        <v>0</v>
      </c>
      <c r="H38" s="6" t="str">
        <f t="shared" si="3"/>
        <v/>
      </c>
      <c r="I38" s="6">
        <f t="shared" si="6"/>
        <v>3.5</v>
      </c>
    </row>
    <row r="39" spans="1:9" ht="15.75" customHeight="1">
      <c r="A39" s="8" t="s">
        <v>2658</v>
      </c>
      <c r="B39" s="33">
        <v>44450</v>
      </c>
      <c r="C39" s="34" t="s">
        <v>2957</v>
      </c>
      <c r="D39" s="36" t="s">
        <v>1712</v>
      </c>
      <c r="E39" s="6">
        <f t="shared" si="7"/>
        <v>5.6</v>
      </c>
      <c r="F39" s="50">
        <f t="shared" si="2"/>
        <v>5.2187494757952534E-4</v>
      </c>
      <c r="G39" s="48">
        <v>2</v>
      </c>
      <c r="H39" s="6">
        <f t="shared" si="3"/>
        <v>2.8</v>
      </c>
      <c r="I39" s="6">
        <f t="shared" si="6"/>
        <v>2.8</v>
      </c>
    </row>
    <row r="40" spans="1:9" ht="15.75" customHeight="1">
      <c r="A40" s="8" t="s">
        <v>2658</v>
      </c>
      <c r="B40" s="33">
        <v>44450</v>
      </c>
      <c r="C40" s="34" t="s">
        <v>2868</v>
      </c>
      <c r="D40" s="34" t="s">
        <v>69</v>
      </c>
      <c r="E40" s="6">
        <f t="shared" si="7"/>
        <v>1.5</v>
      </c>
      <c r="F40" s="50">
        <f t="shared" si="2"/>
        <v>1.3978793238737287E-4</v>
      </c>
      <c r="G40" s="48">
        <v>2</v>
      </c>
      <c r="H40" s="6">
        <f t="shared" si="3"/>
        <v>0.75</v>
      </c>
      <c r="I40" s="6">
        <f t="shared" si="6"/>
        <v>0.75</v>
      </c>
    </row>
    <row r="41" spans="1:9" ht="15.75" customHeight="1">
      <c r="A41" s="8" t="s">
        <v>2658</v>
      </c>
      <c r="B41" s="33">
        <v>44450</v>
      </c>
      <c r="C41" s="34" t="s">
        <v>2868</v>
      </c>
      <c r="D41" s="34" t="s">
        <v>358</v>
      </c>
      <c r="E41" s="6">
        <f t="shared" si="7"/>
        <v>10</v>
      </c>
      <c r="F41" s="50">
        <f t="shared" si="2"/>
        <v>9.3191954924915247E-4</v>
      </c>
      <c r="G41" s="48">
        <v>1</v>
      </c>
      <c r="H41" s="6">
        <f t="shared" si="3"/>
        <v>10</v>
      </c>
      <c r="I41" s="6">
        <f t="shared" si="6"/>
        <v>0</v>
      </c>
    </row>
    <row r="42" spans="1:9" ht="15.75" customHeight="1">
      <c r="A42" s="8" t="s">
        <v>2658</v>
      </c>
      <c r="B42" s="35">
        <v>44451</v>
      </c>
      <c r="C42" s="34" t="s">
        <v>2646</v>
      </c>
      <c r="D42" s="34" t="s">
        <v>1954</v>
      </c>
      <c r="E42" s="6">
        <f t="shared" si="7"/>
        <v>56.2</v>
      </c>
      <c r="F42" s="50">
        <f t="shared" si="2"/>
        <v>5.2373878667802375E-3</v>
      </c>
      <c r="G42" s="49">
        <v>4</v>
      </c>
      <c r="H42" s="6">
        <f t="shared" si="3"/>
        <v>14.05</v>
      </c>
      <c r="I42" s="6">
        <f t="shared" si="6"/>
        <v>42.150000000000006</v>
      </c>
    </row>
    <row r="43" spans="1:9" ht="15.75" customHeight="1">
      <c r="A43" s="8" t="s">
        <v>2658</v>
      </c>
      <c r="B43" s="35">
        <v>44451</v>
      </c>
      <c r="C43" s="34" t="s">
        <v>265</v>
      </c>
      <c r="D43" s="34" t="s">
        <v>806</v>
      </c>
      <c r="E43" s="6">
        <f t="shared" si="7"/>
        <v>3.5</v>
      </c>
      <c r="F43" s="50">
        <f t="shared" si="2"/>
        <v>3.2617184223720337E-4</v>
      </c>
      <c r="G43" s="48">
        <v>0</v>
      </c>
      <c r="H43" s="6" t="str">
        <f t="shared" si="3"/>
        <v/>
      </c>
      <c r="I43" s="6">
        <f t="shared" si="6"/>
        <v>3.5</v>
      </c>
    </row>
    <row r="44" spans="1:9" ht="15.75" customHeight="1">
      <c r="A44" s="8" t="s">
        <v>2658</v>
      </c>
      <c r="B44" s="33">
        <v>44452</v>
      </c>
      <c r="C44" s="34" t="s">
        <v>2958</v>
      </c>
      <c r="D44" s="34" t="s">
        <v>1934</v>
      </c>
      <c r="E44" s="6">
        <f t="shared" si="7"/>
        <v>15.5</v>
      </c>
      <c r="F44" s="50">
        <f t="shared" si="2"/>
        <v>1.4444753013361864E-3</v>
      </c>
      <c r="G44" s="48">
        <v>2</v>
      </c>
      <c r="H44" s="6">
        <f t="shared" si="3"/>
        <v>7.75</v>
      </c>
      <c r="I44" s="6">
        <f t="shared" si="6"/>
        <v>7.75</v>
      </c>
    </row>
    <row r="45" spans="1:9" ht="15.75" customHeight="1">
      <c r="A45" s="8" t="s">
        <v>2658</v>
      </c>
      <c r="B45" s="35">
        <v>44452</v>
      </c>
      <c r="C45" s="34" t="s">
        <v>2959</v>
      </c>
      <c r="D45" s="34" t="s">
        <v>2960</v>
      </c>
      <c r="E45" s="6">
        <f t="shared" si="7"/>
        <v>1.05</v>
      </c>
      <c r="F45" s="50">
        <f t="shared" si="2"/>
        <v>9.7851552671161015E-5</v>
      </c>
      <c r="G45" s="48">
        <v>2</v>
      </c>
      <c r="H45" s="6">
        <f t="shared" si="3"/>
        <v>0.52500000000000002</v>
      </c>
      <c r="I45" s="6">
        <f t="shared" si="6"/>
        <v>0.52500000000000002</v>
      </c>
    </row>
    <row r="46" spans="1:9" ht="15.75" customHeight="1">
      <c r="A46" s="8" t="s">
        <v>2719</v>
      </c>
      <c r="B46" s="35">
        <v>44453</v>
      </c>
      <c r="C46" s="34" t="s">
        <v>2961</v>
      </c>
      <c r="D46" s="34" t="s">
        <v>2962</v>
      </c>
      <c r="E46" s="6">
        <f t="shared" si="7"/>
        <v>78.64</v>
      </c>
      <c r="F46" s="56">
        <f t="shared" si="2"/>
        <v>7.328615335295335E-3</v>
      </c>
      <c r="G46" s="48">
        <v>1</v>
      </c>
      <c r="H46" s="6"/>
      <c r="I46" s="58">
        <f>IF(G46=0,E46,E46-H46)</f>
        <v>78.64</v>
      </c>
    </row>
    <row r="47" spans="1:9" ht="15.75" customHeight="1">
      <c r="A47" s="8" t="s">
        <v>2658</v>
      </c>
      <c r="B47" s="35">
        <v>44454</v>
      </c>
      <c r="C47" s="34" t="s">
        <v>2613</v>
      </c>
      <c r="D47" s="34" t="s">
        <v>2963</v>
      </c>
      <c r="E47" s="6">
        <f t="shared" si="7"/>
        <v>39.549999999999997</v>
      </c>
      <c r="F47" s="50">
        <f t="shared" si="2"/>
        <v>3.6857418172803981E-3</v>
      </c>
      <c r="G47" s="48">
        <v>2</v>
      </c>
      <c r="H47" s="6">
        <f t="shared" ref="H47:H77" si="8">IFERROR(E47/G47,"")</f>
        <v>19.774999999999999</v>
      </c>
      <c r="I47" s="6">
        <f t="shared" ref="I47:I77" si="9">IF(G47=0,E47,E47-H47)</f>
        <v>19.774999999999999</v>
      </c>
    </row>
    <row r="48" spans="1:9" ht="15.75" customHeight="1">
      <c r="A48" s="8" t="s">
        <v>2658</v>
      </c>
      <c r="B48" s="33">
        <v>44454</v>
      </c>
      <c r="C48" s="34" t="s">
        <v>2764</v>
      </c>
      <c r="D48" s="34" t="s">
        <v>2705</v>
      </c>
      <c r="E48" s="6">
        <f t="shared" si="7"/>
        <v>17.170000000000002</v>
      </c>
      <c r="F48" s="50">
        <f t="shared" si="2"/>
        <v>1.600105866060795E-3</v>
      </c>
      <c r="G48" s="48">
        <v>2</v>
      </c>
      <c r="H48" s="6">
        <f t="shared" si="8"/>
        <v>8.5850000000000009</v>
      </c>
      <c r="I48" s="6">
        <f t="shared" si="9"/>
        <v>8.5850000000000009</v>
      </c>
    </row>
    <row r="49" spans="1:9" ht="15.75" customHeight="1">
      <c r="A49" s="51" t="s">
        <v>2658</v>
      </c>
      <c r="B49" s="52">
        <v>44455</v>
      </c>
      <c r="C49" s="41" t="s">
        <v>2964</v>
      </c>
      <c r="D49" s="41" t="s">
        <v>2339</v>
      </c>
      <c r="E49" s="53">
        <f t="shared" si="7"/>
        <v>160</v>
      </c>
      <c r="F49" s="54">
        <f t="shared" si="2"/>
        <v>1.491071278798644E-2</v>
      </c>
      <c r="G49" s="55">
        <v>2</v>
      </c>
      <c r="H49" s="53">
        <f t="shared" si="8"/>
        <v>80</v>
      </c>
      <c r="I49" s="53">
        <f t="shared" si="9"/>
        <v>80</v>
      </c>
    </row>
    <row r="50" spans="1:9" ht="15.75" customHeight="1">
      <c r="A50" s="8" t="s">
        <v>2658</v>
      </c>
      <c r="B50" s="35">
        <v>44455</v>
      </c>
      <c r="C50" s="34" t="s">
        <v>2965</v>
      </c>
      <c r="D50" s="34" t="s">
        <v>1930</v>
      </c>
      <c r="E50" s="6">
        <f t="shared" si="7"/>
        <v>19.45</v>
      </c>
      <c r="F50" s="50">
        <f t="shared" si="2"/>
        <v>1.8125835232896015E-3</v>
      </c>
      <c r="G50" s="48">
        <v>2</v>
      </c>
      <c r="H50" s="6">
        <f t="shared" si="8"/>
        <v>9.7249999999999996</v>
      </c>
      <c r="I50" s="6">
        <f t="shared" si="9"/>
        <v>9.7249999999999996</v>
      </c>
    </row>
    <row r="51" spans="1:9" ht="15.75" customHeight="1">
      <c r="A51" s="8" t="s">
        <v>2658</v>
      </c>
      <c r="B51" s="35">
        <v>44455</v>
      </c>
      <c r="C51" s="34" t="s">
        <v>458</v>
      </c>
      <c r="D51" s="34" t="s">
        <v>1529</v>
      </c>
      <c r="E51" s="6">
        <f t="shared" si="7"/>
        <v>7</v>
      </c>
      <c r="F51" s="50">
        <f t="shared" si="2"/>
        <v>6.5234368447440673E-4</v>
      </c>
      <c r="G51" s="48">
        <v>0</v>
      </c>
      <c r="H51" s="6" t="str">
        <f t="shared" si="8"/>
        <v/>
      </c>
      <c r="I51" s="6">
        <f t="shared" si="9"/>
        <v>7</v>
      </c>
    </row>
    <row r="52" spans="1:9" ht="15.75" customHeight="1">
      <c r="A52" s="8" t="s">
        <v>2658</v>
      </c>
      <c r="B52" s="33">
        <v>44455</v>
      </c>
      <c r="C52" s="34" t="s">
        <v>2764</v>
      </c>
      <c r="D52" s="34" t="s">
        <v>2966</v>
      </c>
      <c r="E52" s="6">
        <f t="shared" si="7"/>
        <v>13.33</v>
      </c>
      <c r="F52" s="50">
        <f t="shared" si="2"/>
        <v>1.2422487591491204E-3</v>
      </c>
      <c r="G52" s="49">
        <v>2</v>
      </c>
      <c r="H52" s="6">
        <f t="shared" si="8"/>
        <v>6.665</v>
      </c>
      <c r="I52" s="6">
        <f t="shared" si="9"/>
        <v>6.665</v>
      </c>
    </row>
    <row r="53" spans="1:9" ht="15.75" customHeight="1">
      <c r="A53" s="8" t="s">
        <v>2658</v>
      </c>
      <c r="B53" s="33">
        <v>44455</v>
      </c>
      <c r="C53" s="34" t="s">
        <v>2412</v>
      </c>
      <c r="D53" s="34" t="s">
        <v>806</v>
      </c>
      <c r="E53" s="6">
        <f t="shared" si="7"/>
        <v>3.5</v>
      </c>
      <c r="F53" s="50">
        <f t="shared" si="2"/>
        <v>3.2617184223720337E-4</v>
      </c>
      <c r="G53" s="48">
        <v>0</v>
      </c>
      <c r="H53" s="6" t="str">
        <f t="shared" si="8"/>
        <v/>
      </c>
      <c r="I53" s="6">
        <f t="shared" si="9"/>
        <v>3.5</v>
      </c>
    </row>
    <row r="54" spans="1:9" ht="15.75" customHeight="1">
      <c r="A54" s="8" t="s">
        <v>2658</v>
      </c>
      <c r="B54" s="35">
        <v>44455</v>
      </c>
      <c r="C54" s="34" t="s">
        <v>2967</v>
      </c>
      <c r="D54" s="34" t="s">
        <v>1629</v>
      </c>
      <c r="E54" s="6">
        <f t="shared" si="7"/>
        <v>2.04</v>
      </c>
      <c r="F54" s="50">
        <f t="shared" si="2"/>
        <v>1.901115880468271E-4</v>
      </c>
      <c r="G54" s="48">
        <v>0</v>
      </c>
      <c r="H54" s="6" t="str">
        <f t="shared" si="8"/>
        <v/>
      </c>
      <c r="I54" s="6">
        <f t="shared" si="9"/>
        <v>2.04</v>
      </c>
    </row>
    <row r="55" spans="1:9" ht="15.75" customHeight="1">
      <c r="A55" s="8" t="s">
        <v>2658</v>
      </c>
      <c r="B55" s="35">
        <v>44456</v>
      </c>
      <c r="C55" s="34" t="s">
        <v>2968</v>
      </c>
      <c r="D55" s="34" t="s">
        <v>97</v>
      </c>
      <c r="E55" s="6">
        <f t="shared" si="7"/>
        <v>44</v>
      </c>
      <c r="F55" s="50">
        <f t="shared" si="2"/>
        <v>4.1004460166962709E-3</v>
      </c>
      <c r="G55" s="48">
        <v>2</v>
      </c>
      <c r="H55" s="6">
        <f t="shared" si="8"/>
        <v>22</v>
      </c>
      <c r="I55" s="6">
        <f t="shared" si="9"/>
        <v>22</v>
      </c>
    </row>
    <row r="56" spans="1:9" ht="15.75" customHeight="1">
      <c r="A56" s="8" t="s">
        <v>2658</v>
      </c>
      <c r="B56" s="35">
        <v>44456</v>
      </c>
      <c r="C56" s="34" t="s">
        <v>2969</v>
      </c>
      <c r="D56" s="34" t="s">
        <v>2970</v>
      </c>
      <c r="E56" s="6">
        <f t="shared" si="7"/>
        <v>20.399999999999999</v>
      </c>
      <c r="F56" s="50">
        <f t="shared" si="2"/>
        <v>1.9011158804682709E-3</v>
      </c>
      <c r="G56" s="48">
        <v>2</v>
      </c>
      <c r="H56" s="6">
        <f t="shared" si="8"/>
        <v>10.199999999999999</v>
      </c>
      <c r="I56" s="6">
        <f t="shared" si="9"/>
        <v>10.199999999999999</v>
      </c>
    </row>
    <row r="57" spans="1:9" ht="15.75" customHeight="1">
      <c r="A57" s="8" t="s">
        <v>2658</v>
      </c>
      <c r="B57" s="35">
        <v>44456</v>
      </c>
      <c r="C57" s="36" t="s">
        <v>2412</v>
      </c>
      <c r="D57" s="36" t="s">
        <v>806</v>
      </c>
      <c r="E57" s="6">
        <f t="shared" si="7"/>
        <v>3.5</v>
      </c>
      <c r="F57" s="50">
        <f t="shared" si="2"/>
        <v>3.2617184223720337E-4</v>
      </c>
      <c r="G57" s="48">
        <v>0</v>
      </c>
      <c r="H57" s="6" t="str">
        <f t="shared" si="8"/>
        <v/>
      </c>
      <c r="I57" s="6">
        <f t="shared" si="9"/>
        <v>3.5</v>
      </c>
    </row>
    <row r="58" spans="1:9" ht="15.75" customHeight="1">
      <c r="A58" s="8" t="s">
        <v>2658</v>
      </c>
      <c r="B58" s="35">
        <v>44457</v>
      </c>
      <c r="C58" s="34" t="s">
        <v>2971</v>
      </c>
      <c r="D58" s="34" t="s">
        <v>1576</v>
      </c>
      <c r="E58" s="6">
        <f t="shared" si="7"/>
        <v>33.9</v>
      </c>
      <c r="F58" s="50">
        <f t="shared" si="2"/>
        <v>3.159207271954627E-3</v>
      </c>
      <c r="G58" s="48">
        <v>2</v>
      </c>
      <c r="H58" s="6">
        <f t="shared" si="8"/>
        <v>16.95</v>
      </c>
      <c r="I58" s="6">
        <f t="shared" si="9"/>
        <v>16.95</v>
      </c>
    </row>
    <row r="59" spans="1:9" ht="15.75" customHeight="1">
      <c r="A59" s="8" t="s">
        <v>2658</v>
      </c>
      <c r="B59" s="33">
        <v>44457</v>
      </c>
      <c r="C59" s="34" t="s">
        <v>2972</v>
      </c>
      <c r="D59" s="34" t="s">
        <v>776</v>
      </c>
      <c r="E59" s="6">
        <f t="shared" si="7"/>
        <v>28.5</v>
      </c>
      <c r="F59" s="50">
        <f t="shared" si="2"/>
        <v>2.6559707153600847E-3</v>
      </c>
      <c r="G59" s="49">
        <v>2</v>
      </c>
      <c r="H59" s="6">
        <f t="shared" si="8"/>
        <v>14.25</v>
      </c>
      <c r="I59" s="6">
        <f t="shared" si="9"/>
        <v>14.25</v>
      </c>
    </row>
    <row r="60" spans="1:9" ht="15.75" customHeight="1">
      <c r="A60" s="8" t="s">
        <v>2658</v>
      </c>
      <c r="B60" s="35">
        <v>44457</v>
      </c>
      <c r="C60" s="34" t="s">
        <v>2973</v>
      </c>
      <c r="D60" s="34" t="s">
        <v>2845</v>
      </c>
      <c r="E60" s="6">
        <f t="shared" si="7"/>
        <v>11.56</v>
      </c>
      <c r="F60" s="50">
        <f t="shared" si="2"/>
        <v>1.0772989989320204E-3</v>
      </c>
      <c r="G60" s="48">
        <v>0</v>
      </c>
      <c r="H60" s="6" t="str">
        <f t="shared" si="8"/>
        <v/>
      </c>
      <c r="I60" s="6">
        <f t="shared" si="9"/>
        <v>11.56</v>
      </c>
    </row>
    <row r="61" spans="1:9" ht="15.75" customHeight="1">
      <c r="A61" s="8" t="s">
        <v>2658</v>
      </c>
      <c r="B61" s="33">
        <v>44457</v>
      </c>
      <c r="C61" s="34" t="s">
        <v>2329</v>
      </c>
      <c r="D61" s="36" t="s">
        <v>2974</v>
      </c>
      <c r="E61" s="6">
        <f t="shared" si="7"/>
        <v>356.38</v>
      </c>
      <c r="F61" s="50">
        <f t="shared" si="2"/>
        <v>3.3211748896141299E-2</v>
      </c>
      <c r="G61" s="48">
        <v>1</v>
      </c>
      <c r="H61" s="6">
        <f t="shared" si="8"/>
        <v>356.38</v>
      </c>
      <c r="I61" s="6">
        <f t="shared" si="9"/>
        <v>0</v>
      </c>
    </row>
    <row r="62" spans="1:9" ht="15.75" customHeight="1">
      <c r="A62" s="8" t="s">
        <v>2658</v>
      </c>
      <c r="B62" s="33">
        <v>44457</v>
      </c>
      <c r="C62" s="34" t="s">
        <v>2973</v>
      </c>
      <c r="D62" s="34" t="s">
        <v>1859</v>
      </c>
      <c r="E62" s="6">
        <f t="shared" si="7"/>
        <v>13.82</v>
      </c>
      <c r="F62" s="50">
        <f t="shared" si="2"/>
        <v>1.2879128170623288E-3</v>
      </c>
      <c r="G62" s="48">
        <v>1</v>
      </c>
      <c r="H62" s="6">
        <f t="shared" si="8"/>
        <v>13.82</v>
      </c>
      <c r="I62" s="6">
        <f t="shared" si="9"/>
        <v>0</v>
      </c>
    </row>
    <row r="63" spans="1:9" ht="15.75" customHeight="1">
      <c r="A63" s="8" t="s">
        <v>2658</v>
      </c>
      <c r="B63" s="35">
        <v>44458</v>
      </c>
      <c r="C63" s="34" t="s">
        <v>2461</v>
      </c>
      <c r="D63" s="34" t="s">
        <v>2975</v>
      </c>
      <c r="E63" s="6">
        <f t="shared" si="7"/>
        <v>28.75</v>
      </c>
      <c r="F63" s="50">
        <f t="shared" si="2"/>
        <v>2.6792687040913133E-3</v>
      </c>
      <c r="G63" s="48">
        <v>2</v>
      </c>
      <c r="H63" s="6">
        <f t="shared" si="8"/>
        <v>14.375</v>
      </c>
      <c r="I63" s="6">
        <f t="shared" si="9"/>
        <v>14.375</v>
      </c>
    </row>
    <row r="64" spans="1:9" ht="15.75" customHeight="1">
      <c r="A64" s="8" t="s">
        <v>2658</v>
      </c>
      <c r="B64" s="33">
        <v>44458</v>
      </c>
      <c r="C64" s="34" t="s">
        <v>2125</v>
      </c>
      <c r="D64" s="34" t="s">
        <v>2233</v>
      </c>
      <c r="E64" s="6">
        <f t="shared" si="7"/>
        <v>7.4</v>
      </c>
      <c r="F64" s="50">
        <f t="shared" si="2"/>
        <v>6.8962046644437287E-4</v>
      </c>
      <c r="G64" s="48">
        <v>0</v>
      </c>
      <c r="H64" s="6" t="str">
        <f t="shared" si="8"/>
        <v/>
      </c>
      <c r="I64" s="6">
        <f t="shared" si="9"/>
        <v>7.4</v>
      </c>
    </row>
    <row r="65" spans="1:9" ht="15.75" customHeight="1">
      <c r="A65" s="8" t="s">
        <v>2658</v>
      </c>
      <c r="B65" s="33">
        <v>44458</v>
      </c>
      <c r="C65" s="34" t="s">
        <v>2444</v>
      </c>
      <c r="D65" s="34" t="s">
        <v>2976</v>
      </c>
      <c r="E65" s="6">
        <f t="shared" si="7"/>
        <v>12.8</v>
      </c>
      <c r="F65" s="50">
        <f t="shared" si="2"/>
        <v>1.1928570230389153E-3</v>
      </c>
      <c r="G65" s="48">
        <v>2</v>
      </c>
      <c r="H65" s="6">
        <f t="shared" si="8"/>
        <v>6.4</v>
      </c>
      <c r="I65" s="6">
        <f t="shared" si="9"/>
        <v>6.4</v>
      </c>
    </row>
    <row r="66" spans="1:9" ht="15.75" customHeight="1">
      <c r="A66" s="8" t="s">
        <v>2658</v>
      </c>
      <c r="B66" s="35">
        <v>44458</v>
      </c>
      <c r="C66" s="34" t="s">
        <v>5</v>
      </c>
      <c r="D66" s="36" t="s">
        <v>2977</v>
      </c>
      <c r="E66" s="6">
        <f t="shared" si="7"/>
        <v>11.81</v>
      </c>
      <c r="F66" s="50">
        <f t="shared" si="2"/>
        <v>1.1005969876632491E-3</v>
      </c>
      <c r="G66" s="48">
        <v>2</v>
      </c>
      <c r="H66" s="6">
        <f t="shared" si="8"/>
        <v>5.9050000000000002</v>
      </c>
      <c r="I66" s="6">
        <f t="shared" si="9"/>
        <v>5.9050000000000002</v>
      </c>
    </row>
    <row r="67" spans="1:9" ht="15.75" customHeight="1">
      <c r="A67" s="8" t="s">
        <v>2658</v>
      </c>
      <c r="B67" s="33">
        <v>44458</v>
      </c>
      <c r="C67" s="34" t="s">
        <v>1916</v>
      </c>
      <c r="D67" s="34" t="s">
        <v>430</v>
      </c>
      <c r="E67" s="6">
        <f t="shared" si="7"/>
        <v>8.1999999999999993</v>
      </c>
      <c r="F67" s="50">
        <f t="shared" si="2"/>
        <v>7.6417403038430494E-4</v>
      </c>
      <c r="G67" s="49">
        <v>2</v>
      </c>
      <c r="H67" s="6">
        <f t="shared" si="8"/>
        <v>4.0999999999999996</v>
      </c>
      <c r="I67" s="6">
        <f t="shared" si="9"/>
        <v>4.0999999999999996</v>
      </c>
    </row>
    <row r="68" spans="1:9" ht="15.75" customHeight="1">
      <c r="A68" s="8" t="s">
        <v>2658</v>
      </c>
      <c r="B68" s="33">
        <v>44458</v>
      </c>
      <c r="C68" s="34" t="s">
        <v>2444</v>
      </c>
      <c r="D68" s="34" t="s">
        <v>1057</v>
      </c>
      <c r="E68" s="6">
        <f t="shared" si="7"/>
        <v>5.4</v>
      </c>
      <c r="F68" s="50">
        <f t="shared" si="2"/>
        <v>5.0323655659454238E-4</v>
      </c>
      <c r="G68" s="49">
        <v>2</v>
      </c>
      <c r="H68" s="6">
        <f t="shared" si="8"/>
        <v>2.7</v>
      </c>
      <c r="I68" s="6">
        <f t="shared" si="9"/>
        <v>2.7</v>
      </c>
    </row>
    <row r="69" spans="1:9" ht="15.75" customHeight="1">
      <c r="A69" s="8" t="s">
        <v>2658</v>
      </c>
      <c r="B69" s="33">
        <v>44458</v>
      </c>
      <c r="C69" s="34" t="s">
        <v>2006</v>
      </c>
      <c r="D69" s="34" t="s">
        <v>806</v>
      </c>
      <c r="E69" s="6">
        <f t="shared" si="7"/>
        <v>3.5</v>
      </c>
      <c r="F69" s="50">
        <f t="shared" si="2"/>
        <v>3.2617184223720337E-4</v>
      </c>
      <c r="G69" s="48">
        <v>2</v>
      </c>
      <c r="H69" s="6">
        <f t="shared" si="8"/>
        <v>1.75</v>
      </c>
      <c r="I69" s="6">
        <f t="shared" si="9"/>
        <v>1.75</v>
      </c>
    </row>
    <row r="70" spans="1:9" ht="15.75" customHeight="1">
      <c r="A70" s="51" t="s">
        <v>2658</v>
      </c>
      <c r="B70" s="52">
        <v>44459</v>
      </c>
      <c r="C70" s="41" t="s">
        <v>2978</v>
      </c>
      <c r="D70" s="41" t="s">
        <v>2665</v>
      </c>
      <c r="E70" s="53">
        <f t="shared" si="7"/>
        <v>161</v>
      </c>
      <c r="F70" s="54">
        <f t="shared" si="2"/>
        <v>1.5003904742911356E-2</v>
      </c>
      <c r="G70" s="55">
        <v>2</v>
      </c>
      <c r="H70" s="53">
        <f t="shared" si="8"/>
        <v>80.5</v>
      </c>
      <c r="I70" s="53">
        <f t="shared" si="9"/>
        <v>80.5</v>
      </c>
    </row>
    <row r="71" spans="1:9" ht="15.75" customHeight="1">
      <c r="A71" s="8" t="s">
        <v>2658</v>
      </c>
      <c r="B71" s="35">
        <v>44459</v>
      </c>
      <c r="C71" s="34" t="s">
        <v>309</v>
      </c>
      <c r="D71" s="34" t="s">
        <v>1234</v>
      </c>
      <c r="E71" s="6">
        <f t="shared" si="7"/>
        <v>24.9</v>
      </c>
      <c r="F71" s="50">
        <f t="shared" si="2"/>
        <v>2.3204796776303896E-3</v>
      </c>
      <c r="G71" s="48">
        <v>0</v>
      </c>
      <c r="H71" s="6" t="str">
        <f t="shared" si="8"/>
        <v/>
      </c>
      <c r="I71" s="6">
        <f t="shared" si="9"/>
        <v>24.9</v>
      </c>
    </row>
    <row r="72" spans="1:9" ht="15.75" customHeight="1">
      <c r="A72" s="8" t="s">
        <v>2658</v>
      </c>
      <c r="B72" s="37">
        <v>44459</v>
      </c>
      <c r="C72" s="34" t="s">
        <v>458</v>
      </c>
      <c r="D72" s="34" t="s">
        <v>1115</v>
      </c>
      <c r="E72" s="6">
        <f t="shared" si="7"/>
        <v>38</v>
      </c>
      <c r="F72" s="50">
        <f t="shared" si="2"/>
        <v>3.5412942871467794E-3</v>
      </c>
      <c r="G72" s="48">
        <v>2</v>
      </c>
      <c r="H72" s="6">
        <f t="shared" si="8"/>
        <v>19</v>
      </c>
      <c r="I72" s="6">
        <f t="shared" si="9"/>
        <v>19</v>
      </c>
    </row>
    <row r="73" spans="1:9" ht="15.75" customHeight="1">
      <c r="A73" s="8" t="s">
        <v>2658</v>
      </c>
      <c r="B73" s="35">
        <v>44459</v>
      </c>
      <c r="C73" s="34" t="s">
        <v>2464</v>
      </c>
      <c r="D73" s="34" t="s">
        <v>2495</v>
      </c>
      <c r="E73" s="6">
        <f t="shared" si="7"/>
        <v>24.72</v>
      </c>
      <c r="F73" s="50">
        <f t="shared" si="2"/>
        <v>2.3037051257439049E-3</v>
      </c>
      <c r="G73" s="48">
        <v>2</v>
      </c>
      <c r="H73" s="6">
        <f t="shared" si="8"/>
        <v>12.36</v>
      </c>
      <c r="I73" s="6">
        <f t="shared" si="9"/>
        <v>12.36</v>
      </c>
    </row>
    <row r="74" spans="1:9" ht="15.75" customHeight="1">
      <c r="A74" s="8" t="s">
        <v>2658</v>
      </c>
      <c r="B74" s="35">
        <v>44459</v>
      </c>
      <c r="C74" s="34" t="s">
        <v>2979</v>
      </c>
      <c r="D74" s="34" t="s">
        <v>471</v>
      </c>
      <c r="E74" s="6">
        <f t="shared" si="7"/>
        <v>20</v>
      </c>
      <c r="F74" s="50">
        <f t="shared" si="2"/>
        <v>1.8638390984983049E-3</v>
      </c>
      <c r="G74" s="48">
        <v>2</v>
      </c>
      <c r="H74" s="6">
        <f t="shared" si="8"/>
        <v>10</v>
      </c>
      <c r="I74" s="6">
        <f t="shared" si="9"/>
        <v>10</v>
      </c>
    </row>
    <row r="75" spans="1:9" ht="15.75" customHeight="1">
      <c r="A75" s="8" t="s">
        <v>2658</v>
      </c>
      <c r="B75" s="35">
        <v>44459</v>
      </c>
      <c r="C75" s="34" t="s">
        <v>2412</v>
      </c>
      <c r="D75" s="34" t="s">
        <v>806</v>
      </c>
      <c r="E75" s="6">
        <f t="shared" si="7"/>
        <v>3.5</v>
      </c>
      <c r="F75" s="50">
        <f t="shared" si="2"/>
        <v>3.2617184223720337E-4</v>
      </c>
      <c r="G75" s="48">
        <v>0</v>
      </c>
      <c r="H75" s="6" t="str">
        <f t="shared" si="8"/>
        <v/>
      </c>
      <c r="I75" s="6">
        <f t="shared" si="9"/>
        <v>3.5</v>
      </c>
    </row>
    <row r="76" spans="1:9" ht="15.75" customHeight="1">
      <c r="A76" s="8" t="s">
        <v>2658</v>
      </c>
      <c r="B76" s="33">
        <v>44459</v>
      </c>
      <c r="C76" s="34" t="s">
        <v>2461</v>
      </c>
      <c r="D76" s="34" t="s">
        <v>270</v>
      </c>
      <c r="E76" s="6">
        <f t="shared" si="7"/>
        <v>3</v>
      </c>
      <c r="F76" s="50">
        <f t="shared" si="2"/>
        <v>2.7957586477474574E-4</v>
      </c>
      <c r="G76" s="48">
        <v>2</v>
      </c>
      <c r="H76" s="6">
        <f t="shared" si="8"/>
        <v>1.5</v>
      </c>
      <c r="I76" s="6">
        <f t="shared" si="9"/>
        <v>1.5</v>
      </c>
    </row>
    <row r="77" spans="1:9" ht="15.75" customHeight="1">
      <c r="A77" s="8" t="s">
        <v>2658</v>
      </c>
      <c r="B77" s="35">
        <v>44459</v>
      </c>
      <c r="C77" s="34" t="s">
        <v>2980</v>
      </c>
      <c r="D77" s="34" t="s">
        <v>1979</v>
      </c>
      <c r="E77" s="6">
        <f t="shared" si="7"/>
        <v>0.92</v>
      </c>
      <c r="F77" s="50">
        <f t="shared" si="2"/>
        <v>8.573659853092203E-5</v>
      </c>
      <c r="G77" s="48">
        <v>0</v>
      </c>
      <c r="H77" s="6" t="str">
        <f t="shared" si="8"/>
        <v/>
      </c>
      <c r="I77" s="6">
        <f t="shared" si="9"/>
        <v>0.92</v>
      </c>
    </row>
    <row r="78" spans="1:9" ht="15.75" customHeight="1">
      <c r="A78" s="8" t="s">
        <v>2658</v>
      </c>
      <c r="B78" s="35">
        <v>44460</v>
      </c>
      <c r="C78" s="34" t="s">
        <v>2511</v>
      </c>
      <c r="D78" s="34" t="s">
        <v>2981</v>
      </c>
      <c r="E78" s="6">
        <f t="shared" si="7"/>
        <v>2360.11</v>
      </c>
      <c r="F78" s="50">
        <f t="shared" si="2"/>
        <v>0.21994326473784173</v>
      </c>
      <c r="G78" s="48"/>
      <c r="H78" s="6">
        <f>(E78-865.56)/2</f>
        <v>747.27500000000009</v>
      </c>
      <c r="I78" s="6">
        <f>E78-H78</f>
        <v>1612.835</v>
      </c>
    </row>
    <row r="79" spans="1:9" ht="15.75" customHeight="1">
      <c r="A79" s="8" t="s">
        <v>2658</v>
      </c>
      <c r="B79" s="33">
        <v>44460</v>
      </c>
      <c r="C79" s="34" t="s">
        <v>2511</v>
      </c>
      <c r="D79" s="36" t="s">
        <v>2982</v>
      </c>
      <c r="E79" s="6">
        <f t="shared" si="7"/>
        <v>326.39999999999998</v>
      </c>
      <c r="F79" s="50">
        <f t="shared" si="2"/>
        <v>3.0417854087492334E-2</v>
      </c>
      <c r="G79" s="48">
        <v>2</v>
      </c>
      <c r="H79" s="6">
        <f t="shared" ref="H79:H109" si="10">IFERROR(E79/G79,"")</f>
        <v>163.19999999999999</v>
      </c>
      <c r="I79" s="6">
        <f t="shared" ref="I79:I89" si="11">IF(G79=0,E79,E79-H79)</f>
        <v>163.19999999999999</v>
      </c>
    </row>
    <row r="80" spans="1:9" ht="15.75" customHeight="1">
      <c r="A80" s="8" t="s">
        <v>2658</v>
      </c>
      <c r="B80" s="35">
        <v>44460</v>
      </c>
      <c r="C80" s="36" t="s">
        <v>2511</v>
      </c>
      <c r="D80" s="36" t="s">
        <v>2983</v>
      </c>
      <c r="E80" s="6">
        <f t="shared" si="7"/>
        <v>218.1</v>
      </c>
      <c r="F80" s="50">
        <f t="shared" si="2"/>
        <v>2.0325165369124015E-2</v>
      </c>
      <c r="G80" s="48">
        <v>2</v>
      </c>
      <c r="H80" s="6">
        <f t="shared" si="10"/>
        <v>109.05</v>
      </c>
      <c r="I80" s="6">
        <f t="shared" si="11"/>
        <v>109.05</v>
      </c>
    </row>
    <row r="81" spans="1:9" ht="15.75" customHeight="1">
      <c r="A81" s="8" t="s">
        <v>2658</v>
      </c>
      <c r="B81" s="33">
        <v>44460</v>
      </c>
      <c r="C81" s="34" t="s">
        <v>2984</v>
      </c>
      <c r="D81" s="34" t="s">
        <v>2985</v>
      </c>
      <c r="E81" s="6">
        <f t="shared" si="7"/>
        <v>59.1</v>
      </c>
      <c r="F81" s="50">
        <f t="shared" si="2"/>
        <v>5.5076445360624912E-3</v>
      </c>
      <c r="G81" s="48">
        <v>2</v>
      </c>
      <c r="H81" s="6">
        <f t="shared" si="10"/>
        <v>29.55</v>
      </c>
      <c r="I81" s="6">
        <f t="shared" si="11"/>
        <v>29.55</v>
      </c>
    </row>
    <row r="82" spans="1:9" ht="15.75" customHeight="1">
      <c r="A82" s="8" t="s">
        <v>2658</v>
      </c>
      <c r="B82" s="35">
        <v>44460</v>
      </c>
      <c r="C82" s="34" t="s">
        <v>336</v>
      </c>
      <c r="D82" s="36" t="s">
        <v>2986</v>
      </c>
      <c r="E82" s="6">
        <f t="shared" si="7"/>
        <v>14.32</v>
      </c>
      <c r="F82" s="50">
        <f t="shared" si="2"/>
        <v>1.3345087945247863E-3</v>
      </c>
      <c r="G82" s="48">
        <v>2</v>
      </c>
      <c r="H82" s="6">
        <f t="shared" si="10"/>
        <v>7.16</v>
      </c>
      <c r="I82" s="6">
        <f t="shared" si="11"/>
        <v>7.16</v>
      </c>
    </row>
    <row r="83" spans="1:9" ht="15.75" customHeight="1">
      <c r="A83" s="8" t="s">
        <v>2658</v>
      </c>
      <c r="B83" s="35">
        <v>44461</v>
      </c>
      <c r="C83" s="34" t="s">
        <v>114</v>
      </c>
      <c r="D83" s="34" t="s">
        <v>2239</v>
      </c>
      <c r="E83" s="6">
        <f t="shared" si="7"/>
        <v>38.5</v>
      </c>
      <c r="F83" s="50">
        <f t="shared" si="2"/>
        <v>3.5878902646092371E-3</v>
      </c>
      <c r="G83" s="48">
        <v>0</v>
      </c>
      <c r="H83" s="6" t="str">
        <f t="shared" si="10"/>
        <v/>
      </c>
      <c r="I83" s="6">
        <f t="shared" si="11"/>
        <v>38.5</v>
      </c>
    </row>
    <row r="84" spans="1:9" ht="15.75" customHeight="1">
      <c r="A84" s="8" t="s">
        <v>2658</v>
      </c>
      <c r="B84" s="33">
        <v>44461</v>
      </c>
      <c r="C84" s="34" t="s">
        <v>2017</v>
      </c>
      <c r="D84" s="34" t="s">
        <v>2987</v>
      </c>
      <c r="E84" s="6">
        <f t="shared" si="7"/>
        <v>51.31</v>
      </c>
      <c r="F84" s="50">
        <f t="shared" si="2"/>
        <v>4.7816792071974021E-3</v>
      </c>
      <c r="G84" s="48">
        <v>2</v>
      </c>
      <c r="H84" s="6">
        <f t="shared" si="10"/>
        <v>25.655000000000001</v>
      </c>
      <c r="I84" s="6">
        <f t="shared" si="11"/>
        <v>25.655000000000001</v>
      </c>
    </row>
    <row r="85" spans="1:9" ht="15.75" customHeight="1">
      <c r="A85" s="8" t="s">
        <v>2658</v>
      </c>
      <c r="B85" s="35">
        <v>44461</v>
      </c>
      <c r="C85" s="34" t="s">
        <v>2280</v>
      </c>
      <c r="D85" s="34" t="s">
        <v>2988</v>
      </c>
      <c r="E85" s="6">
        <f t="shared" si="7"/>
        <v>36.020000000000003</v>
      </c>
      <c r="F85" s="50">
        <f t="shared" si="2"/>
        <v>3.3567742163954474E-3</v>
      </c>
      <c r="G85" s="48">
        <v>2</v>
      </c>
      <c r="H85" s="6">
        <f t="shared" si="10"/>
        <v>18.010000000000002</v>
      </c>
      <c r="I85" s="6">
        <f t="shared" si="11"/>
        <v>18.010000000000002</v>
      </c>
    </row>
    <row r="86" spans="1:9" ht="15.75" customHeight="1">
      <c r="A86" s="8" t="s">
        <v>2658</v>
      </c>
      <c r="B86" s="33">
        <v>44461</v>
      </c>
      <c r="C86" s="34" t="s">
        <v>2461</v>
      </c>
      <c r="D86" s="34" t="s">
        <v>1852</v>
      </c>
      <c r="E86" s="6">
        <f t="shared" si="7"/>
        <v>17.96</v>
      </c>
      <c r="F86" s="50">
        <f t="shared" si="2"/>
        <v>1.673727510451478E-3</v>
      </c>
      <c r="G86" s="48">
        <v>2</v>
      </c>
      <c r="H86" s="6">
        <f t="shared" si="10"/>
        <v>8.98</v>
      </c>
      <c r="I86" s="6">
        <f t="shared" si="11"/>
        <v>8.98</v>
      </c>
    </row>
    <row r="87" spans="1:9" ht="15.75" customHeight="1">
      <c r="A87" s="8" t="s">
        <v>2658</v>
      </c>
      <c r="B87" s="33">
        <v>44461</v>
      </c>
      <c r="C87" s="34" t="s">
        <v>5</v>
      </c>
      <c r="D87" s="34" t="s">
        <v>2989</v>
      </c>
      <c r="E87" s="6">
        <f t="shared" si="7"/>
        <v>13.41</v>
      </c>
      <c r="F87" s="50">
        <f t="shared" si="2"/>
        <v>1.2497041155431136E-3</v>
      </c>
      <c r="G87" s="49">
        <v>2</v>
      </c>
      <c r="H87" s="6">
        <f t="shared" si="10"/>
        <v>6.7050000000000001</v>
      </c>
      <c r="I87" s="6">
        <f t="shared" si="11"/>
        <v>6.7050000000000001</v>
      </c>
    </row>
    <row r="88" spans="1:9" ht="15.75" customHeight="1">
      <c r="A88" s="8" t="s">
        <v>2658</v>
      </c>
      <c r="B88" s="35">
        <v>44461</v>
      </c>
      <c r="C88" s="36" t="s">
        <v>9</v>
      </c>
      <c r="D88" s="36" t="s">
        <v>575</v>
      </c>
      <c r="E88" s="6">
        <f t="shared" si="7"/>
        <v>9.65</v>
      </c>
      <c r="F88" s="50">
        <f t="shared" si="2"/>
        <v>8.9930236502543223E-4</v>
      </c>
      <c r="G88" s="48">
        <v>2</v>
      </c>
      <c r="H88" s="6">
        <f t="shared" si="10"/>
        <v>4.8250000000000002</v>
      </c>
      <c r="I88" s="6">
        <f t="shared" si="11"/>
        <v>4.8250000000000002</v>
      </c>
    </row>
    <row r="89" spans="1:9" ht="15.75" customHeight="1">
      <c r="A89" s="8" t="s">
        <v>2658</v>
      </c>
      <c r="B89" s="35">
        <v>44461</v>
      </c>
      <c r="C89" s="34" t="s">
        <v>443</v>
      </c>
      <c r="D89" s="34" t="s">
        <v>368</v>
      </c>
      <c r="E89" s="6">
        <f t="shared" si="7"/>
        <v>2.6</v>
      </c>
      <c r="F89" s="50">
        <f t="shared" si="2"/>
        <v>2.4229908280477965E-4</v>
      </c>
      <c r="G89" s="48">
        <v>0</v>
      </c>
      <c r="H89" s="6" t="str">
        <f t="shared" si="10"/>
        <v/>
      </c>
      <c r="I89" s="6">
        <f t="shared" si="11"/>
        <v>2.6</v>
      </c>
    </row>
    <row r="90" spans="1:9" ht="15.75" customHeight="1">
      <c r="A90" s="8" t="s">
        <v>2719</v>
      </c>
      <c r="B90" s="35">
        <v>44462</v>
      </c>
      <c r="C90" s="34" t="s">
        <v>292</v>
      </c>
      <c r="D90" s="34" t="s">
        <v>2990</v>
      </c>
      <c r="E90" s="6">
        <f t="shared" si="7"/>
        <v>64.27</v>
      </c>
      <c r="F90" s="56">
        <f t="shared" si="2"/>
        <v>5.9894469430243026E-3</v>
      </c>
      <c r="G90" s="48">
        <v>2</v>
      </c>
      <c r="H90" s="6">
        <f t="shared" si="10"/>
        <v>32.134999999999998</v>
      </c>
      <c r="I90" s="58">
        <f>IF(G90=0,E90,E90-H90)</f>
        <v>32.134999999999998</v>
      </c>
    </row>
    <row r="91" spans="1:9" ht="15.75" customHeight="1">
      <c r="A91" s="8" t="s">
        <v>2658</v>
      </c>
      <c r="B91" s="35">
        <v>44462</v>
      </c>
      <c r="C91" s="34" t="s">
        <v>2583</v>
      </c>
      <c r="D91" s="34" t="s">
        <v>95</v>
      </c>
      <c r="E91" s="6">
        <f t="shared" si="7"/>
        <v>27</v>
      </c>
      <c r="F91" s="50">
        <f t="shared" si="2"/>
        <v>2.5161827829727119E-3</v>
      </c>
      <c r="G91" s="48">
        <v>0</v>
      </c>
      <c r="H91" s="6" t="str">
        <f t="shared" si="10"/>
        <v/>
      </c>
      <c r="I91" s="6">
        <f t="shared" ref="I91:I118" si="12">IF(G91=0,E91,E91-H91)</f>
        <v>27</v>
      </c>
    </row>
    <row r="92" spans="1:9" ht="15.75" customHeight="1">
      <c r="A92" s="8" t="s">
        <v>2658</v>
      </c>
      <c r="B92" s="35">
        <v>44462</v>
      </c>
      <c r="C92" s="34" t="s">
        <v>1916</v>
      </c>
      <c r="D92" s="34" t="s">
        <v>368</v>
      </c>
      <c r="E92" s="6">
        <f t="shared" si="7"/>
        <v>2.6</v>
      </c>
      <c r="F92" s="50">
        <f t="shared" si="2"/>
        <v>2.4229908280477965E-4</v>
      </c>
      <c r="G92" s="48">
        <v>2</v>
      </c>
      <c r="H92" s="6">
        <f t="shared" si="10"/>
        <v>1.3</v>
      </c>
      <c r="I92" s="6">
        <f t="shared" si="12"/>
        <v>1.3</v>
      </c>
    </row>
    <row r="93" spans="1:9" ht="15.75" customHeight="1">
      <c r="A93" s="8" t="s">
        <v>2658</v>
      </c>
      <c r="B93" s="33">
        <v>44463</v>
      </c>
      <c r="C93" s="34" t="s">
        <v>1747</v>
      </c>
      <c r="D93" s="34" t="s">
        <v>2991</v>
      </c>
      <c r="E93" s="6">
        <f t="shared" si="7"/>
        <v>841.02</v>
      </c>
      <c r="F93" s="50">
        <f t="shared" si="2"/>
        <v>7.8376297930952216E-2</v>
      </c>
      <c r="G93" s="48">
        <v>2</v>
      </c>
      <c r="H93" s="6">
        <f t="shared" si="10"/>
        <v>420.51</v>
      </c>
      <c r="I93" s="6">
        <f t="shared" si="12"/>
        <v>420.51</v>
      </c>
    </row>
    <row r="94" spans="1:9" ht="15.75" customHeight="1">
      <c r="A94" s="8" t="s">
        <v>2658</v>
      </c>
      <c r="B94" s="33">
        <v>44463</v>
      </c>
      <c r="C94" s="34" t="s">
        <v>80</v>
      </c>
      <c r="D94" s="34" t="s">
        <v>2992</v>
      </c>
      <c r="E94" s="6">
        <f t="shared" si="7"/>
        <v>150.6</v>
      </c>
      <c r="F94" s="50">
        <f t="shared" si="2"/>
        <v>1.4034708411692236E-2</v>
      </c>
      <c r="G94" s="48">
        <v>2</v>
      </c>
      <c r="H94" s="6">
        <f t="shared" si="10"/>
        <v>75.3</v>
      </c>
      <c r="I94" s="6">
        <f t="shared" si="12"/>
        <v>75.3</v>
      </c>
    </row>
    <row r="95" spans="1:9" ht="15.75" customHeight="1">
      <c r="A95" s="8" t="s">
        <v>2658</v>
      </c>
      <c r="B95" s="35">
        <v>44463</v>
      </c>
      <c r="C95" s="34" t="s">
        <v>2993</v>
      </c>
      <c r="D95" s="34" t="s">
        <v>2994</v>
      </c>
      <c r="E95" s="6">
        <f t="shared" si="7"/>
        <v>63.21</v>
      </c>
      <c r="F95" s="50">
        <f t="shared" si="2"/>
        <v>5.8906634708038932E-3</v>
      </c>
      <c r="G95" s="48">
        <v>3</v>
      </c>
      <c r="H95" s="6">
        <f t="shared" si="10"/>
        <v>21.07</v>
      </c>
      <c r="I95" s="6">
        <f t="shared" si="12"/>
        <v>42.14</v>
      </c>
    </row>
    <row r="96" spans="1:9" ht="15.75" customHeight="1">
      <c r="A96" s="8" t="s">
        <v>2658</v>
      </c>
      <c r="B96" s="33">
        <v>44463</v>
      </c>
      <c r="C96" s="34" t="s">
        <v>2995</v>
      </c>
      <c r="D96" s="34" t="s">
        <v>648</v>
      </c>
      <c r="E96" s="6">
        <f t="shared" si="7"/>
        <v>22</v>
      </c>
      <c r="F96" s="50">
        <f t="shared" si="2"/>
        <v>2.0502230083481354E-3</v>
      </c>
      <c r="G96" s="49">
        <v>2</v>
      </c>
      <c r="H96" s="6">
        <f t="shared" si="10"/>
        <v>11</v>
      </c>
      <c r="I96" s="6">
        <f t="shared" si="12"/>
        <v>11</v>
      </c>
    </row>
    <row r="97" spans="1:9" ht="15.75" customHeight="1">
      <c r="A97" s="8" t="s">
        <v>2658</v>
      </c>
      <c r="B97" s="33">
        <v>44463</v>
      </c>
      <c r="C97" s="34" t="s">
        <v>2996</v>
      </c>
      <c r="D97" s="34" t="s">
        <v>358</v>
      </c>
      <c r="E97" s="6">
        <f t="shared" si="7"/>
        <v>10</v>
      </c>
      <c r="F97" s="50">
        <f t="shared" si="2"/>
        <v>9.3191954924915247E-4</v>
      </c>
      <c r="G97" s="48">
        <v>2</v>
      </c>
      <c r="H97" s="6">
        <f t="shared" si="10"/>
        <v>5</v>
      </c>
      <c r="I97" s="6">
        <f t="shared" si="12"/>
        <v>5</v>
      </c>
    </row>
    <row r="98" spans="1:9" ht="15.75" customHeight="1">
      <c r="A98" s="8" t="s">
        <v>2658</v>
      </c>
      <c r="B98" s="35">
        <v>44463</v>
      </c>
      <c r="C98" s="34" t="s">
        <v>2997</v>
      </c>
      <c r="D98" s="34" t="s">
        <v>358</v>
      </c>
      <c r="E98" s="6">
        <f t="shared" si="7"/>
        <v>10</v>
      </c>
      <c r="F98" s="50">
        <f t="shared" si="2"/>
        <v>9.3191954924915247E-4</v>
      </c>
      <c r="G98" s="48">
        <v>2</v>
      </c>
      <c r="H98" s="6">
        <f t="shared" si="10"/>
        <v>5</v>
      </c>
      <c r="I98" s="6">
        <f t="shared" si="12"/>
        <v>5</v>
      </c>
    </row>
    <row r="99" spans="1:9" ht="15.75" customHeight="1">
      <c r="A99" s="8" t="s">
        <v>2658</v>
      </c>
      <c r="B99" s="35">
        <v>44463</v>
      </c>
      <c r="C99" s="34" t="s">
        <v>2998</v>
      </c>
      <c r="D99" s="34" t="s">
        <v>2999</v>
      </c>
      <c r="E99" s="6">
        <f t="shared" si="7"/>
        <v>0.44</v>
      </c>
      <c r="F99" s="50">
        <f t="shared" si="2"/>
        <v>4.100446016696271E-5</v>
      </c>
      <c r="G99" s="48">
        <v>2</v>
      </c>
      <c r="H99" s="6">
        <f t="shared" si="10"/>
        <v>0.22</v>
      </c>
      <c r="I99" s="6">
        <f t="shared" si="12"/>
        <v>0.22</v>
      </c>
    </row>
    <row r="100" spans="1:9" ht="15.75" customHeight="1">
      <c r="A100" s="8" t="s">
        <v>2658</v>
      </c>
      <c r="B100" s="35">
        <v>44464</v>
      </c>
      <c r="C100" s="34" t="s">
        <v>2708</v>
      </c>
      <c r="D100" s="34" t="s">
        <v>1529</v>
      </c>
      <c r="E100" s="6">
        <f t="shared" si="7"/>
        <v>7</v>
      </c>
      <c r="F100" s="50">
        <f t="shared" si="2"/>
        <v>6.5234368447440673E-4</v>
      </c>
      <c r="G100" s="48">
        <v>0</v>
      </c>
      <c r="H100" s="6" t="str">
        <f t="shared" si="10"/>
        <v/>
      </c>
      <c r="I100" s="6">
        <f t="shared" si="12"/>
        <v>7</v>
      </c>
    </row>
    <row r="101" spans="1:9" ht="15.75" customHeight="1">
      <c r="A101" s="8" t="s">
        <v>2658</v>
      </c>
      <c r="B101" s="33">
        <v>44464</v>
      </c>
      <c r="C101" s="34" t="s">
        <v>3000</v>
      </c>
      <c r="D101" s="34" t="s">
        <v>3001</v>
      </c>
      <c r="E101" s="6">
        <f t="shared" si="7"/>
        <v>6.81</v>
      </c>
      <c r="F101" s="50">
        <f t="shared" si="2"/>
        <v>6.3463721303867282E-4</v>
      </c>
      <c r="G101" s="48">
        <v>2</v>
      </c>
      <c r="H101" s="6">
        <f t="shared" si="10"/>
        <v>3.4049999999999998</v>
      </c>
      <c r="I101" s="6">
        <f t="shared" si="12"/>
        <v>3.4049999999999998</v>
      </c>
    </row>
    <row r="102" spans="1:9" ht="15.75" customHeight="1">
      <c r="A102" s="8" t="s">
        <v>2658</v>
      </c>
      <c r="B102" s="35">
        <v>44464</v>
      </c>
      <c r="C102" s="34" t="s">
        <v>2691</v>
      </c>
      <c r="D102" s="34" t="s">
        <v>695</v>
      </c>
      <c r="E102" s="6">
        <f t="shared" si="7"/>
        <v>5.3</v>
      </c>
      <c r="F102" s="50">
        <f t="shared" si="2"/>
        <v>4.9391736110205079E-4</v>
      </c>
      <c r="G102" s="48">
        <v>2</v>
      </c>
      <c r="H102" s="6">
        <f t="shared" si="10"/>
        <v>2.65</v>
      </c>
      <c r="I102" s="6">
        <f t="shared" si="12"/>
        <v>2.65</v>
      </c>
    </row>
    <row r="103" spans="1:9" ht="15.75" customHeight="1">
      <c r="A103" s="51" t="s">
        <v>2658</v>
      </c>
      <c r="B103" s="52">
        <v>44466</v>
      </c>
      <c r="C103" s="41" t="s">
        <v>3002</v>
      </c>
      <c r="D103" s="41" t="s">
        <v>2339</v>
      </c>
      <c r="E103" s="53">
        <f t="shared" si="7"/>
        <v>160</v>
      </c>
      <c r="F103" s="54">
        <f t="shared" si="2"/>
        <v>1.491071278798644E-2</v>
      </c>
      <c r="G103" s="55">
        <v>2</v>
      </c>
      <c r="H103" s="53">
        <f t="shared" si="10"/>
        <v>80</v>
      </c>
      <c r="I103" s="53">
        <f t="shared" si="12"/>
        <v>80</v>
      </c>
    </row>
    <row r="104" spans="1:9" ht="15.75" customHeight="1">
      <c r="A104" s="8" t="s">
        <v>2658</v>
      </c>
      <c r="B104" s="35">
        <v>44466</v>
      </c>
      <c r="C104" s="34" t="s">
        <v>1374</v>
      </c>
      <c r="D104" s="34" t="s">
        <v>1824</v>
      </c>
      <c r="E104" s="6">
        <f t="shared" si="7"/>
        <v>15.9</v>
      </c>
      <c r="F104" s="50">
        <f t="shared" si="2"/>
        <v>1.4817520833061526E-3</v>
      </c>
      <c r="G104" s="48">
        <v>0</v>
      </c>
      <c r="H104" s="6" t="str">
        <f t="shared" si="10"/>
        <v/>
      </c>
      <c r="I104" s="6">
        <f t="shared" si="12"/>
        <v>15.9</v>
      </c>
    </row>
    <row r="105" spans="1:9" ht="15.75" customHeight="1">
      <c r="A105" s="8" t="s">
        <v>2658</v>
      </c>
      <c r="B105" s="33">
        <v>44466</v>
      </c>
      <c r="C105" s="34" t="s">
        <v>3003</v>
      </c>
      <c r="D105" s="34" t="s">
        <v>25</v>
      </c>
      <c r="E105" s="6">
        <f t="shared" si="7"/>
        <v>11.9</v>
      </c>
      <c r="F105" s="50">
        <f t="shared" si="2"/>
        <v>1.1089842636064916E-3</v>
      </c>
      <c r="G105" s="48">
        <v>2</v>
      </c>
      <c r="H105" s="6">
        <f t="shared" si="10"/>
        <v>5.95</v>
      </c>
      <c r="I105" s="6">
        <f t="shared" si="12"/>
        <v>5.95</v>
      </c>
    </row>
    <row r="106" spans="1:9" ht="15.75" customHeight="1">
      <c r="A106" s="8" t="s">
        <v>2658</v>
      </c>
      <c r="B106" s="35">
        <v>44466</v>
      </c>
      <c r="C106" s="34" t="s">
        <v>3004</v>
      </c>
      <c r="D106" s="34" t="s">
        <v>2087</v>
      </c>
      <c r="E106" s="6">
        <f t="shared" si="7"/>
        <v>1.84</v>
      </c>
      <c r="F106" s="50">
        <f t="shared" si="2"/>
        <v>1.7147319706184406E-4</v>
      </c>
      <c r="G106" s="48">
        <v>0</v>
      </c>
      <c r="H106" s="6" t="str">
        <f t="shared" si="10"/>
        <v/>
      </c>
      <c r="I106" s="6">
        <f t="shared" si="12"/>
        <v>1.84</v>
      </c>
    </row>
    <row r="107" spans="1:9" ht="15.75" customHeight="1">
      <c r="A107" s="8" t="s">
        <v>2658</v>
      </c>
      <c r="B107" s="35">
        <v>44468</v>
      </c>
      <c r="C107" s="34" t="s">
        <v>3005</v>
      </c>
      <c r="D107" s="34" t="s">
        <v>1883</v>
      </c>
      <c r="E107" s="6">
        <f t="shared" si="7"/>
        <v>53.84</v>
      </c>
      <c r="F107" s="50">
        <f t="shared" si="2"/>
        <v>5.0174548531574372E-3</v>
      </c>
      <c r="G107" s="48">
        <v>2</v>
      </c>
      <c r="H107" s="6">
        <f t="shared" si="10"/>
        <v>26.92</v>
      </c>
      <c r="I107" s="6">
        <f t="shared" si="12"/>
        <v>26.92</v>
      </c>
    </row>
    <row r="108" spans="1:9" ht="15.75" customHeight="1">
      <c r="A108" s="8" t="s">
        <v>2658</v>
      </c>
      <c r="B108" s="33">
        <v>44468</v>
      </c>
      <c r="C108" s="34" t="s">
        <v>2511</v>
      </c>
      <c r="D108" s="34" t="s">
        <v>3006</v>
      </c>
      <c r="E108" s="6">
        <f>-108.8</f>
        <v>-108.8</v>
      </c>
      <c r="F108" s="50">
        <f t="shared" si="2"/>
        <v>-1.0139284695830779E-2</v>
      </c>
      <c r="G108" s="48">
        <v>2</v>
      </c>
      <c r="H108" s="6">
        <f t="shared" si="10"/>
        <v>-54.4</v>
      </c>
      <c r="I108" s="6">
        <f t="shared" si="12"/>
        <v>-54.4</v>
      </c>
    </row>
    <row r="109" spans="1:9" ht="15.75" customHeight="1">
      <c r="A109" s="8" t="s">
        <v>2658</v>
      </c>
      <c r="B109" s="33">
        <v>44468</v>
      </c>
      <c r="C109" s="34" t="s">
        <v>2511</v>
      </c>
      <c r="D109" s="34" t="s">
        <v>3007</v>
      </c>
      <c r="E109" s="6">
        <v>-142.76</v>
      </c>
      <c r="F109" s="50">
        <f t="shared" si="2"/>
        <v>-1.33040834850809E-2</v>
      </c>
      <c r="G109" s="49">
        <v>2</v>
      </c>
      <c r="H109" s="6">
        <f t="shared" si="10"/>
        <v>-71.38</v>
      </c>
      <c r="I109" s="6">
        <f t="shared" si="12"/>
        <v>-71.38</v>
      </c>
    </row>
    <row r="110" spans="1:9" ht="15.75" customHeight="1">
      <c r="A110" s="8" t="s">
        <v>2658</v>
      </c>
      <c r="B110" s="33">
        <v>44468</v>
      </c>
      <c r="C110" s="34" t="s">
        <v>2511</v>
      </c>
      <c r="D110" s="34" t="s">
        <v>3008</v>
      </c>
      <c r="E110" s="6">
        <v>-251.56</v>
      </c>
      <c r="F110" s="50">
        <f t="shared" si="2"/>
        <v>-2.3443368180911681E-2</v>
      </c>
      <c r="G110" s="49">
        <v>2</v>
      </c>
      <c r="H110" s="6">
        <f>IFERROR(E110/G110,"")+167.7/2</f>
        <v>-41.930000000000007</v>
      </c>
      <c r="I110" s="6">
        <f t="shared" si="12"/>
        <v>-209.63</v>
      </c>
    </row>
    <row r="111" spans="1:9" ht="15.75" customHeight="1">
      <c r="A111" s="8" t="s">
        <v>2658</v>
      </c>
      <c r="B111" s="35">
        <v>44469</v>
      </c>
      <c r="C111" s="34" t="s">
        <v>3009</v>
      </c>
      <c r="D111" s="34" t="s">
        <v>3010</v>
      </c>
      <c r="E111" s="6">
        <f t="shared" ref="E111:E122" si="13">MID(D111,3,LEN(D111)-2)+0</f>
        <v>124</v>
      </c>
      <c r="F111" s="50">
        <f t="shared" si="2"/>
        <v>1.1555802410689492E-2</v>
      </c>
      <c r="G111" s="48">
        <v>0</v>
      </c>
      <c r="H111" s="6" t="str">
        <f t="shared" ref="H111:H122" si="14">IFERROR(E111/G111,"")</f>
        <v/>
      </c>
      <c r="I111" s="6">
        <f t="shared" si="12"/>
        <v>124</v>
      </c>
    </row>
    <row r="112" spans="1:9" ht="15.75" customHeight="1">
      <c r="A112" s="8" t="s">
        <v>2658</v>
      </c>
      <c r="B112" s="35">
        <v>44469</v>
      </c>
      <c r="C112" s="34" t="s">
        <v>2575</v>
      </c>
      <c r="D112" s="34" t="s">
        <v>3011</v>
      </c>
      <c r="E112" s="6">
        <f t="shared" si="13"/>
        <v>45</v>
      </c>
      <c r="F112" s="50">
        <f t="shared" si="2"/>
        <v>4.1936379716211863E-3</v>
      </c>
      <c r="G112" s="48">
        <v>2</v>
      </c>
      <c r="H112" s="6">
        <f t="shared" si="14"/>
        <v>22.5</v>
      </c>
      <c r="I112" s="6">
        <f t="shared" si="12"/>
        <v>22.5</v>
      </c>
    </row>
    <row r="113" spans="1:9" ht="15.75" customHeight="1">
      <c r="A113" s="8" t="s">
        <v>2658</v>
      </c>
      <c r="B113" s="33">
        <v>44469</v>
      </c>
      <c r="C113" s="34" t="s">
        <v>2280</v>
      </c>
      <c r="D113" s="34" t="s">
        <v>3012</v>
      </c>
      <c r="E113" s="6">
        <f t="shared" si="13"/>
        <v>34.01</v>
      </c>
      <c r="F113" s="50">
        <f t="shared" si="2"/>
        <v>3.1694583869963677E-3</v>
      </c>
      <c r="G113" s="48">
        <v>2</v>
      </c>
      <c r="H113" s="6">
        <f t="shared" si="14"/>
        <v>17.004999999999999</v>
      </c>
      <c r="I113" s="6">
        <f t="shared" si="12"/>
        <v>17.004999999999999</v>
      </c>
    </row>
    <row r="114" spans="1:9" ht="15.75" customHeight="1">
      <c r="A114" s="8" t="s">
        <v>2658</v>
      </c>
      <c r="B114" s="35">
        <v>44469</v>
      </c>
      <c r="C114" s="34" t="s">
        <v>1916</v>
      </c>
      <c r="D114" s="34" t="s">
        <v>513</v>
      </c>
      <c r="E114" s="6">
        <f t="shared" si="13"/>
        <v>24</v>
      </c>
      <c r="F114" s="50">
        <f t="shared" si="2"/>
        <v>2.2366069181979659E-3</v>
      </c>
      <c r="G114" s="48">
        <v>2</v>
      </c>
      <c r="H114" s="6">
        <f t="shared" si="14"/>
        <v>12</v>
      </c>
      <c r="I114" s="6">
        <f t="shared" si="12"/>
        <v>12</v>
      </c>
    </row>
    <row r="115" spans="1:9" ht="15.75" customHeight="1">
      <c r="A115" s="8" t="s">
        <v>2658</v>
      </c>
      <c r="B115" s="35">
        <v>44469</v>
      </c>
      <c r="C115" s="34" t="s">
        <v>2412</v>
      </c>
      <c r="D115" s="34" t="s">
        <v>1529</v>
      </c>
      <c r="E115" s="6">
        <f t="shared" si="13"/>
        <v>7</v>
      </c>
      <c r="F115" s="50">
        <f t="shared" si="2"/>
        <v>6.5234368447440673E-4</v>
      </c>
      <c r="G115" s="49">
        <v>2</v>
      </c>
      <c r="H115" s="6">
        <f t="shared" si="14"/>
        <v>3.5</v>
      </c>
      <c r="I115" s="6">
        <f t="shared" si="12"/>
        <v>3.5</v>
      </c>
    </row>
    <row r="116" spans="1:9" ht="15.75" customHeight="1">
      <c r="A116" s="8" t="s">
        <v>2658</v>
      </c>
      <c r="B116" s="35">
        <v>44470</v>
      </c>
      <c r="C116" s="34" t="s">
        <v>3013</v>
      </c>
      <c r="D116" s="34" t="s">
        <v>3014</v>
      </c>
      <c r="E116" s="6">
        <f t="shared" si="13"/>
        <v>234</v>
      </c>
      <c r="F116" s="50">
        <f t="shared" si="2"/>
        <v>2.1806917452430168E-2</v>
      </c>
      <c r="G116" s="48">
        <v>2</v>
      </c>
      <c r="H116" s="6">
        <f t="shared" si="14"/>
        <v>117</v>
      </c>
      <c r="I116" s="6">
        <f t="shared" si="12"/>
        <v>117</v>
      </c>
    </row>
    <row r="117" spans="1:9" ht="15.75" customHeight="1">
      <c r="A117" s="8" t="s">
        <v>2658</v>
      </c>
      <c r="B117" s="35">
        <v>44470</v>
      </c>
      <c r="C117" s="34" t="s">
        <v>3015</v>
      </c>
      <c r="D117" s="34" t="s">
        <v>3016</v>
      </c>
      <c r="E117" s="6">
        <f t="shared" si="13"/>
        <v>58.84</v>
      </c>
      <c r="F117" s="50">
        <f t="shared" si="2"/>
        <v>5.4834146277820137E-3</v>
      </c>
      <c r="G117" s="48">
        <v>0</v>
      </c>
      <c r="H117" s="6" t="str">
        <f t="shared" si="14"/>
        <v/>
      </c>
      <c r="I117" s="6">
        <f t="shared" si="12"/>
        <v>58.84</v>
      </c>
    </row>
    <row r="118" spans="1:9" ht="15.75" customHeight="1">
      <c r="A118" s="8" t="s">
        <v>2658</v>
      </c>
      <c r="B118" s="37">
        <v>44470</v>
      </c>
      <c r="C118" s="34" t="s">
        <v>3017</v>
      </c>
      <c r="D118" s="34" t="s">
        <v>3018</v>
      </c>
      <c r="E118" s="6">
        <f t="shared" si="13"/>
        <v>46.61</v>
      </c>
      <c r="F118" s="50">
        <f t="shared" si="2"/>
        <v>4.3436770190503002E-3</v>
      </c>
      <c r="G118" s="48">
        <v>2</v>
      </c>
      <c r="H118" s="6">
        <f t="shared" si="14"/>
        <v>23.305</v>
      </c>
      <c r="I118" s="6">
        <f t="shared" si="12"/>
        <v>23.305</v>
      </c>
    </row>
    <row r="119" spans="1:9" ht="15.75" customHeight="1">
      <c r="A119" s="8" t="s">
        <v>2658</v>
      </c>
      <c r="B119" s="35">
        <v>44470</v>
      </c>
      <c r="C119" s="34" t="s">
        <v>2461</v>
      </c>
      <c r="D119" s="34" t="s">
        <v>3019</v>
      </c>
      <c r="E119" s="6">
        <f t="shared" si="13"/>
        <v>45.87</v>
      </c>
      <c r="F119" s="56">
        <f t="shared" si="2"/>
        <v>4.2747149724058622E-3</v>
      </c>
      <c r="G119" s="57">
        <v>2</v>
      </c>
      <c r="H119" s="58">
        <f t="shared" si="14"/>
        <v>22.934999999999999</v>
      </c>
      <c r="I119" s="58">
        <f t="shared" ref="I119:I122" si="15">IF(G119=0,E119,E119-H119)</f>
        <v>22.934999999999999</v>
      </c>
    </row>
    <row r="120" spans="1:9" ht="15.75" customHeight="1">
      <c r="A120" s="8" t="s">
        <v>2658</v>
      </c>
      <c r="B120" s="35">
        <v>44470</v>
      </c>
      <c r="C120" s="34" t="s">
        <v>3020</v>
      </c>
      <c r="D120" s="34" t="s">
        <v>709</v>
      </c>
      <c r="E120" s="6">
        <f t="shared" si="13"/>
        <v>30</v>
      </c>
      <c r="F120" s="56">
        <f t="shared" si="2"/>
        <v>2.7957586477474574E-3</v>
      </c>
      <c r="G120" s="57">
        <v>2</v>
      </c>
      <c r="H120" s="58">
        <f t="shared" si="14"/>
        <v>15</v>
      </c>
      <c r="I120" s="58">
        <f t="shared" si="15"/>
        <v>15</v>
      </c>
    </row>
    <row r="121" spans="1:9" ht="15.75" customHeight="1">
      <c r="A121" s="8" t="s">
        <v>2658</v>
      </c>
      <c r="B121" s="35">
        <v>44470</v>
      </c>
      <c r="C121" s="34" t="s">
        <v>3021</v>
      </c>
      <c r="D121" s="34" t="s">
        <v>948</v>
      </c>
      <c r="E121" s="6">
        <f t="shared" si="13"/>
        <v>5.8</v>
      </c>
      <c r="F121" s="56">
        <f t="shared" si="2"/>
        <v>5.4051333856450841E-4</v>
      </c>
      <c r="G121" s="57">
        <v>2</v>
      </c>
      <c r="H121" s="58">
        <f t="shared" si="14"/>
        <v>2.9</v>
      </c>
      <c r="I121" s="58">
        <f t="shared" si="15"/>
        <v>2.9</v>
      </c>
    </row>
    <row r="122" spans="1:9" ht="15.75" customHeight="1">
      <c r="A122" s="8" t="s">
        <v>2658</v>
      </c>
      <c r="B122" s="35">
        <v>44471</v>
      </c>
      <c r="C122" s="34" t="s">
        <v>3022</v>
      </c>
      <c r="D122" s="34" t="s">
        <v>3023</v>
      </c>
      <c r="E122" s="6">
        <f t="shared" si="13"/>
        <v>589.63</v>
      </c>
      <c r="F122" s="56">
        <f t="shared" si="2"/>
        <v>5.4948772382377775E-2</v>
      </c>
      <c r="G122" s="57">
        <v>2</v>
      </c>
      <c r="H122" s="58">
        <f t="shared" si="14"/>
        <v>294.815</v>
      </c>
      <c r="I122" s="58">
        <f t="shared" si="15"/>
        <v>294.815</v>
      </c>
    </row>
    <row r="123" spans="1:9" ht="15.75" customHeight="1">
      <c r="A123" s="8"/>
      <c r="B123" s="35"/>
      <c r="C123" s="36"/>
      <c r="D123" s="36"/>
      <c r="E123" s="6"/>
      <c r="F123" s="50"/>
      <c r="G123" s="48"/>
      <c r="H123" s="6"/>
      <c r="I123" s="6"/>
    </row>
    <row r="124" spans="1:9" ht="15.75" customHeight="1">
      <c r="A124" s="8"/>
      <c r="B124" s="33"/>
      <c r="E124" s="6"/>
      <c r="F124" s="50"/>
      <c r="G124" s="49"/>
      <c r="H124" s="6"/>
      <c r="I124" s="6"/>
    </row>
    <row r="125" spans="1:9" ht="15.75" customHeight="1">
      <c r="A125" s="8"/>
      <c r="B125" s="33"/>
      <c r="E125" s="6"/>
      <c r="F125" s="49"/>
      <c r="G125" s="49"/>
      <c r="H125" s="6"/>
      <c r="I125" s="6"/>
    </row>
    <row r="126" spans="1:9" ht="15.75" customHeight="1">
      <c r="F126" s="49"/>
      <c r="G126" s="49"/>
      <c r="H126" s="13"/>
    </row>
    <row r="127" spans="1:9" ht="15.75" customHeight="1">
      <c r="F127" s="49"/>
      <c r="G127" s="49"/>
      <c r="H127" s="13"/>
    </row>
    <row r="128" spans="1:9" ht="15.75" customHeight="1">
      <c r="F128" s="49"/>
      <c r="G128" s="49"/>
      <c r="H128" s="13"/>
    </row>
    <row r="129" spans="6:8" ht="15.75" customHeight="1">
      <c r="F129" s="49"/>
      <c r="G129" s="49"/>
      <c r="H129" s="13"/>
    </row>
    <row r="130" spans="6:8" ht="15.75" customHeight="1">
      <c r="F130" s="49"/>
      <c r="G130" s="49"/>
      <c r="H130" s="13"/>
    </row>
    <row r="131" spans="6:8" ht="15.75" customHeight="1">
      <c r="F131" s="49"/>
      <c r="G131" s="49"/>
      <c r="H131" s="13"/>
    </row>
    <row r="132" spans="6:8" ht="15.75" customHeight="1">
      <c r="F132" s="49"/>
      <c r="G132" s="49"/>
      <c r="H132" s="13"/>
    </row>
    <row r="133" spans="6:8" ht="15.75" customHeight="1">
      <c r="F133" s="49"/>
      <c r="G133" s="49"/>
      <c r="H133" s="13"/>
    </row>
    <row r="134" spans="6:8" ht="15.75" customHeight="1">
      <c r="F134" s="49"/>
      <c r="G134" s="49"/>
      <c r="H134" s="13"/>
    </row>
    <row r="135" spans="6:8" ht="15.75" customHeight="1">
      <c r="F135" s="49"/>
      <c r="G135" s="49"/>
      <c r="H135" s="13"/>
    </row>
    <row r="136" spans="6:8" ht="15.75" customHeight="1">
      <c r="F136" s="49"/>
      <c r="G136" s="49"/>
      <c r="H136" s="13"/>
    </row>
    <row r="137" spans="6:8" ht="15.75" customHeight="1">
      <c r="F137" s="49"/>
      <c r="G137" s="49"/>
      <c r="H137" s="13"/>
    </row>
    <row r="138" spans="6:8" ht="15.75" customHeight="1">
      <c r="F138" s="49"/>
      <c r="G138" s="49"/>
      <c r="H138" s="13"/>
    </row>
    <row r="139" spans="6:8" ht="15.75" customHeight="1">
      <c r="F139" s="49"/>
      <c r="G139" s="49"/>
      <c r="H139" s="13"/>
    </row>
    <row r="140" spans="6:8" ht="15.75" customHeight="1">
      <c r="F140" s="49"/>
      <c r="G140" s="49"/>
      <c r="H140" s="13"/>
    </row>
    <row r="141" spans="6:8" ht="15.75" customHeight="1">
      <c r="F141" s="49"/>
      <c r="G141" s="49"/>
      <c r="H141" s="13"/>
    </row>
    <row r="142" spans="6:8" ht="15.75" customHeight="1">
      <c r="F142" s="49"/>
      <c r="G142" s="49"/>
      <c r="H142" s="13"/>
    </row>
    <row r="143" spans="6:8" ht="15.75" customHeight="1">
      <c r="F143" s="49"/>
      <c r="G143" s="49"/>
      <c r="H143" s="13"/>
    </row>
    <row r="144" spans="6:8" ht="15.75" customHeight="1">
      <c r="F144" s="49"/>
      <c r="G144" s="49"/>
      <c r="H144" s="13"/>
    </row>
    <row r="145" spans="6:8" ht="15.75" customHeight="1">
      <c r="F145" s="49"/>
      <c r="G145" s="49"/>
      <c r="H145" s="13"/>
    </row>
    <row r="146" spans="6:8" ht="15.75" customHeight="1">
      <c r="F146" s="49"/>
      <c r="G146" s="49"/>
      <c r="H146" s="13"/>
    </row>
    <row r="147" spans="6:8" ht="15.75" customHeight="1">
      <c r="F147" s="49"/>
      <c r="G147" s="49"/>
      <c r="H147" s="13"/>
    </row>
    <row r="148" spans="6:8" ht="15.75" customHeight="1">
      <c r="F148" s="49"/>
      <c r="G148" s="49"/>
      <c r="H148" s="13"/>
    </row>
    <row r="149" spans="6:8" ht="15.75" customHeight="1">
      <c r="F149" s="49"/>
      <c r="G149" s="49"/>
      <c r="H149" s="13"/>
    </row>
    <row r="150" spans="6:8" ht="15.75" customHeight="1">
      <c r="F150" s="49"/>
      <c r="G150" s="49"/>
      <c r="H150" s="13"/>
    </row>
    <row r="151" spans="6:8" ht="15.75" customHeight="1">
      <c r="F151" s="49"/>
      <c r="G151" s="49"/>
      <c r="H151" s="13"/>
    </row>
    <row r="152" spans="6:8" ht="15.75" customHeight="1">
      <c r="F152" s="49"/>
      <c r="G152" s="49"/>
      <c r="H152" s="13"/>
    </row>
    <row r="153" spans="6:8" ht="15.75" customHeight="1">
      <c r="F153" s="49"/>
      <c r="G153" s="49"/>
      <c r="H153" s="13"/>
    </row>
    <row r="154" spans="6:8" ht="15.75" customHeight="1">
      <c r="F154" s="49"/>
      <c r="G154" s="49"/>
      <c r="H154" s="13"/>
    </row>
    <row r="155" spans="6:8" ht="15.75" customHeight="1">
      <c r="F155" s="49"/>
      <c r="G155" s="49"/>
      <c r="H155" s="13"/>
    </row>
    <row r="156" spans="6:8" ht="15.75" customHeight="1">
      <c r="F156" s="49"/>
      <c r="G156" s="49"/>
      <c r="H156" s="13"/>
    </row>
    <row r="157" spans="6:8" ht="15.75" customHeight="1">
      <c r="F157" s="49"/>
      <c r="G157" s="49"/>
      <c r="H157" s="13"/>
    </row>
    <row r="158" spans="6:8" ht="15.75" customHeight="1">
      <c r="F158" s="49"/>
      <c r="G158" s="49"/>
      <c r="H158" s="13"/>
    </row>
    <row r="159" spans="6:8" ht="15.75" customHeight="1">
      <c r="F159" s="49"/>
      <c r="G159" s="49"/>
      <c r="H159" s="13"/>
    </row>
    <row r="160" spans="6:8" ht="15.75" customHeight="1">
      <c r="F160" s="49"/>
      <c r="G160" s="49"/>
      <c r="H160" s="13"/>
    </row>
    <row r="161" spans="6:8" ht="15.75" customHeight="1">
      <c r="F161" s="49"/>
      <c r="G161" s="49"/>
      <c r="H161" s="13"/>
    </row>
    <row r="162" spans="6:8" ht="15.75" customHeight="1">
      <c r="F162" s="49"/>
      <c r="G162" s="49"/>
      <c r="H162" s="13"/>
    </row>
    <row r="163" spans="6:8" ht="15.75" customHeight="1">
      <c r="F163" s="49"/>
      <c r="G163" s="49"/>
      <c r="H163" s="13"/>
    </row>
    <row r="164" spans="6:8" ht="15.75" customHeight="1">
      <c r="F164" s="49"/>
      <c r="G164" s="49"/>
      <c r="H164" s="13"/>
    </row>
    <row r="165" spans="6:8" ht="15.75" customHeight="1">
      <c r="F165" s="49"/>
      <c r="G165" s="49"/>
      <c r="H165" s="13"/>
    </row>
    <row r="166" spans="6:8" ht="15.75" customHeight="1">
      <c r="F166" s="49"/>
      <c r="G166" s="49"/>
      <c r="H166" s="13"/>
    </row>
    <row r="167" spans="6:8" ht="15.75" customHeight="1">
      <c r="F167" s="49"/>
      <c r="G167" s="49"/>
      <c r="H167" s="13"/>
    </row>
    <row r="168" spans="6:8" ht="15.75" customHeight="1">
      <c r="F168" s="49"/>
      <c r="G168" s="49"/>
      <c r="H168" s="13"/>
    </row>
    <row r="169" spans="6:8" ht="15.75" customHeight="1">
      <c r="F169" s="49"/>
      <c r="G169" s="49"/>
      <c r="H169" s="13"/>
    </row>
    <row r="170" spans="6:8" ht="15.75" customHeight="1">
      <c r="F170" s="49"/>
      <c r="G170" s="49"/>
      <c r="H170" s="13"/>
    </row>
    <row r="171" spans="6:8" ht="15.75" customHeight="1">
      <c r="F171" s="49"/>
      <c r="G171" s="49"/>
      <c r="H171" s="13"/>
    </row>
    <row r="172" spans="6:8" ht="15.75" customHeight="1">
      <c r="F172" s="49"/>
      <c r="G172" s="49"/>
      <c r="H172" s="13"/>
    </row>
    <row r="173" spans="6:8" ht="15.75" customHeight="1">
      <c r="F173" s="49"/>
      <c r="G173" s="49"/>
      <c r="H173" s="13"/>
    </row>
    <row r="174" spans="6:8" ht="15.75" customHeight="1">
      <c r="F174" s="49"/>
      <c r="G174" s="49"/>
      <c r="H174" s="13"/>
    </row>
    <row r="175" spans="6:8" ht="15.75" customHeight="1">
      <c r="F175" s="49"/>
      <c r="G175" s="49"/>
      <c r="H175" s="13"/>
    </row>
    <row r="176" spans="6:8" ht="15.75" customHeight="1">
      <c r="F176" s="49"/>
      <c r="G176" s="49"/>
      <c r="H176" s="13"/>
    </row>
    <row r="177" spans="6:8" ht="15.75" customHeight="1">
      <c r="F177" s="49"/>
      <c r="G177" s="49"/>
      <c r="H177" s="13"/>
    </row>
    <row r="178" spans="6:8" ht="15.75" customHeight="1">
      <c r="F178" s="49"/>
      <c r="G178" s="49"/>
      <c r="H178" s="13"/>
    </row>
    <row r="179" spans="6:8" ht="15.75" customHeight="1">
      <c r="F179" s="49"/>
      <c r="G179" s="49"/>
      <c r="H179" s="13"/>
    </row>
    <row r="180" spans="6:8" ht="15.75" customHeight="1">
      <c r="F180" s="49"/>
      <c r="G180" s="49"/>
      <c r="H180" s="13"/>
    </row>
    <row r="181" spans="6:8" ht="15.75" customHeight="1">
      <c r="F181" s="49"/>
      <c r="G181" s="49"/>
      <c r="H181" s="13"/>
    </row>
    <row r="182" spans="6:8" ht="15.75" customHeight="1">
      <c r="F182" s="49"/>
      <c r="G182" s="49"/>
      <c r="H182" s="13"/>
    </row>
    <row r="183" spans="6:8" ht="15.75" customHeight="1">
      <c r="F183" s="49"/>
      <c r="G183" s="49"/>
      <c r="H183" s="13"/>
    </row>
    <row r="184" spans="6:8" ht="15.75" customHeight="1">
      <c r="F184" s="49"/>
      <c r="G184" s="49"/>
      <c r="H184" s="13"/>
    </row>
    <row r="185" spans="6:8" ht="15.75" customHeight="1">
      <c r="F185" s="49"/>
      <c r="G185" s="49"/>
      <c r="H185" s="13"/>
    </row>
    <row r="186" spans="6:8" ht="15.75" customHeight="1">
      <c r="F186" s="49"/>
      <c r="G186" s="49"/>
      <c r="H186" s="13"/>
    </row>
    <row r="187" spans="6:8" ht="15.75" customHeight="1">
      <c r="F187" s="49"/>
      <c r="G187" s="49"/>
      <c r="H187" s="13"/>
    </row>
    <row r="188" spans="6:8" ht="15.75" customHeight="1">
      <c r="F188" s="49"/>
      <c r="G188" s="49"/>
      <c r="H188" s="13"/>
    </row>
    <row r="189" spans="6:8" ht="15.75" customHeight="1">
      <c r="F189" s="49"/>
      <c r="G189" s="49"/>
      <c r="H189" s="13"/>
    </row>
    <row r="190" spans="6:8" ht="15.75" customHeight="1">
      <c r="F190" s="49"/>
      <c r="G190" s="49"/>
      <c r="H190" s="13"/>
    </row>
    <row r="191" spans="6:8" ht="15.75" customHeight="1">
      <c r="F191" s="49"/>
      <c r="G191" s="49"/>
      <c r="H191" s="13"/>
    </row>
    <row r="192" spans="6:8" ht="15.75" customHeight="1">
      <c r="F192" s="49"/>
      <c r="G192" s="49"/>
      <c r="H192" s="13"/>
    </row>
    <row r="193" spans="6:8" ht="15.75" customHeight="1">
      <c r="F193" s="49"/>
      <c r="G193" s="49"/>
      <c r="H193" s="13"/>
    </row>
    <row r="194" spans="6:8" ht="15.75" customHeight="1">
      <c r="F194" s="49"/>
      <c r="G194" s="49"/>
      <c r="H194" s="13"/>
    </row>
    <row r="195" spans="6:8" ht="15.75" customHeight="1">
      <c r="F195" s="49"/>
      <c r="G195" s="49"/>
      <c r="H195" s="13"/>
    </row>
    <row r="196" spans="6:8" ht="15.75" customHeight="1">
      <c r="F196" s="49"/>
      <c r="G196" s="49"/>
      <c r="H196" s="13"/>
    </row>
    <row r="197" spans="6:8" ht="15.75" customHeight="1">
      <c r="F197" s="49"/>
      <c r="G197" s="49"/>
      <c r="H197" s="13"/>
    </row>
    <row r="198" spans="6:8" ht="15.75" customHeight="1">
      <c r="F198" s="49"/>
      <c r="G198" s="49"/>
      <c r="H198" s="13"/>
    </row>
    <row r="199" spans="6:8" ht="15.75" customHeight="1">
      <c r="F199" s="49"/>
      <c r="G199" s="49"/>
      <c r="H199" s="13"/>
    </row>
    <row r="200" spans="6:8" ht="15.75" customHeight="1">
      <c r="F200" s="49"/>
      <c r="G200" s="49"/>
      <c r="H200" s="13"/>
    </row>
    <row r="201" spans="6:8" ht="15.75" customHeight="1">
      <c r="F201" s="49"/>
      <c r="G201" s="49"/>
      <c r="H201" s="13"/>
    </row>
    <row r="202" spans="6:8" ht="15.75" customHeight="1">
      <c r="F202" s="49"/>
      <c r="G202" s="49"/>
      <c r="H202" s="13"/>
    </row>
    <row r="203" spans="6:8" ht="15.75" customHeight="1">
      <c r="F203" s="49"/>
      <c r="G203" s="49"/>
      <c r="H203" s="13"/>
    </row>
    <row r="204" spans="6:8" ht="15.75" customHeight="1">
      <c r="F204" s="49"/>
      <c r="G204" s="49"/>
      <c r="H204" s="13"/>
    </row>
    <row r="205" spans="6:8" ht="15.75" customHeight="1">
      <c r="F205" s="49"/>
      <c r="G205" s="49"/>
      <c r="H205" s="13"/>
    </row>
    <row r="206" spans="6:8" ht="15.75" customHeight="1">
      <c r="F206" s="49"/>
      <c r="G206" s="49"/>
      <c r="H206" s="13"/>
    </row>
    <row r="207" spans="6:8" ht="15.75" customHeight="1">
      <c r="F207" s="49"/>
      <c r="G207" s="49"/>
      <c r="H207" s="13"/>
    </row>
    <row r="208" spans="6:8" ht="15.75" customHeight="1">
      <c r="F208" s="49"/>
      <c r="G208" s="49"/>
      <c r="H208" s="13"/>
    </row>
    <row r="209" spans="6:8" ht="15.75" customHeight="1">
      <c r="F209" s="49"/>
      <c r="G209" s="49"/>
      <c r="H209" s="13"/>
    </row>
    <row r="210" spans="6:8" ht="15.75" customHeight="1">
      <c r="F210" s="49"/>
      <c r="G210" s="49"/>
      <c r="H210" s="13"/>
    </row>
    <row r="211" spans="6:8" ht="15.75" customHeight="1">
      <c r="F211" s="49"/>
      <c r="G211" s="49"/>
      <c r="H211" s="13"/>
    </row>
    <row r="212" spans="6:8" ht="15.75" customHeight="1">
      <c r="F212" s="49"/>
      <c r="G212" s="49"/>
      <c r="H212" s="13"/>
    </row>
    <row r="213" spans="6:8" ht="15.75" customHeight="1">
      <c r="F213" s="49"/>
      <c r="G213" s="49"/>
      <c r="H213" s="13"/>
    </row>
    <row r="214" spans="6:8" ht="15.75" customHeight="1">
      <c r="F214" s="49"/>
      <c r="G214" s="49"/>
      <c r="H214" s="13"/>
    </row>
    <row r="215" spans="6:8" ht="15.75" customHeight="1">
      <c r="F215" s="49"/>
      <c r="G215" s="49"/>
      <c r="H215" s="13"/>
    </row>
    <row r="216" spans="6:8" ht="15.75" customHeight="1">
      <c r="F216" s="49"/>
      <c r="G216" s="49"/>
      <c r="H216" s="13"/>
    </row>
    <row r="217" spans="6:8" ht="15.75" customHeight="1">
      <c r="F217" s="49"/>
      <c r="G217" s="49"/>
      <c r="H217" s="13"/>
    </row>
    <row r="218" spans="6:8" ht="15.75" customHeight="1">
      <c r="F218" s="49"/>
      <c r="G218" s="49"/>
      <c r="H218" s="13"/>
    </row>
    <row r="219" spans="6:8" ht="15.75" customHeight="1">
      <c r="F219" s="49"/>
      <c r="G219" s="49"/>
      <c r="H219" s="13"/>
    </row>
    <row r="220" spans="6:8" ht="15.75" customHeight="1">
      <c r="F220" s="49"/>
      <c r="G220" s="49"/>
      <c r="H220" s="13"/>
    </row>
    <row r="221" spans="6:8" ht="15.75" customHeight="1">
      <c r="F221" s="49"/>
      <c r="G221" s="49"/>
      <c r="H221" s="13"/>
    </row>
    <row r="222" spans="6:8" ht="15.75" customHeight="1">
      <c r="F222" s="49"/>
      <c r="G222" s="49"/>
      <c r="H222" s="13"/>
    </row>
    <row r="223" spans="6:8" ht="15.75" customHeight="1">
      <c r="F223" s="49"/>
      <c r="G223" s="49"/>
      <c r="H223" s="13"/>
    </row>
    <row r="224" spans="6:8" ht="15.75" customHeight="1">
      <c r="F224" s="49"/>
      <c r="G224" s="49"/>
      <c r="H224" s="13"/>
    </row>
    <row r="225" spans="6:8" ht="15.75" customHeight="1">
      <c r="F225" s="49"/>
      <c r="G225" s="49"/>
      <c r="H225" s="13"/>
    </row>
    <row r="226" spans="6:8" ht="15.75" customHeight="1">
      <c r="F226" s="49"/>
      <c r="G226" s="49"/>
      <c r="H226" s="13"/>
    </row>
    <row r="227" spans="6:8" ht="15.75" customHeight="1">
      <c r="F227" s="49"/>
      <c r="G227" s="49"/>
      <c r="H227" s="13"/>
    </row>
    <row r="228" spans="6:8" ht="15.75" customHeight="1">
      <c r="F228" s="49"/>
      <c r="G228" s="49"/>
      <c r="H228" s="13"/>
    </row>
    <row r="229" spans="6:8" ht="15.75" customHeight="1">
      <c r="F229" s="49"/>
      <c r="G229" s="49"/>
      <c r="H229" s="13"/>
    </row>
    <row r="230" spans="6:8" ht="15.75" customHeight="1">
      <c r="F230" s="49"/>
      <c r="G230" s="49"/>
      <c r="H230" s="13"/>
    </row>
    <row r="231" spans="6:8" ht="15.75" customHeight="1">
      <c r="F231" s="49"/>
      <c r="G231" s="49"/>
      <c r="H231" s="13"/>
    </row>
    <row r="232" spans="6:8" ht="15.75" customHeight="1">
      <c r="F232" s="49"/>
      <c r="G232" s="49"/>
      <c r="H232" s="13"/>
    </row>
    <row r="233" spans="6:8" ht="15.75" customHeight="1">
      <c r="F233" s="49"/>
      <c r="G233" s="49"/>
      <c r="H233" s="13"/>
    </row>
    <row r="234" spans="6:8" ht="15.75" customHeight="1">
      <c r="F234" s="49"/>
      <c r="G234" s="49"/>
      <c r="H234" s="13"/>
    </row>
    <row r="235" spans="6:8" ht="15.75" customHeight="1">
      <c r="F235" s="49"/>
      <c r="G235" s="49"/>
      <c r="H235" s="13"/>
    </row>
    <row r="236" spans="6:8" ht="15.75" customHeight="1">
      <c r="F236" s="49"/>
      <c r="G236" s="49"/>
      <c r="H236" s="13"/>
    </row>
    <row r="237" spans="6:8" ht="15.75" customHeight="1">
      <c r="F237" s="49"/>
      <c r="G237" s="49"/>
      <c r="H237" s="13"/>
    </row>
    <row r="238" spans="6:8" ht="15.75" customHeight="1">
      <c r="F238" s="49"/>
      <c r="G238" s="49"/>
      <c r="H238" s="13"/>
    </row>
    <row r="239" spans="6:8" ht="15.75" customHeight="1">
      <c r="F239" s="49"/>
      <c r="G239" s="49"/>
      <c r="H239" s="13"/>
    </row>
    <row r="240" spans="6:8" ht="15.75" customHeight="1">
      <c r="F240" s="49"/>
      <c r="G240" s="49"/>
      <c r="H240" s="13"/>
    </row>
    <row r="241" spans="6:8" ht="15.75" customHeight="1">
      <c r="F241" s="49"/>
      <c r="G241" s="49"/>
      <c r="H241" s="13"/>
    </row>
    <row r="242" spans="6:8" ht="15.75" customHeight="1">
      <c r="F242" s="49"/>
      <c r="G242" s="49"/>
      <c r="H242" s="13"/>
    </row>
    <row r="243" spans="6:8" ht="15.75" customHeight="1">
      <c r="F243" s="49"/>
      <c r="G243" s="49"/>
      <c r="H243" s="13"/>
    </row>
    <row r="244" spans="6:8" ht="15.75" customHeight="1">
      <c r="F244" s="49"/>
      <c r="G244" s="49"/>
    </row>
    <row r="245" spans="6:8" ht="15.75" customHeight="1">
      <c r="F245" s="49"/>
      <c r="G245" s="49"/>
    </row>
    <row r="246" spans="6:8" ht="15.75" customHeight="1">
      <c r="F246" s="49"/>
      <c r="G246" s="49"/>
    </row>
    <row r="247" spans="6:8" ht="15.75" customHeight="1">
      <c r="F247" s="49"/>
      <c r="G247" s="49"/>
    </row>
    <row r="248" spans="6:8" ht="15.75" customHeight="1">
      <c r="F248" s="49"/>
      <c r="G248" s="49"/>
    </row>
    <row r="249" spans="6:8" ht="15.75" customHeight="1">
      <c r="F249" s="49"/>
      <c r="G249" s="49"/>
    </row>
    <row r="250" spans="6:8" ht="15.75" customHeight="1">
      <c r="F250" s="49"/>
      <c r="G250" s="49"/>
    </row>
    <row r="251" spans="6:8" ht="15.75" customHeight="1">
      <c r="F251" s="49"/>
      <c r="G251" s="49"/>
    </row>
    <row r="252" spans="6:8" ht="15.75" customHeight="1">
      <c r="F252" s="49"/>
      <c r="G252" s="49"/>
    </row>
    <row r="253" spans="6:8" ht="15.75" customHeight="1">
      <c r="F253" s="49"/>
      <c r="G253" s="49"/>
    </row>
    <row r="254" spans="6:8" ht="15.75" customHeight="1">
      <c r="F254" s="49"/>
      <c r="G254" s="49"/>
    </row>
    <row r="255" spans="6:8" ht="15.75" customHeight="1">
      <c r="F255" s="49"/>
      <c r="G255" s="49"/>
    </row>
    <row r="256" spans="6:8" ht="15.75" customHeight="1">
      <c r="F256" s="49"/>
      <c r="G256" s="49"/>
    </row>
    <row r="257" spans="6:7" ht="15.75" customHeight="1">
      <c r="F257" s="49"/>
      <c r="G257" s="49"/>
    </row>
    <row r="258" spans="6:7" ht="15.75" customHeight="1">
      <c r="F258" s="49"/>
      <c r="G258" s="49"/>
    </row>
    <row r="259" spans="6:7" ht="15.75" customHeight="1">
      <c r="F259" s="49"/>
      <c r="G259" s="49"/>
    </row>
    <row r="260" spans="6:7" ht="15.75" customHeight="1">
      <c r="F260" s="49"/>
      <c r="G260" s="49"/>
    </row>
    <row r="261" spans="6:7" ht="15.75" customHeight="1">
      <c r="F261" s="49"/>
      <c r="G261" s="49"/>
    </row>
    <row r="262" spans="6:7" ht="15.75" customHeight="1">
      <c r="F262" s="49"/>
      <c r="G262" s="49"/>
    </row>
    <row r="263" spans="6:7" ht="15.75" customHeight="1">
      <c r="F263" s="49"/>
      <c r="G263" s="49"/>
    </row>
    <row r="264" spans="6:7" ht="15.75" customHeight="1">
      <c r="F264" s="49"/>
      <c r="G264" s="49"/>
    </row>
    <row r="265" spans="6:7" ht="15.75" customHeight="1">
      <c r="F265" s="49"/>
      <c r="G265" s="49"/>
    </row>
    <row r="266" spans="6:7" ht="15.75" customHeight="1">
      <c r="F266" s="49"/>
      <c r="G266" s="49"/>
    </row>
    <row r="267" spans="6:7" ht="15.75" customHeight="1">
      <c r="F267" s="49"/>
      <c r="G267" s="49"/>
    </row>
    <row r="268" spans="6:7" ht="15.75" customHeight="1">
      <c r="F268" s="49"/>
      <c r="G268" s="49"/>
    </row>
    <row r="269" spans="6:7" ht="15.75" customHeight="1">
      <c r="F269" s="49"/>
      <c r="G269" s="49"/>
    </row>
    <row r="270" spans="6:7" ht="15.75" customHeight="1">
      <c r="F270" s="49"/>
      <c r="G270" s="49"/>
    </row>
    <row r="271" spans="6:7" ht="15.75" customHeight="1">
      <c r="F271" s="49"/>
      <c r="G271" s="49"/>
    </row>
    <row r="272" spans="6:7" ht="15.75" customHeight="1">
      <c r="F272" s="49"/>
      <c r="G272" s="49"/>
    </row>
    <row r="273" spans="6:7" ht="15.75" customHeight="1">
      <c r="F273" s="49"/>
      <c r="G273" s="49"/>
    </row>
    <row r="274" spans="6:7" ht="15.75" customHeight="1">
      <c r="F274" s="49"/>
      <c r="G274" s="49"/>
    </row>
    <row r="275" spans="6:7" ht="15.75" customHeight="1">
      <c r="F275" s="49"/>
      <c r="G275" s="49"/>
    </row>
    <row r="276" spans="6:7" ht="15.75" customHeight="1">
      <c r="F276" s="49"/>
      <c r="G276" s="49"/>
    </row>
    <row r="277" spans="6:7" ht="15.75" customHeight="1">
      <c r="F277" s="49"/>
      <c r="G277" s="49"/>
    </row>
    <row r="278" spans="6:7" ht="15.75" customHeight="1">
      <c r="F278" s="49"/>
      <c r="G278" s="49"/>
    </row>
    <row r="279" spans="6:7" ht="15.75" customHeight="1">
      <c r="F279" s="49"/>
      <c r="G279" s="49"/>
    </row>
    <row r="280" spans="6:7" ht="15.75" customHeight="1">
      <c r="F280" s="49"/>
      <c r="G280" s="49"/>
    </row>
    <row r="281" spans="6:7" ht="15.75" customHeight="1">
      <c r="F281" s="49"/>
      <c r="G281" s="49"/>
    </row>
    <row r="282" spans="6:7" ht="15.75" customHeight="1">
      <c r="F282" s="49"/>
      <c r="G282" s="49"/>
    </row>
    <row r="283" spans="6:7" ht="15.75" customHeight="1">
      <c r="F283" s="49"/>
      <c r="G283" s="49"/>
    </row>
    <row r="284" spans="6:7" ht="15.75" customHeight="1">
      <c r="F284" s="49"/>
      <c r="G284" s="49"/>
    </row>
    <row r="285" spans="6:7" ht="15.75" customHeight="1">
      <c r="F285" s="49"/>
      <c r="G285" s="49"/>
    </row>
    <row r="286" spans="6:7" ht="15.75" customHeight="1">
      <c r="F286" s="49"/>
      <c r="G286" s="49"/>
    </row>
    <row r="287" spans="6:7" ht="15.75" customHeight="1">
      <c r="F287" s="49"/>
      <c r="G287" s="49"/>
    </row>
    <row r="288" spans="6:7" ht="15.75" customHeight="1">
      <c r="F288" s="49"/>
      <c r="G288" s="49"/>
    </row>
    <row r="289" spans="6:7" ht="15.75" customHeight="1">
      <c r="F289" s="49"/>
      <c r="G289" s="49"/>
    </row>
    <row r="290" spans="6:7" ht="15.75" customHeight="1">
      <c r="F290" s="49"/>
      <c r="G290" s="49"/>
    </row>
    <row r="291" spans="6:7" ht="15.75" customHeight="1">
      <c r="F291" s="49"/>
      <c r="G291" s="49"/>
    </row>
    <row r="292" spans="6:7" ht="15.75" customHeight="1">
      <c r="F292" s="49"/>
      <c r="G292" s="49"/>
    </row>
    <row r="293" spans="6:7" ht="15.75" customHeight="1">
      <c r="F293" s="49"/>
      <c r="G293" s="49"/>
    </row>
    <row r="294" spans="6:7" ht="15.75" customHeight="1">
      <c r="F294" s="49"/>
      <c r="G294" s="49"/>
    </row>
    <row r="295" spans="6:7" ht="15.75" customHeight="1">
      <c r="F295" s="49"/>
      <c r="G295" s="49"/>
    </row>
    <row r="296" spans="6:7" ht="15.75" customHeight="1">
      <c r="F296" s="49"/>
      <c r="G296" s="49"/>
    </row>
    <row r="297" spans="6:7" ht="15.75" customHeight="1">
      <c r="F297" s="49"/>
      <c r="G297" s="49"/>
    </row>
    <row r="298" spans="6:7" ht="15.75" customHeight="1">
      <c r="F298" s="49"/>
      <c r="G298" s="49"/>
    </row>
    <row r="299" spans="6:7" ht="15.75" customHeight="1">
      <c r="F299" s="49"/>
      <c r="G299" s="49"/>
    </row>
    <row r="300" spans="6:7" ht="15.75" customHeight="1">
      <c r="F300" s="49"/>
      <c r="G300" s="49"/>
    </row>
    <row r="301" spans="6:7" ht="15.75" customHeight="1">
      <c r="F301" s="49"/>
      <c r="G301" s="49"/>
    </row>
    <row r="302" spans="6:7" ht="15.75" customHeight="1">
      <c r="F302" s="49"/>
      <c r="G302" s="49"/>
    </row>
    <row r="303" spans="6:7" ht="15.75" customHeight="1">
      <c r="F303" s="49"/>
      <c r="G303" s="49"/>
    </row>
    <row r="304" spans="6:7" ht="15.75" customHeight="1">
      <c r="F304" s="49"/>
      <c r="G304" s="49"/>
    </row>
    <row r="305" spans="6:7" ht="15.75" customHeight="1">
      <c r="F305" s="49"/>
      <c r="G305" s="49"/>
    </row>
    <row r="306" spans="6:7" ht="15.75" customHeight="1">
      <c r="F306" s="49"/>
      <c r="G306" s="49"/>
    </row>
    <row r="307" spans="6:7" ht="15.75" customHeight="1">
      <c r="F307" s="49"/>
      <c r="G307" s="49"/>
    </row>
    <row r="308" spans="6:7" ht="15.75" customHeight="1">
      <c r="F308" s="49"/>
      <c r="G308" s="49"/>
    </row>
    <row r="309" spans="6:7" ht="15.75" customHeight="1">
      <c r="F309" s="49"/>
      <c r="G309" s="49"/>
    </row>
    <row r="310" spans="6:7" ht="15.75" customHeight="1">
      <c r="F310" s="49"/>
      <c r="G310" s="49"/>
    </row>
    <row r="311" spans="6:7" ht="15.75" customHeight="1">
      <c r="F311" s="49"/>
      <c r="G311" s="49"/>
    </row>
    <row r="312" spans="6:7" ht="15.75" customHeight="1">
      <c r="F312" s="49"/>
      <c r="G312" s="49"/>
    </row>
    <row r="313" spans="6:7" ht="15.75" customHeight="1">
      <c r="F313" s="49"/>
      <c r="G313" s="49"/>
    </row>
    <row r="314" spans="6:7" ht="15.75" customHeight="1">
      <c r="F314" s="49"/>
      <c r="G314" s="49"/>
    </row>
    <row r="315" spans="6:7" ht="15.75" customHeight="1">
      <c r="F315" s="49"/>
      <c r="G315" s="49"/>
    </row>
    <row r="316" spans="6:7" ht="15.75" customHeight="1">
      <c r="F316" s="49"/>
      <c r="G316" s="49"/>
    </row>
    <row r="317" spans="6:7" ht="15.75" customHeight="1">
      <c r="F317" s="49"/>
      <c r="G317" s="49"/>
    </row>
    <row r="318" spans="6:7" ht="15.75" customHeight="1">
      <c r="F318" s="49"/>
      <c r="G318" s="49"/>
    </row>
    <row r="319" spans="6:7" ht="15.75" customHeight="1">
      <c r="F319" s="49"/>
      <c r="G319" s="49"/>
    </row>
    <row r="320" spans="6:7" ht="15.75" customHeight="1">
      <c r="F320" s="49"/>
      <c r="G320" s="49"/>
    </row>
    <row r="321" spans="6:7" ht="15.75" customHeight="1">
      <c r="F321" s="49"/>
      <c r="G321" s="49"/>
    </row>
    <row r="322" spans="6:7" ht="15.75" customHeight="1">
      <c r="F322" s="49"/>
      <c r="G322" s="49"/>
    </row>
    <row r="323" spans="6:7" ht="15.75" customHeight="1">
      <c r="F323" s="49"/>
      <c r="G323" s="49"/>
    </row>
    <row r="324" spans="6:7" ht="15.75" customHeight="1">
      <c r="F324" s="49"/>
      <c r="G324" s="49"/>
    </row>
    <row r="325" spans="6:7" ht="15.75" customHeight="1">
      <c r="F325" s="49"/>
      <c r="G325" s="49"/>
    </row>
    <row r="326" spans="6:7" ht="15.75" customHeight="1">
      <c r="F326" s="49"/>
      <c r="G326" s="49"/>
    </row>
    <row r="327" spans="6:7" ht="15.75" customHeight="1">
      <c r="F327" s="49"/>
      <c r="G327" s="49"/>
    </row>
    <row r="328" spans="6:7" ht="15.75" customHeight="1">
      <c r="F328" s="49"/>
      <c r="G328" s="49"/>
    </row>
    <row r="329" spans="6:7" ht="15.75" customHeight="1">
      <c r="F329" s="49"/>
      <c r="G329" s="49"/>
    </row>
    <row r="330" spans="6:7" ht="15.75" customHeight="1">
      <c r="F330" s="49"/>
      <c r="G330" s="49"/>
    </row>
    <row r="331" spans="6:7" ht="15.75" customHeight="1">
      <c r="F331" s="49"/>
      <c r="G331" s="49"/>
    </row>
    <row r="332" spans="6:7" ht="15.75" customHeight="1">
      <c r="F332" s="49"/>
      <c r="G332" s="49"/>
    </row>
    <row r="333" spans="6:7" ht="15.75" customHeight="1">
      <c r="F333" s="49"/>
      <c r="G333" s="49"/>
    </row>
    <row r="334" spans="6:7" ht="15.75" customHeight="1">
      <c r="F334" s="49"/>
      <c r="G334" s="49"/>
    </row>
    <row r="335" spans="6:7" ht="15.75" customHeight="1">
      <c r="F335" s="49"/>
      <c r="G335" s="49"/>
    </row>
    <row r="336" spans="6:7" ht="15.75" customHeight="1">
      <c r="F336" s="49"/>
      <c r="G336" s="49"/>
    </row>
    <row r="337" spans="6:7" ht="15.75" customHeight="1">
      <c r="F337" s="49"/>
      <c r="G337" s="49"/>
    </row>
    <row r="338" spans="6:7" ht="15.75" customHeight="1">
      <c r="F338" s="49"/>
      <c r="G338" s="49"/>
    </row>
    <row r="339" spans="6:7" ht="15.75" customHeight="1">
      <c r="F339" s="49"/>
      <c r="G339" s="49"/>
    </row>
    <row r="340" spans="6:7" ht="15.75" customHeight="1">
      <c r="F340" s="49"/>
      <c r="G340" s="49"/>
    </row>
    <row r="341" spans="6:7" ht="15.75" customHeight="1">
      <c r="F341" s="49"/>
      <c r="G341" s="49"/>
    </row>
    <row r="342" spans="6:7" ht="15.75" customHeight="1">
      <c r="F342" s="49"/>
      <c r="G342" s="49"/>
    </row>
    <row r="343" spans="6:7" ht="15.75" customHeight="1">
      <c r="F343" s="49"/>
      <c r="G343" s="49"/>
    </row>
    <row r="344" spans="6:7" ht="15.75" customHeight="1">
      <c r="F344" s="49"/>
      <c r="G344" s="49"/>
    </row>
    <row r="345" spans="6:7" ht="15.75" customHeight="1">
      <c r="F345" s="49"/>
      <c r="G345" s="49"/>
    </row>
    <row r="346" spans="6:7" ht="15.75" customHeight="1">
      <c r="F346" s="49"/>
      <c r="G346" s="49"/>
    </row>
    <row r="347" spans="6:7" ht="15.75" customHeight="1">
      <c r="F347" s="49"/>
      <c r="G347" s="49"/>
    </row>
    <row r="348" spans="6:7" ht="15.75" customHeight="1">
      <c r="F348" s="49"/>
      <c r="G348" s="49"/>
    </row>
    <row r="349" spans="6:7" ht="15.75" customHeight="1">
      <c r="F349" s="49"/>
      <c r="G349" s="49"/>
    </row>
    <row r="350" spans="6:7" ht="15.75" customHeight="1">
      <c r="F350" s="49"/>
      <c r="G350" s="49"/>
    </row>
    <row r="351" spans="6:7" ht="15.75" customHeight="1">
      <c r="F351" s="49"/>
      <c r="G351" s="49"/>
    </row>
    <row r="352" spans="6:7" ht="15.75" customHeight="1">
      <c r="F352" s="49"/>
      <c r="G352" s="49"/>
    </row>
    <row r="353" spans="6:7" ht="15.75" customHeight="1">
      <c r="F353" s="49"/>
      <c r="G353" s="49"/>
    </row>
    <row r="354" spans="6:7" ht="15.75" customHeight="1">
      <c r="F354" s="49"/>
      <c r="G354" s="49"/>
    </row>
    <row r="355" spans="6:7" ht="15.75" customHeight="1">
      <c r="F355" s="49"/>
      <c r="G355" s="49"/>
    </row>
    <row r="356" spans="6:7" ht="15.75" customHeight="1">
      <c r="F356" s="49"/>
      <c r="G356" s="49"/>
    </row>
    <row r="357" spans="6:7" ht="15.75" customHeight="1">
      <c r="F357" s="49"/>
      <c r="G357" s="49"/>
    </row>
    <row r="358" spans="6:7" ht="15.75" customHeight="1">
      <c r="F358" s="49"/>
      <c r="G358" s="49"/>
    </row>
    <row r="359" spans="6:7" ht="15.75" customHeight="1">
      <c r="F359" s="49"/>
      <c r="G359" s="49"/>
    </row>
    <row r="360" spans="6:7" ht="15.75" customHeight="1">
      <c r="F360" s="49"/>
      <c r="G360" s="49"/>
    </row>
    <row r="361" spans="6:7" ht="15.75" customHeight="1">
      <c r="F361" s="49"/>
      <c r="G361" s="49"/>
    </row>
    <row r="362" spans="6:7" ht="15.75" customHeight="1">
      <c r="F362" s="49"/>
      <c r="G362" s="49"/>
    </row>
    <row r="363" spans="6:7" ht="15.75" customHeight="1">
      <c r="F363" s="49"/>
      <c r="G363" s="49"/>
    </row>
    <row r="364" spans="6:7" ht="15.75" customHeight="1">
      <c r="F364" s="49"/>
      <c r="G364" s="49"/>
    </row>
    <row r="365" spans="6:7" ht="15.75" customHeight="1">
      <c r="F365" s="49"/>
      <c r="G365" s="49"/>
    </row>
    <row r="366" spans="6:7" ht="15.75" customHeight="1">
      <c r="F366" s="49"/>
      <c r="G366" s="49"/>
    </row>
    <row r="367" spans="6:7" ht="15.75" customHeight="1">
      <c r="F367" s="49"/>
      <c r="G367" s="49"/>
    </row>
    <row r="368" spans="6:7" ht="15.75" customHeight="1">
      <c r="F368" s="49"/>
      <c r="G368" s="49"/>
    </row>
    <row r="369" spans="6:7" ht="15.75" customHeight="1">
      <c r="F369" s="49"/>
      <c r="G369" s="49"/>
    </row>
    <row r="370" spans="6:7" ht="15.75" customHeight="1">
      <c r="F370" s="49"/>
      <c r="G370" s="49"/>
    </row>
    <row r="371" spans="6:7" ht="15.75" customHeight="1">
      <c r="F371" s="49"/>
      <c r="G371" s="49"/>
    </row>
    <row r="372" spans="6:7" ht="15.75" customHeight="1">
      <c r="F372" s="49"/>
      <c r="G372" s="49"/>
    </row>
    <row r="373" spans="6:7" ht="15.75" customHeight="1">
      <c r="F373" s="49"/>
      <c r="G373" s="49"/>
    </row>
    <row r="374" spans="6:7" ht="15.75" customHeight="1">
      <c r="F374" s="49"/>
      <c r="G374" s="49"/>
    </row>
    <row r="375" spans="6:7" ht="15.75" customHeight="1">
      <c r="F375" s="49"/>
      <c r="G375" s="49"/>
    </row>
    <row r="376" spans="6:7" ht="15.75" customHeight="1">
      <c r="F376" s="49"/>
      <c r="G376" s="49"/>
    </row>
    <row r="377" spans="6:7" ht="15.75" customHeight="1">
      <c r="F377" s="49"/>
      <c r="G377" s="49"/>
    </row>
    <row r="378" spans="6:7" ht="15.75" customHeight="1">
      <c r="F378" s="49"/>
      <c r="G378" s="49"/>
    </row>
    <row r="379" spans="6:7" ht="15.75" customHeight="1">
      <c r="F379" s="49"/>
      <c r="G379" s="49"/>
    </row>
    <row r="380" spans="6:7" ht="15.75" customHeight="1">
      <c r="F380" s="49"/>
      <c r="G380" s="49"/>
    </row>
    <row r="381" spans="6:7" ht="15.75" customHeight="1">
      <c r="F381" s="49"/>
      <c r="G381" s="49"/>
    </row>
    <row r="382" spans="6:7" ht="15.75" customHeight="1">
      <c r="F382" s="49"/>
      <c r="G382" s="49"/>
    </row>
    <row r="383" spans="6:7" ht="15.75" customHeight="1">
      <c r="F383" s="49"/>
      <c r="G383" s="49"/>
    </row>
    <row r="384" spans="6:7" ht="15.75" customHeight="1">
      <c r="F384" s="49"/>
      <c r="G384" s="49"/>
    </row>
    <row r="385" spans="6:7" ht="15.75" customHeight="1">
      <c r="F385" s="49"/>
      <c r="G385" s="49"/>
    </row>
    <row r="386" spans="6:7" ht="15.75" customHeight="1">
      <c r="F386" s="49"/>
      <c r="G386" s="49"/>
    </row>
    <row r="387" spans="6:7" ht="15.75" customHeight="1">
      <c r="F387" s="49"/>
      <c r="G387" s="49"/>
    </row>
    <row r="388" spans="6:7" ht="15.75" customHeight="1">
      <c r="F388" s="49"/>
      <c r="G388" s="49"/>
    </row>
    <row r="389" spans="6:7" ht="15.75" customHeight="1">
      <c r="F389" s="49"/>
      <c r="G389" s="49"/>
    </row>
    <row r="390" spans="6:7" ht="15.75" customHeight="1">
      <c r="F390" s="49"/>
      <c r="G390" s="49"/>
    </row>
    <row r="391" spans="6:7" ht="15.75" customHeight="1">
      <c r="F391" s="49"/>
      <c r="G391" s="49"/>
    </row>
    <row r="392" spans="6:7" ht="15.75" customHeight="1">
      <c r="F392" s="49"/>
      <c r="G392" s="49"/>
    </row>
    <row r="393" spans="6:7" ht="15.75" customHeight="1">
      <c r="F393" s="49"/>
      <c r="G393" s="49"/>
    </row>
    <row r="394" spans="6:7" ht="15.75" customHeight="1">
      <c r="F394" s="49"/>
      <c r="G394" s="49"/>
    </row>
    <row r="395" spans="6:7" ht="15.75" customHeight="1">
      <c r="F395" s="49"/>
      <c r="G395" s="49"/>
    </row>
    <row r="396" spans="6:7" ht="15.75" customHeight="1">
      <c r="F396" s="49"/>
      <c r="G396" s="49"/>
    </row>
    <row r="397" spans="6:7" ht="15.75" customHeight="1">
      <c r="F397" s="49"/>
      <c r="G397" s="49"/>
    </row>
    <row r="398" spans="6:7" ht="15.75" customHeight="1">
      <c r="F398" s="49"/>
      <c r="G398" s="49"/>
    </row>
    <row r="399" spans="6:7" ht="15.75" customHeight="1">
      <c r="F399" s="49"/>
      <c r="G399" s="49"/>
    </row>
    <row r="400" spans="6:7" ht="15.75" customHeight="1">
      <c r="F400" s="49"/>
      <c r="G400" s="49"/>
    </row>
    <row r="401" spans="6:7" ht="15.75" customHeight="1">
      <c r="F401" s="49"/>
      <c r="G401" s="49"/>
    </row>
    <row r="402" spans="6:7" ht="15.75" customHeight="1">
      <c r="F402" s="49"/>
      <c r="G402" s="49"/>
    </row>
    <row r="403" spans="6:7" ht="15.75" customHeight="1">
      <c r="F403" s="49"/>
      <c r="G403" s="49"/>
    </row>
    <row r="404" spans="6:7" ht="15.75" customHeight="1">
      <c r="F404" s="49"/>
      <c r="G404" s="49"/>
    </row>
    <row r="405" spans="6:7" ht="15.75" customHeight="1">
      <c r="F405" s="49"/>
      <c r="G405" s="49"/>
    </row>
    <row r="406" spans="6:7" ht="15.75" customHeight="1">
      <c r="F406" s="49"/>
      <c r="G406" s="49"/>
    </row>
    <row r="407" spans="6:7" ht="15.75" customHeight="1">
      <c r="F407" s="49"/>
      <c r="G407" s="49"/>
    </row>
    <row r="408" spans="6:7" ht="15.75" customHeight="1">
      <c r="F408" s="49"/>
      <c r="G408" s="49"/>
    </row>
    <row r="409" spans="6:7" ht="15.75" customHeight="1">
      <c r="F409" s="49"/>
      <c r="G409" s="49"/>
    </row>
    <row r="410" spans="6:7" ht="15.75" customHeight="1">
      <c r="F410" s="49"/>
      <c r="G410" s="49"/>
    </row>
    <row r="411" spans="6:7" ht="15.75" customHeight="1">
      <c r="F411" s="49"/>
      <c r="G411" s="49"/>
    </row>
    <row r="412" spans="6:7" ht="15.75" customHeight="1">
      <c r="F412" s="49"/>
      <c r="G412" s="49"/>
    </row>
    <row r="413" spans="6:7" ht="15.75" customHeight="1">
      <c r="F413" s="49"/>
      <c r="G413" s="49"/>
    </row>
    <row r="414" spans="6:7" ht="15.75" customHeight="1">
      <c r="F414" s="49"/>
      <c r="G414" s="49"/>
    </row>
    <row r="415" spans="6:7" ht="15.75" customHeight="1">
      <c r="F415" s="49"/>
      <c r="G415" s="49"/>
    </row>
    <row r="416" spans="6:7" ht="15.75" customHeight="1">
      <c r="F416" s="49"/>
      <c r="G416" s="49"/>
    </row>
    <row r="417" spans="6:7" ht="15.75" customHeight="1">
      <c r="F417" s="49"/>
      <c r="G417" s="49"/>
    </row>
    <row r="418" spans="6:7" ht="15.75" customHeight="1">
      <c r="F418" s="49"/>
      <c r="G418" s="49"/>
    </row>
    <row r="419" spans="6:7" ht="15.75" customHeight="1">
      <c r="F419" s="49"/>
      <c r="G419" s="49"/>
    </row>
    <row r="420" spans="6:7" ht="15.75" customHeight="1">
      <c r="F420" s="49"/>
      <c r="G420" s="49"/>
    </row>
    <row r="421" spans="6:7" ht="15.75" customHeight="1">
      <c r="F421" s="49"/>
      <c r="G421" s="49"/>
    </row>
    <row r="422" spans="6:7" ht="15.75" customHeight="1">
      <c r="F422" s="49"/>
      <c r="G422" s="49"/>
    </row>
    <row r="423" spans="6:7" ht="15.75" customHeight="1">
      <c r="F423" s="49"/>
      <c r="G423" s="49"/>
    </row>
    <row r="424" spans="6:7" ht="15.75" customHeight="1">
      <c r="F424" s="49"/>
      <c r="G424" s="49"/>
    </row>
    <row r="425" spans="6:7" ht="15.75" customHeight="1">
      <c r="F425" s="49"/>
      <c r="G425" s="49"/>
    </row>
    <row r="426" spans="6:7" ht="15.75" customHeight="1">
      <c r="F426" s="49"/>
      <c r="G426" s="49"/>
    </row>
    <row r="427" spans="6:7" ht="15.75" customHeight="1">
      <c r="F427" s="49"/>
      <c r="G427" s="49"/>
    </row>
    <row r="428" spans="6:7" ht="15.75" customHeight="1">
      <c r="F428" s="49"/>
      <c r="G428" s="49"/>
    </row>
    <row r="429" spans="6:7" ht="15.75" customHeight="1">
      <c r="F429" s="49"/>
      <c r="G429" s="49"/>
    </row>
    <row r="430" spans="6:7" ht="15.75" customHeight="1">
      <c r="F430" s="49"/>
      <c r="G430" s="49"/>
    </row>
    <row r="431" spans="6:7" ht="15.75" customHeight="1">
      <c r="F431" s="49"/>
      <c r="G431" s="49"/>
    </row>
    <row r="432" spans="6:7" ht="15.75" customHeight="1">
      <c r="F432" s="49"/>
      <c r="G432" s="49"/>
    </row>
    <row r="433" spans="6:7" ht="15.75" customHeight="1">
      <c r="F433" s="49"/>
      <c r="G433" s="49"/>
    </row>
    <row r="434" spans="6:7" ht="15.75" customHeight="1">
      <c r="F434" s="49"/>
      <c r="G434" s="49"/>
    </row>
    <row r="435" spans="6:7" ht="15.75" customHeight="1">
      <c r="F435" s="49"/>
      <c r="G435" s="49"/>
    </row>
    <row r="436" spans="6:7" ht="15.75" customHeight="1">
      <c r="F436" s="49"/>
      <c r="G436" s="49"/>
    </row>
    <row r="437" spans="6:7" ht="15.75" customHeight="1">
      <c r="F437" s="49"/>
      <c r="G437" s="49"/>
    </row>
    <row r="438" spans="6:7" ht="15.75" customHeight="1">
      <c r="F438" s="49"/>
      <c r="G438" s="49"/>
    </row>
    <row r="439" spans="6:7" ht="15.75" customHeight="1">
      <c r="F439" s="49"/>
      <c r="G439" s="49"/>
    </row>
    <row r="440" spans="6:7" ht="15.75" customHeight="1">
      <c r="F440" s="49"/>
      <c r="G440" s="49"/>
    </row>
    <row r="441" spans="6:7" ht="15.75" customHeight="1">
      <c r="F441" s="49"/>
      <c r="G441" s="49"/>
    </row>
    <row r="442" spans="6:7" ht="15.75" customHeight="1">
      <c r="F442" s="49"/>
      <c r="G442" s="49"/>
    </row>
    <row r="443" spans="6:7" ht="15.75" customHeight="1">
      <c r="F443" s="49"/>
      <c r="G443" s="49"/>
    </row>
    <row r="444" spans="6:7" ht="15.75" customHeight="1">
      <c r="F444" s="49"/>
      <c r="G444" s="49"/>
    </row>
    <row r="445" spans="6:7" ht="15.75" customHeight="1">
      <c r="F445" s="49"/>
      <c r="G445" s="49"/>
    </row>
    <row r="446" spans="6:7" ht="15.75" customHeight="1">
      <c r="F446" s="49"/>
      <c r="G446" s="49"/>
    </row>
    <row r="447" spans="6:7" ht="15.75" customHeight="1">
      <c r="F447" s="49"/>
      <c r="G447" s="49"/>
    </row>
    <row r="448" spans="6:7" ht="15.75" customHeight="1">
      <c r="F448" s="49"/>
      <c r="G448" s="49"/>
    </row>
    <row r="449" spans="6:7" ht="15.75" customHeight="1">
      <c r="F449" s="49"/>
      <c r="G449" s="49"/>
    </row>
    <row r="450" spans="6:7" ht="15.75" customHeight="1">
      <c r="F450" s="49"/>
      <c r="G450" s="49"/>
    </row>
    <row r="451" spans="6:7" ht="15.75" customHeight="1">
      <c r="F451" s="49"/>
      <c r="G451" s="49"/>
    </row>
    <row r="452" spans="6:7" ht="15.75" customHeight="1">
      <c r="F452" s="49"/>
      <c r="G452" s="49"/>
    </row>
    <row r="453" spans="6:7" ht="15.75" customHeight="1">
      <c r="F453" s="49"/>
      <c r="G453" s="49"/>
    </row>
    <row r="454" spans="6:7" ht="15.75" customHeight="1">
      <c r="F454" s="49"/>
      <c r="G454" s="49"/>
    </row>
    <row r="455" spans="6:7" ht="15.75" customHeight="1">
      <c r="F455" s="49"/>
      <c r="G455" s="49"/>
    </row>
    <row r="456" spans="6:7" ht="15.75" customHeight="1">
      <c r="F456" s="49"/>
      <c r="G456" s="49"/>
    </row>
    <row r="457" spans="6:7" ht="15.75" customHeight="1">
      <c r="F457" s="49"/>
      <c r="G457" s="49"/>
    </row>
    <row r="458" spans="6:7" ht="15.75" customHeight="1">
      <c r="F458" s="49"/>
      <c r="G458" s="49"/>
    </row>
    <row r="459" spans="6:7" ht="15.75" customHeight="1">
      <c r="F459" s="49"/>
      <c r="G459" s="49"/>
    </row>
    <row r="460" spans="6:7" ht="15.75" customHeight="1">
      <c r="F460" s="49"/>
      <c r="G460" s="49"/>
    </row>
    <row r="461" spans="6:7" ht="15.75" customHeight="1">
      <c r="F461" s="49"/>
      <c r="G461" s="49"/>
    </row>
    <row r="462" spans="6:7" ht="15.75" customHeight="1">
      <c r="F462" s="49"/>
      <c r="G462" s="49"/>
    </row>
    <row r="463" spans="6:7" ht="15.75" customHeight="1">
      <c r="F463" s="49"/>
      <c r="G463" s="49"/>
    </row>
    <row r="464" spans="6:7" ht="15.75" customHeight="1">
      <c r="F464" s="49"/>
      <c r="G464" s="49"/>
    </row>
    <row r="465" spans="6:7" ht="15.75" customHeight="1">
      <c r="F465" s="49"/>
      <c r="G465" s="49"/>
    </row>
    <row r="466" spans="6:7" ht="15.75" customHeight="1">
      <c r="F466" s="49"/>
      <c r="G466" s="49"/>
    </row>
    <row r="467" spans="6:7" ht="15.75" customHeight="1">
      <c r="F467" s="49"/>
      <c r="G467" s="49"/>
    </row>
    <row r="468" spans="6:7" ht="15.75" customHeight="1">
      <c r="F468" s="49"/>
      <c r="G468" s="49"/>
    </row>
    <row r="469" spans="6:7" ht="15.75" customHeight="1">
      <c r="F469" s="49"/>
      <c r="G469" s="49"/>
    </row>
    <row r="470" spans="6:7" ht="15.75" customHeight="1">
      <c r="F470" s="49"/>
      <c r="G470" s="49"/>
    </row>
    <row r="471" spans="6:7" ht="15.75" customHeight="1">
      <c r="F471" s="49"/>
      <c r="G471" s="49"/>
    </row>
    <row r="472" spans="6:7" ht="15.75" customHeight="1">
      <c r="F472" s="49"/>
      <c r="G472" s="49"/>
    </row>
    <row r="473" spans="6:7" ht="15.75" customHeight="1">
      <c r="F473" s="49"/>
      <c r="G473" s="49"/>
    </row>
    <row r="474" spans="6:7" ht="15.75" customHeight="1">
      <c r="F474" s="49"/>
      <c r="G474" s="49"/>
    </row>
    <row r="475" spans="6:7" ht="15.75" customHeight="1">
      <c r="F475" s="49"/>
      <c r="G475" s="49"/>
    </row>
    <row r="476" spans="6:7" ht="15.75" customHeight="1">
      <c r="F476" s="49"/>
      <c r="G476" s="49"/>
    </row>
    <row r="477" spans="6:7" ht="15.75" customHeight="1">
      <c r="F477" s="49"/>
      <c r="G477" s="49"/>
    </row>
    <row r="478" spans="6:7" ht="15.75" customHeight="1">
      <c r="F478" s="49"/>
      <c r="G478" s="49"/>
    </row>
    <row r="479" spans="6:7" ht="15.75" customHeight="1">
      <c r="F479" s="49"/>
      <c r="G479" s="49"/>
    </row>
    <row r="480" spans="6:7" ht="15.75" customHeight="1">
      <c r="F480" s="49"/>
      <c r="G480" s="49"/>
    </row>
    <row r="481" spans="6:7" ht="15.75" customHeight="1">
      <c r="F481" s="49"/>
      <c r="G481" s="49"/>
    </row>
    <row r="482" spans="6:7" ht="15.75" customHeight="1">
      <c r="F482" s="49"/>
      <c r="G482" s="49"/>
    </row>
    <row r="483" spans="6:7" ht="15.75" customHeight="1">
      <c r="F483" s="49"/>
      <c r="G483" s="49"/>
    </row>
    <row r="484" spans="6:7" ht="15.75" customHeight="1">
      <c r="F484" s="49"/>
      <c r="G484" s="49"/>
    </row>
    <row r="485" spans="6:7" ht="15.75" customHeight="1">
      <c r="F485" s="49"/>
      <c r="G485" s="49"/>
    </row>
    <row r="486" spans="6:7" ht="15.75" customHeight="1">
      <c r="F486" s="49"/>
      <c r="G486" s="49"/>
    </row>
    <row r="487" spans="6:7" ht="15.75" customHeight="1">
      <c r="F487" s="49"/>
      <c r="G487" s="49"/>
    </row>
    <row r="488" spans="6:7" ht="15.75" customHeight="1">
      <c r="F488" s="49"/>
      <c r="G488" s="49"/>
    </row>
    <row r="489" spans="6:7" ht="15.75" customHeight="1">
      <c r="F489" s="49"/>
      <c r="G489" s="49"/>
    </row>
    <row r="490" spans="6:7" ht="15.75" customHeight="1">
      <c r="F490" s="49"/>
      <c r="G490" s="49"/>
    </row>
    <row r="491" spans="6:7" ht="15.75" customHeight="1">
      <c r="F491" s="49"/>
      <c r="G491" s="49"/>
    </row>
    <row r="492" spans="6:7" ht="15.75" customHeight="1">
      <c r="F492" s="49"/>
      <c r="G492" s="49"/>
    </row>
    <row r="493" spans="6:7" ht="15.75" customHeight="1">
      <c r="F493" s="49"/>
      <c r="G493" s="49"/>
    </row>
    <row r="494" spans="6:7" ht="15.75" customHeight="1">
      <c r="F494" s="49"/>
      <c r="G494" s="49"/>
    </row>
    <row r="495" spans="6:7" ht="15.75" customHeight="1">
      <c r="F495" s="49"/>
      <c r="G495" s="49"/>
    </row>
    <row r="496" spans="6:7" ht="15.75" customHeight="1">
      <c r="F496" s="49"/>
      <c r="G496" s="49"/>
    </row>
    <row r="497" spans="6:7" ht="15.75" customHeight="1">
      <c r="F497" s="49"/>
      <c r="G497" s="49"/>
    </row>
    <row r="498" spans="6:7" ht="15.75" customHeight="1">
      <c r="F498" s="49"/>
      <c r="G498" s="49"/>
    </row>
    <row r="499" spans="6:7" ht="15.75" customHeight="1">
      <c r="F499" s="49"/>
      <c r="G499" s="49"/>
    </row>
    <row r="500" spans="6:7" ht="15.75" customHeight="1">
      <c r="F500" s="49"/>
      <c r="G500" s="49"/>
    </row>
    <row r="501" spans="6:7" ht="15.75" customHeight="1">
      <c r="F501" s="49"/>
      <c r="G501" s="49"/>
    </row>
    <row r="502" spans="6:7" ht="15.75" customHeight="1">
      <c r="F502" s="49"/>
      <c r="G502" s="49"/>
    </row>
    <row r="503" spans="6:7" ht="15.75" customHeight="1">
      <c r="F503" s="49"/>
      <c r="G503" s="49"/>
    </row>
    <row r="504" spans="6:7" ht="15.75" customHeight="1">
      <c r="F504" s="49"/>
      <c r="G504" s="49"/>
    </row>
    <row r="505" spans="6:7" ht="15.75" customHeight="1">
      <c r="F505" s="49"/>
      <c r="G505" s="49"/>
    </row>
    <row r="506" spans="6:7" ht="15.75" customHeight="1">
      <c r="F506" s="49"/>
      <c r="G506" s="49"/>
    </row>
    <row r="507" spans="6:7" ht="15.75" customHeight="1">
      <c r="F507" s="49"/>
      <c r="G507" s="49"/>
    </row>
    <row r="508" spans="6:7" ht="15.75" customHeight="1">
      <c r="F508" s="49"/>
      <c r="G508" s="49"/>
    </row>
    <row r="509" spans="6:7" ht="15.75" customHeight="1">
      <c r="F509" s="49"/>
      <c r="G509" s="49"/>
    </row>
    <row r="510" spans="6:7" ht="15.75" customHeight="1">
      <c r="F510" s="49"/>
      <c r="G510" s="49"/>
    </row>
    <row r="511" spans="6:7" ht="15.75" customHeight="1">
      <c r="F511" s="49"/>
      <c r="G511" s="49"/>
    </row>
    <row r="512" spans="6:7" ht="15.75" customHeight="1">
      <c r="F512" s="49"/>
      <c r="G512" s="49"/>
    </row>
    <row r="513" spans="6:7" ht="15.75" customHeight="1">
      <c r="F513" s="49"/>
      <c r="G513" s="49"/>
    </row>
    <row r="514" spans="6:7" ht="15.75" customHeight="1">
      <c r="F514" s="49"/>
      <c r="G514" s="49"/>
    </row>
    <row r="515" spans="6:7" ht="15.75" customHeight="1">
      <c r="F515" s="49"/>
      <c r="G515" s="49"/>
    </row>
    <row r="516" spans="6:7" ht="15.75" customHeight="1">
      <c r="F516" s="49"/>
      <c r="G516" s="49"/>
    </row>
    <row r="517" spans="6:7" ht="15.75" customHeight="1">
      <c r="F517" s="49"/>
      <c r="G517" s="49"/>
    </row>
    <row r="518" spans="6:7" ht="15.75" customHeight="1">
      <c r="F518" s="49"/>
      <c r="G518" s="49"/>
    </row>
    <row r="519" spans="6:7" ht="15.75" customHeight="1">
      <c r="F519" s="49"/>
      <c r="G519" s="49"/>
    </row>
    <row r="520" spans="6:7" ht="15.75" customHeight="1">
      <c r="F520" s="49"/>
      <c r="G520" s="49"/>
    </row>
    <row r="521" spans="6:7" ht="15.75" customHeight="1">
      <c r="F521" s="49"/>
      <c r="G521" s="49"/>
    </row>
    <row r="522" spans="6:7" ht="15.75" customHeight="1">
      <c r="F522" s="49"/>
      <c r="G522" s="49"/>
    </row>
    <row r="523" spans="6:7" ht="15.75" customHeight="1">
      <c r="F523" s="49"/>
      <c r="G523" s="49"/>
    </row>
    <row r="524" spans="6:7" ht="15.75" customHeight="1">
      <c r="F524" s="49"/>
      <c r="G524" s="49"/>
    </row>
    <row r="525" spans="6:7" ht="15.75" customHeight="1">
      <c r="F525" s="49"/>
      <c r="G525" s="49"/>
    </row>
    <row r="526" spans="6:7" ht="15.75" customHeight="1">
      <c r="F526" s="49"/>
      <c r="G526" s="49"/>
    </row>
    <row r="527" spans="6:7" ht="15.75" customHeight="1">
      <c r="F527" s="49"/>
      <c r="G527" s="49"/>
    </row>
    <row r="528" spans="6:7" ht="15.75" customHeight="1">
      <c r="F528" s="49"/>
      <c r="G528" s="49"/>
    </row>
    <row r="529" spans="6:7" ht="15.75" customHeight="1">
      <c r="F529" s="49"/>
      <c r="G529" s="49"/>
    </row>
    <row r="530" spans="6:7" ht="15.75" customHeight="1">
      <c r="F530" s="49"/>
      <c r="G530" s="49"/>
    </row>
    <row r="531" spans="6:7" ht="15.75" customHeight="1">
      <c r="F531" s="49"/>
      <c r="G531" s="49"/>
    </row>
    <row r="532" spans="6:7" ht="15.75" customHeight="1">
      <c r="F532" s="49"/>
      <c r="G532" s="49"/>
    </row>
    <row r="533" spans="6:7" ht="15.75" customHeight="1">
      <c r="F533" s="49"/>
      <c r="G533" s="49"/>
    </row>
    <row r="534" spans="6:7" ht="15.75" customHeight="1">
      <c r="F534" s="49"/>
      <c r="G534" s="49"/>
    </row>
    <row r="535" spans="6:7" ht="15.75" customHeight="1">
      <c r="F535" s="49"/>
      <c r="G535" s="49"/>
    </row>
    <row r="536" spans="6:7" ht="15.75" customHeight="1">
      <c r="F536" s="49"/>
      <c r="G536" s="49"/>
    </row>
    <row r="537" spans="6:7" ht="15.75" customHeight="1">
      <c r="F537" s="49"/>
      <c r="G537" s="49"/>
    </row>
    <row r="538" spans="6:7" ht="15.75" customHeight="1">
      <c r="F538" s="49"/>
      <c r="G538" s="49"/>
    </row>
    <row r="539" spans="6:7" ht="15.75" customHeight="1">
      <c r="F539" s="49"/>
      <c r="G539" s="49"/>
    </row>
    <row r="540" spans="6:7" ht="15.75" customHeight="1">
      <c r="F540" s="49"/>
      <c r="G540" s="49"/>
    </row>
    <row r="541" spans="6:7" ht="15.75" customHeight="1">
      <c r="F541" s="49"/>
      <c r="G541" s="49"/>
    </row>
    <row r="542" spans="6:7" ht="15.75" customHeight="1">
      <c r="F542" s="49"/>
      <c r="G542" s="49"/>
    </row>
    <row r="543" spans="6:7" ht="15.75" customHeight="1">
      <c r="F543" s="49"/>
      <c r="G543" s="49"/>
    </row>
    <row r="544" spans="6:7" ht="15.75" customHeight="1">
      <c r="F544" s="49"/>
      <c r="G544" s="49"/>
    </row>
    <row r="545" spans="6:7" ht="15.75" customHeight="1">
      <c r="F545" s="49"/>
      <c r="G545" s="49"/>
    </row>
    <row r="546" spans="6:7" ht="15.75" customHeight="1">
      <c r="F546" s="49"/>
      <c r="G546" s="49"/>
    </row>
    <row r="547" spans="6:7" ht="15.75" customHeight="1">
      <c r="F547" s="49"/>
      <c r="G547" s="49"/>
    </row>
    <row r="548" spans="6:7" ht="15.75" customHeight="1">
      <c r="F548" s="49"/>
      <c r="G548" s="49"/>
    </row>
    <row r="549" spans="6:7" ht="15.75" customHeight="1">
      <c r="F549" s="49"/>
      <c r="G549" s="49"/>
    </row>
    <row r="550" spans="6:7" ht="15.75" customHeight="1">
      <c r="F550" s="49"/>
      <c r="G550" s="49"/>
    </row>
    <row r="551" spans="6:7" ht="15.75" customHeight="1">
      <c r="F551" s="49"/>
      <c r="G551" s="49"/>
    </row>
    <row r="552" spans="6:7" ht="15.75" customHeight="1">
      <c r="F552" s="49"/>
      <c r="G552" s="49"/>
    </row>
    <row r="553" spans="6:7" ht="15.75" customHeight="1">
      <c r="F553" s="49"/>
      <c r="G553" s="49"/>
    </row>
    <row r="554" spans="6:7" ht="15.75" customHeight="1">
      <c r="F554" s="49"/>
      <c r="G554" s="49"/>
    </row>
    <row r="555" spans="6:7" ht="15.75" customHeight="1">
      <c r="F555" s="49"/>
      <c r="G555" s="49"/>
    </row>
    <row r="556" spans="6:7" ht="15.75" customHeight="1">
      <c r="F556" s="49"/>
      <c r="G556" s="49"/>
    </row>
    <row r="557" spans="6:7" ht="15.75" customHeight="1">
      <c r="F557" s="49"/>
      <c r="G557" s="49"/>
    </row>
    <row r="558" spans="6:7" ht="15.75" customHeight="1">
      <c r="F558" s="49"/>
      <c r="G558" s="49"/>
    </row>
    <row r="559" spans="6:7" ht="15.75" customHeight="1">
      <c r="F559" s="49"/>
      <c r="G559" s="49"/>
    </row>
    <row r="560" spans="6:7" ht="15.75" customHeight="1">
      <c r="F560" s="49"/>
      <c r="G560" s="49"/>
    </row>
    <row r="561" spans="6:7" ht="15.75" customHeight="1">
      <c r="F561" s="49"/>
      <c r="G561" s="49"/>
    </row>
    <row r="562" spans="6:7" ht="15.75" customHeight="1">
      <c r="F562" s="49"/>
      <c r="G562" s="49"/>
    </row>
    <row r="563" spans="6:7" ht="15.75" customHeight="1">
      <c r="F563" s="49"/>
      <c r="G563" s="49"/>
    </row>
    <row r="564" spans="6:7" ht="15.75" customHeight="1">
      <c r="F564" s="49"/>
      <c r="G564" s="49"/>
    </row>
    <row r="565" spans="6:7" ht="15.75" customHeight="1">
      <c r="F565" s="49"/>
      <c r="G565" s="49"/>
    </row>
    <row r="566" spans="6:7" ht="15.75" customHeight="1">
      <c r="F566" s="49"/>
      <c r="G566" s="49"/>
    </row>
    <row r="567" spans="6:7" ht="15.75" customHeight="1">
      <c r="F567" s="49"/>
      <c r="G567" s="49"/>
    </row>
    <row r="568" spans="6:7" ht="15.75" customHeight="1">
      <c r="F568" s="49"/>
      <c r="G568" s="49"/>
    </row>
    <row r="569" spans="6:7" ht="15.75" customHeight="1">
      <c r="F569" s="49"/>
      <c r="G569" s="49"/>
    </row>
    <row r="570" spans="6:7" ht="15.75" customHeight="1">
      <c r="F570" s="49"/>
      <c r="G570" s="49"/>
    </row>
    <row r="571" spans="6:7" ht="15.75" customHeight="1">
      <c r="F571" s="49"/>
      <c r="G571" s="49"/>
    </row>
    <row r="572" spans="6:7" ht="15.75" customHeight="1">
      <c r="F572" s="49"/>
      <c r="G572" s="49"/>
    </row>
    <row r="573" spans="6:7" ht="15.75" customHeight="1">
      <c r="F573" s="49"/>
      <c r="G573" s="49"/>
    </row>
    <row r="574" spans="6:7" ht="15.75" customHeight="1">
      <c r="F574" s="49"/>
      <c r="G574" s="49"/>
    </row>
    <row r="575" spans="6:7" ht="15.75" customHeight="1">
      <c r="F575" s="49"/>
      <c r="G575" s="49"/>
    </row>
    <row r="576" spans="6:7" ht="15.75" customHeight="1">
      <c r="F576" s="49"/>
      <c r="G576" s="49"/>
    </row>
    <row r="577" spans="6:7" ht="15.75" customHeight="1">
      <c r="F577" s="49"/>
      <c r="G577" s="49"/>
    </row>
    <row r="578" spans="6:7" ht="15.75" customHeight="1">
      <c r="F578" s="49"/>
      <c r="G578" s="49"/>
    </row>
    <row r="579" spans="6:7" ht="15.75" customHeight="1">
      <c r="F579" s="49"/>
      <c r="G579" s="49"/>
    </row>
    <row r="580" spans="6:7" ht="15.75" customHeight="1">
      <c r="F580" s="49"/>
      <c r="G580" s="49"/>
    </row>
    <row r="581" spans="6:7" ht="15.75" customHeight="1">
      <c r="F581" s="49"/>
      <c r="G581" s="49"/>
    </row>
    <row r="582" spans="6:7" ht="15.75" customHeight="1">
      <c r="F582" s="49"/>
      <c r="G582" s="49"/>
    </row>
    <row r="583" spans="6:7" ht="15.75" customHeight="1">
      <c r="F583" s="49"/>
      <c r="G583" s="49"/>
    </row>
    <row r="584" spans="6:7" ht="15.75" customHeight="1">
      <c r="F584" s="49"/>
      <c r="G584" s="49"/>
    </row>
    <row r="585" spans="6:7" ht="15.75" customHeight="1">
      <c r="F585" s="49"/>
      <c r="G585" s="49"/>
    </row>
    <row r="586" spans="6:7" ht="15.75" customHeight="1">
      <c r="F586" s="49"/>
      <c r="G586" s="49"/>
    </row>
    <row r="587" spans="6:7" ht="15.75" customHeight="1">
      <c r="F587" s="49"/>
      <c r="G587" s="49"/>
    </row>
    <row r="588" spans="6:7" ht="15.75" customHeight="1">
      <c r="F588" s="49"/>
      <c r="G588" s="49"/>
    </row>
    <row r="589" spans="6:7" ht="15.75" customHeight="1">
      <c r="F589" s="49"/>
      <c r="G589" s="49"/>
    </row>
    <row r="590" spans="6:7" ht="15.75" customHeight="1">
      <c r="F590" s="49"/>
      <c r="G590" s="49"/>
    </row>
    <row r="591" spans="6:7" ht="15.75" customHeight="1">
      <c r="F591" s="49"/>
      <c r="G591" s="49"/>
    </row>
    <row r="592" spans="6:7" ht="15.75" customHeight="1">
      <c r="F592" s="49"/>
      <c r="G592" s="49"/>
    </row>
    <row r="593" spans="6:7" ht="15.75" customHeight="1">
      <c r="F593" s="49"/>
      <c r="G593" s="49"/>
    </row>
    <row r="594" spans="6:7" ht="15.75" customHeight="1">
      <c r="F594" s="49"/>
      <c r="G594" s="49"/>
    </row>
    <row r="595" spans="6:7" ht="15.75" customHeight="1">
      <c r="F595" s="49"/>
      <c r="G595" s="49"/>
    </row>
    <row r="596" spans="6:7" ht="15.75" customHeight="1">
      <c r="F596" s="49"/>
      <c r="G596" s="49"/>
    </row>
    <row r="597" spans="6:7" ht="15.75" customHeight="1">
      <c r="F597" s="49"/>
      <c r="G597" s="49"/>
    </row>
    <row r="598" spans="6:7" ht="15.75" customHeight="1">
      <c r="F598" s="49"/>
      <c r="G598" s="49"/>
    </row>
    <row r="599" spans="6:7" ht="15.75" customHeight="1">
      <c r="F599" s="49"/>
      <c r="G599" s="49"/>
    </row>
    <row r="600" spans="6:7" ht="15.75" customHeight="1">
      <c r="F600" s="49"/>
      <c r="G600" s="49"/>
    </row>
    <row r="601" spans="6:7" ht="15.75" customHeight="1">
      <c r="F601" s="49"/>
      <c r="G601" s="49"/>
    </row>
    <row r="602" spans="6:7" ht="15.75" customHeight="1">
      <c r="F602" s="49"/>
      <c r="G602" s="49"/>
    </row>
    <row r="603" spans="6:7" ht="15.75" customHeight="1">
      <c r="F603" s="49"/>
      <c r="G603" s="49"/>
    </row>
    <row r="604" spans="6:7" ht="15.75" customHeight="1">
      <c r="F604" s="49"/>
      <c r="G604" s="49"/>
    </row>
    <row r="605" spans="6:7" ht="15.75" customHeight="1">
      <c r="F605" s="49"/>
      <c r="G605" s="49"/>
    </row>
    <row r="606" spans="6:7" ht="15.75" customHeight="1">
      <c r="F606" s="49"/>
      <c r="G606" s="49"/>
    </row>
    <row r="607" spans="6:7" ht="15.75" customHeight="1">
      <c r="F607" s="49"/>
      <c r="G607" s="49"/>
    </row>
    <row r="608" spans="6:7" ht="15.75" customHeight="1">
      <c r="F608" s="49"/>
      <c r="G608" s="49"/>
    </row>
    <row r="609" spans="6:7" ht="15.75" customHeight="1">
      <c r="F609" s="49"/>
      <c r="G609" s="49"/>
    </row>
    <row r="610" spans="6:7" ht="15.75" customHeight="1">
      <c r="F610" s="49"/>
      <c r="G610" s="49"/>
    </row>
    <row r="611" spans="6:7" ht="15.75" customHeight="1">
      <c r="F611" s="49"/>
      <c r="G611" s="49"/>
    </row>
    <row r="612" spans="6:7" ht="15.75" customHeight="1">
      <c r="F612" s="49"/>
      <c r="G612" s="49"/>
    </row>
    <row r="613" spans="6:7" ht="15.75" customHeight="1">
      <c r="F613" s="49"/>
      <c r="G613" s="49"/>
    </row>
    <row r="614" spans="6:7" ht="15.75" customHeight="1">
      <c r="F614" s="49"/>
      <c r="G614" s="49"/>
    </row>
    <row r="615" spans="6:7" ht="15.75" customHeight="1">
      <c r="F615" s="49"/>
      <c r="G615" s="49"/>
    </row>
    <row r="616" spans="6:7" ht="15.75" customHeight="1">
      <c r="F616" s="49"/>
      <c r="G616" s="49"/>
    </row>
    <row r="617" spans="6:7" ht="15.75" customHeight="1">
      <c r="F617" s="49"/>
      <c r="G617" s="49"/>
    </row>
    <row r="618" spans="6:7" ht="15.75" customHeight="1">
      <c r="F618" s="49"/>
      <c r="G618" s="49"/>
    </row>
    <row r="619" spans="6:7" ht="15.75" customHeight="1">
      <c r="F619" s="49"/>
      <c r="G619" s="49"/>
    </row>
    <row r="620" spans="6:7" ht="15.75" customHeight="1">
      <c r="F620" s="49"/>
      <c r="G620" s="49"/>
    </row>
    <row r="621" spans="6:7" ht="15.75" customHeight="1">
      <c r="F621" s="49"/>
      <c r="G621" s="49"/>
    </row>
    <row r="622" spans="6:7" ht="15.75" customHeight="1">
      <c r="F622" s="49"/>
      <c r="G622" s="49"/>
    </row>
    <row r="623" spans="6:7" ht="15.75" customHeight="1">
      <c r="F623" s="49"/>
      <c r="G623" s="49"/>
    </row>
    <row r="624" spans="6:7" ht="15.75" customHeight="1">
      <c r="F624" s="49"/>
      <c r="G624" s="49"/>
    </row>
    <row r="625" spans="6:7" ht="15.75" customHeight="1">
      <c r="F625" s="49"/>
      <c r="G625" s="49"/>
    </row>
    <row r="626" spans="6:7" ht="15.75" customHeight="1">
      <c r="F626" s="49"/>
      <c r="G626" s="49"/>
    </row>
    <row r="627" spans="6:7" ht="15.75" customHeight="1">
      <c r="F627" s="49"/>
      <c r="G627" s="49"/>
    </row>
    <row r="628" spans="6:7" ht="15.75" customHeight="1">
      <c r="F628" s="49"/>
      <c r="G628" s="49"/>
    </row>
    <row r="629" spans="6:7" ht="15.75" customHeight="1">
      <c r="F629" s="49"/>
      <c r="G629" s="49"/>
    </row>
    <row r="630" spans="6:7" ht="15.75" customHeight="1">
      <c r="F630" s="49"/>
      <c r="G630" s="49"/>
    </row>
    <row r="631" spans="6:7" ht="15.75" customHeight="1">
      <c r="F631" s="49"/>
      <c r="G631" s="49"/>
    </row>
    <row r="632" spans="6:7" ht="15.75" customHeight="1">
      <c r="F632" s="49"/>
      <c r="G632" s="49"/>
    </row>
    <row r="633" spans="6:7" ht="15.75" customHeight="1">
      <c r="F633" s="49"/>
      <c r="G633" s="49"/>
    </row>
    <row r="634" spans="6:7" ht="15.75" customHeight="1">
      <c r="F634" s="49"/>
      <c r="G634" s="49"/>
    </row>
    <row r="635" spans="6:7" ht="15.75" customHeight="1">
      <c r="F635" s="49"/>
      <c r="G635" s="49"/>
    </row>
    <row r="636" spans="6:7" ht="15.75" customHeight="1">
      <c r="F636" s="49"/>
      <c r="G636" s="49"/>
    </row>
    <row r="637" spans="6:7" ht="15.75" customHeight="1">
      <c r="F637" s="49"/>
      <c r="G637" s="49"/>
    </row>
    <row r="638" spans="6:7" ht="15.75" customHeight="1">
      <c r="F638" s="49"/>
      <c r="G638" s="49"/>
    </row>
    <row r="639" spans="6:7" ht="15.75" customHeight="1">
      <c r="F639" s="49"/>
      <c r="G639" s="49"/>
    </row>
    <row r="640" spans="6:7" ht="15.75" customHeight="1">
      <c r="F640" s="49"/>
      <c r="G640" s="49"/>
    </row>
    <row r="641" spans="6:7" ht="15.75" customHeight="1">
      <c r="F641" s="49"/>
      <c r="G641" s="49"/>
    </row>
    <row r="642" spans="6:7" ht="15.75" customHeight="1">
      <c r="F642" s="49"/>
      <c r="G642" s="49"/>
    </row>
    <row r="643" spans="6:7" ht="15.75" customHeight="1">
      <c r="F643" s="49"/>
      <c r="G643" s="49"/>
    </row>
    <row r="644" spans="6:7" ht="15.75" customHeight="1">
      <c r="F644" s="49"/>
      <c r="G644" s="49"/>
    </row>
    <row r="645" spans="6:7" ht="15.75" customHeight="1">
      <c r="F645" s="49"/>
      <c r="G645" s="49"/>
    </row>
    <row r="646" spans="6:7" ht="15.75" customHeight="1">
      <c r="F646" s="49"/>
      <c r="G646" s="49"/>
    </row>
    <row r="647" spans="6:7" ht="15.75" customHeight="1">
      <c r="F647" s="49"/>
      <c r="G647" s="49"/>
    </row>
    <row r="648" spans="6:7" ht="15.75" customHeight="1">
      <c r="F648" s="49"/>
      <c r="G648" s="49"/>
    </row>
    <row r="649" spans="6:7" ht="15.75" customHeight="1">
      <c r="F649" s="49"/>
      <c r="G649" s="49"/>
    </row>
    <row r="650" spans="6:7" ht="15.75" customHeight="1">
      <c r="F650" s="49"/>
      <c r="G650" s="49"/>
    </row>
    <row r="651" spans="6:7" ht="15.75" customHeight="1">
      <c r="F651" s="49"/>
      <c r="G651" s="49"/>
    </row>
    <row r="652" spans="6:7" ht="15.75" customHeight="1">
      <c r="F652" s="49"/>
      <c r="G652" s="49"/>
    </row>
    <row r="653" spans="6:7" ht="15.75" customHeight="1">
      <c r="F653" s="49"/>
      <c r="G653" s="49"/>
    </row>
    <row r="654" spans="6:7" ht="15.75" customHeight="1">
      <c r="F654" s="49"/>
      <c r="G654" s="49"/>
    </row>
    <row r="655" spans="6:7" ht="15.75" customHeight="1">
      <c r="F655" s="49"/>
      <c r="G655" s="49"/>
    </row>
    <row r="656" spans="6:7" ht="15.75" customHeight="1">
      <c r="F656" s="49"/>
      <c r="G656" s="49"/>
    </row>
    <row r="657" spans="6:7" ht="15.75" customHeight="1">
      <c r="F657" s="49"/>
      <c r="G657" s="49"/>
    </row>
    <row r="658" spans="6:7" ht="15.75" customHeight="1">
      <c r="F658" s="49"/>
      <c r="G658" s="49"/>
    </row>
    <row r="659" spans="6:7" ht="15.75" customHeight="1">
      <c r="F659" s="49"/>
      <c r="G659" s="49"/>
    </row>
    <row r="660" spans="6:7" ht="15.75" customHeight="1">
      <c r="F660" s="49"/>
      <c r="G660" s="49"/>
    </row>
    <row r="661" spans="6:7" ht="15.75" customHeight="1">
      <c r="F661" s="49"/>
      <c r="G661" s="49"/>
    </row>
    <row r="662" spans="6:7" ht="15.75" customHeight="1">
      <c r="F662" s="49"/>
      <c r="G662" s="49"/>
    </row>
    <row r="663" spans="6:7" ht="15.75" customHeight="1">
      <c r="F663" s="49"/>
      <c r="G663" s="49"/>
    </row>
    <row r="664" spans="6:7" ht="15.75" customHeight="1">
      <c r="F664" s="49"/>
      <c r="G664" s="49"/>
    </row>
    <row r="665" spans="6:7" ht="15.75" customHeight="1">
      <c r="F665" s="49"/>
      <c r="G665" s="49"/>
    </row>
    <row r="666" spans="6:7" ht="15.75" customHeight="1">
      <c r="F666" s="49"/>
      <c r="G666" s="49"/>
    </row>
    <row r="667" spans="6:7" ht="15.75" customHeight="1">
      <c r="F667" s="49"/>
      <c r="G667" s="49"/>
    </row>
    <row r="668" spans="6:7" ht="15.75" customHeight="1">
      <c r="F668" s="49"/>
      <c r="G668" s="49"/>
    </row>
    <row r="669" spans="6:7" ht="15.75" customHeight="1">
      <c r="F669" s="49"/>
      <c r="G669" s="49"/>
    </row>
    <row r="670" spans="6:7" ht="15.75" customHeight="1">
      <c r="F670" s="49"/>
      <c r="G670" s="49"/>
    </row>
    <row r="671" spans="6:7" ht="15.75" customHeight="1">
      <c r="F671" s="49"/>
      <c r="G671" s="49"/>
    </row>
    <row r="672" spans="6:7" ht="15.75" customHeight="1">
      <c r="F672" s="49"/>
      <c r="G672" s="49"/>
    </row>
    <row r="673" spans="6:7" ht="15.75" customHeight="1">
      <c r="F673" s="49"/>
      <c r="G673" s="49"/>
    </row>
    <row r="674" spans="6:7" ht="15.75" customHeight="1">
      <c r="F674" s="49"/>
      <c r="G674" s="49"/>
    </row>
    <row r="675" spans="6:7" ht="15.75" customHeight="1">
      <c r="F675" s="49"/>
      <c r="G675" s="49"/>
    </row>
    <row r="676" spans="6:7" ht="15.75" customHeight="1">
      <c r="F676" s="49"/>
      <c r="G676" s="49"/>
    </row>
    <row r="677" spans="6:7" ht="15.75" customHeight="1">
      <c r="F677" s="49"/>
      <c r="G677" s="49"/>
    </row>
    <row r="678" spans="6:7" ht="15.75" customHeight="1">
      <c r="F678" s="49"/>
      <c r="G678" s="49"/>
    </row>
    <row r="679" spans="6:7" ht="15.75" customHeight="1">
      <c r="F679" s="49"/>
      <c r="G679" s="49"/>
    </row>
    <row r="680" spans="6:7" ht="15.75" customHeight="1">
      <c r="F680" s="49"/>
      <c r="G680" s="49"/>
    </row>
    <row r="681" spans="6:7" ht="15.75" customHeight="1">
      <c r="F681" s="49"/>
      <c r="G681" s="49"/>
    </row>
    <row r="682" spans="6:7" ht="15.75" customHeight="1">
      <c r="F682" s="49"/>
      <c r="G682" s="49"/>
    </row>
    <row r="683" spans="6:7" ht="15.75" customHeight="1">
      <c r="F683" s="49"/>
      <c r="G683" s="49"/>
    </row>
    <row r="684" spans="6:7" ht="15.75" customHeight="1">
      <c r="F684" s="49"/>
      <c r="G684" s="49"/>
    </row>
    <row r="685" spans="6:7" ht="15.75" customHeight="1">
      <c r="F685" s="49"/>
      <c r="G685" s="49"/>
    </row>
    <row r="686" spans="6:7" ht="15.75" customHeight="1">
      <c r="F686" s="49"/>
      <c r="G686" s="49"/>
    </row>
    <row r="687" spans="6:7" ht="15.75" customHeight="1">
      <c r="F687" s="49"/>
      <c r="G687" s="49"/>
    </row>
    <row r="688" spans="6:7" ht="15.75" customHeight="1">
      <c r="F688" s="49"/>
      <c r="G688" s="49"/>
    </row>
    <row r="689" spans="6:7" ht="15.75" customHeight="1">
      <c r="F689" s="49"/>
      <c r="G689" s="49"/>
    </row>
    <row r="690" spans="6:7" ht="15.75" customHeight="1">
      <c r="F690" s="49"/>
      <c r="G690" s="49"/>
    </row>
    <row r="691" spans="6:7" ht="15.75" customHeight="1">
      <c r="F691" s="49"/>
      <c r="G691" s="49"/>
    </row>
    <row r="692" spans="6:7" ht="15.75" customHeight="1">
      <c r="F692" s="49"/>
      <c r="G692" s="49"/>
    </row>
    <row r="693" spans="6:7" ht="15.75" customHeight="1">
      <c r="F693" s="49"/>
      <c r="G693" s="49"/>
    </row>
    <row r="694" spans="6:7" ht="15.75" customHeight="1">
      <c r="F694" s="49"/>
      <c r="G694" s="49"/>
    </row>
    <row r="695" spans="6:7" ht="15.75" customHeight="1">
      <c r="F695" s="49"/>
      <c r="G695" s="49"/>
    </row>
    <row r="696" spans="6:7" ht="15.75" customHeight="1">
      <c r="F696" s="49"/>
      <c r="G696" s="49"/>
    </row>
    <row r="697" spans="6:7" ht="15.75" customHeight="1">
      <c r="F697" s="49"/>
      <c r="G697" s="49"/>
    </row>
    <row r="698" spans="6:7" ht="15.75" customHeight="1">
      <c r="F698" s="49"/>
      <c r="G698" s="49"/>
    </row>
    <row r="699" spans="6:7" ht="15.75" customHeight="1">
      <c r="F699" s="49"/>
      <c r="G699" s="49"/>
    </row>
    <row r="700" spans="6:7" ht="15.75" customHeight="1">
      <c r="F700" s="49"/>
      <c r="G700" s="49"/>
    </row>
    <row r="701" spans="6:7" ht="15.75" customHeight="1">
      <c r="F701" s="49"/>
      <c r="G701" s="49"/>
    </row>
    <row r="702" spans="6:7" ht="15.75" customHeight="1">
      <c r="F702" s="49"/>
      <c r="G702" s="49"/>
    </row>
    <row r="703" spans="6:7" ht="15.75" customHeight="1">
      <c r="F703" s="49"/>
      <c r="G703" s="49"/>
    </row>
    <row r="704" spans="6:7" ht="15.75" customHeight="1">
      <c r="F704" s="49"/>
      <c r="G704" s="49"/>
    </row>
    <row r="705" spans="6:7" ht="15.75" customHeight="1">
      <c r="F705" s="49"/>
      <c r="G705" s="49"/>
    </row>
    <row r="706" spans="6:7" ht="15.75" customHeight="1">
      <c r="F706" s="49"/>
      <c r="G706" s="49"/>
    </row>
    <row r="707" spans="6:7" ht="15.75" customHeight="1">
      <c r="F707" s="49"/>
      <c r="G707" s="49"/>
    </row>
    <row r="708" spans="6:7" ht="15.75" customHeight="1">
      <c r="F708" s="49"/>
      <c r="G708" s="49"/>
    </row>
    <row r="709" spans="6:7" ht="15.75" customHeight="1">
      <c r="F709" s="49"/>
      <c r="G709" s="49"/>
    </row>
    <row r="710" spans="6:7" ht="15.75" customHeight="1">
      <c r="F710" s="49"/>
      <c r="G710" s="49"/>
    </row>
    <row r="711" spans="6:7" ht="15.75" customHeight="1">
      <c r="F711" s="49"/>
      <c r="G711" s="49"/>
    </row>
    <row r="712" spans="6:7" ht="15.75" customHeight="1">
      <c r="F712" s="49"/>
      <c r="G712" s="49"/>
    </row>
    <row r="713" spans="6:7" ht="15.75" customHeight="1">
      <c r="F713" s="49"/>
      <c r="G713" s="49"/>
    </row>
    <row r="714" spans="6:7" ht="15.75" customHeight="1">
      <c r="F714" s="49"/>
      <c r="G714" s="49"/>
    </row>
    <row r="715" spans="6:7" ht="15.75" customHeight="1">
      <c r="F715" s="49"/>
      <c r="G715" s="49"/>
    </row>
    <row r="716" spans="6:7" ht="15.75" customHeight="1">
      <c r="F716" s="49"/>
      <c r="G716" s="49"/>
    </row>
    <row r="717" spans="6:7" ht="15.75" customHeight="1">
      <c r="F717" s="49"/>
      <c r="G717" s="49"/>
    </row>
    <row r="718" spans="6:7" ht="15.75" customHeight="1">
      <c r="F718" s="49"/>
      <c r="G718" s="49"/>
    </row>
    <row r="719" spans="6:7" ht="15.75" customHeight="1">
      <c r="F719" s="49"/>
      <c r="G719" s="49"/>
    </row>
    <row r="720" spans="6:7" ht="15.75" customHeight="1">
      <c r="F720" s="49"/>
      <c r="G720" s="49"/>
    </row>
    <row r="721" spans="6:7" ht="15.75" customHeight="1">
      <c r="F721" s="49"/>
      <c r="G721" s="49"/>
    </row>
    <row r="722" spans="6:7" ht="15.75" customHeight="1">
      <c r="F722" s="49"/>
      <c r="G722" s="49"/>
    </row>
    <row r="723" spans="6:7" ht="15.75" customHeight="1">
      <c r="F723" s="49"/>
      <c r="G723" s="49"/>
    </row>
    <row r="724" spans="6:7" ht="15.75" customHeight="1">
      <c r="F724" s="49"/>
      <c r="G724" s="49"/>
    </row>
    <row r="725" spans="6:7" ht="15.75" customHeight="1">
      <c r="F725" s="49"/>
      <c r="G725" s="49"/>
    </row>
    <row r="726" spans="6:7" ht="15.75" customHeight="1">
      <c r="F726" s="49"/>
      <c r="G726" s="49"/>
    </row>
    <row r="727" spans="6:7" ht="15.75" customHeight="1">
      <c r="F727" s="49"/>
      <c r="G727" s="49"/>
    </row>
    <row r="728" spans="6:7" ht="15.75" customHeight="1">
      <c r="F728" s="49"/>
      <c r="G728" s="49"/>
    </row>
    <row r="729" spans="6:7" ht="15.75" customHeight="1">
      <c r="F729" s="49"/>
      <c r="G729" s="49"/>
    </row>
    <row r="730" spans="6:7" ht="15.75" customHeight="1">
      <c r="F730" s="49"/>
      <c r="G730" s="49"/>
    </row>
    <row r="731" spans="6:7" ht="15.75" customHeight="1">
      <c r="F731" s="49"/>
      <c r="G731" s="49"/>
    </row>
    <row r="732" spans="6:7" ht="15.75" customHeight="1">
      <c r="F732" s="49"/>
      <c r="G732" s="49"/>
    </row>
    <row r="733" spans="6:7" ht="15.75" customHeight="1">
      <c r="F733" s="49"/>
      <c r="G733" s="49"/>
    </row>
    <row r="734" spans="6:7" ht="15.75" customHeight="1">
      <c r="F734" s="49"/>
      <c r="G734" s="49"/>
    </row>
    <row r="735" spans="6:7" ht="15.75" customHeight="1">
      <c r="F735" s="49"/>
      <c r="G735" s="49"/>
    </row>
    <row r="736" spans="6:7" ht="15.75" customHeight="1">
      <c r="F736" s="49"/>
      <c r="G736" s="49"/>
    </row>
    <row r="737" spans="6:7" ht="15.75" customHeight="1">
      <c r="F737" s="49"/>
      <c r="G737" s="49"/>
    </row>
    <row r="738" spans="6:7" ht="15.75" customHeight="1">
      <c r="F738" s="49"/>
      <c r="G738" s="49"/>
    </row>
    <row r="739" spans="6:7" ht="15.75" customHeight="1">
      <c r="F739" s="49"/>
      <c r="G739" s="49"/>
    </row>
    <row r="740" spans="6:7" ht="15.75" customHeight="1">
      <c r="F740" s="49"/>
      <c r="G740" s="49"/>
    </row>
    <row r="741" spans="6:7" ht="15.75" customHeight="1">
      <c r="F741" s="49"/>
      <c r="G741" s="49"/>
    </row>
    <row r="742" spans="6:7" ht="15.75" customHeight="1">
      <c r="F742" s="49"/>
      <c r="G742" s="49"/>
    </row>
    <row r="743" spans="6:7" ht="15.75" customHeight="1">
      <c r="F743" s="49"/>
      <c r="G743" s="49"/>
    </row>
    <row r="744" spans="6:7" ht="15.75" customHeight="1">
      <c r="F744" s="49"/>
      <c r="G744" s="49"/>
    </row>
    <row r="745" spans="6:7" ht="15.75" customHeight="1">
      <c r="F745" s="49"/>
      <c r="G745" s="49"/>
    </row>
    <row r="746" spans="6:7" ht="15.75" customHeight="1">
      <c r="F746" s="49"/>
      <c r="G746" s="49"/>
    </row>
    <row r="747" spans="6:7" ht="15.75" customHeight="1">
      <c r="F747" s="49"/>
      <c r="G747" s="49"/>
    </row>
    <row r="748" spans="6:7" ht="15.75" customHeight="1">
      <c r="F748" s="49"/>
      <c r="G748" s="49"/>
    </row>
    <row r="749" spans="6:7" ht="15.75" customHeight="1">
      <c r="F749" s="49"/>
      <c r="G749" s="49"/>
    </row>
    <row r="750" spans="6:7" ht="15.75" customHeight="1">
      <c r="F750" s="49"/>
      <c r="G750" s="49"/>
    </row>
    <row r="751" spans="6:7" ht="15.75" customHeight="1">
      <c r="F751" s="49"/>
      <c r="G751" s="49"/>
    </row>
    <row r="752" spans="6:7" ht="15.75" customHeight="1">
      <c r="F752" s="49"/>
      <c r="G752" s="49"/>
    </row>
    <row r="753" spans="6:7" ht="15.75" customHeight="1">
      <c r="F753" s="49"/>
      <c r="G753" s="49"/>
    </row>
    <row r="754" spans="6:7" ht="15.75" customHeight="1">
      <c r="F754" s="49"/>
      <c r="G754" s="49"/>
    </row>
    <row r="755" spans="6:7" ht="15.75" customHeight="1">
      <c r="F755" s="49"/>
      <c r="G755" s="49"/>
    </row>
    <row r="756" spans="6:7" ht="15.75" customHeight="1">
      <c r="F756" s="49"/>
      <c r="G756" s="49"/>
    </row>
    <row r="757" spans="6:7" ht="15.75" customHeight="1">
      <c r="F757" s="49"/>
      <c r="G757" s="49"/>
    </row>
    <row r="758" spans="6:7" ht="15.75" customHeight="1">
      <c r="F758" s="49"/>
      <c r="G758" s="49"/>
    </row>
    <row r="759" spans="6:7" ht="15.75" customHeight="1">
      <c r="F759" s="49"/>
      <c r="G759" s="49"/>
    </row>
    <row r="760" spans="6:7" ht="15.75" customHeight="1">
      <c r="F760" s="49"/>
      <c r="G760" s="49"/>
    </row>
    <row r="761" spans="6:7" ht="15.75" customHeight="1">
      <c r="F761" s="49"/>
      <c r="G761" s="49"/>
    </row>
    <row r="762" spans="6:7" ht="15.75" customHeight="1">
      <c r="F762" s="49"/>
      <c r="G762" s="49"/>
    </row>
    <row r="763" spans="6:7" ht="15.75" customHeight="1">
      <c r="F763" s="49"/>
      <c r="G763" s="49"/>
    </row>
    <row r="764" spans="6:7" ht="15.75" customHeight="1">
      <c r="F764" s="49"/>
      <c r="G764" s="49"/>
    </row>
    <row r="765" spans="6:7" ht="15.75" customHeight="1">
      <c r="F765" s="49"/>
      <c r="G765" s="49"/>
    </row>
    <row r="766" spans="6:7" ht="15.75" customHeight="1">
      <c r="F766" s="49"/>
      <c r="G766" s="49"/>
    </row>
    <row r="767" spans="6:7" ht="15.75" customHeight="1">
      <c r="F767" s="49"/>
      <c r="G767" s="49"/>
    </row>
    <row r="768" spans="6:7" ht="15.75" customHeight="1">
      <c r="F768" s="49"/>
      <c r="G768" s="49"/>
    </row>
    <row r="769" spans="6:7" ht="15.75" customHeight="1">
      <c r="F769" s="49"/>
      <c r="G769" s="49"/>
    </row>
    <row r="770" spans="6:7" ht="15.75" customHeight="1">
      <c r="F770" s="49"/>
      <c r="G770" s="49"/>
    </row>
    <row r="771" spans="6:7" ht="15.75" customHeight="1">
      <c r="F771" s="49"/>
      <c r="G771" s="49"/>
    </row>
    <row r="772" spans="6:7" ht="15.75" customHeight="1">
      <c r="F772" s="49"/>
      <c r="G772" s="49"/>
    </row>
    <row r="773" spans="6:7" ht="15.75" customHeight="1">
      <c r="F773" s="49"/>
      <c r="G773" s="49"/>
    </row>
    <row r="774" spans="6:7" ht="15.75" customHeight="1">
      <c r="F774" s="49"/>
      <c r="G774" s="49"/>
    </row>
    <row r="775" spans="6:7" ht="15.75" customHeight="1">
      <c r="F775" s="49"/>
      <c r="G775" s="49"/>
    </row>
    <row r="776" spans="6:7" ht="15.75" customHeight="1">
      <c r="F776" s="49"/>
      <c r="G776" s="49"/>
    </row>
    <row r="777" spans="6:7" ht="15.75" customHeight="1">
      <c r="F777" s="49"/>
      <c r="G777" s="49"/>
    </row>
    <row r="778" spans="6:7" ht="15.75" customHeight="1">
      <c r="F778" s="49"/>
      <c r="G778" s="49"/>
    </row>
    <row r="779" spans="6:7" ht="15.75" customHeight="1">
      <c r="F779" s="49"/>
      <c r="G779" s="49"/>
    </row>
    <row r="780" spans="6:7" ht="15.75" customHeight="1">
      <c r="F780" s="49"/>
      <c r="G780" s="49"/>
    </row>
    <row r="781" spans="6:7" ht="15.75" customHeight="1">
      <c r="F781" s="49"/>
      <c r="G781" s="49"/>
    </row>
    <row r="782" spans="6:7" ht="15.75" customHeight="1">
      <c r="F782" s="49"/>
      <c r="G782" s="49"/>
    </row>
    <row r="783" spans="6:7" ht="15.75" customHeight="1">
      <c r="F783" s="49"/>
      <c r="G783" s="49"/>
    </row>
    <row r="784" spans="6:7" ht="15.75" customHeight="1">
      <c r="F784" s="49"/>
      <c r="G784" s="49"/>
    </row>
    <row r="785" spans="6:7" ht="15.75" customHeight="1">
      <c r="F785" s="49"/>
      <c r="G785" s="49"/>
    </row>
    <row r="786" spans="6:7" ht="15.75" customHeight="1">
      <c r="F786" s="49"/>
      <c r="G786" s="49"/>
    </row>
    <row r="787" spans="6:7" ht="15.75" customHeight="1">
      <c r="F787" s="49"/>
      <c r="G787" s="49"/>
    </row>
    <row r="788" spans="6:7" ht="15.75" customHeight="1">
      <c r="F788" s="49"/>
      <c r="G788" s="49"/>
    </row>
    <row r="789" spans="6:7" ht="15.75" customHeight="1">
      <c r="F789" s="49"/>
      <c r="G789" s="49"/>
    </row>
    <row r="790" spans="6:7" ht="15.75" customHeight="1">
      <c r="F790" s="49"/>
      <c r="G790" s="49"/>
    </row>
    <row r="791" spans="6:7" ht="15.75" customHeight="1">
      <c r="F791" s="49"/>
      <c r="G791" s="49"/>
    </row>
    <row r="792" spans="6:7" ht="15.75" customHeight="1">
      <c r="F792" s="49"/>
      <c r="G792" s="49"/>
    </row>
    <row r="793" spans="6:7" ht="15.75" customHeight="1">
      <c r="F793" s="49"/>
      <c r="G793" s="49"/>
    </row>
    <row r="794" spans="6:7" ht="15.75" customHeight="1">
      <c r="F794" s="49"/>
      <c r="G794" s="49"/>
    </row>
    <row r="795" spans="6:7" ht="15.75" customHeight="1">
      <c r="F795" s="49"/>
      <c r="G795" s="49"/>
    </row>
    <row r="796" spans="6:7" ht="15.75" customHeight="1">
      <c r="F796" s="49"/>
      <c r="G796" s="49"/>
    </row>
    <row r="797" spans="6:7" ht="15.75" customHeight="1">
      <c r="F797" s="49"/>
      <c r="G797" s="49"/>
    </row>
    <row r="798" spans="6:7" ht="15.75" customHeight="1">
      <c r="F798" s="49"/>
      <c r="G798" s="49"/>
    </row>
    <row r="799" spans="6:7" ht="15.75" customHeight="1">
      <c r="F799" s="49"/>
      <c r="G799" s="49"/>
    </row>
    <row r="800" spans="6:7" ht="15.75" customHeight="1">
      <c r="F800" s="49"/>
      <c r="G800" s="49"/>
    </row>
    <row r="801" spans="6:7" ht="15.75" customHeight="1">
      <c r="F801" s="49"/>
      <c r="G801" s="49"/>
    </row>
    <row r="802" spans="6:7" ht="15.75" customHeight="1">
      <c r="F802" s="49"/>
      <c r="G802" s="49"/>
    </row>
    <row r="803" spans="6:7" ht="15.75" customHeight="1">
      <c r="F803" s="49"/>
      <c r="G803" s="49"/>
    </row>
    <row r="804" spans="6:7" ht="15.75" customHeight="1">
      <c r="F804" s="49"/>
      <c r="G804" s="49"/>
    </row>
    <row r="805" spans="6:7" ht="15.75" customHeight="1">
      <c r="F805" s="49"/>
      <c r="G805" s="49"/>
    </row>
    <row r="806" spans="6:7" ht="15.75" customHeight="1">
      <c r="F806" s="49"/>
      <c r="G806" s="49"/>
    </row>
    <row r="807" spans="6:7" ht="15.75" customHeight="1">
      <c r="F807" s="49"/>
      <c r="G807" s="49"/>
    </row>
    <row r="808" spans="6:7" ht="15.75" customHeight="1">
      <c r="F808" s="49"/>
      <c r="G808" s="49"/>
    </row>
    <row r="809" spans="6:7" ht="15.75" customHeight="1">
      <c r="F809" s="49"/>
      <c r="G809" s="49"/>
    </row>
    <row r="810" spans="6:7" ht="15.75" customHeight="1">
      <c r="F810" s="49"/>
      <c r="G810" s="49"/>
    </row>
    <row r="811" spans="6:7" ht="15.75" customHeight="1">
      <c r="F811" s="49"/>
      <c r="G811" s="49"/>
    </row>
    <row r="812" spans="6:7" ht="15.75" customHeight="1">
      <c r="F812" s="49"/>
      <c r="G812" s="49"/>
    </row>
    <row r="813" spans="6:7" ht="15.75" customHeight="1">
      <c r="F813" s="49"/>
      <c r="G813" s="49"/>
    </row>
    <row r="814" spans="6:7" ht="15.75" customHeight="1">
      <c r="F814" s="49"/>
      <c r="G814" s="49"/>
    </row>
    <row r="815" spans="6:7" ht="15.75" customHeight="1">
      <c r="F815" s="49"/>
      <c r="G815" s="49"/>
    </row>
    <row r="816" spans="6:7" ht="15.75" customHeight="1">
      <c r="F816" s="49"/>
      <c r="G816" s="49"/>
    </row>
    <row r="817" spans="6:7" ht="15.75" customHeight="1">
      <c r="F817" s="49"/>
      <c r="G817" s="49"/>
    </row>
    <row r="818" spans="6:7" ht="15.75" customHeight="1">
      <c r="F818" s="49"/>
      <c r="G818" s="49"/>
    </row>
    <row r="819" spans="6:7" ht="15.75" customHeight="1">
      <c r="F819" s="49"/>
      <c r="G819" s="49"/>
    </row>
    <row r="820" spans="6:7" ht="15.75" customHeight="1">
      <c r="F820" s="49"/>
      <c r="G820" s="49"/>
    </row>
    <row r="821" spans="6:7" ht="15.75" customHeight="1">
      <c r="F821" s="49"/>
      <c r="G821" s="49"/>
    </row>
    <row r="822" spans="6:7" ht="15.75" customHeight="1">
      <c r="F822" s="49"/>
      <c r="G822" s="49"/>
    </row>
    <row r="823" spans="6:7" ht="15.75" customHeight="1">
      <c r="F823" s="49"/>
      <c r="G823" s="49"/>
    </row>
    <row r="824" spans="6:7" ht="15.75" customHeight="1">
      <c r="F824" s="49"/>
      <c r="G824" s="49"/>
    </row>
    <row r="825" spans="6:7" ht="15.75" customHeight="1">
      <c r="F825" s="49"/>
      <c r="G825" s="49"/>
    </row>
    <row r="826" spans="6:7" ht="15.75" customHeight="1">
      <c r="F826" s="49"/>
      <c r="G826" s="49"/>
    </row>
    <row r="827" spans="6:7" ht="15.75" customHeight="1">
      <c r="F827" s="49"/>
      <c r="G827" s="49"/>
    </row>
    <row r="828" spans="6:7" ht="15.75" customHeight="1">
      <c r="F828" s="49"/>
      <c r="G828" s="49"/>
    </row>
    <row r="829" spans="6:7" ht="15.75" customHeight="1">
      <c r="F829" s="49"/>
      <c r="G829" s="49"/>
    </row>
    <row r="830" spans="6:7" ht="15.75" customHeight="1">
      <c r="F830" s="49"/>
      <c r="G830" s="49"/>
    </row>
    <row r="831" spans="6:7" ht="15.75" customHeight="1">
      <c r="F831" s="49"/>
      <c r="G831" s="49"/>
    </row>
    <row r="832" spans="6:7" ht="15.75" customHeight="1">
      <c r="F832" s="49"/>
      <c r="G832" s="49"/>
    </row>
    <row r="833" spans="6:7" ht="15.75" customHeight="1">
      <c r="F833" s="49"/>
      <c r="G833" s="49"/>
    </row>
    <row r="834" spans="6:7" ht="15.75" customHeight="1">
      <c r="F834" s="49"/>
      <c r="G834" s="49"/>
    </row>
    <row r="835" spans="6:7" ht="15.75" customHeight="1">
      <c r="F835" s="49"/>
      <c r="G835" s="49"/>
    </row>
    <row r="836" spans="6:7" ht="15.75" customHeight="1">
      <c r="F836" s="49"/>
      <c r="G836" s="49"/>
    </row>
    <row r="837" spans="6:7" ht="15.75" customHeight="1">
      <c r="F837" s="49"/>
      <c r="G837" s="49"/>
    </row>
    <row r="838" spans="6:7" ht="15.75" customHeight="1">
      <c r="F838" s="49"/>
      <c r="G838" s="49"/>
    </row>
    <row r="839" spans="6:7" ht="15.75" customHeight="1">
      <c r="F839" s="49"/>
      <c r="G839" s="49"/>
    </row>
    <row r="840" spans="6:7" ht="15.75" customHeight="1">
      <c r="F840" s="49"/>
      <c r="G840" s="49"/>
    </row>
    <row r="841" spans="6:7" ht="15.75" customHeight="1">
      <c r="F841" s="49"/>
      <c r="G841" s="49"/>
    </row>
    <row r="842" spans="6:7" ht="15.75" customHeight="1">
      <c r="F842" s="49"/>
      <c r="G842" s="49"/>
    </row>
    <row r="843" spans="6:7" ht="15.75" customHeight="1">
      <c r="F843" s="49"/>
      <c r="G843" s="49"/>
    </row>
    <row r="844" spans="6:7" ht="15.75" customHeight="1">
      <c r="F844" s="49"/>
      <c r="G844" s="49"/>
    </row>
    <row r="845" spans="6:7" ht="15.75" customHeight="1">
      <c r="F845" s="49"/>
      <c r="G845" s="49"/>
    </row>
    <row r="846" spans="6:7" ht="15.75" customHeight="1">
      <c r="F846" s="49"/>
      <c r="G846" s="49"/>
    </row>
    <row r="847" spans="6:7" ht="15.75" customHeight="1">
      <c r="F847" s="49"/>
      <c r="G847" s="49"/>
    </row>
    <row r="848" spans="6:7" ht="15.75" customHeight="1">
      <c r="F848" s="49"/>
      <c r="G848" s="49"/>
    </row>
    <row r="849" spans="6:7" ht="15.75" customHeight="1">
      <c r="F849" s="49"/>
      <c r="G849" s="49"/>
    </row>
    <row r="850" spans="6:7" ht="15.75" customHeight="1">
      <c r="F850" s="49"/>
      <c r="G850" s="49"/>
    </row>
    <row r="851" spans="6:7" ht="15.75" customHeight="1">
      <c r="F851" s="49"/>
      <c r="G851" s="49"/>
    </row>
    <row r="852" spans="6:7" ht="15.75" customHeight="1">
      <c r="F852" s="49"/>
      <c r="G852" s="49"/>
    </row>
    <row r="853" spans="6:7" ht="15.75" customHeight="1">
      <c r="F853" s="49"/>
      <c r="G853" s="49"/>
    </row>
    <row r="854" spans="6:7" ht="15.75" customHeight="1">
      <c r="F854" s="49"/>
      <c r="G854" s="49"/>
    </row>
    <row r="855" spans="6:7" ht="15.75" customHeight="1">
      <c r="F855" s="49"/>
      <c r="G855" s="49"/>
    </row>
    <row r="856" spans="6:7" ht="15.75" customHeight="1">
      <c r="F856" s="49"/>
      <c r="G856" s="49"/>
    </row>
    <row r="857" spans="6:7" ht="15.75" customHeight="1">
      <c r="F857" s="49"/>
      <c r="G857" s="49"/>
    </row>
    <row r="858" spans="6:7" ht="15.75" customHeight="1">
      <c r="F858" s="49"/>
      <c r="G858" s="49"/>
    </row>
    <row r="859" spans="6:7" ht="15.75" customHeight="1">
      <c r="F859" s="49"/>
      <c r="G859" s="49"/>
    </row>
    <row r="860" spans="6:7" ht="15.75" customHeight="1">
      <c r="F860" s="49"/>
      <c r="G860" s="49"/>
    </row>
    <row r="861" spans="6:7" ht="15.75" customHeight="1">
      <c r="F861" s="49"/>
      <c r="G861" s="49"/>
    </row>
    <row r="862" spans="6:7" ht="15.75" customHeight="1">
      <c r="F862" s="49"/>
      <c r="G862" s="49"/>
    </row>
    <row r="863" spans="6:7" ht="15.75" customHeight="1">
      <c r="F863" s="49"/>
      <c r="G863" s="49"/>
    </row>
    <row r="864" spans="6:7" ht="15.75" customHeight="1">
      <c r="F864" s="49"/>
      <c r="G864" s="49"/>
    </row>
    <row r="865" spans="6:7" ht="15.75" customHeight="1">
      <c r="F865" s="49"/>
      <c r="G865" s="49"/>
    </row>
    <row r="866" spans="6:7" ht="15.75" customHeight="1">
      <c r="F866" s="49"/>
      <c r="G866" s="49"/>
    </row>
    <row r="867" spans="6:7" ht="15.75" customHeight="1">
      <c r="F867" s="49"/>
      <c r="G867" s="49"/>
    </row>
    <row r="868" spans="6:7" ht="15.75" customHeight="1">
      <c r="F868" s="49"/>
      <c r="G868" s="49"/>
    </row>
    <row r="869" spans="6:7" ht="15.75" customHeight="1">
      <c r="F869" s="49"/>
      <c r="G869" s="49"/>
    </row>
    <row r="870" spans="6:7" ht="15.75" customHeight="1">
      <c r="F870" s="49"/>
      <c r="G870" s="49"/>
    </row>
    <row r="871" spans="6:7" ht="15.75" customHeight="1">
      <c r="F871" s="49"/>
      <c r="G871" s="49"/>
    </row>
    <row r="872" spans="6:7" ht="15.75" customHeight="1">
      <c r="F872" s="49"/>
      <c r="G872" s="49"/>
    </row>
    <row r="873" spans="6:7" ht="15.75" customHeight="1">
      <c r="F873" s="49"/>
      <c r="G873" s="49"/>
    </row>
    <row r="874" spans="6:7" ht="15.75" customHeight="1">
      <c r="F874" s="49"/>
      <c r="G874" s="49"/>
    </row>
    <row r="875" spans="6:7" ht="15.75" customHeight="1">
      <c r="F875" s="49"/>
      <c r="G875" s="49"/>
    </row>
    <row r="876" spans="6:7" ht="15.75" customHeight="1">
      <c r="F876" s="49"/>
      <c r="G876" s="49"/>
    </row>
    <row r="877" spans="6:7" ht="15.75" customHeight="1">
      <c r="F877" s="49"/>
      <c r="G877" s="49"/>
    </row>
    <row r="878" spans="6:7" ht="15.75" customHeight="1">
      <c r="F878" s="49"/>
      <c r="G878" s="49"/>
    </row>
    <row r="879" spans="6:7" ht="15.75" customHeight="1">
      <c r="F879" s="49"/>
      <c r="G879" s="49"/>
    </row>
    <row r="880" spans="6:7" ht="15.75" customHeight="1">
      <c r="F880" s="49"/>
      <c r="G880" s="49"/>
    </row>
    <row r="881" spans="6:7" ht="15.75" customHeight="1">
      <c r="F881" s="49"/>
      <c r="G881" s="49"/>
    </row>
    <row r="882" spans="6:7" ht="15.75" customHeight="1">
      <c r="F882" s="49"/>
      <c r="G882" s="49"/>
    </row>
    <row r="883" spans="6:7" ht="15.75" customHeight="1">
      <c r="F883" s="49"/>
      <c r="G883" s="49"/>
    </row>
    <row r="884" spans="6:7" ht="15.75" customHeight="1">
      <c r="F884" s="49"/>
      <c r="G884" s="49"/>
    </row>
    <row r="885" spans="6:7" ht="15.75" customHeight="1">
      <c r="F885" s="49"/>
      <c r="G885" s="49"/>
    </row>
    <row r="886" spans="6:7" ht="15.75" customHeight="1">
      <c r="F886" s="49"/>
      <c r="G886" s="49"/>
    </row>
    <row r="887" spans="6:7" ht="15.75" customHeight="1">
      <c r="F887" s="49"/>
      <c r="G887" s="49"/>
    </row>
    <row r="888" spans="6:7" ht="15.75" customHeight="1">
      <c r="F888" s="49"/>
      <c r="G888" s="49"/>
    </row>
    <row r="889" spans="6:7" ht="15.75" customHeight="1">
      <c r="F889" s="49"/>
      <c r="G889" s="49"/>
    </row>
    <row r="890" spans="6:7" ht="15.75" customHeight="1">
      <c r="F890" s="49"/>
      <c r="G890" s="49"/>
    </row>
    <row r="891" spans="6:7" ht="15.75" customHeight="1">
      <c r="F891" s="49"/>
      <c r="G891" s="49"/>
    </row>
    <row r="892" spans="6:7" ht="15.75" customHeight="1">
      <c r="F892" s="49"/>
      <c r="G892" s="49"/>
    </row>
    <row r="893" spans="6:7" ht="15.75" customHeight="1">
      <c r="F893" s="49"/>
      <c r="G893" s="49"/>
    </row>
    <row r="894" spans="6:7" ht="15.75" customHeight="1">
      <c r="F894" s="49"/>
      <c r="G894" s="49"/>
    </row>
    <row r="895" spans="6:7" ht="15.75" customHeight="1">
      <c r="F895" s="49"/>
      <c r="G895" s="49"/>
    </row>
    <row r="896" spans="6:7" ht="15.75" customHeight="1">
      <c r="F896" s="49"/>
      <c r="G896" s="49"/>
    </row>
    <row r="897" spans="6:7" ht="15.75" customHeight="1">
      <c r="F897" s="49"/>
      <c r="G897" s="49"/>
    </row>
    <row r="898" spans="6:7" ht="15.75" customHeight="1">
      <c r="F898" s="49"/>
      <c r="G898" s="49"/>
    </row>
    <row r="899" spans="6:7" ht="15.75" customHeight="1">
      <c r="F899" s="49"/>
      <c r="G899" s="49"/>
    </row>
    <row r="900" spans="6:7" ht="15.75" customHeight="1">
      <c r="F900" s="49"/>
      <c r="G900" s="49"/>
    </row>
    <row r="901" spans="6:7" ht="15.75" customHeight="1">
      <c r="F901" s="49"/>
      <c r="G901" s="49"/>
    </row>
    <row r="902" spans="6:7" ht="15.75" customHeight="1">
      <c r="F902" s="49"/>
      <c r="G902" s="49"/>
    </row>
    <row r="903" spans="6:7" ht="15.75" customHeight="1">
      <c r="F903" s="49"/>
      <c r="G903" s="49"/>
    </row>
    <row r="904" spans="6:7" ht="15.75" customHeight="1">
      <c r="F904" s="49"/>
      <c r="G904" s="49"/>
    </row>
    <row r="905" spans="6:7" ht="15.75" customHeight="1">
      <c r="F905" s="49"/>
      <c r="G905" s="49"/>
    </row>
    <row r="906" spans="6:7" ht="15.75" customHeight="1">
      <c r="F906" s="49"/>
      <c r="G906" s="49"/>
    </row>
    <row r="907" spans="6:7" ht="15.75" customHeight="1">
      <c r="F907" s="49"/>
      <c r="G907" s="49"/>
    </row>
    <row r="908" spans="6:7" ht="15.75" customHeight="1">
      <c r="F908" s="49"/>
      <c r="G908" s="49"/>
    </row>
    <row r="909" spans="6:7" ht="15.75" customHeight="1">
      <c r="F909" s="49"/>
      <c r="G909" s="49"/>
    </row>
    <row r="910" spans="6:7" ht="15.75" customHeight="1">
      <c r="F910" s="49"/>
      <c r="G910" s="49"/>
    </row>
    <row r="911" spans="6:7" ht="15.75" customHeight="1">
      <c r="F911" s="49"/>
      <c r="G911" s="49"/>
    </row>
    <row r="912" spans="6:7" ht="15.75" customHeight="1">
      <c r="F912" s="49"/>
      <c r="G912" s="49"/>
    </row>
    <row r="913" spans="6:7" ht="15.75" customHeight="1">
      <c r="F913" s="49"/>
      <c r="G913" s="49"/>
    </row>
    <row r="914" spans="6:7" ht="15.75" customHeight="1">
      <c r="F914" s="49"/>
      <c r="G914" s="49"/>
    </row>
    <row r="915" spans="6:7" ht="15.75" customHeight="1">
      <c r="F915" s="49"/>
      <c r="G915" s="49"/>
    </row>
    <row r="916" spans="6:7" ht="15.75" customHeight="1">
      <c r="F916" s="49"/>
      <c r="G916" s="49"/>
    </row>
    <row r="917" spans="6:7" ht="15.75" customHeight="1">
      <c r="F917" s="49"/>
      <c r="G917" s="49"/>
    </row>
    <row r="918" spans="6:7" ht="15.75" customHeight="1">
      <c r="F918" s="49"/>
      <c r="G918" s="49"/>
    </row>
    <row r="919" spans="6:7" ht="15.75" customHeight="1">
      <c r="F919" s="49"/>
      <c r="G919" s="49"/>
    </row>
    <row r="920" spans="6:7" ht="15.75" customHeight="1">
      <c r="F920" s="49"/>
      <c r="G920" s="49"/>
    </row>
    <row r="921" spans="6:7" ht="15.75" customHeight="1">
      <c r="F921" s="49"/>
      <c r="G921" s="49"/>
    </row>
    <row r="922" spans="6:7" ht="15.75" customHeight="1">
      <c r="F922" s="49"/>
      <c r="G922" s="49"/>
    </row>
    <row r="923" spans="6:7" ht="15.75" customHeight="1">
      <c r="F923" s="49"/>
      <c r="G923" s="49"/>
    </row>
    <row r="924" spans="6:7" ht="15.75" customHeight="1">
      <c r="F924" s="49"/>
      <c r="G924" s="49"/>
    </row>
    <row r="925" spans="6:7" ht="15.75" customHeight="1">
      <c r="F925" s="49"/>
      <c r="G925" s="49"/>
    </row>
    <row r="926" spans="6:7" ht="15.75" customHeight="1">
      <c r="F926" s="49"/>
      <c r="G926" s="49"/>
    </row>
    <row r="927" spans="6:7" ht="15.75" customHeight="1">
      <c r="F927" s="49"/>
      <c r="G927" s="49"/>
    </row>
    <row r="928" spans="6:7" ht="15.75" customHeight="1">
      <c r="F928" s="49"/>
      <c r="G928" s="49"/>
    </row>
    <row r="929" spans="6:7" ht="15.75" customHeight="1">
      <c r="F929" s="49"/>
      <c r="G929" s="49"/>
    </row>
    <row r="930" spans="6:7" ht="15.75" customHeight="1">
      <c r="F930" s="49"/>
      <c r="G930" s="49"/>
    </row>
    <row r="931" spans="6:7" ht="15.75" customHeight="1">
      <c r="F931" s="49"/>
      <c r="G931" s="49"/>
    </row>
    <row r="932" spans="6:7" ht="15.75" customHeight="1">
      <c r="F932" s="49"/>
      <c r="G932" s="49"/>
    </row>
    <row r="933" spans="6:7" ht="15.75" customHeight="1">
      <c r="F933" s="49"/>
      <c r="G933" s="49"/>
    </row>
    <row r="934" spans="6:7" ht="15.75" customHeight="1">
      <c r="F934" s="49"/>
      <c r="G934" s="49"/>
    </row>
    <row r="935" spans="6:7" ht="15.75" customHeight="1">
      <c r="F935" s="49"/>
      <c r="G935" s="49"/>
    </row>
    <row r="936" spans="6:7" ht="15.75" customHeight="1">
      <c r="F936" s="49"/>
      <c r="G936" s="49"/>
    </row>
    <row r="937" spans="6:7" ht="15.75" customHeight="1">
      <c r="F937" s="49"/>
      <c r="G937" s="49"/>
    </row>
    <row r="938" spans="6:7" ht="15.75" customHeight="1">
      <c r="F938" s="49"/>
      <c r="G938" s="49"/>
    </row>
    <row r="939" spans="6:7" ht="15.75" customHeight="1">
      <c r="F939" s="49"/>
      <c r="G939" s="49"/>
    </row>
    <row r="940" spans="6:7" ht="15.75" customHeight="1">
      <c r="F940" s="49"/>
      <c r="G940" s="49"/>
    </row>
    <row r="941" spans="6:7" ht="15.75" customHeight="1">
      <c r="F941" s="49"/>
      <c r="G941" s="49"/>
    </row>
    <row r="942" spans="6:7" ht="15.75" customHeight="1">
      <c r="F942" s="49"/>
      <c r="G942" s="49"/>
    </row>
    <row r="943" spans="6:7" ht="15.75" customHeight="1">
      <c r="F943" s="49"/>
      <c r="G943" s="49"/>
    </row>
    <row r="944" spans="6:7" ht="15.75" customHeight="1">
      <c r="F944" s="49"/>
      <c r="G944" s="49"/>
    </row>
    <row r="945" spans="6:7" ht="15.75" customHeight="1">
      <c r="F945" s="49"/>
      <c r="G945" s="49"/>
    </row>
    <row r="946" spans="6:7" ht="15.75" customHeight="1">
      <c r="F946" s="49"/>
      <c r="G946" s="49"/>
    </row>
    <row r="947" spans="6:7" ht="15.75" customHeight="1">
      <c r="F947" s="49"/>
      <c r="G947" s="49"/>
    </row>
    <row r="948" spans="6:7" ht="15.75" customHeight="1">
      <c r="F948" s="49"/>
      <c r="G948" s="49"/>
    </row>
    <row r="949" spans="6:7" ht="15.75" customHeight="1">
      <c r="F949" s="49"/>
      <c r="G949" s="49"/>
    </row>
    <row r="950" spans="6:7" ht="15.75" customHeight="1">
      <c r="F950" s="49"/>
      <c r="G950" s="49"/>
    </row>
    <row r="951" spans="6:7" ht="15.75" customHeight="1">
      <c r="F951" s="49"/>
      <c r="G951" s="49"/>
    </row>
    <row r="952" spans="6:7" ht="15.75" customHeight="1">
      <c r="F952" s="49"/>
      <c r="G952" s="49"/>
    </row>
    <row r="953" spans="6:7" ht="15.75" customHeight="1">
      <c r="F953" s="49"/>
      <c r="G953" s="49"/>
    </row>
    <row r="954" spans="6:7" ht="15.75" customHeight="1">
      <c r="F954" s="49"/>
      <c r="G954" s="49"/>
    </row>
    <row r="955" spans="6:7" ht="15.75" customHeight="1">
      <c r="F955" s="49"/>
      <c r="G955" s="49"/>
    </row>
    <row r="956" spans="6:7" ht="15.75" customHeight="1">
      <c r="F956" s="49"/>
      <c r="G956" s="49"/>
    </row>
    <row r="957" spans="6:7" ht="15.75" customHeight="1">
      <c r="F957" s="49"/>
      <c r="G957" s="49"/>
    </row>
    <row r="958" spans="6:7" ht="15.75" customHeight="1">
      <c r="F958" s="49"/>
      <c r="G958" s="49"/>
    </row>
    <row r="959" spans="6:7" ht="15.75" customHeight="1">
      <c r="F959" s="49"/>
      <c r="G959" s="49"/>
    </row>
    <row r="960" spans="6:7" ht="15.75" customHeight="1">
      <c r="F960" s="49"/>
      <c r="G960" s="49"/>
    </row>
    <row r="961" spans="6:7" ht="15.75" customHeight="1">
      <c r="F961" s="49"/>
      <c r="G961" s="49"/>
    </row>
    <row r="962" spans="6:7" ht="15.75" customHeight="1">
      <c r="F962" s="49"/>
      <c r="G962" s="49"/>
    </row>
    <row r="963" spans="6:7" ht="15.75" customHeight="1">
      <c r="F963" s="49"/>
      <c r="G963" s="49"/>
    </row>
    <row r="964" spans="6:7" ht="15.75" customHeight="1">
      <c r="F964" s="49"/>
      <c r="G964" s="49"/>
    </row>
    <row r="965" spans="6:7" ht="15.75" customHeight="1">
      <c r="F965" s="49"/>
      <c r="G965" s="49"/>
    </row>
    <row r="966" spans="6:7" ht="15.75" customHeight="1">
      <c r="F966" s="49"/>
      <c r="G966" s="49"/>
    </row>
    <row r="967" spans="6:7" ht="15.75" customHeight="1">
      <c r="F967" s="49"/>
      <c r="G967" s="49"/>
    </row>
    <row r="968" spans="6:7" ht="15.75" customHeight="1">
      <c r="F968" s="49"/>
      <c r="G968" s="49"/>
    </row>
    <row r="969" spans="6:7" ht="15.75" customHeight="1">
      <c r="F969" s="49"/>
      <c r="G969" s="49"/>
    </row>
    <row r="970" spans="6:7" ht="15.75" customHeight="1">
      <c r="F970" s="49"/>
      <c r="G970" s="49"/>
    </row>
    <row r="971" spans="6:7" ht="15.75" customHeight="1">
      <c r="F971" s="49"/>
      <c r="G971" s="49"/>
    </row>
    <row r="972" spans="6:7" ht="15.75" customHeight="1">
      <c r="F972" s="49"/>
      <c r="G972" s="49"/>
    </row>
    <row r="973" spans="6:7" ht="15.75" customHeight="1">
      <c r="F973" s="49"/>
      <c r="G973" s="49"/>
    </row>
    <row r="974" spans="6:7" ht="15.75" customHeight="1">
      <c r="F974" s="49"/>
      <c r="G974" s="49"/>
    </row>
    <row r="975" spans="6:7" ht="15.75" customHeight="1">
      <c r="F975" s="49"/>
      <c r="G975" s="49"/>
    </row>
    <row r="976" spans="6:7" ht="15.75" customHeight="1">
      <c r="F976" s="49"/>
      <c r="G976" s="49"/>
    </row>
    <row r="977" spans="6:7" ht="15.75" customHeight="1">
      <c r="F977" s="49"/>
      <c r="G977" s="49"/>
    </row>
    <row r="978" spans="6:7" ht="15.75" customHeight="1">
      <c r="F978" s="49"/>
      <c r="G978" s="49"/>
    </row>
    <row r="979" spans="6:7" ht="15.75" customHeight="1">
      <c r="F979" s="49"/>
      <c r="G979" s="49"/>
    </row>
    <row r="980" spans="6:7" ht="15.75" customHeight="1">
      <c r="F980" s="49"/>
      <c r="G980" s="49"/>
    </row>
    <row r="981" spans="6:7" ht="15.75" customHeight="1">
      <c r="F981" s="49"/>
      <c r="G981" s="49"/>
    </row>
    <row r="982" spans="6:7" ht="15.75" customHeight="1">
      <c r="F982" s="49"/>
      <c r="G982" s="49"/>
    </row>
    <row r="983" spans="6:7" ht="15.75" customHeight="1">
      <c r="F983" s="49"/>
      <c r="G983" s="49"/>
    </row>
    <row r="984" spans="6:7" ht="15.75" customHeight="1">
      <c r="F984" s="49"/>
      <c r="G984" s="49"/>
    </row>
    <row r="985" spans="6:7" ht="15.75" customHeight="1">
      <c r="F985" s="49"/>
      <c r="G985" s="49"/>
    </row>
    <row r="986" spans="6:7" ht="15.75" customHeight="1">
      <c r="F986" s="49"/>
      <c r="G986" s="49"/>
    </row>
    <row r="987" spans="6:7" ht="15.75" customHeight="1">
      <c r="F987" s="49"/>
      <c r="G987" s="49"/>
    </row>
    <row r="988" spans="6:7" ht="15.75" customHeight="1">
      <c r="F988" s="49"/>
      <c r="G988" s="49"/>
    </row>
    <row r="989" spans="6:7" ht="15.75" customHeight="1">
      <c r="F989" s="49"/>
      <c r="G989" s="49"/>
    </row>
    <row r="990" spans="6:7" ht="15.75" customHeight="1">
      <c r="F990" s="49"/>
      <c r="G990" s="49"/>
    </row>
    <row r="991" spans="6:7" ht="15.75" customHeight="1">
      <c r="F991" s="49"/>
      <c r="G991" s="49"/>
    </row>
    <row r="992" spans="6:7" ht="15.75" customHeight="1">
      <c r="F992" s="49"/>
      <c r="G992" s="49"/>
    </row>
    <row r="993" spans="6:7" ht="15.75" customHeight="1">
      <c r="F993" s="49"/>
      <c r="G993" s="49"/>
    </row>
    <row r="994" spans="6:7" ht="15.75" customHeight="1">
      <c r="F994" s="49"/>
      <c r="G994" s="49"/>
    </row>
    <row r="995" spans="6:7" ht="15.75" customHeight="1">
      <c r="F995" s="49"/>
      <c r="G995" s="49"/>
    </row>
  </sheetData>
  <autoFilter ref="A2:I122" xr:uid="{00000000-0009-0000-0000-000028000000}">
    <sortState xmlns:xlrd2="http://schemas.microsoft.com/office/spreadsheetml/2017/richdata2" ref="A2:I122">
      <sortCondition ref="B2:B122"/>
      <sortCondition ref="A2:A122"/>
      <sortCondition descending="1" ref="I2:I122"/>
      <sortCondition ref="C2:C122"/>
    </sortState>
  </autoFilter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1230</v>
      </c>
      <c r="B1" s="8"/>
      <c r="C1" s="8"/>
      <c r="D1" s="8"/>
      <c r="E1" s="6">
        <f>SUM(E3:E200)</f>
        <v>4570.7699999999977</v>
      </c>
      <c r="F1" s="48"/>
      <c r="G1" s="59">
        <f t="shared" ref="G1:H1" si="0">SUM(G3:G200)</f>
        <v>2301.4399999999991</v>
      </c>
      <c r="H1" s="27">
        <f t="shared" si="0"/>
        <v>2269.3299999999995</v>
      </c>
      <c r="I1" s="31" t="s">
        <v>1864</v>
      </c>
      <c r="J1" s="31">
        <f>G1*1</f>
        <v>2301.4399999999991</v>
      </c>
      <c r="K1" s="31">
        <f>SUM(G1:H1)-J1</f>
        <v>2269.3299999999995</v>
      </c>
      <c r="L1" s="31">
        <f>SUM(J1:K1)</f>
        <v>4570.7699999999986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2547.4399999999991</v>
      </c>
      <c r="K2" s="31">
        <f>K1+K6+K7</f>
        <v>2638.3299999999995</v>
      </c>
      <c r="L2" s="31">
        <f>SUM(J2:K2)</f>
        <v>5185.7699999999986</v>
      </c>
    </row>
    <row r="3" spans="1:12" ht="15.75">
      <c r="A3" s="8" t="s">
        <v>2658</v>
      </c>
      <c r="B3" s="20">
        <v>44471</v>
      </c>
      <c r="C3" s="21" t="s">
        <v>3024</v>
      </c>
      <c r="D3" s="22" t="s">
        <v>2258</v>
      </c>
      <c r="E3" s="6">
        <f t="shared" ref="E3:E106" si="1">MID(D3,3,LEN(D3)-2)+0</f>
        <v>24.2</v>
      </c>
      <c r="F3" s="48">
        <v>2</v>
      </c>
      <c r="G3" s="6">
        <f t="shared" ref="G3:G131" si="2">IFERROR(E3/F3,"")</f>
        <v>12.1</v>
      </c>
      <c r="H3" s="58">
        <f t="shared" ref="H3:H134" si="3">IF(F3=0,E3,E3-G3)</f>
        <v>12.1</v>
      </c>
      <c r="I3" s="60" t="s">
        <v>1868</v>
      </c>
      <c r="J3" s="61">
        <f>J1-J7+J6</f>
        <v>2547.4399999999991</v>
      </c>
      <c r="K3" s="32"/>
      <c r="L3" s="32"/>
    </row>
    <row r="4" spans="1:12" ht="15.75">
      <c r="A4" s="8" t="s">
        <v>2658</v>
      </c>
      <c r="B4" s="20">
        <v>44471</v>
      </c>
      <c r="C4" s="21" t="s">
        <v>3025</v>
      </c>
      <c r="D4" s="22" t="s">
        <v>270</v>
      </c>
      <c r="E4" s="6">
        <f t="shared" si="1"/>
        <v>3</v>
      </c>
      <c r="F4" s="48">
        <v>2</v>
      </c>
      <c r="G4" s="6">
        <f t="shared" si="2"/>
        <v>1.5</v>
      </c>
      <c r="H4" s="58">
        <f t="shared" si="3"/>
        <v>1.5</v>
      </c>
    </row>
    <row r="5" spans="1:12" ht="15.75">
      <c r="A5" s="8" t="s">
        <v>2658</v>
      </c>
      <c r="B5" s="20">
        <v>44471</v>
      </c>
      <c r="C5" s="21" t="s">
        <v>336</v>
      </c>
      <c r="D5" s="22" t="s">
        <v>3026</v>
      </c>
      <c r="E5" s="6">
        <f t="shared" si="1"/>
        <v>19.71</v>
      </c>
      <c r="F5" s="48">
        <v>2</v>
      </c>
      <c r="G5" s="6">
        <f t="shared" si="2"/>
        <v>9.8550000000000004</v>
      </c>
      <c r="H5" s="58">
        <f t="shared" si="3"/>
        <v>9.8550000000000004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20">
        <v>44472</v>
      </c>
      <c r="C6" s="21" t="s">
        <v>2958</v>
      </c>
      <c r="D6" s="22" t="s">
        <v>557</v>
      </c>
      <c r="E6" s="6">
        <f t="shared" si="1"/>
        <v>18</v>
      </c>
      <c r="F6" s="48">
        <v>2</v>
      </c>
      <c r="G6" s="6">
        <f t="shared" si="2"/>
        <v>9</v>
      </c>
      <c r="H6" s="58">
        <f t="shared" si="3"/>
        <v>9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23">
        <v>44472</v>
      </c>
      <c r="C7" s="21" t="s">
        <v>2412</v>
      </c>
      <c r="D7" s="22" t="s">
        <v>368</v>
      </c>
      <c r="E7" s="6">
        <f t="shared" si="1"/>
        <v>2.6</v>
      </c>
      <c r="F7" s="48">
        <v>0</v>
      </c>
      <c r="G7" s="6" t="str">
        <f t="shared" si="2"/>
        <v/>
      </c>
      <c r="H7" s="58">
        <f t="shared" si="3"/>
        <v>2.6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20">
        <v>44472</v>
      </c>
      <c r="C8" s="21" t="s">
        <v>2645</v>
      </c>
      <c r="D8" s="22" t="s">
        <v>3027</v>
      </c>
      <c r="E8" s="6">
        <f t="shared" si="1"/>
        <v>25.2</v>
      </c>
      <c r="F8" s="57">
        <v>0</v>
      </c>
      <c r="G8" s="6" t="str">
        <f t="shared" si="2"/>
        <v/>
      </c>
      <c r="H8" s="58">
        <f t="shared" si="3"/>
        <v>25.2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23">
        <v>44472</v>
      </c>
      <c r="C9" s="21" t="s">
        <v>3028</v>
      </c>
      <c r="D9" s="22" t="s">
        <v>1456</v>
      </c>
      <c r="E9" s="6">
        <f t="shared" si="1"/>
        <v>21</v>
      </c>
      <c r="F9" s="48">
        <v>2</v>
      </c>
      <c r="G9" s="6">
        <f t="shared" si="2"/>
        <v>10.5</v>
      </c>
      <c r="H9" s="58">
        <f t="shared" si="3"/>
        <v>10.5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23">
        <v>44472</v>
      </c>
      <c r="C10" s="21" t="s">
        <v>3029</v>
      </c>
      <c r="D10" s="45" t="s">
        <v>56</v>
      </c>
      <c r="E10" s="6">
        <f t="shared" si="1"/>
        <v>4.8</v>
      </c>
      <c r="F10" s="48">
        <v>0</v>
      </c>
      <c r="G10" s="6" t="str">
        <f t="shared" si="2"/>
        <v/>
      </c>
      <c r="H10" s="58">
        <f t="shared" si="3"/>
        <v>4.8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20">
        <v>44473</v>
      </c>
      <c r="C11" s="21" t="s">
        <v>3030</v>
      </c>
      <c r="D11" s="22" t="s">
        <v>1178</v>
      </c>
      <c r="E11" s="6">
        <f t="shared" si="1"/>
        <v>7.8</v>
      </c>
      <c r="F11" s="48">
        <v>2</v>
      </c>
      <c r="G11" s="6">
        <f t="shared" si="2"/>
        <v>3.9</v>
      </c>
      <c r="H11" s="58">
        <f t="shared" si="3"/>
        <v>3.9</v>
      </c>
    </row>
    <row r="12" spans="1:12" ht="15.75">
      <c r="A12" s="8" t="s">
        <v>2658</v>
      </c>
      <c r="B12" s="20">
        <v>44473</v>
      </c>
      <c r="C12" s="21" t="s">
        <v>2958</v>
      </c>
      <c r="D12" s="22" t="s">
        <v>353</v>
      </c>
      <c r="E12" s="6">
        <f t="shared" si="1"/>
        <v>9</v>
      </c>
      <c r="F12" s="48">
        <v>0</v>
      </c>
      <c r="G12" s="6" t="str">
        <f t="shared" si="2"/>
        <v/>
      </c>
      <c r="H12" s="58">
        <f t="shared" si="3"/>
        <v>9</v>
      </c>
      <c r="I12" s="1" t="s">
        <v>1818</v>
      </c>
      <c r="J12" s="16">
        <f>J8-K2</f>
        <v>2959.6700000000005</v>
      </c>
      <c r="K12" s="17">
        <f t="shared" ref="K12:K13" si="4">J12/J8</f>
        <v>0.52870132190067887</v>
      </c>
    </row>
    <row r="13" spans="1:12" ht="15.75">
      <c r="A13" s="8" t="s">
        <v>2658</v>
      </c>
      <c r="B13" s="20">
        <v>44473</v>
      </c>
      <c r="C13" s="21" t="s">
        <v>3031</v>
      </c>
      <c r="D13" s="22" t="s">
        <v>270</v>
      </c>
      <c r="E13" s="6">
        <f t="shared" si="1"/>
        <v>3</v>
      </c>
      <c r="F13" s="48">
        <v>1</v>
      </c>
      <c r="G13" s="6">
        <f t="shared" si="2"/>
        <v>3</v>
      </c>
      <c r="H13" s="58">
        <f t="shared" si="3"/>
        <v>0</v>
      </c>
      <c r="I13" s="1" t="s">
        <v>1821</v>
      </c>
      <c r="J13" s="16">
        <f>J9-J2</f>
        <v>1407.8100000000009</v>
      </c>
      <c r="K13" s="17">
        <f t="shared" si="4"/>
        <v>0.35593451741356447</v>
      </c>
    </row>
    <row r="14" spans="1:12" ht="15.75">
      <c r="A14" s="8" t="s">
        <v>2658</v>
      </c>
      <c r="B14" s="20">
        <v>44473</v>
      </c>
      <c r="C14" s="46" t="s">
        <v>2498</v>
      </c>
      <c r="D14" s="45" t="s">
        <v>1057</v>
      </c>
      <c r="E14" s="6">
        <f t="shared" si="1"/>
        <v>5.4</v>
      </c>
      <c r="F14" s="48">
        <v>2</v>
      </c>
      <c r="G14" s="6">
        <f t="shared" si="2"/>
        <v>2.7</v>
      </c>
      <c r="H14" s="58">
        <f t="shared" si="3"/>
        <v>2.7</v>
      </c>
    </row>
    <row r="15" spans="1:12" ht="15.75">
      <c r="A15" s="8" t="s">
        <v>2658</v>
      </c>
      <c r="B15" s="20">
        <v>44473</v>
      </c>
      <c r="C15" s="21" t="s">
        <v>2957</v>
      </c>
      <c r="D15" s="22" t="s">
        <v>1712</v>
      </c>
      <c r="E15" s="6">
        <f t="shared" si="1"/>
        <v>5.6</v>
      </c>
      <c r="F15" s="48">
        <v>0</v>
      </c>
      <c r="G15" s="6" t="str">
        <f t="shared" si="2"/>
        <v/>
      </c>
      <c r="H15" s="58">
        <f t="shared" si="3"/>
        <v>5.6</v>
      </c>
    </row>
    <row r="16" spans="1:12" ht="15.75">
      <c r="A16" s="8" t="s">
        <v>2658</v>
      </c>
      <c r="B16" s="20">
        <v>44474</v>
      </c>
      <c r="C16" s="21" t="s">
        <v>1916</v>
      </c>
      <c r="D16" s="22" t="s">
        <v>3032</v>
      </c>
      <c r="E16" s="6">
        <f t="shared" si="1"/>
        <v>3.53</v>
      </c>
      <c r="F16" s="48">
        <v>2</v>
      </c>
      <c r="G16" s="6">
        <f t="shared" si="2"/>
        <v>1.7649999999999999</v>
      </c>
      <c r="H16" s="58">
        <f t="shared" si="3"/>
        <v>1.7649999999999999</v>
      </c>
    </row>
    <row r="17" spans="1:10" ht="15.75">
      <c r="A17" s="8" t="s">
        <v>2658</v>
      </c>
      <c r="B17" s="20">
        <v>44474</v>
      </c>
      <c r="C17" s="21" t="s">
        <v>3033</v>
      </c>
      <c r="D17" s="22" t="s">
        <v>2070</v>
      </c>
      <c r="E17" s="6">
        <f t="shared" si="1"/>
        <v>13.11</v>
      </c>
      <c r="F17" s="48">
        <v>2</v>
      </c>
      <c r="G17" s="6">
        <f t="shared" si="2"/>
        <v>6.5549999999999997</v>
      </c>
      <c r="H17" s="58">
        <f t="shared" si="3"/>
        <v>6.5549999999999997</v>
      </c>
    </row>
    <row r="18" spans="1:10" ht="15.75">
      <c r="A18" s="8" t="s">
        <v>2658</v>
      </c>
      <c r="B18" s="20">
        <v>44474</v>
      </c>
      <c r="C18" s="21" t="s">
        <v>2812</v>
      </c>
      <c r="D18" s="22" t="s">
        <v>2495</v>
      </c>
      <c r="E18" s="6">
        <f t="shared" si="1"/>
        <v>24.72</v>
      </c>
      <c r="F18" s="48">
        <v>2</v>
      </c>
      <c r="G18" s="6">
        <f t="shared" si="2"/>
        <v>12.36</v>
      </c>
      <c r="H18" s="58">
        <f t="shared" si="3"/>
        <v>12.36</v>
      </c>
    </row>
    <row r="19" spans="1:10" ht="15.75">
      <c r="A19" s="51" t="s">
        <v>2658</v>
      </c>
      <c r="B19" s="63">
        <v>44474</v>
      </c>
      <c r="C19" s="43" t="s">
        <v>3034</v>
      </c>
      <c r="D19" s="64" t="s">
        <v>2665</v>
      </c>
      <c r="E19" s="53">
        <f t="shared" si="1"/>
        <v>161</v>
      </c>
      <c r="F19" s="55">
        <v>2</v>
      </c>
      <c r="G19" s="53">
        <f t="shared" si="2"/>
        <v>80.5</v>
      </c>
      <c r="H19" s="65">
        <f t="shared" si="3"/>
        <v>80.5</v>
      </c>
    </row>
    <row r="20" spans="1:10" ht="15.75">
      <c r="A20" s="8" t="s">
        <v>2658</v>
      </c>
      <c r="B20" s="20">
        <v>44474</v>
      </c>
      <c r="C20" s="21" t="s">
        <v>2125</v>
      </c>
      <c r="D20" s="22" t="s">
        <v>2233</v>
      </c>
      <c r="E20" s="6">
        <f t="shared" si="1"/>
        <v>7.4</v>
      </c>
      <c r="F20" s="48">
        <v>0</v>
      </c>
      <c r="G20" s="6" t="str">
        <f t="shared" si="2"/>
        <v/>
      </c>
      <c r="H20" s="58">
        <f t="shared" si="3"/>
        <v>7.4</v>
      </c>
    </row>
    <row r="21" spans="1:10" ht="15.75" customHeight="1">
      <c r="A21" s="8" t="s">
        <v>2658</v>
      </c>
      <c r="B21" s="20">
        <v>44474</v>
      </c>
      <c r="C21" s="21" t="s">
        <v>3035</v>
      </c>
      <c r="D21" s="22" t="s">
        <v>679</v>
      </c>
      <c r="E21" s="6">
        <f t="shared" si="1"/>
        <v>0.96</v>
      </c>
      <c r="F21" s="48">
        <v>2</v>
      </c>
      <c r="G21" s="6">
        <f t="shared" si="2"/>
        <v>0.48</v>
      </c>
      <c r="H21" s="58">
        <f t="shared" si="3"/>
        <v>0.48</v>
      </c>
    </row>
    <row r="22" spans="1:10" ht="15.75" customHeight="1">
      <c r="A22" s="8" t="s">
        <v>2658</v>
      </c>
      <c r="B22" s="20">
        <v>44475</v>
      </c>
      <c r="C22" s="21" t="s">
        <v>313</v>
      </c>
      <c r="D22" s="22" t="s">
        <v>742</v>
      </c>
      <c r="E22" s="6">
        <f t="shared" si="1"/>
        <v>3.8</v>
      </c>
      <c r="F22" s="49">
        <v>2</v>
      </c>
      <c r="G22" s="6">
        <f t="shared" si="2"/>
        <v>1.9</v>
      </c>
      <c r="H22" s="58">
        <f t="shared" si="3"/>
        <v>1.9</v>
      </c>
      <c r="J22" s="36"/>
    </row>
    <row r="23" spans="1:10" ht="15.75" customHeight="1">
      <c r="A23" s="8" t="s">
        <v>2658</v>
      </c>
      <c r="B23" s="20">
        <v>44475</v>
      </c>
      <c r="C23" s="21" t="s">
        <v>2957</v>
      </c>
      <c r="D23" s="22" t="s">
        <v>1712</v>
      </c>
      <c r="E23" s="6">
        <f t="shared" si="1"/>
        <v>5.6</v>
      </c>
      <c r="F23" s="48">
        <v>1</v>
      </c>
      <c r="G23" s="6">
        <f t="shared" si="2"/>
        <v>5.6</v>
      </c>
      <c r="H23" s="58">
        <f t="shared" si="3"/>
        <v>0</v>
      </c>
      <c r="J23" s="36"/>
    </row>
    <row r="24" spans="1:10" ht="15.75" customHeight="1">
      <c r="A24" s="8" t="s">
        <v>2658</v>
      </c>
      <c r="B24" s="20">
        <v>44475</v>
      </c>
      <c r="C24" s="21" t="s">
        <v>2684</v>
      </c>
      <c r="D24" s="22" t="s">
        <v>3036</v>
      </c>
      <c r="E24" s="6">
        <f t="shared" si="1"/>
        <v>7.49</v>
      </c>
      <c r="F24" s="48">
        <v>0</v>
      </c>
      <c r="G24" s="6" t="str">
        <f t="shared" si="2"/>
        <v/>
      </c>
      <c r="H24" s="58">
        <f t="shared" si="3"/>
        <v>7.49</v>
      </c>
    </row>
    <row r="25" spans="1:10" ht="15.75" customHeight="1">
      <c r="A25" s="8" t="s">
        <v>2658</v>
      </c>
      <c r="B25" s="20">
        <v>44475</v>
      </c>
      <c r="C25" s="21" t="s">
        <v>336</v>
      </c>
      <c r="D25" s="22" t="s">
        <v>3037</v>
      </c>
      <c r="E25" s="6">
        <f t="shared" si="1"/>
        <v>15.57</v>
      </c>
      <c r="F25" s="48">
        <v>2</v>
      </c>
      <c r="G25" s="6">
        <f t="shared" si="2"/>
        <v>7.7850000000000001</v>
      </c>
      <c r="H25" s="58">
        <f t="shared" si="3"/>
        <v>7.7850000000000001</v>
      </c>
    </row>
    <row r="26" spans="1:10" ht="15.75" customHeight="1">
      <c r="A26" s="8" t="s">
        <v>2658</v>
      </c>
      <c r="B26" s="20">
        <v>44475</v>
      </c>
      <c r="C26" s="21" t="s">
        <v>1112</v>
      </c>
      <c r="D26" s="22" t="s">
        <v>59</v>
      </c>
      <c r="E26" s="6">
        <f t="shared" si="1"/>
        <v>2.9</v>
      </c>
      <c r="F26" s="48">
        <v>2</v>
      </c>
      <c r="G26" s="6">
        <f t="shared" si="2"/>
        <v>1.45</v>
      </c>
      <c r="H26" s="58">
        <f t="shared" si="3"/>
        <v>1.45</v>
      </c>
    </row>
    <row r="27" spans="1:10" ht="15.75" customHeight="1">
      <c r="A27" s="8" t="s">
        <v>2658</v>
      </c>
      <c r="B27" s="23">
        <v>44475</v>
      </c>
      <c r="C27" s="21" t="s">
        <v>2868</v>
      </c>
      <c r="D27" s="22" t="s">
        <v>3038</v>
      </c>
      <c r="E27" s="6">
        <f t="shared" si="1"/>
        <v>12.75</v>
      </c>
      <c r="F27" s="48">
        <v>2</v>
      </c>
      <c r="G27" s="6">
        <f t="shared" si="2"/>
        <v>6.375</v>
      </c>
      <c r="H27" s="58">
        <f t="shared" si="3"/>
        <v>6.375</v>
      </c>
    </row>
    <row r="28" spans="1:10" ht="15.75" customHeight="1">
      <c r="A28" s="8" t="s">
        <v>2658</v>
      </c>
      <c r="B28" s="23">
        <v>44476</v>
      </c>
      <c r="C28" s="21" t="s">
        <v>2438</v>
      </c>
      <c r="D28" s="22" t="s">
        <v>1849</v>
      </c>
      <c r="E28" s="6">
        <f t="shared" si="1"/>
        <v>19.98</v>
      </c>
      <c r="F28" s="48">
        <v>2</v>
      </c>
      <c r="G28" s="6">
        <f t="shared" si="2"/>
        <v>9.99</v>
      </c>
      <c r="H28" s="58">
        <f t="shared" si="3"/>
        <v>9.99</v>
      </c>
    </row>
    <row r="29" spans="1:10" ht="15.75" customHeight="1">
      <c r="A29" s="8" t="s">
        <v>2658</v>
      </c>
      <c r="B29" s="20">
        <v>44476</v>
      </c>
      <c r="C29" s="21" t="s">
        <v>2461</v>
      </c>
      <c r="D29" s="22" t="s">
        <v>742</v>
      </c>
      <c r="E29" s="6">
        <f t="shared" si="1"/>
        <v>3.8</v>
      </c>
      <c r="F29" s="48">
        <v>2</v>
      </c>
      <c r="G29" s="6">
        <f t="shared" si="2"/>
        <v>1.9</v>
      </c>
      <c r="H29" s="58">
        <f t="shared" si="3"/>
        <v>1.9</v>
      </c>
    </row>
    <row r="30" spans="1:10" ht="15.75" customHeight="1">
      <c r="A30" s="8" t="s">
        <v>2658</v>
      </c>
      <c r="B30" s="20">
        <v>44477</v>
      </c>
      <c r="C30" s="21" t="s">
        <v>1916</v>
      </c>
      <c r="D30" s="22" t="s">
        <v>3039</v>
      </c>
      <c r="E30" s="6">
        <f t="shared" si="1"/>
        <v>2.0499999999999998</v>
      </c>
      <c r="F30" s="48">
        <v>2</v>
      </c>
      <c r="G30" s="6">
        <f t="shared" si="2"/>
        <v>1.0249999999999999</v>
      </c>
      <c r="H30" s="58">
        <f t="shared" si="3"/>
        <v>1.0249999999999999</v>
      </c>
    </row>
    <row r="31" spans="1:10" ht="15.75" customHeight="1">
      <c r="A31" s="8" t="s">
        <v>2658</v>
      </c>
      <c r="B31" s="20">
        <v>44477</v>
      </c>
      <c r="C31" s="21" t="s">
        <v>3040</v>
      </c>
      <c r="D31" s="22" t="s">
        <v>3041</v>
      </c>
      <c r="E31" s="6">
        <f t="shared" si="1"/>
        <v>12.95</v>
      </c>
      <c r="F31" s="48">
        <v>2</v>
      </c>
      <c r="G31" s="6">
        <f t="shared" si="2"/>
        <v>6.4749999999999996</v>
      </c>
      <c r="H31" s="58">
        <f t="shared" si="3"/>
        <v>6.4749999999999996</v>
      </c>
    </row>
    <row r="32" spans="1:10" ht="15.75" customHeight="1">
      <c r="A32" s="8" t="s">
        <v>2658</v>
      </c>
      <c r="B32" s="23">
        <v>44478</v>
      </c>
      <c r="C32" s="21" t="s">
        <v>2737</v>
      </c>
      <c r="D32" s="22" t="s">
        <v>2780</v>
      </c>
      <c r="E32" s="6">
        <f t="shared" si="1"/>
        <v>4.0999999999999996</v>
      </c>
      <c r="F32" s="48">
        <v>2</v>
      </c>
      <c r="G32" s="6">
        <f t="shared" si="2"/>
        <v>2.0499999999999998</v>
      </c>
      <c r="H32" s="58">
        <f t="shared" si="3"/>
        <v>2.0499999999999998</v>
      </c>
    </row>
    <row r="33" spans="1:8" ht="15.75" customHeight="1">
      <c r="A33" s="8" t="s">
        <v>2658</v>
      </c>
      <c r="B33" s="20">
        <v>44478</v>
      </c>
      <c r="C33" s="21" t="s">
        <v>55</v>
      </c>
      <c r="D33" s="22" t="s">
        <v>806</v>
      </c>
      <c r="E33" s="6">
        <f t="shared" si="1"/>
        <v>3.5</v>
      </c>
      <c r="F33" s="48">
        <v>2</v>
      </c>
      <c r="G33" s="6">
        <f t="shared" si="2"/>
        <v>1.75</v>
      </c>
      <c r="H33" s="58">
        <f t="shared" si="3"/>
        <v>1.75</v>
      </c>
    </row>
    <row r="34" spans="1:8" ht="15.75" customHeight="1">
      <c r="A34" s="8" t="s">
        <v>2658</v>
      </c>
      <c r="B34" s="24">
        <v>44478</v>
      </c>
      <c r="C34" s="21" t="s">
        <v>3042</v>
      </c>
      <c r="D34" s="22" t="s">
        <v>3043</v>
      </c>
      <c r="E34" s="6">
        <f t="shared" si="1"/>
        <v>0.3</v>
      </c>
      <c r="F34" s="48">
        <v>2</v>
      </c>
      <c r="G34" s="6">
        <f t="shared" si="2"/>
        <v>0.15</v>
      </c>
      <c r="H34" s="58">
        <f t="shared" si="3"/>
        <v>0.15</v>
      </c>
    </row>
    <row r="35" spans="1:8" ht="15.75" customHeight="1">
      <c r="A35" s="8" t="s">
        <v>2658</v>
      </c>
      <c r="B35" s="20">
        <v>44478</v>
      </c>
      <c r="C35" s="21" t="s">
        <v>443</v>
      </c>
      <c r="D35" s="22" t="s">
        <v>1529</v>
      </c>
      <c r="E35" s="6">
        <f t="shared" si="1"/>
        <v>7</v>
      </c>
      <c r="F35" s="57">
        <v>0</v>
      </c>
      <c r="G35" s="6" t="str">
        <f t="shared" si="2"/>
        <v/>
      </c>
      <c r="H35" s="58">
        <f t="shared" si="3"/>
        <v>7</v>
      </c>
    </row>
    <row r="36" spans="1:8" ht="15.75" customHeight="1">
      <c r="A36" s="8" t="s">
        <v>2658</v>
      </c>
      <c r="B36" s="20">
        <v>44478</v>
      </c>
      <c r="C36" s="21" t="s">
        <v>2794</v>
      </c>
      <c r="D36" s="22" t="s">
        <v>3044</v>
      </c>
      <c r="E36" s="6">
        <f t="shared" si="1"/>
        <v>72.849999999999994</v>
      </c>
      <c r="F36" s="48">
        <v>2</v>
      </c>
      <c r="G36" s="6">
        <f t="shared" si="2"/>
        <v>36.424999999999997</v>
      </c>
      <c r="H36" s="58">
        <f t="shared" si="3"/>
        <v>36.424999999999997</v>
      </c>
    </row>
    <row r="37" spans="1:8" ht="15.75" customHeight="1">
      <c r="A37" s="8" t="s">
        <v>2658</v>
      </c>
      <c r="B37" s="20">
        <v>44478</v>
      </c>
      <c r="C37" s="21" t="s">
        <v>2464</v>
      </c>
      <c r="D37" s="22" t="s">
        <v>3045</v>
      </c>
      <c r="E37" s="6">
        <f t="shared" si="1"/>
        <v>21.19</v>
      </c>
      <c r="F37" s="48">
        <v>2</v>
      </c>
      <c r="G37" s="6">
        <f t="shared" si="2"/>
        <v>10.595000000000001</v>
      </c>
      <c r="H37" s="58">
        <f t="shared" si="3"/>
        <v>10.595000000000001</v>
      </c>
    </row>
    <row r="38" spans="1:8" ht="15.75" customHeight="1">
      <c r="A38" s="8" t="s">
        <v>2658</v>
      </c>
      <c r="B38" s="20">
        <v>44479</v>
      </c>
      <c r="C38" s="21" t="s">
        <v>2444</v>
      </c>
      <c r="D38" s="22" t="s">
        <v>3046</v>
      </c>
      <c r="E38" s="6">
        <f t="shared" si="1"/>
        <v>33.1</v>
      </c>
      <c r="F38" s="48">
        <v>2</v>
      </c>
      <c r="G38" s="6">
        <f t="shared" si="2"/>
        <v>16.55</v>
      </c>
      <c r="H38" s="58">
        <f t="shared" si="3"/>
        <v>16.55</v>
      </c>
    </row>
    <row r="39" spans="1:8" ht="15.75" customHeight="1">
      <c r="A39" s="8" t="s">
        <v>2658</v>
      </c>
      <c r="B39" s="24">
        <v>44479</v>
      </c>
      <c r="C39" s="21" t="s">
        <v>2404</v>
      </c>
      <c r="D39" s="22" t="s">
        <v>3047</v>
      </c>
      <c r="E39" s="6">
        <f t="shared" si="1"/>
        <v>16.440000000000001</v>
      </c>
      <c r="F39" s="48">
        <v>2</v>
      </c>
      <c r="G39" s="6">
        <f t="shared" si="2"/>
        <v>8.2200000000000006</v>
      </c>
      <c r="H39" s="58">
        <f t="shared" si="3"/>
        <v>8.2200000000000006</v>
      </c>
    </row>
    <row r="40" spans="1:8" ht="15.75" customHeight="1">
      <c r="A40" s="8" t="s">
        <v>2658</v>
      </c>
      <c r="B40" s="20">
        <v>44479</v>
      </c>
      <c r="C40" s="21" t="s">
        <v>2404</v>
      </c>
      <c r="D40" s="22" t="s">
        <v>1003</v>
      </c>
      <c r="E40" s="6">
        <f t="shared" si="1"/>
        <v>25.18</v>
      </c>
      <c r="F40" s="48">
        <v>2</v>
      </c>
      <c r="G40" s="6">
        <f t="shared" si="2"/>
        <v>12.59</v>
      </c>
      <c r="H40" s="58">
        <f t="shared" si="3"/>
        <v>12.59</v>
      </c>
    </row>
    <row r="41" spans="1:8" ht="15.75" customHeight="1">
      <c r="A41" s="8" t="s">
        <v>2658</v>
      </c>
      <c r="B41" s="23">
        <v>44480</v>
      </c>
      <c r="C41" s="21" t="s">
        <v>2412</v>
      </c>
      <c r="D41" s="22" t="s">
        <v>806</v>
      </c>
      <c r="E41" s="6">
        <f t="shared" si="1"/>
        <v>3.5</v>
      </c>
      <c r="F41" s="48">
        <v>0</v>
      </c>
      <c r="G41" s="6" t="str">
        <f t="shared" si="2"/>
        <v/>
      </c>
      <c r="H41" s="58">
        <f t="shared" si="3"/>
        <v>3.5</v>
      </c>
    </row>
    <row r="42" spans="1:8" ht="15.75" customHeight="1">
      <c r="A42" s="8" t="s">
        <v>2658</v>
      </c>
      <c r="B42" s="20">
        <v>44480</v>
      </c>
      <c r="C42" s="21" t="s">
        <v>693</v>
      </c>
      <c r="D42" s="22" t="s">
        <v>464</v>
      </c>
      <c r="E42" s="6">
        <f t="shared" si="1"/>
        <v>3.1</v>
      </c>
      <c r="F42" s="48">
        <v>2</v>
      </c>
      <c r="G42" s="6">
        <f t="shared" si="2"/>
        <v>1.55</v>
      </c>
      <c r="H42" s="58">
        <f t="shared" si="3"/>
        <v>1.55</v>
      </c>
    </row>
    <row r="43" spans="1:8" ht="15.75" customHeight="1">
      <c r="A43" s="8" t="s">
        <v>2658</v>
      </c>
      <c r="B43" s="20">
        <v>44480</v>
      </c>
      <c r="C43" s="21" t="s">
        <v>2887</v>
      </c>
      <c r="D43" s="22" t="s">
        <v>557</v>
      </c>
      <c r="E43" s="6">
        <f t="shared" si="1"/>
        <v>18</v>
      </c>
      <c r="F43" s="48">
        <v>2</v>
      </c>
      <c r="G43" s="6">
        <f t="shared" si="2"/>
        <v>9</v>
      </c>
      <c r="H43" s="58">
        <f t="shared" si="3"/>
        <v>9</v>
      </c>
    </row>
    <row r="44" spans="1:8" ht="15.75" customHeight="1">
      <c r="A44" s="8" t="s">
        <v>2658</v>
      </c>
      <c r="B44" s="20">
        <v>44480</v>
      </c>
      <c r="C44" s="21" t="s">
        <v>2461</v>
      </c>
      <c r="D44" s="22" t="s">
        <v>3048</v>
      </c>
      <c r="E44" s="6">
        <f t="shared" si="1"/>
        <v>49.73</v>
      </c>
      <c r="F44" s="57">
        <v>2</v>
      </c>
      <c r="G44" s="6">
        <f t="shared" si="2"/>
        <v>24.864999999999998</v>
      </c>
      <c r="H44" s="58">
        <f t="shared" si="3"/>
        <v>24.864999999999998</v>
      </c>
    </row>
    <row r="45" spans="1:8" ht="15.75" customHeight="1">
      <c r="A45" s="8" t="s">
        <v>2658</v>
      </c>
      <c r="B45" s="23">
        <v>44480</v>
      </c>
      <c r="C45" s="21" t="s">
        <v>2953</v>
      </c>
      <c r="D45" s="22" t="s">
        <v>2954</v>
      </c>
      <c r="E45" s="6">
        <f t="shared" si="1"/>
        <v>400</v>
      </c>
      <c r="F45" s="48">
        <v>1</v>
      </c>
      <c r="G45" s="6">
        <f t="shared" si="2"/>
        <v>400</v>
      </c>
      <c r="H45" s="58">
        <f t="shared" si="3"/>
        <v>0</v>
      </c>
    </row>
    <row r="46" spans="1:8" ht="15.75" customHeight="1">
      <c r="A46" s="8" t="s">
        <v>2658</v>
      </c>
      <c r="B46" s="20">
        <v>44480</v>
      </c>
      <c r="C46" s="21" t="s">
        <v>2497</v>
      </c>
      <c r="D46" s="22" t="s">
        <v>2744</v>
      </c>
      <c r="E46" s="6">
        <f t="shared" si="1"/>
        <v>4.3499999999999996</v>
      </c>
      <c r="F46" s="48">
        <v>0</v>
      </c>
      <c r="G46" s="6" t="str">
        <f t="shared" si="2"/>
        <v/>
      </c>
      <c r="H46" s="58">
        <f t="shared" si="3"/>
        <v>4.3499999999999996</v>
      </c>
    </row>
    <row r="47" spans="1:8" ht="15.75" customHeight="1">
      <c r="A47" s="8" t="s">
        <v>2658</v>
      </c>
      <c r="B47" s="23">
        <v>44480</v>
      </c>
      <c r="C47" s="21" t="s">
        <v>2746</v>
      </c>
      <c r="D47" s="22" t="s">
        <v>1108</v>
      </c>
      <c r="E47" s="6">
        <f t="shared" si="1"/>
        <v>6.98</v>
      </c>
      <c r="F47" s="49">
        <v>0</v>
      </c>
      <c r="G47" s="6" t="str">
        <f t="shared" si="2"/>
        <v/>
      </c>
      <c r="H47" s="58">
        <f t="shared" si="3"/>
        <v>6.98</v>
      </c>
    </row>
    <row r="48" spans="1:8" ht="15.75" customHeight="1">
      <c r="A48" s="8" t="s">
        <v>2658</v>
      </c>
      <c r="B48" s="23">
        <v>44480</v>
      </c>
      <c r="C48" s="21" t="s">
        <v>2957</v>
      </c>
      <c r="D48" s="45" t="s">
        <v>1712</v>
      </c>
      <c r="E48" s="6">
        <f t="shared" si="1"/>
        <v>5.6</v>
      </c>
      <c r="F48" s="48">
        <v>1</v>
      </c>
      <c r="G48" s="6">
        <f t="shared" si="2"/>
        <v>5.6</v>
      </c>
      <c r="H48" s="58">
        <f t="shared" si="3"/>
        <v>0</v>
      </c>
    </row>
    <row r="49" spans="1:8" ht="15.75" customHeight="1">
      <c r="A49" s="8" t="s">
        <v>2658</v>
      </c>
      <c r="B49" s="23">
        <v>44481</v>
      </c>
      <c r="C49" s="21" t="s">
        <v>55</v>
      </c>
      <c r="D49" s="22" t="s">
        <v>1529</v>
      </c>
      <c r="E49" s="6">
        <f t="shared" si="1"/>
        <v>7</v>
      </c>
      <c r="F49" s="48">
        <v>2</v>
      </c>
      <c r="G49" s="6">
        <f t="shared" si="2"/>
        <v>3.5</v>
      </c>
      <c r="H49" s="58">
        <f t="shared" si="3"/>
        <v>3.5</v>
      </c>
    </row>
    <row r="50" spans="1:8" ht="15.75" customHeight="1">
      <c r="A50" s="8" t="s">
        <v>2658</v>
      </c>
      <c r="B50" s="20">
        <v>44481</v>
      </c>
      <c r="C50" s="21" t="s">
        <v>3049</v>
      </c>
      <c r="D50" s="22" t="s">
        <v>945</v>
      </c>
      <c r="E50" s="6">
        <f t="shared" si="1"/>
        <v>6.35</v>
      </c>
      <c r="F50" s="48">
        <v>2</v>
      </c>
      <c r="G50" s="6">
        <f t="shared" si="2"/>
        <v>3.1749999999999998</v>
      </c>
      <c r="H50" s="58">
        <f t="shared" si="3"/>
        <v>3.1749999999999998</v>
      </c>
    </row>
    <row r="51" spans="1:8" ht="15.75" customHeight="1">
      <c r="A51" s="8" t="s">
        <v>2658</v>
      </c>
      <c r="B51" s="20">
        <v>44481</v>
      </c>
      <c r="C51" s="21" t="s">
        <v>3050</v>
      </c>
      <c r="D51" s="22" t="s">
        <v>3051</v>
      </c>
      <c r="E51" s="6">
        <f t="shared" si="1"/>
        <v>40.700000000000003</v>
      </c>
      <c r="F51" s="48">
        <v>2</v>
      </c>
      <c r="G51" s="6">
        <f t="shared" si="2"/>
        <v>20.350000000000001</v>
      </c>
      <c r="H51" s="58">
        <f t="shared" si="3"/>
        <v>20.350000000000001</v>
      </c>
    </row>
    <row r="52" spans="1:8" ht="15.75" customHeight="1">
      <c r="A52" s="8" t="s">
        <v>2658</v>
      </c>
      <c r="B52" s="20">
        <v>44481</v>
      </c>
      <c r="C52" s="21" t="s">
        <v>3052</v>
      </c>
      <c r="D52" s="45" t="s">
        <v>3053</v>
      </c>
      <c r="E52" s="6">
        <f t="shared" si="1"/>
        <v>5.24</v>
      </c>
      <c r="F52" s="48">
        <v>2</v>
      </c>
      <c r="G52" s="6">
        <f t="shared" si="2"/>
        <v>2.62</v>
      </c>
      <c r="H52" s="58">
        <f t="shared" si="3"/>
        <v>2.62</v>
      </c>
    </row>
    <row r="53" spans="1:8" ht="15.75" customHeight="1">
      <c r="A53" s="8" t="s">
        <v>2658</v>
      </c>
      <c r="B53" s="20">
        <v>44482</v>
      </c>
      <c r="C53" s="21" t="s">
        <v>458</v>
      </c>
      <c r="D53" s="22" t="s">
        <v>529</v>
      </c>
      <c r="E53" s="6">
        <f t="shared" si="1"/>
        <v>11.2</v>
      </c>
      <c r="F53" s="48">
        <v>2</v>
      </c>
      <c r="G53" s="6">
        <f t="shared" si="2"/>
        <v>5.6</v>
      </c>
      <c r="H53" s="58">
        <f t="shared" si="3"/>
        <v>5.6</v>
      </c>
    </row>
    <row r="54" spans="1:8" ht="15.75" customHeight="1">
      <c r="A54" s="8" t="s">
        <v>2658</v>
      </c>
      <c r="B54" s="23">
        <v>44482</v>
      </c>
      <c r="C54" s="21" t="s">
        <v>3054</v>
      </c>
      <c r="D54" s="22" t="s">
        <v>508</v>
      </c>
      <c r="E54" s="6">
        <f t="shared" si="1"/>
        <v>0.82</v>
      </c>
      <c r="F54" s="49">
        <v>2</v>
      </c>
      <c r="G54" s="6">
        <f t="shared" si="2"/>
        <v>0.41</v>
      </c>
      <c r="H54" s="58">
        <f t="shared" si="3"/>
        <v>0.41</v>
      </c>
    </row>
    <row r="55" spans="1:8" ht="15.75" customHeight="1">
      <c r="A55" s="8" t="s">
        <v>2658</v>
      </c>
      <c r="B55" s="20">
        <v>44482</v>
      </c>
      <c r="C55" s="21" t="s">
        <v>3055</v>
      </c>
      <c r="D55" s="22" t="s">
        <v>2780</v>
      </c>
      <c r="E55" s="6">
        <f t="shared" si="1"/>
        <v>4.0999999999999996</v>
      </c>
      <c r="F55" s="48">
        <v>2</v>
      </c>
      <c r="G55" s="6">
        <f t="shared" si="2"/>
        <v>2.0499999999999998</v>
      </c>
      <c r="H55" s="58">
        <f t="shared" si="3"/>
        <v>2.0499999999999998</v>
      </c>
    </row>
    <row r="56" spans="1:8" ht="15.75" customHeight="1">
      <c r="A56" s="8" t="s">
        <v>2658</v>
      </c>
      <c r="B56" s="20">
        <v>44482</v>
      </c>
      <c r="C56" s="21" t="s">
        <v>114</v>
      </c>
      <c r="D56" s="22" t="s">
        <v>773</v>
      </c>
      <c r="E56" s="6">
        <f t="shared" si="1"/>
        <v>15</v>
      </c>
      <c r="F56" s="48">
        <v>0</v>
      </c>
      <c r="G56" s="6" t="str">
        <f t="shared" si="2"/>
        <v/>
      </c>
      <c r="H56" s="58">
        <f t="shared" si="3"/>
        <v>15</v>
      </c>
    </row>
    <row r="57" spans="1:8" ht="15.75" customHeight="1">
      <c r="A57" s="51" t="s">
        <v>2658</v>
      </c>
      <c r="B57" s="66">
        <v>44482</v>
      </c>
      <c r="C57" s="43" t="s">
        <v>3056</v>
      </c>
      <c r="D57" s="64" t="s">
        <v>2665</v>
      </c>
      <c r="E57" s="53">
        <f t="shared" si="1"/>
        <v>161</v>
      </c>
      <c r="F57" s="67">
        <v>2</v>
      </c>
      <c r="G57" s="53">
        <f t="shared" si="2"/>
        <v>80.5</v>
      </c>
      <c r="H57" s="65">
        <f t="shared" si="3"/>
        <v>80.5</v>
      </c>
    </row>
    <row r="58" spans="1:8" ht="15.75" customHeight="1">
      <c r="A58" s="8" t="s">
        <v>2658</v>
      </c>
      <c r="B58" s="23">
        <v>44482</v>
      </c>
      <c r="C58" s="21" t="s">
        <v>3057</v>
      </c>
      <c r="D58" s="22" t="s">
        <v>560</v>
      </c>
      <c r="E58" s="6">
        <f t="shared" si="1"/>
        <v>4.2</v>
      </c>
      <c r="F58" s="48">
        <v>2</v>
      </c>
      <c r="G58" s="6">
        <f t="shared" si="2"/>
        <v>2.1</v>
      </c>
      <c r="H58" s="58">
        <f t="shared" si="3"/>
        <v>2.1</v>
      </c>
    </row>
    <row r="59" spans="1:8" ht="15.75" customHeight="1">
      <c r="A59" s="8" t="s">
        <v>2658</v>
      </c>
      <c r="B59" s="20">
        <v>44483</v>
      </c>
      <c r="C59" s="21" t="s">
        <v>2868</v>
      </c>
      <c r="D59" s="22" t="s">
        <v>1084</v>
      </c>
      <c r="E59" s="6">
        <f t="shared" si="1"/>
        <v>24.95</v>
      </c>
      <c r="F59" s="48">
        <v>2</v>
      </c>
      <c r="G59" s="6">
        <f t="shared" si="2"/>
        <v>12.475</v>
      </c>
      <c r="H59" s="58">
        <f t="shared" si="3"/>
        <v>12.475</v>
      </c>
    </row>
    <row r="60" spans="1:8" ht="15.75" customHeight="1">
      <c r="A60" s="8" t="s">
        <v>2658</v>
      </c>
      <c r="B60" s="23">
        <v>44484</v>
      </c>
      <c r="C60" s="21" t="s">
        <v>2737</v>
      </c>
      <c r="D60" s="22" t="s">
        <v>2780</v>
      </c>
      <c r="E60" s="6">
        <f t="shared" si="1"/>
        <v>4.0999999999999996</v>
      </c>
      <c r="F60" s="48">
        <v>2</v>
      </c>
      <c r="G60" s="6">
        <f t="shared" si="2"/>
        <v>2.0499999999999998</v>
      </c>
      <c r="H60" s="58">
        <f t="shared" si="3"/>
        <v>2.0499999999999998</v>
      </c>
    </row>
    <row r="61" spans="1:8" ht="15.75" customHeight="1">
      <c r="A61" s="8" t="s">
        <v>2658</v>
      </c>
      <c r="B61" s="23">
        <v>44484</v>
      </c>
      <c r="C61" s="21" t="s">
        <v>443</v>
      </c>
      <c r="D61" s="22" t="s">
        <v>3058</v>
      </c>
      <c r="E61" s="6">
        <f t="shared" si="1"/>
        <v>17.600000000000001</v>
      </c>
      <c r="F61" s="48">
        <v>2</v>
      </c>
      <c r="G61" s="6">
        <f t="shared" si="2"/>
        <v>8.8000000000000007</v>
      </c>
      <c r="H61" s="58">
        <f t="shared" si="3"/>
        <v>8.8000000000000007</v>
      </c>
    </row>
    <row r="62" spans="1:8" ht="15.75" customHeight="1">
      <c r="A62" s="8" t="s">
        <v>2658</v>
      </c>
      <c r="B62" s="20">
        <v>44484</v>
      </c>
      <c r="C62" s="21" t="s">
        <v>908</v>
      </c>
      <c r="D62" s="22" t="s">
        <v>1244</v>
      </c>
      <c r="E62" s="6">
        <f t="shared" si="1"/>
        <v>27.8</v>
      </c>
      <c r="F62" s="48">
        <v>2</v>
      </c>
      <c r="G62" s="6">
        <f t="shared" si="2"/>
        <v>13.9</v>
      </c>
      <c r="H62" s="58">
        <f t="shared" si="3"/>
        <v>13.9</v>
      </c>
    </row>
    <row r="63" spans="1:8" ht="15.75" customHeight="1">
      <c r="A63" s="8" t="s">
        <v>2658</v>
      </c>
      <c r="B63" s="23">
        <v>44484</v>
      </c>
      <c r="C63" s="21" t="s">
        <v>2746</v>
      </c>
      <c r="D63" s="22" t="s">
        <v>2833</v>
      </c>
      <c r="E63" s="6">
        <f t="shared" si="1"/>
        <v>14.98</v>
      </c>
      <c r="F63" s="48">
        <v>0</v>
      </c>
      <c r="G63" s="6" t="str">
        <f t="shared" si="2"/>
        <v/>
      </c>
      <c r="H63" s="58">
        <f t="shared" si="3"/>
        <v>14.98</v>
      </c>
    </row>
    <row r="64" spans="1:8" ht="15.75" customHeight="1">
      <c r="A64" s="8" t="s">
        <v>2658</v>
      </c>
      <c r="B64" s="23">
        <v>44485</v>
      </c>
      <c r="C64" s="21" t="s">
        <v>2280</v>
      </c>
      <c r="D64" s="22" t="s">
        <v>3059</v>
      </c>
      <c r="E64" s="6">
        <f t="shared" si="1"/>
        <v>38.72</v>
      </c>
      <c r="F64" s="48">
        <v>2</v>
      </c>
      <c r="G64" s="6">
        <f t="shared" si="2"/>
        <v>19.36</v>
      </c>
      <c r="H64" s="58">
        <f t="shared" si="3"/>
        <v>19.36</v>
      </c>
    </row>
    <row r="65" spans="1:8" ht="15.75" customHeight="1">
      <c r="A65" s="8" t="s">
        <v>2658</v>
      </c>
      <c r="B65" s="20">
        <v>44485</v>
      </c>
      <c r="C65" s="21" t="s">
        <v>502</v>
      </c>
      <c r="D65" s="22" t="s">
        <v>3060</v>
      </c>
      <c r="E65" s="6">
        <f t="shared" si="1"/>
        <v>3.45</v>
      </c>
      <c r="F65" s="48">
        <v>0</v>
      </c>
      <c r="G65" s="6" t="str">
        <f t="shared" si="2"/>
        <v/>
      </c>
      <c r="H65" s="58">
        <f t="shared" si="3"/>
        <v>3.45</v>
      </c>
    </row>
    <row r="66" spans="1:8" ht="15.75" customHeight="1">
      <c r="A66" s="8" t="s">
        <v>2658</v>
      </c>
      <c r="B66" s="20">
        <v>44486</v>
      </c>
      <c r="C66" s="21" t="s">
        <v>3061</v>
      </c>
      <c r="D66" s="45" t="s">
        <v>801</v>
      </c>
      <c r="E66" s="6">
        <f t="shared" si="1"/>
        <v>6</v>
      </c>
      <c r="F66" s="48">
        <v>2</v>
      </c>
      <c r="G66" s="6">
        <f t="shared" si="2"/>
        <v>3</v>
      </c>
      <c r="H66" s="58">
        <f t="shared" si="3"/>
        <v>3</v>
      </c>
    </row>
    <row r="67" spans="1:8" ht="15.75" customHeight="1">
      <c r="A67" s="8" t="s">
        <v>2658</v>
      </c>
      <c r="B67" s="20">
        <v>44486</v>
      </c>
      <c r="C67" s="21" t="s">
        <v>3062</v>
      </c>
      <c r="D67" s="22" t="s">
        <v>3063</v>
      </c>
      <c r="E67" s="6">
        <f t="shared" si="1"/>
        <v>225.54</v>
      </c>
      <c r="F67" s="48">
        <v>0</v>
      </c>
      <c r="G67" s="6" t="str">
        <f t="shared" si="2"/>
        <v/>
      </c>
      <c r="H67" s="58">
        <f t="shared" si="3"/>
        <v>225.54</v>
      </c>
    </row>
    <row r="68" spans="1:8" ht="15.75" customHeight="1">
      <c r="A68" s="8" t="s">
        <v>2658</v>
      </c>
      <c r="B68" s="20">
        <v>44486</v>
      </c>
      <c r="C68" s="21" t="s">
        <v>9</v>
      </c>
      <c r="D68" s="22" t="s">
        <v>1252</v>
      </c>
      <c r="E68" s="6">
        <f t="shared" si="1"/>
        <v>1.6</v>
      </c>
      <c r="F68" s="48">
        <v>2</v>
      </c>
      <c r="G68" s="6">
        <f t="shared" si="2"/>
        <v>0.8</v>
      </c>
      <c r="H68" s="58">
        <f t="shared" si="3"/>
        <v>0.8</v>
      </c>
    </row>
    <row r="69" spans="1:8" ht="15.75" customHeight="1">
      <c r="A69" s="8" t="s">
        <v>2658</v>
      </c>
      <c r="B69" s="20">
        <v>44486</v>
      </c>
      <c r="C69" s="21" t="s">
        <v>3061</v>
      </c>
      <c r="D69" s="22" t="s">
        <v>320</v>
      </c>
      <c r="E69" s="6">
        <f t="shared" si="1"/>
        <v>20.9</v>
      </c>
      <c r="F69" s="48">
        <v>2</v>
      </c>
      <c r="G69" s="6">
        <f t="shared" si="2"/>
        <v>10.45</v>
      </c>
      <c r="H69" s="58">
        <f t="shared" si="3"/>
        <v>10.45</v>
      </c>
    </row>
    <row r="70" spans="1:8" ht="15.75" customHeight="1">
      <c r="A70" s="8" t="s">
        <v>2658</v>
      </c>
      <c r="B70" s="23">
        <v>44487</v>
      </c>
      <c r="C70" s="21" t="s">
        <v>2464</v>
      </c>
      <c r="D70" s="22" t="s">
        <v>3045</v>
      </c>
      <c r="E70" s="6">
        <f t="shared" si="1"/>
        <v>21.19</v>
      </c>
      <c r="F70" s="49">
        <v>2</v>
      </c>
      <c r="G70" s="6">
        <f t="shared" si="2"/>
        <v>10.595000000000001</v>
      </c>
      <c r="H70" s="58">
        <f t="shared" si="3"/>
        <v>10.595000000000001</v>
      </c>
    </row>
    <row r="71" spans="1:8" ht="15.75" customHeight="1">
      <c r="A71" s="8" t="s">
        <v>2658</v>
      </c>
      <c r="B71" s="23">
        <v>44487</v>
      </c>
      <c r="C71" s="21" t="s">
        <v>2716</v>
      </c>
      <c r="D71" s="22" t="s">
        <v>790</v>
      </c>
      <c r="E71" s="6">
        <f t="shared" si="1"/>
        <v>14.9</v>
      </c>
      <c r="F71" s="49">
        <v>0</v>
      </c>
      <c r="G71" s="6" t="str">
        <f t="shared" si="2"/>
        <v/>
      </c>
      <c r="H71" s="58">
        <f t="shared" si="3"/>
        <v>14.9</v>
      </c>
    </row>
    <row r="72" spans="1:8" ht="15.75" customHeight="1">
      <c r="A72" s="8" t="s">
        <v>2658</v>
      </c>
      <c r="B72" s="23">
        <v>44487</v>
      </c>
      <c r="C72" s="21" t="s">
        <v>2412</v>
      </c>
      <c r="D72" s="22" t="s">
        <v>806</v>
      </c>
      <c r="E72" s="6">
        <f t="shared" si="1"/>
        <v>3.5</v>
      </c>
      <c r="F72" s="49">
        <v>2</v>
      </c>
      <c r="G72" s="6">
        <f t="shared" si="2"/>
        <v>1.75</v>
      </c>
      <c r="H72" s="58">
        <f t="shared" si="3"/>
        <v>1.75</v>
      </c>
    </row>
    <row r="73" spans="1:8" ht="15.75" customHeight="1">
      <c r="A73" s="8" t="s">
        <v>2658</v>
      </c>
      <c r="B73" s="23">
        <v>44487</v>
      </c>
      <c r="C73" s="21" t="s">
        <v>443</v>
      </c>
      <c r="D73" s="22" t="s">
        <v>1829</v>
      </c>
      <c r="E73" s="6">
        <f t="shared" si="1"/>
        <v>10.8</v>
      </c>
      <c r="F73" s="48">
        <v>2</v>
      </c>
      <c r="G73" s="6">
        <f t="shared" si="2"/>
        <v>5.4</v>
      </c>
      <c r="H73" s="58">
        <f t="shared" si="3"/>
        <v>5.4</v>
      </c>
    </row>
    <row r="74" spans="1:8" ht="15.75" customHeight="1">
      <c r="A74" s="8" t="s">
        <v>2658</v>
      </c>
      <c r="B74" s="23">
        <v>44487</v>
      </c>
      <c r="C74" s="21" t="s">
        <v>2646</v>
      </c>
      <c r="D74" s="22" t="s">
        <v>824</v>
      </c>
      <c r="E74" s="6">
        <f t="shared" si="1"/>
        <v>22.4</v>
      </c>
      <c r="F74" s="48">
        <v>2</v>
      </c>
      <c r="G74" s="6">
        <f t="shared" si="2"/>
        <v>11.2</v>
      </c>
      <c r="H74" s="58">
        <f t="shared" si="3"/>
        <v>11.2</v>
      </c>
    </row>
    <row r="75" spans="1:8" ht="15.75" customHeight="1">
      <c r="A75" s="8" t="s">
        <v>2658</v>
      </c>
      <c r="B75" s="20">
        <v>44487</v>
      </c>
      <c r="C75" s="21" t="s">
        <v>2329</v>
      </c>
      <c r="D75" s="45" t="s">
        <v>3064</v>
      </c>
      <c r="E75" s="6">
        <f t="shared" si="1"/>
        <v>356.36</v>
      </c>
      <c r="F75" s="48">
        <v>1</v>
      </c>
      <c r="G75" s="6">
        <f t="shared" si="2"/>
        <v>356.36</v>
      </c>
      <c r="H75" s="58">
        <f t="shared" si="3"/>
        <v>0</v>
      </c>
    </row>
    <row r="76" spans="1:8" ht="15.75" customHeight="1">
      <c r="A76" s="8" t="s">
        <v>2658</v>
      </c>
      <c r="B76" s="23">
        <v>44488</v>
      </c>
      <c r="C76" s="21" t="s">
        <v>2461</v>
      </c>
      <c r="D76" s="22" t="s">
        <v>3065</v>
      </c>
      <c r="E76" s="6">
        <f t="shared" si="1"/>
        <v>31.35</v>
      </c>
      <c r="F76" s="48">
        <v>2</v>
      </c>
      <c r="G76" s="6">
        <f t="shared" si="2"/>
        <v>15.675000000000001</v>
      </c>
      <c r="H76" s="58">
        <f t="shared" si="3"/>
        <v>15.675000000000001</v>
      </c>
    </row>
    <row r="77" spans="1:8" ht="15.75" customHeight="1">
      <c r="A77" s="8" t="s">
        <v>2658</v>
      </c>
      <c r="B77" s="23">
        <v>44488</v>
      </c>
      <c r="C77" s="21" t="s">
        <v>2737</v>
      </c>
      <c r="D77" s="22" t="s">
        <v>2780</v>
      </c>
      <c r="E77" s="6">
        <f t="shared" si="1"/>
        <v>4.0999999999999996</v>
      </c>
      <c r="F77" s="48">
        <v>2</v>
      </c>
      <c r="G77" s="6">
        <f t="shared" si="2"/>
        <v>2.0499999999999998</v>
      </c>
      <c r="H77" s="58">
        <f t="shared" si="3"/>
        <v>2.0499999999999998</v>
      </c>
    </row>
    <row r="78" spans="1:8" ht="15.75" customHeight="1">
      <c r="A78" s="8" t="s">
        <v>2658</v>
      </c>
      <c r="B78" s="20">
        <v>44488</v>
      </c>
      <c r="C78" s="21" t="s">
        <v>2060</v>
      </c>
      <c r="D78" s="22" t="s">
        <v>3066</v>
      </c>
      <c r="E78" s="6">
        <f t="shared" si="1"/>
        <v>43.55</v>
      </c>
      <c r="F78" s="48">
        <v>2</v>
      </c>
      <c r="G78" s="6">
        <f t="shared" si="2"/>
        <v>21.774999999999999</v>
      </c>
      <c r="H78" s="58">
        <f t="shared" si="3"/>
        <v>21.774999999999999</v>
      </c>
    </row>
    <row r="79" spans="1:8" ht="15.75" customHeight="1">
      <c r="A79" s="8" t="s">
        <v>2658</v>
      </c>
      <c r="B79" s="20">
        <v>44488</v>
      </c>
      <c r="C79" s="46" t="s">
        <v>2444</v>
      </c>
      <c r="D79" s="45" t="s">
        <v>2238</v>
      </c>
      <c r="E79" s="6">
        <f t="shared" si="1"/>
        <v>19.2</v>
      </c>
      <c r="F79" s="48">
        <v>2</v>
      </c>
      <c r="G79" s="6">
        <f t="shared" si="2"/>
        <v>9.6</v>
      </c>
      <c r="H79" s="58">
        <f t="shared" si="3"/>
        <v>9.6</v>
      </c>
    </row>
    <row r="80" spans="1:8" ht="15.75" customHeight="1">
      <c r="A80" s="8" t="s">
        <v>2658</v>
      </c>
      <c r="B80" s="20">
        <v>44489</v>
      </c>
      <c r="C80" s="21" t="s">
        <v>2971</v>
      </c>
      <c r="D80" s="22" t="s">
        <v>442</v>
      </c>
      <c r="E80" s="6">
        <f t="shared" si="1"/>
        <v>32.700000000000003</v>
      </c>
      <c r="F80" s="48">
        <v>2</v>
      </c>
      <c r="G80" s="6">
        <f t="shared" si="2"/>
        <v>16.350000000000001</v>
      </c>
      <c r="H80" s="58">
        <f t="shared" si="3"/>
        <v>16.350000000000001</v>
      </c>
    </row>
    <row r="81" spans="1:8" ht="15.75" customHeight="1">
      <c r="A81" s="8" t="s">
        <v>2658</v>
      </c>
      <c r="B81" s="23">
        <v>44489</v>
      </c>
      <c r="C81" s="21" t="s">
        <v>3067</v>
      </c>
      <c r="D81" s="22" t="s">
        <v>3068</v>
      </c>
      <c r="E81" s="6">
        <f t="shared" si="1"/>
        <v>82</v>
      </c>
      <c r="F81" s="49">
        <v>0</v>
      </c>
      <c r="G81" s="6" t="str">
        <f t="shared" si="2"/>
        <v/>
      </c>
      <c r="H81" s="58">
        <f t="shared" si="3"/>
        <v>82</v>
      </c>
    </row>
    <row r="82" spans="1:8" ht="15.75" customHeight="1">
      <c r="A82" s="8" t="s">
        <v>2658</v>
      </c>
      <c r="B82" s="20">
        <v>44489</v>
      </c>
      <c r="C82" s="21" t="s">
        <v>3069</v>
      </c>
      <c r="D82" s="22" t="s">
        <v>2312</v>
      </c>
      <c r="E82" s="6">
        <f t="shared" si="1"/>
        <v>0.68</v>
      </c>
      <c r="F82" s="48">
        <v>2</v>
      </c>
      <c r="G82" s="6">
        <f t="shared" si="2"/>
        <v>0.34</v>
      </c>
      <c r="H82" s="58">
        <f t="shared" si="3"/>
        <v>0.34</v>
      </c>
    </row>
    <row r="83" spans="1:8" ht="15.75" customHeight="1">
      <c r="A83" s="51" t="s">
        <v>2658</v>
      </c>
      <c r="B83" s="66">
        <v>44489</v>
      </c>
      <c r="C83" s="43" t="s">
        <v>3070</v>
      </c>
      <c r="D83" s="64" t="s">
        <v>2665</v>
      </c>
      <c r="E83" s="53">
        <f t="shared" si="1"/>
        <v>161</v>
      </c>
      <c r="F83" s="67">
        <v>2</v>
      </c>
      <c r="G83" s="53">
        <f t="shared" si="2"/>
        <v>80.5</v>
      </c>
      <c r="H83" s="65">
        <f t="shared" si="3"/>
        <v>80.5</v>
      </c>
    </row>
    <row r="84" spans="1:8" ht="15.75" customHeight="1">
      <c r="A84" s="8" t="s">
        <v>2658</v>
      </c>
      <c r="B84" s="20">
        <v>44489</v>
      </c>
      <c r="C84" s="21" t="s">
        <v>3071</v>
      </c>
      <c r="D84" s="22" t="s">
        <v>52</v>
      </c>
      <c r="E84" s="6">
        <f t="shared" si="1"/>
        <v>5.9</v>
      </c>
      <c r="F84" s="48">
        <v>1</v>
      </c>
      <c r="G84" s="6">
        <f t="shared" si="2"/>
        <v>5.9</v>
      </c>
      <c r="H84" s="58">
        <f t="shared" si="3"/>
        <v>0</v>
      </c>
    </row>
    <row r="85" spans="1:8" ht="15.75" customHeight="1">
      <c r="A85" s="8" t="s">
        <v>2658</v>
      </c>
      <c r="B85" s="23">
        <v>44490</v>
      </c>
      <c r="C85" s="21" t="s">
        <v>2737</v>
      </c>
      <c r="D85" s="45" t="s">
        <v>38</v>
      </c>
      <c r="E85" s="6">
        <f t="shared" si="1"/>
        <v>7.2</v>
      </c>
      <c r="F85" s="48">
        <v>2</v>
      </c>
      <c r="G85" s="6">
        <f t="shared" si="2"/>
        <v>3.6</v>
      </c>
      <c r="H85" s="58">
        <f t="shared" si="3"/>
        <v>3.6</v>
      </c>
    </row>
    <row r="86" spans="1:8" ht="15.75" customHeight="1">
      <c r="A86" s="8" t="s">
        <v>2658</v>
      </c>
      <c r="B86" s="23">
        <v>44490</v>
      </c>
      <c r="C86" s="21" t="s">
        <v>2984</v>
      </c>
      <c r="D86" s="22" t="s">
        <v>3072</v>
      </c>
      <c r="E86" s="6">
        <f t="shared" si="1"/>
        <v>24.3</v>
      </c>
      <c r="F86" s="48">
        <v>2</v>
      </c>
      <c r="G86" s="6">
        <f t="shared" si="2"/>
        <v>12.15</v>
      </c>
      <c r="H86" s="58">
        <f t="shared" si="3"/>
        <v>12.15</v>
      </c>
    </row>
    <row r="87" spans="1:8" ht="15.75" customHeight="1">
      <c r="A87" s="8" t="s">
        <v>2658</v>
      </c>
      <c r="B87" s="23">
        <v>44491</v>
      </c>
      <c r="C87" s="21" t="s">
        <v>2668</v>
      </c>
      <c r="D87" s="22" t="s">
        <v>464</v>
      </c>
      <c r="E87" s="6">
        <f t="shared" si="1"/>
        <v>3.1</v>
      </c>
      <c r="F87" s="48">
        <v>0</v>
      </c>
      <c r="G87" s="6" t="str">
        <f t="shared" si="2"/>
        <v/>
      </c>
      <c r="H87" s="58">
        <f t="shared" si="3"/>
        <v>3.1</v>
      </c>
    </row>
    <row r="88" spans="1:8" ht="15.75" customHeight="1">
      <c r="A88" s="8" t="s">
        <v>2658</v>
      </c>
      <c r="B88" s="20">
        <v>44491</v>
      </c>
      <c r="C88" s="46" t="s">
        <v>2464</v>
      </c>
      <c r="D88" s="45" t="s">
        <v>2495</v>
      </c>
      <c r="E88" s="6">
        <f t="shared" si="1"/>
        <v>24.72</v>
      </c>
      <c r="F88" s="48">
        <v>2</v>
      </c>
      <c r="G88" s="6">
        <f t="shared" si="2"/>
        <v>12.36</v>
      </c>
      <c r="H88" s="58">
        <f t="shared" si="3"/>
        <v>12.36</v>
      </c>
    </row>
    <row r="89" spans="1:8" ht="15.75" customHeight="1">
      <c r="A89" s="8" t="s">
        <v>2658</v>
      </c>
      <c r="B89" s="20">
        <v>44491</v>
      </c>
      <c r="C89" s="21" t="s">
        <v>1010</v>
      </c>
      <c r="D89" s="22" t="s">
        <v>2631</v>
      </c>
      <c r="E89" s="6">
        <f t="shared" si="1"/>
        <v>3.55</v>
      </c>
      <c r="F89" s="48">
        <v>0</v>
      </c>
      <c r="G89" s="6" t="str">
        <f t="shared" si="2"/>
        <v/>
      </c>
      <c r="H89" s="58">
        <f t="shared" si="3"/>
        <v>3.55</v>
      </c>
    </row>
    <row r="90" spans="1:8" ht="15.75" customHeight="1">
      <c r="A90" s="8" t="s">
        <v>2658</v>
      </c>
      <c r="B90" s="20">
        <v>44491</v>
      </c>
      <c r="C90" s="21" t="s">
        <v>2737</v>
      </c>
      <c r="D90" s="22" t="s">
        <v>2698</v>
      </c>
      <c r="E90" s="6">
        <f t="shared" si="1"/>
        <v>6.2</v>
      </c>
      <c r="F90" s="49">
        <v>2</v>
      </c>
      <c r="G90" s="6">
        <f t="shared" si="2"/>
        <v>3.1</v>
      </c>
      <c r="H90" s="58">
        <f t="shared" si="3"/>
        <v>3.1</v>
      </c>
    </row>
    <row r="91" spans="1:8" ht="15.75" customHeight="1">
      <c r="A91" s="8" t="s">
        <v>2658</v>
      </c>
      <c r="B91" s="20">
        <v>44492</v>
      </c>
      <c r="C91" s="21" t="s">
        <v>2971</v>
      </c>
      <c r="D91" s="22" t="s">
        <v>442</v>
      </c>
      <c r="E91" s="6">
        <f t="shared" si="1"/>
        <v>32.700000000000003</v>
      </c>
      <c r="F91" s="48">
        <v>2</v>
      </c>
      <c r="G91" s="6">
        <f t="shared" si="2"/>
        <v>16.350000000000001</v>
      </c>
      <c r="H91" s="58">
        <f t="shared" si="3"/>
        <v>16.350000000000001</v>
      </c>
    </row>
    <row r="92" spans="1:8" ht="15.75" customHeight="1">
      <c r="A92" s="8" t="s">
        <v>2658</v>
      </c>
      <c r="B92" s="23">
        <v>44492</v>
      </c>
      <c r="C92" s="21" t="s">
        <v>1842</v>
      </c>
      <c r="D92" s="22" t="s">
        <v>3073</v>
      </c>
      <c r="E92" s="6">
        <f t="shared" si="1"/>
        <v>32.93</v>
      </c>
      <c r="F92" s="48">
        <v>0</v>
      </c>
      <c r="G92" s="6" t="str">
        <f t="shared" si="2"/>
        <v/>
      </c>
      <c r="H92" s="58">
        <f t="shared" si="3"/>
        <v>32.93</v>
      </c>
    </row>
    <row r="93" spans="1:8" ht="15.75" customHeight="1">
      <c r="A93" s="8" t="s">
        <v>2658</v>
      </c>
      <c r="B93" s="20">
        <v>44493</v>
      </c>
      <c r="C93" s="21" t="s">
        <v>3074</v>
      </c>
      <c r="D93" s="22" t="s">
        <v>3075</v>
      </c>
      <c r="E93" s="6">
        <f t="shared" si="1"/>
        <v>0.41</v>
      </c>
      <c r="F93" s="57">
        <v>1</v>
      </c>
      <c r="G93" s="6">
        <f t="shared" si="2"/>
        <v>0.41</v>
      </c>
      <c r="H93" s="58">
        <f t="shared" si="3"/>
        <v>0</v>
      </c>
    </row>
    <row r="94" spans="1:8" ht="15.75" customHeight="1">
      <c r="A94" s="8" t="s">
        <v>2658</v>
      </c>
      <c r="B94" s="23">
        <v>44493</v>
      </c>
      <c r="C94" s="21" t="s">
        <v>3052</v>
      </c>
      <c r="D94" s="45" t="s">
        <v>2095</v>
      </c>
      <c r="E94" s="6">
        <f t="shared" si="1"/>
        <v>37.659999999999997</v>
      </c>
      <c r="F94" s="48">
        <v>2</v>
      </c>
      <c r="G94" s="6">
        <f t="shared" si="2"/>
        <v>18.829999999999998</v>
      </c>
      <c r="H94" s="58">
        <f t="shared" si="3"/>
        <v>18.829999999999998</v>
      </c>
    </row>
    <row r="95" spans="1:8" ht="15.75" customHeight="1">
      <c r="A95" s="8" t="s">
        <v>2658</v>
      </c>
      <c r="B95" s="23">
        <v>44493</v>
      </c>
      <c r="C95" s="21" t="s">
        <v>3076</v>
      </c>
      <c r="D95" s="22" t="s">
        <v>62</v>
      </c>
      <c r="E95" s="6">
        <f t="shared" si="1"/>
        <v>2.2999999999999998</v>
      </c>
      <c r="F95" s="49">
        <v>2</v>
      </c>
      <c r="G95" s="6">
        <f t="shared" si="2"/>
        <v>1.1499999999999999</v>
      </c>
      <c r="H95" s="58">
        <f t="shared" si="3"/>
        <v>1.1499999999999999</v>
      </c>
    </row>
    <row r="96" spans="1:8" ht="15.75" customHeight="1">
      <c r="A96" s="8" t="s">
        <v>2658</v>
      </c>
      <c r="B96" s="20">
        <v>44493</v>
      </c>
      <c r="C96" s="21" t="s">
        <v>3077</v>
      </c>
      <c r="D96" s="22" t="s">
        <v>692</v>
      </c>
      <c r="E96" s="6">
        <f t="shared" si="1"/>
        <v>25</v>
      </c>
      <c r="F96" s="48">
        <v>2</v>
      </c>
      <c r="G96" s="6">
        <f t="shared" si="2"/>
        <v>12.5</v>
      </c>
      <c r="H96" s="58">
        <f t="shared" si="3"/>
        <v>12.5</v>
      </c>
    </row>
    <row r="97" spans="1:8" ht="15.75" customHeight="1">
      <c r="A97" s="8" t="s">
        <v>2658</v>
      </c>
      <c r="B97" s="20">
        <v>44493</v>
      </c>
      <c r="C97" s="21" t="s">
        <v>3078</v>
      </c>
      <c r="D97" s="22" t="s">
        <v>1339</v>
      </c>
      <c r="E97" s="6">
        <f t="shared" si="1"/>
        <v>1.32</v>
      </c>
      <c r="F97" s="48">
        <v>2</v>
      </c>
      <c r="G97" s="6">
        <f t="shared" si="2"/>
        <v>0.66</v>
      </c>
      <c r="H97" s="58">
        <f t="shared" si="3"/>
        <v>0.66</v>
      </c>
    </row>
    <row r="98" spans="1:8" ht="15.75" customHeight="1">
      <c r="A98" s="8" t="s">
        <v>2658</v>
      </c>
      <c r="B98" s="20">
        <v>44494</v>
      </c>
      <c r="C98" s="21" t="s">
        <v>1916</v>
      </c>
      <c r="D98" s="22" t="s">
        <v>1252</v>
      </c>
      <c r="E98" s="6">
        <f t="shared" si="1"/>
        <v>1.6</v>
      </c>
      <c r="F98" s="48">
        <v>2</v>
      </c>
      <c r="G98" s="6">
        <f t="shared" si="2"/>
        <v>0.8</v>
      </c>
      <c r="H98" s="58">
        <f t="shared" si="3"/>
        <v>0.8</v>
      </c>
    </row>
    <row r="99" spans="1:8" ht="15.75" customHeight="1">
      <c r="A99" s="8" t="s">
        <v>2658</v>
      </c>
      <c r="B99" s="20">
        <v>44494</v>
      </c>
      <c r="C99" s="21" t="s">
        <v>2125</v>
      </c>
      <c r="D99" s="22" t="s">
        <v>2233</v>
      </c>
      <c r="E99" s="6">
        <f t="shared" si="1"/>
        <v>7.4</v>
      </c>
      <c r="F99" s="48">
        <v>2</v>
      </c>
      <c r="G99" s="6">
        <f t="shared" si="2"/>
        <v>3.7</v>
      </c>
      <c r="H99" s="58">
        <f t="shared" si="3"/>
        <v>3.7</v>
      </c>
    </row>
    <row r="100" spans="1:8" ht="15.75" customHeight="1">
      <c r="A100" s="8" t="s">
        <v>2658</v>
      </c>
      <c r="B100" s="23">
        <v>44495</v>
      </c>
      <c r="C100" s="21" t="s">
        <v>2959</v>
      </c>
      <c r="D100" s="22" t="s">
        <v>464</v>
      </c>
      <c r="E100" s="6">
        <f t="shared" si="1"/>
        <v>3.1</v>
      </c>
      <c r="F100" s="48">
        <v>2</v>
      </c>
      <c r="G100" s="6">
        <f t="shared" si="2"/>
        <v>1.55</v>
      </c>
      <c r="H100" s="58">
        <f t="shared" si="3"/>
        <v>1.55</v>
      </c>
    </row>
    <row r="101" spans="1:8" ht="15.75" customHeight="1">
      <c r="A101" s="8" t="s">
        <v>2658</v>
      </c>
      <c r="B101" s="23">
        <v>44495</v>
      </c>
      <c r="C101" s="21" t="s">
        <v>3079</v>
      </c>
      <c r="D101" s="22" t="s">
        <v>3080</v>
      </c>
      <c r="E101" s="6">
        <f t="shared" si="1"/>
        <v>26.95</v>
      </c>
      <c r="F101" s="48">
        <v>2</v>
      </c>
      <c r="G101" s="6">
        <f t="shared" si="2"/>
        <v>13.475</v>
      </c>
      <c r="H101" s="58">
        <f t="shared" si="3"/>
        <v>13.475</v>
      </c>
    </row>
    <row r="102" spans="1:8" ht="15.75" customHeight="1">
      <c r="A102" s="8" t="s">
        <v>2658</v>
      </c>
      <c r="B102" s="20">
        <v>44495</v>
      </c>
      <c r="C102" s="21" t="s">
        <v>2668</v>
      </c>
      <c r="D102" s="22" t="s">
        <v>464</v>
      </c>
      <c r="E102" s="6">
        <f t="shared" si="1"/>
        <v>3.1</v>
      </c>
      <c r="F102" s="48">
        <v>2</v>
      </c>
      <c r="G102" s="6">
        <f t="shared" si="2"/>
        <v>1.55</v>
      </c>
      <c r="H102" s="58">
        <f t="shared" si="3"/>
        <v>1.55</v>
      </c>
    </row>
    <row r="103" spans="1:8" ht="15.75" customHeight="1">
      <c r="A103" s="8" t="s">
        <v>2658</v>
      </c>
      <c r="B103" s="20">
        <v>44496</v>
      </c>
      <c r="C103" s="21" t="s">
        <v>2461</v>
      </c>
      <c r="D103" s="22" t="s">
        <v>875</v>
      </c>
      <c r="E103" s="6">
        <f t="shared" si="1"/>
        <v>52.5</v>
      </c>
      <c r="F103" s="48">
        <v>2</v>
      </c>
      <c r="G103" s="6">
        <f t="shared" si="2"/>
        <v>26.25</v>
      </c>
      <c r="H103" s="58">
        <f t="shared" si="3"/>
        <v>26.25</v>
      </c>
    </row>
    <row r="104" spans="1:8" ht="15.75" customHeight="1">
      <c r="A104" s="8" t="s">
        <v>2658</v>
      </c>
      <c r="B104" s="20">
        <v>44496</v>
      </c>
      <c r="C104" s="21" t="s">
        <v>3081</v>
      </c>
      <c r="D104" s="22" t="s">
        <v>3082</v>
      </c>
      <c r="E104" s="6">
        <f t="shared" si="1"/>
        <v>34.4</v>
      </c>
      <c r="F104" s="48">
        <v>2</v>
      </c>
      <c r="G104" s="6">
        <f t="shared" si="2"/>
        <v>17.2</v>
      </c>
      <c r="H104" s="58">
        <f t="shared" si="3"/>
        <v>17.2</v>
      </c>
    </row>
    <row r="105" spans="1:8" ht="15.75" customHeight="1">
      <c r="A105" s="8" t="s">
        <v>2658</v>
      </c>
      <c r="B105" s="23">
        <v>44496</v>
      </c>
      <c r="C105" s="21" t="s">
        <v>2611</v>
      </c>
      <c r="D105" s="22" t="s">
        <v>1695</v>
      </c>
      <c r="E105" s="6">
        <f t="shared" si="1"/>
        <v>20.5</v>
      </c>
      <c r="F105" s="48">
        <v>2</v>
      </c>
      <c r="G105" s="6">
        <f t="shared" si="2"/>
        <v>10.25</v>
      </c>
      <c r="H105" s="58">
        <f t="shared" si="3"/>
        <v>10.25</v>
      </c>
    </row>
    <row r="106" spans="1:8" ht="15.75" customHeight="1">
      <c r="A106" s="51" t="s">
        <v>2658</v>
      </c>
      <c r="B106" s="66">
        <v>44496</v>
      </c>
      <c r="C106" s="43" t="s">
        <v>3083</v>
      </c>
      <c r="D106" s="64" t="s">
        <v>2665</v>
      </c>
      <c r="E106" s="53">
        <f t="shared" si="1"/>
        <v>161</v>
      </c>
      <c r="F106" s="55">
        <v>2</v>
      </c>
      <c r="G106" s="53">
        <f t="shared" si="2"/>
        <v>80.5</v>
      </c>
      <c r="H106" s="65">
        <f t="shared" si="3"/>
        <v>80.5</v>
      </c>
    </row>
    <row r="107" spans="1:8" ht="15.75" customHeight="1">
      <c r="A107" s="8" t="s">
        <v>2658</v>
      </c>
      <c r="B107" s="20">
        <v>44497</v>
      </c>
      <c r="C107" s="21" t="s">
        <v>3074</v>
      </c>
      <c r="D107" s="22" t="s">
        <v>3084</v>
      </c>
      <c r="E107" s="6">
        <v>-0.39</v>
      </c>
      <c r="F107" s="48">
        <v>1</v>
      </c>
      <c r="G107" s="6">
        <f t="shared" si="2"/>
        <v>-0.39</v>
      </c>
      <c r="H107" s="58">
        <f t="shared" si="3"/>
        <v>0</v>
      </c>
    </row>
    <row r="108" spans="1:8" ht="15.75" customHeight="1">
      <c r="A108" s="8" t="s">
        <v>2658</v>
      </c>
      <c r="B108" s="20">
        <v>44497</v>
      </c>
      <c r="C108" s="21" t="s">
        <v>2737</v>
      </c>
      <c r="D108" s="22" t="s">
        <v>2780</v>
      </c>
      <c r="E108" s="6">
        <f t="shared" ref="E108:E134" si="5">MID(D108,3,LEN(D108)-2)+0</f>
        <v>4.0999999999999996</v>
      </c>
      <c r="F108" s="48">
        <v>2</v>
      </c>
      <c r="G108" s="6">
        <f t="shared" si="2"/>
        <v>2.0499999999999998</v>
      </c>
      <c r="H108" s="58">
        <f t="shared" si="3"/>
        <v>2.0499999999999998</v>
      </c>
    </row>
    <row r="109" spans="1:8" ht="15.75" customHeight="1">
      <c r="A109" s="8" t="s">
        <v>2658</v>
      </c>
      <c r="B109" s="20">
        <v>44497</v>
      </c>
      <c r="C109" s="21" t="s">
        <v>3085</v>
      </c>
      <c r="D109" s="22" t="s">
        <v>2436</v>
      </c>
      <c r="E109" s="6">
        <f t="shared" si="5"/>
        <v>3.85</v>
      </c>
      <c r="F109" s="48">
        <v>2</v>
      </c>
      <c r="G109" s="6">
        <f t="shared" si="2"/>
        <v>1.925</v>
      </c>
      <c r="H109" s="58">
        <f t="shared" si="3"/>
        <v>1.925</v>
      </c>
    </row>
    <row r="110" spans="1:8" ht="15.75" customHeight="1">
      <c r="A110" s="8" t="s">
        <v>2658</v>
      </c>
      <c r="B110" s="20">
        <v>44497</v>
      </c>
      <c r="C110" s="21" t="s">
        <v>2464</v>
      </c>
      <c r="D110" s="22" t="s">
        <v>2495</v>
      </c>
      <c r="E110" s="6">
        <f t="shared" si="5"/>
        <v>24.72</v>
      </c>
      <c r="F110" s="48">
        <v>2</v>
      </c>
      <c r="G110" s="6">
        <f t="shared" si="2"/>
        <v>12.36</v>
      </c>
      <c r="H110" s="58">
        <f t="shared" si="3"/>
        <v>12.36</v>
      </c>
    </row>
    <row r="111" spans="1:8" ht="15.75" customHeight="1">
      <c r="A111" s="8" t="s">
        <v>2658</v>
      </c>
      <c r="B111" s="23">
        <v>44498</v>
      </c>
      <c r="C111" s="21" t="s">
        <v>2737</v>
      </c>
      <c r="D111" s="45" t="s">
        <v>2780</v>
      </c>
      <c r="E111" s="6">
        <f t="shared" si="5"/>
        <v>4.0999999999999996</v>
      </c>
      <c r="F111" s="48">
        <v>2</v>
      </c>
      <c r="G111" s="6">
        <f t="shared" si="2"/>
        <v>2.0499999999999998</v>
      </c>
      <c r="H111" s="58">
        <f t="shared" si="3"/>
        <v>2.0499999999999998</v>
      </c>
    </row>
    <row r="112" spans="1:8" ht="15.75" customHeight="1">
      <c r="A112" s="8" t="s">
        <v>2658</v>
      </c>
      <c r="B112" s="20">
        <v>44498</v>
      </c>
      <c r="C112" s="21" t="s">
        <v>3086</v>
      </c>
      <c r="D112" s="22" t="s">
        <v>3066</v>
      </c>
      <c r="E112" s="6">
        <f t="shared" si="5"/>
        <v>43.55</v>
      </c>
      <c r="F112" s="48">
        <v>2</v>
      </c>
      <c r="G112" s="6">
        <f t="shared" si="2"/>
        <v>21.774999999999999</v>
      </c>
      <c r="H112" s="58">
        <f t="shared" si="3"/>
        <v>21.774999999999999</v>
      </c>
    </row>
    <row r="113" spans="1:8" ht="15.75" customHeight="1">
      <c r="A113" s="8" t="s">
        <v>2658</v>
      </c>
      <c r="B113" s="23">
        <v>44499</v>
      </c>
      <c r="C113" s="21" t="s">
        <v>3087</v>
      </c>
      <c r="D113" s="22" t="s">
        <v>3088</v>
      </c>
      <c r="E113" s="6">
        <f t="shared" si="5"/>
        <v>100.37</v>
      </c>
      <c r="F113" s="48">
        <v>2</v>
      </c>
      <c r="G113" s="6">
        <f t="shared" si="2"/>
        <v>50.185000000000002</v>
      </c>
      <c r="H113" s="58">
        <f t="shared" si="3"/>
        <v>50.185000000000002</v>
      </c>
    </row>
    <row r="114" spans="1:8" ht="15.75" customHeight="1">
      <c r="A114" s="8" t="s">
        <v>2658</v>
      </c>
      <c r="B114" s="23">
        <v>44499</v>
      </c>
      <c r="C114" s="21" t="s">
        <v>2823</v>
      </c>
      <c r="D114" s="22" t="s">
        <v>3089</v>
      </c>
      <c r="E114" s="6">
        <f t="shared" si="5"/>
        <v>79.52</v>
      </c>
      <c r="F114" s="48">
        <v>2</v>
      </c>
      <c r="G114" s="6">
        <f t="shared" si="2"/>
        <v>39.76</v>
      </c>
      <c r="H114" s="58">
        <f t="shared" si="3"/>
        <v>39.76</v>
      </c>
    </row>
    <row r="115" spans="1:8" ht="15.75" customHeight="1">
      <c r="A115" s="8" t="s">
        <v>2658</v>
      </c>
      <c r="B115" s="23">
        <v>44499</v>
      </c>
      <c r="C115" s="21" t="s">
        <v>2958</v>
      </c>
      <c r="D115" s="22" t="s">
        <v>1695</v>
      </c>
      <c r="E115" s="6">
        <f t="shared" si="5"/>
        <v>20.5</v>
      </c>
      <c r="F115" s="48">
        <v>2</v>
      </c>
      <c r="G115" s="6">
        <f t="shared" si="2"/>
        <v>10.25</v>
      </c>
      <c r="H115" s="58">
        <f t="shared" si="3"/>
        <v>10.25</v>
      </c>
    </row>
    <row r="116" spans="1:8" ht="15.75" customHeight="1">
      <c r="A116" s="8" t="s">
        <v>2658</v>
      </c>
      <c r="B116" s="20">
        <v>44499</v>
      </c>
      <c r="C116" s="21" t="s">
        <v>1842</v>
      </c>
      <c r="D116" s="22" t="s">
        <v>12</v>
      </c>
      <c r="E116" s="6">
        <f t="shared" si="5"/>
        <v>36.4</v>
      </c>
      <c r="F116" s="48">
        <v>0</v>
      </c>
      <c r="G116" s="6" t="str">
        <f t="shared" si="2"/>
        <v/>
      </c>
      <c r="H116" s="58">
        <f t="shared" si="3"/>
        <v>36.4</v>
      </c>
    </row>
    <row r="117" spans="1:8" ht="15.75" customHeight="1">
      <c r="A117" s="8" t="s">
        <v>2658</v>
      </c>
      <c r="B117" s="23">
        <v>44499</v>
      </c>
      <c r="C117" s="21" t="s">
        <v>3090</v>
      </c>
      <c r="D117" s="22" t="s">
        <v>3091</v>
      </c>
      <c r="E117" s="6">
        <f t="shared" si="5"/>
        <v>103.35</v>
      </c>
      <c r="F117" s="49">
        <v>2</v>
      </c>
      <c r="G117" s="6">
        <f t="shared" si="2"/>
        <v>51.674999999999997</v>
      </c>
      <c r="H117" s="58">
        <f t="shared" si="3"/>
        <v>51.674999999999997</v>
      </c>
    </row>
    <row r="118" spans="1:8" ht="15.75" customHeight="1">
      <c r="A118" s="8" t="s">
        <v>2658</v>
      </c>
      <c r="B118" s="20">
        <v>44499</v>
      </c>
      <c r="C118" s="21" t="s">
        <v>3092</v>
      </c>
      <c r="D118" s="45" t="s">
        <v>3093</v>
      </c>
      <c r="E118" s="6">
        <f t="shared" si="5"/>
        <v>114.6</v>
      </c>
      <c r="F118" s="48">
        <v>2</v>
      </c>
      <c r="G118" s="6">
        <f t="shared" si="2"/>
        <v>57.3</v>
      </c>
      <c r="H118" s="58">
        <f t="shared" si="3"/>
        <v>57.3</v>
      </c>
    </row>
    <row r="119" spans="1:8" ht="15.75" customHeight="1">
      <c r="A119" s="8" t="s">
        <v>2658</v>
      </c>
      <c r="B119" s="23">
        <v>44500</v>
      </c>
      <c r="C119" s="21" t="s">
        <v>2280</v>
      </c>
      <c r="D119" s="22" t="s">
        <v>3012</v>
      </c>
      <c r="E119" s="6">
        <f t="shared" si="5"/>
        <v>34.01</v>
      </c>
      <c r="F119" s="49">
        <v>2</v>
      </c>
      <c r="G119" s="6">
        <f t="shared" si="2"/>
        <v>17.004999999999999</v>
      </c>
      <c r="H119" s="58">
        <f t="shared" si="3"/>
        <v>17.004999999999999</v>
      </c>
    </row>
    <row r="120" spans="1:8" ht="15.75" customHeight="1">
      <c r="A120" s="8" t="s">
        <v>2658</v>
      </c>
      <c r="B120" s="23">
        <v>44500</v>
      </c>
      <c r="C120" s="21" t="s">
        <v>2412</v>
      </c>
      <c r="D120" s="22" t="s">
        <v>695</v>
      </c>
      <c r="E120" s="6">
        <f t="shared" si="5"/>
        <v>5.3</v>
      </c>
      <c r="F120" s="48">
        <v>2</v>
      </c>
      <c r="G120" s="6">
        <f t="shared" si="2"/>
        <v>2.65</v>
      </c>
      <c r="H120" s="58">
        <f t="shared" si="3"/>
        <v>2.65</v>
      </c>
    </row>
    <row r="121" spans="1:8" ht="15.75" customHeight="1">
      <c r="A121" s="8" t="s">
        <v>2658</v>
      </c>
      <c r="B121" s="23">
        <v>44500</v>
      </c>
      <c r="C121" s="21" t="s">
        <v>1916</v>
      </c>
      <c r="D121" s="22" t="s">
        <v>50</v>
      </c>
      <c r="E121" s="6">
        <f t="shared" si="5"/>
        <v>6.5</v>
      </c>
      <c r="F121" s="49">
        <v>2</v>
      </c>
      <c r="G121" s="6">
        <f t="shared" si="2"/>
        <v>3.25</v>
      </c>
      <c r="H121" s="58">
        <f t="shared" si="3"/>
        <v>3.25</v>
      </c>
    </row>
    <row r="122" spans="1:8" ht="15.75" customHeight="1">
      <c r="A122" s="8" t="s">
        <v>2658</v>
      </c>
      <c r="B122" s="23">
        <v>44500</v>
      </c>
      <c r="C122" s="21" t="s">
        <v>22</v>
      </c>
      <c r="D122" s="22" t="s">
        <v>3094</v>
      </c>
      <c r="E122" s="6">
        <f t="shared" si="5"/>
        <v>31.95</v>
      </c>
      <c r="F122" s="49">
        <v>2</v>
      </c>
      <c r="G122" s="6">
        <f t="shared" si="2"/>
        <v>15.975</v>
      </c>
      <c r="H122" s="58">
        <f t="shared" si="3"/>
        <v>15.975</v>
      </c>
    </row>
    <row r="123" spans="1:8" ht="15.75" customHeight="1">
      <c r="A123" s="8" t="s">
        <v>2658</v>
      </c>
      <c r="B123" s="20">
        <v>44500</v>
      </c>
      <c r="C123" s="46" t="s">
        <v>3095</v>
      </c>
      <c r="D123" s="45" t="s">
        <v>2248</v>
      </c>
      <c r="E123" s="6">
        <f t="shared" si="5"/>
        <v>8.4</v>
      </c>
      <c r="F123" s="48">
        <v>2</v>
      </c>
      <c r="G123" s="6">
        <f t="shared" si="2"/>
        <v>4.2</v>
      </c>
      <c r="H123" s="58">
        <f t="shared" si="3"/>
        <v>4.2</v>
      </c>
    </row>
    <row r="124" spans="1:8" ht="15.75" customHeight="1">
      <c r="A124" s="8" t="s">
        <v>2658</v>
      </c>
      <c r="B124" s="23">
        <v>44501</v>
      </c>
      <c r="C124" s="21" t="s">
        <v>502</v>
      </c>
      <c r="D124" s="22" t="s">
        <v>2545</v>
      </c>
      <c r="E124" s="6">
        <f t="shared" si="5"/>
        <v>3.2</v>
      </c>
      <c r="F124" s="49">
        <v>2</v>
      </c>
      <c r="G124" s="6">
        <f t="shared" si="2"/>
        <v>1.6</v>
      </c>
      <c r="H124" s="58">
        <f t="shared" si="3"/>
        <v>1.6</v>
      </c>
    </row>
    <row r="125" spans="1:8" ht="15.75" customHeight="1">
      <c r="A125" s="8" t="s">
        <v>2658</v>
      </c>
      <c r="B125" s="23">
        <v>44501</v>
      </c>
      <c r="C125" s="21" t="s">
        <v>55</v>
      </c>
      <c r="D125" s="22" t="s">
        <v>1917</v>
      </c>
      <c r="E125" s="6">
        <f t="shared" si="5"/>
        <v>6.1</v>
      </c>
      <c r="F125" s="49">
        <v>2</v>
      </c>
      <c r="G125" s="6">
        <f t="shared" si="2"/>
        <v>3.05</v>
      </c>
      <c r="H125" s="58">
        <f t="shared" si="3"/>
        <v>3.05</v>
      </c>
    </row>
    <row r="126" spans="1:8" ht="15.75" customHeight="1">
      <c r="A126" s="8" t="s">
        <v>2658</v>
      </c>
      <c r="B126" s="23">
        <v>44501</v>
      </c>
      <c r="C126" s="21" t="s">
        <v>3077</v>
      </c>
      <c r="D126" s="22" t="s">
        <v>272</v>
      </c>
      <c r="E126" s="6">
        <f t="shared" si="5"/>
        <v>10.5</v>
      </c>
      <c r="F126" s="49">
        <v>2</v>
      </c>
      <c r="G126" s="6">
        <f t="shared" si="2"/>
        <v>5.25</v>
      </c>
      <c r="H126" s="58">
        <f t="shared" si="3"/>
        <v>5.25</v>
      </c>
    </row>
    <row r="127" spans="1:8" ht="15.75" customHeight="1">
      <c r="A127" s="8" t="s">
        <v>2658</v>
      </c>
      <c r="B127" s="23">
        <v>44502</v>
      </c>
      <c r="C127" s="21" t="s">
        <v>2646</v>
      </c>
      <c r="D127" s="22" t="s">
        <v>824</v>
      </c>
      <c r="E127" s="6">
        <f t="shared" si="5"/>
        <v>22.4</v>
      </c>
      <c r="F127" s="49">
        <v>2</v>
      </c>
      <c r="G127" s="6">
        <f t="shared" si="2"/>
        <v>11.2</v>
      </c>
      <c r="H127" s="58">
        <f t="shared" si="3"/>
        <v>11.2</v>
      </c>
    </row>
    <row r="128" spans="1:8" ht="15.75" customHeight="1">
      <c r="A128" s="8" t="s">
        <v>2658</v>
      </c>
      <c r="B128" s="23">
        <v>44502</v>
      </c>
      <c r="C128" s="21" t="s">
        <v>502</v>
      </c>
      <c r="D128" s="22" t="s">
        <v>3096</v>
      </c>
      <c r="E128" s="6">
        <f t="shared" si="5"/>
        <v>0.75</v>
      </c>
      <c r="F128" s="49">
        <v>2</v>
      </c>
      <c r="G128" s="6">
        <f t="shared" si="2"/>
        <v>0.375</v>
      </c>
      <c r="H128" s="58">
        <f t="shared" si="3"/>
        <v>0.375</v>
      </c>
    </row>
    <row r="129" spans="1:8" ht="15.75" customHeight="1">
      <c r="A129" s="8" t="s">
        <v>2658</v>
      </c>
      <c r="B129" s="23">
        <v>44502</v>
      </c>
      <c r="C129" s="21" t="s">
        <v>2645</v>
      </c>
      <c r="D129" s="22" t="s">
        <v>3097</v>
      </c>
      <c r="E129" s="6">
        <f t="shared" si="5"/>
        <v>19.29</v>
      </c>
      <c r="F129" s="49">
        <v>0</v>
      </c>
      <c r="G129" s="6" t="str">
        <f t="shared" si="2"/>
        <v/>
      </c>
      <c r="H129" s="58">
        <f t="shared" si="3"/>
        <v>19.29</v>
      </c>
    </row>
    <row r="130" spans="1:8" ht="15.75" customHeight="1">
      <c r="A130" s="8" t="s">
        <v>2658</v>
      </c>
      <c r="B130" s="23">
        <v>44502</v>
      </c>
      <c r="C130" s="21" t="s">
        <v>2737</v>
      </c>
      <c r="D130" s="22" t="s">
        <v>2780</v>
      </c>
      <c r="E130" s="6">
        <f t="shared" si="5"/>
        <v>4.0999999999999996</v>
      </c>
      <c r="F130" s="49">
        <v>2</v>
      </c>
      <c r="G130" s="6">
        <f t="shared" si="2"/>
        <v>2.0499999999999998</v>
      </c>
      <c r="H130" s="58">
        <f t="shared" si="3"/>
        <v>2.0499999999999998</v>
      </c>
    </row>
    <row r="131" spans="1:8" ht="15.75" customHeight="1">
      <c r="A131" s="8" t="s">
        <v>2658</v>
      </c>
      <c r="B131" s="23">
        <v>44503</v>
      </c>
      <c r="C131" s="21" t="s">
        <v>3098</v>
      </c>
      <c r="D131" s="22" t="s">
        <v>3023</v>
      </c>
      <c r="E131" s="6">
        <f t="shared" si="5"/>
        <v>589.63</v>
      </c>
      <c r="F131" s="49">
        <v>2</v>
      </c>
      <c r="G131" s="6">
        <f t="shared" si="2"/>
        <v>294.815</v>
      </c>
      <c r="H131" s="58">
        <f t="shared" si="3"/>
        <v>294.815</v>
      </c>
    </row>
    <row r="132" spans="1:8" ht="15.75" customHeight="1">
      <c r="A132" s="8" t="s">
        <v>2719</v>
      </c>
      <c r="B132" s="23">
        <v>44477</v>
      </c>
      <c r="C132" s="21" t="s">
        <v>292</v>
      </c>
      <c r="D132" s="22" t="s">
        <v>3099</v>
      </c>
      <c r="E132" s="6">
        <f t="shared" si="5"/>
        <v>64.290000000000006</v>
      </c>
      <c r="F132" s="49">
        <v>2</v>
      </c>
      <c r="G132" s="6"/>
      <c r="H132" s="58">
        <f t="shared" si="3"/>
        <v>64.290000000000006</v>
      </c>
    </row>
    <row r="133" spans="1:8" ht="15.75" customHeight="1">
      <c r="A133" s="8" t="s">
        <v>2719</v>
      </c>
      <c r="B133" s="23">
        <v>44491</v>
      </c>
      <c r="C133" s="21" t="s">
        <v>292</v>
      </c>
      <c r="D133" s="22" t="s">
        <v>3100</v>
      </c>
      <c r="E133" s="6">
        <f t="shared" si="5"/>
        <v>70.150000000000006</v>
      </c>
      <c r="F133" s="49">
        <v>2</v>
      </c>
      <c r="G133" s="6"/>
      <c r="H133" s="58">
        <f t="shared" si="3"/>
        <v>70.150000000000006</v>
      </c>
    </row>
    <row r="134" spans="1:8" ht="15.75" customHeight="1">
      <c r="A134" s="8" t="s">
        <v>2719</v>
      </c>
      <c r="B134" s="23">
        <v>44502</v>
      </c>
      <c r="C134" s="21" t="s">
        <v>292</v>
      </c>
      <c r="D134" s="22" t="s">
        <v>3101</v>
      </c>
      <c r="E134" s="6">
        <f t="shared" si="5"/>
        <v>74.87</v>
      </c>
      <c r="F134" s="49">
        <v>2</v>
      </c>
      <c r="G134" s="13"/>
      <c r="H134" s="58">
        <f t="shared" si="3"/>
        <v>74.87</v>
      </c>
    </row>
    <row r="135" spans="1:8" ht="15.75" customHeight="1">
      <c r="F135" s="49"/>
      <c r="G135" s="13"/>
    </row>
    <row r="136" spans="1:8" ht="15.75" customHeight="1">
      <c r="F136" s="49"/>
      <c r="G136" s="13"/>
    </row>
    <row r="137" spans="1:8" ht="15.75" customHeight="1">
      <c r="F137" s="49"/>
      <c r="G137" s="13"/>
    </row>
    <row r="138" spans="1:8" ht="15.75" customHeight="1">
      <c r="F138" s="49"/>
      <c r="G138" s="13"/>
    </row>
    <row r="139" spans="1:8" ht="15.75" customHeight="1">
      <c r="F139" s="49"/>
      <c r="G139" s="13"/>
    </row>
    <row r="140" spans="1:8" ht="15.75" customHeight="1">
      <c r="F140" s="49"/>
      <c r="G140" s="13"/>
    </row>
    <row r="141" spans="1:8" ht="15.75" customHeight="1">
      <c r="F141" s="49"/>
      <c r="G141" s="13"/>
    </row>
    <row r="142" spans="1:8" ht="15.75" customHeight="1">
      <c r="F142" s="49"/>
      <c r="G142" s="13"/>
    </row>
    <row r="143" spans="1:8" ht="15.75" customHeight="1">
      <c r="F143" s="49"/>
      <c r="G143" s="13"/>
    </row>
    <row r="144" spans="1:8" ht="15.75" customHeight="1">
      <c r="F144" s="49"/>
      <c r="G144" s="13"/>
    </row>
    <row r="145" spans="6:7" ht="15.75" customHeight="1">
      <c r="F145" s="49"/>
      <c r="G145" s="13"/>
    </row>
    <row r="146" spans="6:7" ht="15.75" customHeight="1">
      <c r="F146" s="49"/>
      <c r="G146" s="13"/>
    </row>
    <row r="147" spans="6:7" ht="15.75" customHeight="1">
      <c r="F147" s="49"/>
      <c r="G147" s="13"/>
    </row>
    <row r="148" spans="6:7" ht="15.75" customHeight="1">
      <c r="F148" s="49"/>
      <c r="G148" s="13"/>
    </row>
    <row r="149" spans="6:7" ht="15.75" customHeight="1">
      <c r="F149" s="49"/>
      <c r="G149" s="13"/>
    </row>
    <row r="150" spans="6:7" ht="15.75" customHeight="1">
      <c r="F150" s="49"/>
      <c r="G150" s="13"/>
    </row>
    <row r="151" spans="6:7" ht="15.75" customHeight="1">
      <c r="F151" s="49"/>
      <c r="G151" s="13"/>
    </row>
    <row r="152" spans="6:7" ht="15.75" customHeight="1">
      <c r="F152" s="49"/>
      <c r="G152" s="13"/>
    </row>
    <row r="153" spans="6:7" ht="15.75" customHeight="1">
      <c r="F153" s="49"/>
      <c r="G153" s="13"/>
    </row>
    <row r="154" spans="6:7" ht="15.75" customHeight="1">
      <c r="F154" s="49"/>
      <c r="G154" s="13"/>
    </row>
    <row r="155" spans="6:7" ht="15.75" customHeight="1">
      <c r="F155" s="49"/>
      <c r="G155" s="13"/>
    </row>
    <row r="156" spans="6:7" ht="15.75" customHeight="1">
      <c r="F156" s="49"/>
      <c r="G156" s="13"/>
    </row>
    <row r="157" spans="6:7" ht="15.75" customHeight="1">
      <c r="F157" s="49"/>
      <c r="G157" s="13"/>
    </row>
    <row r="158" spans="6:7" ht="15.75" customHeight="1">
      <c r="F158" s="49"/>
      <c r="G158" s="13"/>
    </row>
    <row r="159" spans="6:7" ht="15.75" customHeight="1">
      <c r="F159" s="49"/>
      <c r="G159" s="13"/>
    </row>
    <row r="160" spans="6:7" ht="15.75" customHeight="1">
      <c r="F160" s="49"/>
      <c r="G160" s="13"/>
    </row>
    <row r="161" spans="6:7" ht="15.75" customHeight="1">
      <c r="F161" s="49"/>
      <c r="G161" s="13"/>
    </row>
    <row r="162" spans="6:7" ht="15.75" customHeight="1">
      <c r="F162" s="49"/>
      <c r="G162" s="13"/>
    </row>
    <row r="163" spans="6:7" ht="15.75" customHeight="1">
      <c r="F163" s="49"/>
      <c r="G163" s="13"/>
    </row>
    <row r="164" spans="6:7" ht="15.75" customHeight="1">
      <c r="F164" s="49"/>
      <c r="G164" s="13"/>
    </row>
    <row r="165" spans="6:7" ht="15.75" customHeight="1">
      <c r="F165" s="49"/>
      <c r="G165" s="13"/>
    </row>
    <row r="166" spans="6:7" ht="15.75" customHeight="1">
      <c r="F166" s="49"/>
      <c r="G166" s="13"/>
    </row>
    <row r="167" spans="6:7" ht="15.75" customHeight="1">
      <c r="F167" s="49"/>
      <c r="G167" s="13"/>
    </row>
    <row r="168" spans="6:7" ht="15.75" customHeight="1">
      <c r="F168" s="49"/>
      <c r="G168" s="13"/>
    </row>
    <row r="169" spans="6:7" ht="15.75" customHeight="1">
      <c r="F169" s="49"/>
      <c r="G169" s="13"/>
    </row>
    <row r="170" spans="6:7" ht="15.75" customHeight="1">
      <c r="F170" s="49"/>
      <c r="G170" s="13"/>
    </row>
    <row r="171" spans="6:7" ht="15.75" customHeight="1">
      <c r="F171" s="49"/>
      <c r="G171" s="13"/>
    </row>
    <row r="172" spans="6:7" ht="15.75" customHeight="1">
      <c r="F172" s="49"/>
      <c r="G172" s="13"/>
    </row>
    <row r="173" spans="6:7" ht="15.75" customHeight="1">
      <c r="F173" s="49"/>
      <c r="G173" s="13"/>
    </row>
    <row r="174" spans="6:7" ht="15.75" customHeight="1">
      <c r="F174" s="49"/>
      <c r="G174" s="13"/>
    </row>
    <row r="175" spans="6:7" ht="15.75" customHeight="1">
      <c r="F175" s="49"/>
      <c r="G175" s="13"/>
    </row>
    <row r="176" spans="6:7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34" xr:uid="{BB5B1222-8D9A-49DE-A5D5-8E4789566B55}">
        <sortState xmlns:xlrd2="http://schemas.microsoft.com/office/spreadsheetml/2017/richdata2" ref="A2:H134">
          <sortCondition descending="1" ref="E2:E134"/>
          <sortCondition descending="1" ref="H2:H134"/>
        </sortState>
      </autoFilter>
    </customSheetView>
  </customSheetView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1345</v>
      </c>
      <c r="B1" s="8"/>
      <c r="C1" s="8"/>
      <c r="D1" s="8"/>
      <c r="E1" s="6">
        <f>SUM(E3:E200)</f>
        <v>4869.4199999999983</v>
      </c>
      <c r="F1" s="48"/>
      <c r="G1" s="59">
        <f t="shared" ref="G1:H1" si="0">SUM(G3:G200)</f>
        <v>2198.9599999999991</v>
      </c>
      <c r="H1" s="27">
        <f t="shared" si="0"/>
        <v>2390.4599999999987</v>
      </c>
      <c r="I1" s="31" t="s">
        <v>1864</v>
      </c>
      <c r="J1" s="31">
        <f>G1*1</f>
        <v>2198.9599999999991</v>
      </c>
      <c r="K1" s="31">
        <f>SUM(G1:H1)-J1</f>
        <v>2390.4599999999991</v>
      </c>
      <c r="L1" s="31">
        <f>SUM(J1:K1)</f>
        <v>4589.4199999999983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2444.9599999999991</v>
      </c>
      <c r="K2" s="31">
        <f>K1+K6+K7</f>
        <v>2759.4599999999991</v>
      </c>
      <c r="L2" s="31">
        <f>SUM(J2:K2)</f>
        <v>5204.4199999999983</v>
      </c>
    </row>
    <row r="3" spans="1:12" ht="15.75">
      <c r="A3" s="8" t="s">
        <v>2658</v>
      </c>
      <c r="B3" s="35">
        <v>44502</v>
      </c>
      <c r="C3" s="34" t="s">
        <v>1842</v>
      </c>
      <c r="D3" s="34" t="s">
        <v>3102</v>
      </c>
      <c r="E3" s="6">
        <f t="shared" ref="E3:E115" si="1">MID(D3,3,LEN(D3)-2)+0</f>
        <v>26.33</v>
      </c>
      <c r="F3" s="48">
        <v>2</v>
      </c>
      <c r="G3" s="6">
        <f t="shared" ref="G3:G115" si="2">IFERROR(E3/F3,"")</f>
        <v>13.164999999999999</v>
      </c>
      <c r="H3" s="58">
        <f t="shared" ref="H3:H91" si="3">IF(F3=0,E3,E3-G3)</f>
        <v>13.164999999999999</v>
      </c>
      <c r="I3" s="60" t="s">
        <v>1868</v>
      </c>
      <c r="J3" s="61">
        <f>J1-J7+J6</f>
        <v>2444.9599999999991</v>
      </c>
      <c r="K3" s="32"/>
      <c r="L3" s="32"/>
    </row>
    <row r="4" spans="1:12">
      <c r="A4" s="8" t="s">
        <v>2658</v>
      </c>
      <c r="B4" s="35">
        <v>44502</v>
      </c>
      <c r="C4" s="34" t="s">
        <v>1842</v>
      </c>
      <c r="D4" s="34" t="s">
        <v>792</v>
      </c>
      <c r="E4" s="6">
        <f t="shared" si="1"/>
        <v>4</v>
      </c>
      <c r="F4" s="48">
        <v>2</v>
      </c>
      <c r="G4" s="6">
        <f t="shared" si="2"/>
        <v>2</v>
      </c>
      <c r="H4" s="58">
        <f t="shared" si="3"/>
        <v>2</v>
      </c>
    </row>
    <row r="5" spans="1:12" ht="15.75">
      <c r="A5" s="8" t="s">
        <v>2658</v>
      </c>
      <c r="B5" s="35">
        <v>44503</v>
      </c>
      <c r="C5" s="34" t="s">
        <v>2464</v>
      </c>
      <c r="D5" s="34" t="s">
        <v>2841</v>
      </c>
      <c r="E5" s="6">
        <f t="shared" si="1"/>
        <v>12.36</v>
      </c>
      <c r="F5" s="48">
        <v>2</v>
      </c>
      <c r="G5" s="6">
        <f t="shared" si="2"/>
        <v>6.18</v>
      </c>
      <c r="H5" s="58">
        <f t="shared" si="3"/>
        <v>6.18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44503</v>
      </c>
      <c r="C6" s="34" t="s">
        <v>2412</v>
      </c>
      <c r="D6" s="34" t="s">
        <v>2853</v>
      </c>
      <c r="E6" s="6">
        <f t="shared" si="1"/>
        <v>3.7</v>
      </c>
      <c r="F6" s="48">
        <v>0</v>
      </c>
      <c r="G6" s="6" t="str">
        <f t="shared" si="2"/>
        <v/>
      </c>
      <c r="H6" s="58">
        <f t="shared" si="3"/>
        <v>3.7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44504</v>
      </c>
      <c r="C7" s="34" t="s">
        <v>2958</v>
      </c>
      <c r="D7" s="34" t="s">
        <v>27</v>
      </c>
      <c r="E7" s="6">
        <f t="shared" si="1"/>
        <v>11.5</v>
      </c>
      <c r="F7" s="48">
        <v>0</v>
      </c>
      <c r="G7" s="6" t="str">
        <f t="shared" si="2"/>
        <v/>
      </c>
      <c r="H7" s="58">
        <f t="shared" si="3"/>
        <v>11.5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44504</v>
      </c>
      <c r="C8" s="34" t="s">
        <v>3103</v>
      </c>
      <c r="D8" s="34" t="s">
        <v>358</v>
      </c>
      <c r="E8" s="6">
        <f t="shared" si="1"/>
        <v>10</v>
      </c>
      <c r="F8" s="57">
        <v>2</v>
      </c>
      <c r="G8" s="6">
        <f t="shared" si="2"/>
        <v>5</v>
      </c>
      <c r="H8" s="58">
        <f t="shared" si="3"/>
        <v>5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44504</v>
      </c>
      <c r="C9" s="34" t="s">
        <v>2675</v>
      </c>
      <c r="D9" s="34" t="s">
        <v>2522</v>
      </c>
      <c r="E9" s="6">
        <f t="shared" si="1"/>
        <v>16.05</v>
      </c>
      <c r="F9" s="48">
        <v>0</v>
      </c>
      <c r="G9" s="6" t="str">
        <f t="shared" si="2"/>
        <v/>
      </c>
      <c r="H9" s="58">
        <f t="shared" si="3"/>
        <v>16.05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44504</v>
      </c>
      <c r="C10" s="34" t="s">
        <v>3079</v>
      </c>
      <c r="D10" s="36" t="s">
        <v>3104</v>
      </c>
      <c r="E10" s="6">
        <f t="shared" si="1"/>
        <v>27.55</v>
      </c>
      <c r="F10" s="48">
        <v>2</v>
      </c>
      <c r="G10" s="6">
        <f t="shared" si="2"/>
        <v>13.775</v>
      </c>
      <c r="H10" s="58">
        <f t="shared" si="3"/>
        <v>13.775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44505</v>
      </c>
      <c r="C11" s="34" t="s">
        <v>3105</v>
      </c>
      <c r="D11" s="34" t="s">
        <v>455</v>
      </c>
      <c r="E11" s="6">
        <f t="shared" si="1"/>
        <v>65.7</v>
      </c>
      <c r="F11" s="48">
        <v>2</v>
      </c>
      <c r="G11" s="6">
        <f t="shared" si="2"/>
        <v>32.85</v>
      </c>
      <c r="H11" s="58">
        <f t="shared" si="3"/>
        <v>32.85</v>
      </c>
    </row>
    <row r="12" spans="1:12" ht="15.75">
      <c r="A12" s="8" t="s">
        <v>2658</v>
      </c>
      <c r="B12" s="35">
        <v>44505</v>
      </c>
      <c r="C12" s="34" t="s">
        <v>55</v>
      </c>
      <c r="D12" s="34" t="s">
        <v>806</v>
      </c>
      <c r="E12" s="6">
        <f t="shared" si="1"/>
        <v>3.5</v>
      </c>
      <c r="F12" s="48">
        <v>0</v>
      </c>
      <c r="G12" s="6" t="str">
        <f t="shared" si="2"/>
        <v/>
      </c>
      <c r="H12" s="58">
        <f t="shared" si="3"/>
        <v>3.5</v>
      </c>
      <c r="I12" s="1" t="s">
        <v>1818</v>
      </c>
      <c r="J12" s="16">
        <f>J8-K2</f>
        <v>2838.5400000000009</v>
      </c>
      <c r="K12" s="17">
        <f t="shared" ref="K12:K13" si="4">J12/J8</f>
        <v>0.50706323687031096</v>
      </c>
    </row>
    <row r="13" spans="1:12" ht="15.75">
      <c r="A13" s="8" t="s">
        <v>2658</v>
      </c>
      <c r="B13" s="35">
        <v>44505</v>
      </c>
      <c r="C13" s="34" t="s">
        <v>3106</v>
      </c>
      <c r="D13" s="34" t="s">
        <v>2070</v>
      </c>
      <c r="E13" s="6">
        <f t="shared" si="1"/>
        <v>13.11</v>
      </c>
      <c r="F13" s="48">
        <v>2</v>
      </c>
      <c r="G13" s="6">
        <f t="shared" si="2"/>
        <v>6.5549999999999997</v>
      </c>
      <c r="H13" s="58">
        <f t="shared" si="3"/>
        <v>6.5549999999999997</v>
      </c>
      <c r="I13" s="1" t="s">
        <v>1821</v>
      </c>
      <c r="J13" s="16">
        <f>J9-J2</f>
        <v>1510.2900000000009</v>
      </c>
      <c r="K13" s="17">
        <f t="shared" si="4"/>
        <v>0.38184438404652066</v>
      </c>
    </row>
    <row r="14" spans="1:12">
      <c r="A14" s="8" t="s">
        <v>2658</v>
      </c>
      <c r="B14" s="35">
        <v>44506</v>
      </c>
      <c r="C14" s="36" t="s">
        <v>2412</v>
      </c>
      <c r="D14" s="36" t="s">
        <v>806</v>
      </c>
      <c r="E14" s="6">
        <f t="shared" si="1"/>
        <v>3.5</v>
      </c>
      <c r="F14" s="48">
        <v>2</v>
      </c>
      <c r="G14" s="6">
        <f t="shared" si="2"/>
        <v>1.75</v>
      </c>
      <c r="H14" s="58">
        <f t="shared" si="3"/>
        <v>1.75</v>
      </c>
    </row>
    <row r="15" spans="1:12">
      <c r="A15" s="8" t="s">
        <v>2658</v>
      </c>
      <c r="B15" s="35">
        <v>44506</v>
      </c>
      <c r="C15" s="34" t="s">
        <v>502</v>
      </c>
      <c r="D15" s="34" t="s">
        <v>3107</v>
      </c>
      <c r="E15" s="6">
        <f t="shared" si="1"/>
        <v>6.33</v>
      </c>
      <c r="F15" s="48">
        <v>2</v>
      </c>
      <c r="G15" s="6">
        <f t="shared" si="2"/>
        <v>3.165</v>
      </c>
      <c r="H15" s="58">
        <f t="shared" si="3"/>
        <v>3.165</v>
      </c>
    </row>
    <row r="16" spans="1:12">
      <c r="A16" s="8" t="s">
        <v>2658</v>
      </c>
      <c r="B16" s="35">
        <v>44506</v>
      </c>
      <c r="C16" s="34" t="s">
        <v>2958</v>
      </c>
      <c r="D16" s="34" t="s">
        <v>2770</v>
      </c>
      <c r="E16" s="6">
        <f t="shared" si="1"/>
        <v>23</v>
      </c>
      <c r="F16" s="48">
        <v>2</v>
      </c>
      <c r="G16" s="6">
        <f t="shared" si="2"/>
        <v>11.5</v>
      </c>
      <c r="H16" s="58">
        <f t="shared" si="3"/>
        <v>11.5</v>
      </c>
    </row>
    <row r="17" spans="1:10">
      <c r="A17" s="8" t="s">
        <v>2658</v>
      </c>
      <c r="B17" s="35">
        <v>44506</v>
      </c>
      <c r="C17" s="34" t="s">
        <v>3108</v>
      </c>
      <c r="D17" s="34" t="s">
        <v>3109</v>
      </c>
      <c r="E17" s="6">
        <f t="shared" si="1"/>
        <v>678</v>
      </c>
      <c r="F17" s="48">
        <v>0</v>
      </c>
      <c r="G17" s="6" t="str">
        <f t="shared" si="2"/>
        <v/>
      </c>
      <c r="H17" s="58">
        <f t="shared" si="3"/>
        <v>678</v>
      </c>
    </row>
    <row r="18" spans="1:10">
      <c r="A18" s="8" t="s">
        <v>2658</v>
      </c>
      <c r="B18" s="35">
        <v>44507</v>
      </c>
      <c r="C18" s="34" t="s">
        <v>3110</v>
      </c>
      <c r="D18" s="34" t="s">
        <v>579</v>
      </c>
      <c r="E18" s="6">
        <f t="shared" si="1"/>
        <v>26</v>
      </c>
      <c r="F18" s="48">
        <v>2</v>
      </c>
      <c r="G18" s="6">
        <f t="shared" si="2"/>
        <v>13</v>
      </c>
      <c r="H18" s="58">
        <f t="shared" si="3"/>
        <v>13</v>
      </c>
    </row>
    <row r="19" spans="1:10">
      <c r="A19" s="8" t="s">
        <v>2658</v>
      </c>
      <c r="B19" s="33">
        <v>44507</v>
      </c>
      <c r="C19" s="34" t="s">
        <v>3111</v>
      </c>
      <c r="D19" s="34" t="s">
        <v>2754</v>
      </c>
      <c r="E19" s="6">
        <f t="shared" si="1"/>
        <v>42.35</v>
      </c>
      <c r="F19" s="48">
        <v>2</v>
      </c>
      <c r="G19" s="6">
        <f t="shared" si="2"/>
        <v>21.175000000000001</v>
      </c>
      <c r="H19" s="58">
        <f t="shared" si="3"/>
        <v>21.175000000000001</v>
      </c>
    </row>
    <row r="20" spans="1:10">
      <c r="A20" s="8" t="s">
        <v>2658</v>
      </c>
      <c r="B20" s="35">
        <v>44507</v>
      </c>
      <c r="C20" s="34" t="s">
        <v>3112</v>
      </c>
      <c r="D20" s="34" t="s">
        <v>1108</v>
      </c>
      <c r="E20" s="6">
        <f t="shared" si="1"/>
        <v>6.98</v>
      </c>
      <c r="F20" s="48">
        <v>0</v>
      </c>
      <c r="G20" s="6" t="str">
        <f t="shared" si="2"/>
        <v/>
      </c>
      <c r="H20" s="58">
        <f t="shared" si="3"/>
        <v>6.98</v>
      </c>
    </row>
    <row r="21" spans="1:10" ht="15.75" customHeight="1">
      <c r="A21" s="8" t="s">
        <v>2658</v>
      </c>
      <c r="B21" s="35">
        <v>44507</v>
      </c>
      <c r="C21" s="34" t="s">
        <v>2412</v>
      </c>
      <c r="D21" s="34" t="s">
        <v>806</v>
      </c>
      <c r="E21" s="6">
        <f t="shared" si="1"/>
        <v>3.5</v>
      </c>
      <c r="F21" s="48">
        <v>2</v>
      </c>
      <c r="G21" s="6">
        <f t="shared" si="2"/>
        <v>1.75</v>
      </c>
      <c r="H21" s="58">
        <f t="shared" si="3"/>
        <v>1.75</v>
      </c>
    </row>
    <row r="22" spans="1:10" ht="15.75" customHeight="1">
      <c r="A22" s="8" t="s">
        <v>2658</v>
      </c>
      <c r="B22" s="35">
        <v>44507</v>
      </c>
      <c r="C22" s="34" t="s">
        <v>2438</v>
      </c>
      <c r="D22" s="34" t="s">
        <v>1849</v>
      </c>
      <c r="E22" s="6">
        <f t="shared" si="1"/>
        <v>19.98</v>
      </c>
      <c r="F22" s="49">
        <v>2</v>
      </c>
      <c r="G22" s="6">
        <f t="shared" si="2"/>
        <v>9.99</v>
      </c>
      <c r="H22" s="58">
        <f t="shared" si="3"/>
        <v>9.99</v>
      </c>
      <c r="J22" s="36"/>
    </row>
    <row r="23" spans="1:10" ht="15.75" customHeight="1">
      <c r="A23" s="8" t="s">
        <v>2658</v>
      </c>
      <c r="B23" s="35">
        <v>44507</v>
      </c>
      <c r="C23" s="34" t="s">
        <v>3113</v>
      </c>
      <c r="D23" s="34" t="s">
        <v>505</v>
      </c>
      <c r="E23" s="6">
        <f t="shared" si="1"/>
        <v>5.5</v>
      </c>
      <c r="F23" s="48">
        <v>2</v>
      </c>
      <c r="G23" s="6">
        <f t="shared" si="2"/>
        <v>2.75</v>
      </c>
      <c r="H23" s="58">
        <f t="shared" si="3"/>
        <v>2.75</v>
      </c>
      <c r="J23" s="36"/>
    </row>
    <row r="24" spans="1:10" ht="15.75" customHeight="1">
      <c r="A24" s="8" t="s">
        <v>2658</v>
      </c>
      <c r="B24" s="35">
        <v>44507</v>
      </c>
      <c r="C24" s="34" t="s">
        <v>1126</v>
      </c>
      <c r="D24" s="34" t="s">
        <v>2132</v>
      </c>
      <c r="E24" s="6">
        <f t="shared" si="1"/>
        <v>38.799999999999997</v>
      </c>
      <c r="F24" s="48">
        <v>2</v>
      </c>
      <c r="G24" s="6">
        <f t="shared" si="2"/>
        <v>19.399999999999999</v>
      </c>
      <c r="H24" s="58">
        <f t="shared" si="3"/>
        <v>19.399999999999999</v>
      </c>
    </row>
    <row r="25" spans="1:10" ht="15.75" customHeight="1">
      <c r="A25" s="8" t="s">
        <v>2658</v>
      </c>
      <c r="B25" s="35">
        <v>44508</v>
      </c>
      <c r="C25" s="34" t="s">
        <v>3114</v>
      </c>
      <c r="D25" s="34" t="s">
        <v>1373</v>
      </c>
      <c r="E25" s="6">
        <f t="shared" si="1"/>
        <v>2.75</v>
      </c>
      <c r="F25" s="48">
        <v>2</v>
      </c>
      <c r="G25" s="6">
        <f t="shared" si="2"/>
        <v>1.375</v>
      </c>
      <c r="H25" s="58">
        <f t="shared" si="3"/>
        <v>1.375</v>
      </c>
    </row>
    <row r="26" spans="1:10" ht="15.75" customHeight="1">
      <c r="A26" s="8" t="s">
        <v>2658</v>
      </c>
      <c r="B26" s="35">
        <v>44508</v>
      </c>
      <c r="C26" s="34" t="s">
        <v>2737</v>
      </c>
      <c r="D26" s="34" t="s">
        <v>2780</v>
      </c>
      <c r="E26" s="6">
        <f t="shared" si="1"/>
        <v>4.0999999999999996</v>
      </c>
      <c r="F26" s="48">
        <v>2</v>
      </c>
      <c r="G26" s="6">
        <f t="shared" si="2"/>
        <v>2.0499999999999998</v>
      </c>
      <c r="H26" s="58">
        <f t="shared" si="3"/>
        <v>2.0499999999999998</v>
      </c>
    </row>
    <row r="27" spans="1:10" ht="15.75" customHeight="1">
      <c r="A27" s="8" t="s">
        <v>2658</v>
      </c>
      <c r="B27" s="33">
        <v>44508</v>
      </c>
      <c r="C27" s="34" t="s">
        <v>2280</v>
      </c>
      <c r="D27" s="34" t="s">
        <v>891</v>
      </c>
      <c r="E27" s="6">
        <f t="shared" si="1"/>
        <v>46.37</v>
      </c>
      <c r="F27" s="48">
        <v>2</v>
      </c>
      <c r="G27" s="6">
        <f t="shared" si="2"/>
        <v>23.184999999999999</v>
      </c>
      <c r="H27" s="58">
        <f t="shared" si="3"/>
        <v>23.184999999999999</v>
      </c>
    </row>
    <row r="28" spans="1:10" ht="15.75" customHeight="1">
      <c r="A28" s="8" t="s">
        <v>2658</v>
      </c>
      <c r="B28" s="33">
        <v>44509</v>
      </c>
      <c r="C28" s="34" t="s">
        <v>502</v>
      </c>
      <c r="D28" s="34" t="s">
        <v>69</v>
      </c>
      <c r="E28" s="6">
        <f t="shared" si="1"/>
        <v>1.5</v>
      </c>
      <c r="F28" s="48">
        <v>0</v>
      </c>
      <c r="G28" s="6" t="str">
        <f t="shared" si="2"/>
        <v/>
      </c>
      <c r="H28" s="58">
        <f t="shared" si="3"/>
        <v>1.5</v>
      </c>
    </row>
    <row r="29" spans="1:10" ht="15.75" customHeight="1">
      <c r="A29" s="8" t="s">
        <v>2658</v>
      </c>
      <c r="B29" s="35">
        <v>44509</v>
      </c>
      <c r="C29" s="34" t="s">
        <v>3115</v>
      </c>
      <c r="D29" s="34" t="s">
        <v>3116</v>
      </c>
      <c r="E29" s="6">
        <f t="shared" si="1"/>
        <v>6.7</v>
      </c>
      <c r="F29" s="48">
        <v>0</v>
      </c>
      <c r="G29" s="6" t="str">
        <f t="shared" si="2"/>
        <v/>
      </c>
      <c r="H29" s="58">
        <f t="shared" si="3"/>
        <v>6.7</v>
      </c>
    </row>
    <row r="30" spans="1:10" ht="15.75" customHeight="1">
      <c r="A30" s="8" t="s">
        <v>2658</v>
      </c>
      <c r="B30" s="35">
        <v>44509</v>
      </c>
      <c r="C30" s="34" t="s">
        <v>2646</v>
      </c>
      <c r="D30" s="34" t="s">
        <v>427</v>
      </c>
      <c r="E30" s="6">
        <f t="shared" si="1"/>
        <v>27.5</v>
      </c>
      <c r="F30" s="48">
        <v>2</v>
      </c>
      <c r="G30" s="6">
        <f t="shared" si="2"/>
        <v>13.75</v>
      </c>
      <c r="H30" s="58">
        <f t="shared" si="3"/>
        <v>13.75</v>
      </c>
    </row>
    <row r="31" spans="1:10" ht="15.75" customHeight="1">
      <c r="A31" s="51" t="s">
        <v>2658</v>
      </c>
      <c r="B31" s="52">
        <v>44510</v>
      </c>
      <c r="C31" s="41" t="s">
        <v>3117</v>
      </c>
      <c r="D31" s="41" t="s">
        <v>2665</v>
      </c>
      <c r="E31" s="6">
        <f t="shared" si="1"/>
        <v>161</v>
      </c>
      <c r="F31" s="55">
        <v>2</v>
      </c>
      <c r="G31" s="6">
        <f t="shared" si="2"/>
        <v>80.5</v>
      </c>
      <c r="H31" s="65">
        <f t="shared" si="3"/>
        <v>80.5</v>
      </c>
    </row>
    <row r="32" spans="1:10" ht="15.75" customHeight="1">
      <c r="A32" s="8" t="s">
        <v>2658</v>
      </c>
      <c r="B32" s="33">
        <v>44510</v>
      </c>
      <c r="C32" s="34" t="s">
        <v>2812</v>
      </c>
      <c r="D32" s="34" t="s">
        <v>3118</v>
      </c>
      <c r="E32" s="6">
        <f t="shared" si="1"/>
        <v>19.420000000000002</v>
      </c>
      <c r="F32" s="48">
        <v>2</v>
      </c>
      <c r="G32" s="6">
        <f t="shared" si="2"/>
        <v>9.7100000000000009</v>
      </c>
      <c r="H32" s="58">
        <f t="shared" si="3"/>
        <v>9.7100000000000009</v>
      </c>
    </row>
    <row r="33" spans="1:8" ht="15.75" customHeight="1">
      <c r="A33" s="8" t="s">
        <v>2658</v>
      </c>
      <c r="B33" s="35">
        <v>44510</v>
      </c>
      <c r="C33" s="34" t="s">
        <v>3119</v>
      </c>
      <c r="D33" s="34" t="s">
        <v>3120</v>
      </c>
      <c r="E33" s="6">
        <f t="shared" si="1"/>
        <v>32.74</v>
      </c>
      <c r="F33" s="48">
        <v>2</v>
      </c>
      <c r="G33" s="6">
        <f t="shared" si="2"/>
        <v>16.37</v>
      </c>
      <c r="H33" s="58">
        <f t="shared" si="3"/>
        <v>16.37</v>
      </c>
    </row>
    <row r="34" spans="1:8" ht="15.75" customHeight="1">
      <c r="A34" s="8" t="s">
        <v>2658</v>
      </c>
      <c r="B34" s="37">
        <v>44511</v>
      </c>
      <c r="C34" s="34" t="s">
        <v>2953</v>
      </c>
      <c r="D34" s="34" t="s">
        <v>2954</v>
      </c>
      <c r="E34" s="6">
        <f t="shared" si="1"/>
        <v>400</v>
      </c>
      <c r="F34" s="48">
        <v>1</v>
      </c>
      <c r="G34" s="6">
        <f t="shared" si="2"/>
        <v>400</v>
      </c>
      <c r="H34" s="58">
        <f t="shared" si="3"/>
        <v>0</v>
      </c>
    </row>
    <row r="35" spans="1:8" ht="15.75" customHeight="1">
      <c r="A35" s="8" t="s">
        <v>2658</v>
      </c>
      <c r="B35" s="35">
        <v>44511</v>
      </c>
      <c r="C35" s="34" t="s">
        <v>2737</v>
      </c>
      <c r="D35" s="34" t="s">
        <v>2780</v>
      </c>
      <c r="E35" s="6">
        <f t="shared" si="1"/>
        <v>4.0999999999999996</v>
      </c>
      <c r="F35" s="57">
        <v>2</v>
      </c>
      <c r="G35" s="6">
        <f t="shared" si="2"/>
        <v>2.0499999999999998</v>
      </c>
      <c r="H35" s="58">
        <f t="shared" si="3"/>
        <v>2.0499999999999998</v>
      </c>
    </row>
    <row r="36" spans="1:8" ht="15.75" customHeight="1">
      <c r="A36" s="8" t="s">
        <v>2658</v>
      </c>
      <c r="B36" s="35">
        <v>44511</v>
      </c>
      <c r="C36" s="34" t="s">
        <v>3121</v>
      </c>
      <c r="D36" s="34" t="s">
        <v>648</v>
      </c>
      <c r="E36" s="6">
        <f t="shared" si="1"/>
        <v>22</v>
      </c>
      <c r="F36" s="48">
        <v>2</v>
      </c>
      <c r="G36" s="6">
        <f t="shared" si="2"/>
        <v>11</v>
      </c>
      <c r="H36" s="58">
        <f t="shared" si="3"/>
        <v>11</v>
      </c>
    </row>
    <row r="37" spans="1:8" ht="15.75" customHeight="1">
      <c r="A37" s="8" t="s">
        <v>2658</v>
      </c>
      <c r="B37" s="35">
        <v>44511</v>
      </c>
      <c r="C37" s="34" t="s">
        <v>2461</v>
      </c>
      <c r="D37" s="34" t="s">
        <v>529</v>
      </c>
      <c r="E37" s="6">
        <f t="shared" si="1"/>
        <v>11.2</v>
      </c>
      <c r="F37" s="48">
        <v>2</v>
      </c>
      <c r="G37" s="6">
        <f t="shared" si="2"/>
        <v>5.6</v>
      </c>
      <c r="H37" s="58">
        <f t="shared" si="3"/>
        <v>5.6</v>
      </c>
    </row>
    <row r="38" spans="1:8" ht="15.75" customHeight="1">
      <c r="A38" s="8" t="s">
        <v>2658</v>
      </c>
      <c r="B38" s="35">
        <v>44511</v>
      </c>
      <c r="C38" s="34" t="s">
        <v>443</v>
      </c>
      <c r="D38" s="34" t="s">
        <v>320</v>
      </c>
      <c r="E38" s="6">
        <f t="shared" si="1"/>
        <v>20.9</v>
      </c>
      <c r="F38" s="48">
        <v>2</v>
      </c>
      <c r="G38" s="6">
        <f t="shared" si="2"/>
        <v>10.45</v>
      </c>
      <c r="H38" s="58">
        <f t="shared" si="3"/>
        <v>10.45</v>
      </c>
    </row>
    <row r="39" spans="1:8" ht="15.75" customHeight="1">
      <c r="A39" s="8" t="s">
        <v>2658</v>
      </c>
      <c r="B39" s="37">
        <v>44511</v>
      </c>
      <c r="C39" s="34" t="s">
        <v>2909</v>
      </c>
      <c r="D39" s="34" t="s">
        <v>3122</v>
      </c>
      <c r="E39" s="6">
        <f t="shared" si="1"/>
        <v>30.7</v>
      </c>
      <c r="F39" s="48">
        <v>2</v>
      </c>
      <c r="G39" s="6">
        <f t="shared" si="2"/>
        <v>15.35</v>
      </c>
      <c r="H39" s="58">
        <f t="shared" si="3"/>
        <v>15.35</v>
      </c>
    </row>
    <row r="40" spans="1:8" ht="15.75" customHeight="1">
      <c r="A40" s="8" t="s">
        <v>2658</v>
      </c>
      <c r="B40" s="35">
        <v>44512</v>
      </c>
      <c r="C40" s="34" t="s">
        <v>2280</v>
      </c>
      <c r="D40" s="34" t="s">
        <v>3123</v>
      </c>
      <c r="E40" s="6">
        <f t="shared" si="1"/>
        <v>35.07</v>
      </c>
      <c r="F40" s="48">
        <v>2</v>
      </c>
      <c r="G40" s="6">
        <f t="shared" si="2"/>
        <v>17.535</v>
      </c>
      <c r="H40" s="58">
        <f t="shared" si="3"/>
        <v>17.535</v>
      </c>
    </row>
    <row r="41" spans="1:8" ht="15.75" customHeight="1">
      <c r="A41" s="8" t="s">
        <v>2658</v>
      </c>
      <c r="B41" s="33">
        <v>44513</v>
      </c>
      <c r="C41" s="34" t="s">
        <v>3124</v>
      </c>
      <c r="D41" s="34" t="s">
        <v>3125</v>
      </c>
      <c r="E41" s="6">
        <f t="shared" si="1"/>
        <v>27.7</v>
      </c>
      <c r="F41" s="48">
        <v>2</v>
      </c>
      <c r="G41" s="6">
        <f t="shared" si="2"/>
        <v>13.85</v>
      </c>
      <c r="H41" s="58">
        <f t="shared" si="3"/>
        <v>13.85</v>
      </c>
    </row>
    <row r="42" spans="1:8" ht="15.75" customHeight="1">
      <c r="A42" s="8" t="s">
        <v>2658</v>
      </c>
      <c r="B42" s="35">
        <v>44513</v>
      </c>
      <c r="C42" s="34" t="s">
        <v>2958</v>
      </c>
      <c r="D42" s="34" t="s">
        <v>2770</v>
      </c>
      <c r="E42" s="6">
        <f t="shared" si="1"/>
        <v>23</v>
      </c>
      <c r="F42" s="48">
        <v>2</v>
      </c>
      <c r="G42" s="6">
        <f t="shared" si="2"/>
        <v>11.5</v>
      </c>
      <c r="H42" s="58">
        <f t="shared" si="3"/>
        <v>11.5</v>
      </c>
    </row>
    <row r="43" spans="1:8" ht="15.75" customHeight="1">
      <c r="A43" s="8" t="s">
        <v>2658</v>
      </c>
      <c r="B43" s="35">
        <v>44513</v>
      </c>
      <c r="C43" s="34" t="s">
        <v>2412</v>
      </c>
      <c r="D43" s="34" t="s">
        <v>695</v>
      </c>
      <c r="E43" s="6">
        <f t="shared" si="1"/>
        <v>5.3</v>
      </c>
      <c r="F43" s="48">
        <v>0</v>
      </c>
      <c r="G43" s="6" t="str">
        <f t="shared" si="2"/>
        <v/>
      </c>
      <c r="H43" s="58">
        <f t="shared" si="3"/>
        <v>5.3</v>
      </c>
    </row>
    <row r="44" spans="1:8" ht="15.75" customHeight="1">
      <c r="A44" s="8" t="s">
        <v>2658</v>
      </c>
      <c r="B44" s="35">
        <v>44513</v>
      </c>
      <c r="C44" s="34" t="s">
        <v>766</v>
      </c>
      <c r="D44" s="34" t="s">
        <v>1252</v>
      </c>
      <c r="E44" s="6">
        <f t="shared" si="1"/>
        <v>1.6</v>
      </c>
      <c r="F44" s="57">
        <v>2</v>
      </c>
      <c r="G44" s="6">
        <f t="shared" si="2"/>
        <v>0.8</v>
      </c>
      <c r="H44" s="58">
        <f t="shared" si="3"/>
        <v>0.8</v>
      </c>
    </row>
    <row r="45" spans="1:8" ht="15.75" customHeight="1">
      <c r="A45" s="8" t="s">
        <v>2658</v>
      </c>
      <c r="B45" s="33">
        <v>44514</v>
      </c>
      <c r="C45" s="34" t="s">
        <v>458</v>
      </c>
      <c r="D45" s="34" t="s">
        <v>1529</v>
      </c>
      <c r="E45" s="6">
        <f t="shared" si="1"/>
        <v>7</v>
      </c>
      <c r="F45" s="48">
        <v>2</v>
      </c>
      <c r="G45" s="6">
        <f t="shared" si="2"/>
        <v>3.5</v>
      </c>
      <c r="H45" s="58">
        <f t="shared" si="3"/>
        <v>3.5</v>
      </c>
    </row>
    <row r="46" spans="1:8" ht="15.75" customHeight="1">
      <c r="A46" s="8" t="s">
        <v>2658</v>
      </c>
      <c r="B46" s="35">
        <v>44514</v>
      </c>
      <c r="C46" s="34" t="s">
        <v>3114</v>
      </c>
      <c r="D46" s="34" t="s">
        <v>3126</v>
      </c>
      <c r="E46" s="6">
        <f t="shared" si="1"/>
        <v>17.52</v>
      </c>
      <c r="F46" s="48">
        <v>2</v>
      </c>
      <c r="G46" s="6">
        <f t="shared" si="2"/>
        <v>8.76</v>
      </c>
      <c r="H46" s="58">
        <f t="shared" si="3"/>
        <v>8.76</v>
      </c>
    </row>
    <row r="47" spans="1:8" ht="15.75" customHeight="1">
      <c r="A47" s="8" t="s">
        <v>2658</v>
      </c>
      <c r="B47" s="33">
        <v>44514</v>
      </c>
      <c r="C47" s="34" t="s">
        <v>2857</v>
      </c>
      <c r="D47" s="34" t="s">
        <v>73</v>
      </c>
      <c r="E47" s="6">
        <f t="shared" si="1"/>
        <v>1.2</v>
      </c>
      <c r="F47" s="49">
        <v>2</v>
      </c>
      <c r="G47" s="6">
        <f t="shared" si="2"/>
        <v>0.6</v>
      </c>
      <c r="H47" s="58">
        <f t="shared" si="3"/>
        <v>0.6</v>
      </c>
    </row>
    <row r="48" spans="1:8" ht="15.75" customHeight="1">
      <c r="A48" s="8" t="s">
        <v>2658</v>
      </c>
      <c r="B48" s="33">
        <v>44514</v>
      </c>
      <c r="C48" s="34" t="s">
        <v>443</v>
      </c>
      <c r="D48" s="36" t="s">
        <v>2760</v>
      </c>
      <c r="E48" s="6">
        <f t="shared" si="1"/>
        <v>12.3</v>
      </c>
      <c r="F48" s="48">
        <v>2</v>
      </c>
      <c r="G48" s="6">
        <f t="shared" si="2"/>
        <v>6.15</v>
      </c>
      <c r="H48" s="58">
        <f t="shared" si="3"/>
        <v>6.15</v>
      </c>
    </row>
    <row r="49" spans="1:8" ht="15.75" customHeight="1">
      <c r="A49" s="8" t="s">
        <v>2658</v>
      </c>
      <c r="B49" s="33">
        <v>44514</v>
      </c>
      <c r="C49" s="34" t="s">
        <v>2412</v>
      </c>
      <c r="D49" s="34" t="s">
        <v>368</v>
      </c>
      <c r="E49" s="6">
        <f t="shared" si="1"/>
        <v>2.6</v>
      </c>
      <c r="F49" s="48">
        <v>0</v>
      </c>
      <c r="G49" s="6" t="str">
        <f t="shared" si="2"/>
        <v/>
      </c>
      <c r="H49" s="58">
        <f t="shared" si="3"/>
        <v>2.6</v>
      </c>
    </row>
    <row r="50" spans="1:8" ht="15.75" customHeight="1">
      <c r="A50" s="8" t="s">
        <v>2658</v>
      </c>
      <c r="B50" s="35">
        <v>44514</v>
      </c>
      <c r="C50" s="34" t="s">
        <v>3127</v>
      </c>
      <c r="D50" s="34" t="s">
        <v>3128</v>
      </c>
      <c r="E50" s="6">
        <f t="shared" si="1"/>
        <v>32.72</v>
      </c>
      <c r="F50" s="48">
        <v>2</v>
      </c>
      <c r="G50" s="6">
        <f t="shared" si="2"/>
        <v>16.36</v>
      </c>
      <c r="H50" s="58">
        <f t="shared" si="3"/>
        <v>16.36</v>
      </c>
    </row>
    <row r="51" spans="1:8" ht="15.75" customHeight="1">
      <c r="A51" s="8" t="s">
        <v>2658</v>
      </c>
      <c r="B51" s="35">
        <v>44514</v>
      </c>
      <c r="C51" s="34" t="s">
        <v>2412</v>
      </c>
      <c r="D51" s="34" t="s">
        <v>3129</v>
      </c>
      <c r="E51" s="6">
        <f t="shared" si="1"/>
        <v>0.9</v>
      </c>
      <c r="F51" s="48">
        <v>0</v>
      </c>
      <c r="G51" s="6" t="str">
        <f t="shared" si="2"/>
        <v/>
      </c>
      <c r="H51" s="58">
        <f t="shared" si="3"/>
        <v>0.9</v>
      </c>
    </row>
    <row r="52" spans="1:8" ht="15.75" customHeight="1">
      <c r="A52" s="8" t="s">
        <v>2658</v>
      </c>
      <c r="B52" s="35">
        <v>44515</v>
      </c>
      <c r="C52" s="34" t="s">
        <v>2646</v>
      </c>
      <c r="D52" s="36" t="s">
        <v>1582</v>
      </c>
      <c r="E52" s="6">
        <f t="shared" si="1"/>
        <v>28</v>
      </c>
      <c r="F52" s="48">
        <v>2</v>
      </c>
      <c r="G52" s="6">
        <f t="shared" si="2"/>
        <v>14</v>
      </c>
      <c r="H52" s="58">
        <f t="shared" si="3"/>
        <v>14</v>
      </c>
    </row>
    <row r="53" spans="1:8" ht="15.75" customHeight="1">
      <c r="A53" s="8" t="s">
        <v>2658</v>
      </c>
      <c r="B53" s="35">
        <v>44515</v>
      </c>
      <c r="C53" s="34" t="s">
        <v>3130</v>
      </c>
      <c r="D53" s="34" t="s">
        <v>66</v>
      </c>
      <c r="E53" s="6">
        <f t="shared" si="1"/>
        <v>2</v>
      </c>
      <c r="F53" s="48">
        <v>0</v>
      </c>
      <c r="G53" s="6" t="str">
        <f t="shared" si="2"/>
        <v/>
      </c>
      <c r="H53" s="58">
        <f t="shared" si="3"/>
        <v>2</v>
      </c>
    </row>
    <row r="54" spans="1:8" ht="15.75" customHeight="1">
      <c r="A54" s="8" t="s">
        <v>2658</v>
      </c>
      <c r="B54" s="33">
        <v>44516</v>
      </c>
      <c r="C54" s="34" t="s">
        <v>2737</v>
      </c>
      <c r="D54" s="34" t="s">
        <v>2780</v>
      </c>
      <c r="E54" s="6">
        <f t="shared" si="1"/>
        <v>4.0999999999999996</v>
      </c>
      <c r="F54" s="49">
        <v>2</v>
      </c>
      <c r="G54" s="6">
        <f t="shared" si="2"/>
        <v>2.0499999999999998</v>
      </c>
      <c r="H54" s="58">
        <f t="shared" si="3"/>
        <v>2.0499999999999998</v>
      </c>
    </row>
    <row r="55" spans="1:8" ht="15.75" customHeight="1">
      <c r="A55" s="8" t="s">
        <v>2658</v>
      </c>
      <c r="B55" s="35">
        <v>44516</v>
      </c>
      <c r="C55" s="34" t="s">
        <v>1175</v>
      </c>
      <c r="D55" s="34" t="s">
        <v>2814</v>
      </c>
      <c r="E55" s="6">
        <f t="shared" si="1"/>
        <v>30.3</v>
      </c>
      <c r="F55" s="48">
        <v>2</v>
      </c>
      <c r="G55" s="6">
        <f t="shared" si="2"/>
        <v>15.15</v>
      </c>
      <c r="H55" s="58">
        <f t="shared" si="3"/>
        <v>15.15</v>
      </c>
    </row>
    <row r="56" spans="1:8" ht="15.75" customHeight="1">
      <c r="A56" s="8" t="s">
        <v>2658</v>
      </c>
      <c r="B56" s="35">
        <v>44516</v>
      </c>
      <c r="C56" s="34" t="s">
        <v>2464</v>
      </c>
      <c r="D56" s="34" t="s">
        <v>2487</v>
      </c>
      <c r="E56" s="6">
        <f t="shared" si="1"/>
        <v>22.95</v>
      </c>
      <c r="F56" s="48">
        <v>2</v>
      </c>
      <c r="G56" s="6">
        <f t="shared" si="2"/>
        <v>11.475</v>
      </c>
      <c r="H56" s="58">
        <f t="shared" si="3"/>
        <v>11.475</v>
      </c>
    </row>
    <row r="57" spans="1:8" ht="15.75" customHeight="1">
      <c r="A57" s="8" t="s">
        <v>2658</v>
      </c>
      <c r="B57" s="35">
        <v>44516</v>
      </c>
      <c r="C57" s="34" t="s">
        <v>2461</v>
      </c>
      <c r="D57" s="34" t="s">
        <v>2709</v>
      </c>
      <c r="E57" s="6">
        <f t="shared" si="1"/>
        <v>7.6</v>
      </c>
      <c r="F57" s="49">
        <v>2</v>
      </c>
      <c r="G57" s="6">
        <f t="shared" si="2"/>
        <v>3.8</v>
      </c>
      <c r="H57" s="58">
        <f t="shared" si="3"/>
        <v>3.8</v>
      </c>
    </row>
    <row r="58" spans="1:8" ht="15.75" customHeight="1">
      <c r="A58" s="8" t="s">
        <v>2658</v>
      </c>
      <c r="B58" s="33">
        <v>44517</v>
      </c>
      <c r="C58" s="34" t="s">
        <v>2329</v>
      </c>
      <c r="D58" s="34" t="s">
        <v>3064</v>
      </c>
      <c r="E58" s="6">
        <f t="shared" si="1"/>
        <v>356.36</v>
      </c>
      <c r="F58" s="48">
        <v>1</v>
      </c>
      <c r="G58" s="6">
        <f t="shared" si="2"/>
        <v>356.36</v>
      </c>
      <c r="H58" s="58">
        <f t="shared" si="3"/>
        <v>0</v>
      </c>
    </row>
    <row r="59" spans="1:8" ht="15.75" customHeight="1">
      <c r="A59" s="8" t="s">
        <v>2658</v>
      </c>
      <c r="B59" s="35">
        <v>44517</v>
      </c>
      <c r="C59" s="34" t="s">
        <v>443</v>
      </c>
      <c r="D59" s="34" t="s">
        <v>2826</v>
      </c>
      <c r="E59" s="6">
        <f t="shared" si="1"/>
        <v>20.3</v>
      </c>
      <c r="F59" s="48">
        <v>2</v>
      </c>
      <c r="G59" s="6">
        <f t="shared" si="2"/>
        <v>10.15</v>
      </c>
      <c r="H59" s="58">
        <f t="shared" si="3"/>
        <v>10.15</v>
      </c>
    </row>
    <row r="60" spans="1:8" ht="15.75" customHeight="1">
      <c r="A60" s="8" t="s">
        <v>2658</v>
      </c>
      <c r="B60" s="33">
        <v>44517</v>
      </c>
      <c r="C60" s="34" t="s">
        <v>2737</v>
      </c>
      <c r="D60" s="34" t="s">
        <v>2780</v>
      </c>
      <c r="E60" s="6">
        <f t="shared" si="1"/>
        <v>4.0999999999999996</v>
      </c>
      <c r="F60" s="48">
        <v>2</v>
      </c>
      <c r="G60" s="6">
        <f t="shared" si="2"/>
        <v>2.0499999999999998</v>
      </c>
      <c r="H60" s="58">
        <f t="shared" si="3"/>
        <v>2.0499999999999998</v>
      </c>
    </row>
    <row r="61" spans="1:8" ht="15.75" customHeight="1">
      <c r="A61" s="8" t="s">
        <v>2658</v>
      </c>
      <c r="B61" s="33">
        <v>44518</v>
      </c>
      <c r="C61" s="34" t="s">
        <v>3131</v>
      </c>
      <c r="D61" s="34" t="s">
        <v>1643</v>
      </c>
      <c r="E61" s="6">
        <f t="shared" si="1"/>
        <v>0.57999999999999996</v>
      </c>
      <c r="F61" s="48">
        <v>2</v>
      </c>
      <c r="G61" s="6">
        <f t="shared" si="2"/>
        <v>0.28999999999999998</v>
      </c>
      <c r="H61" s="58">
        <f t="shared" si="3"/>
        <v>0.28999999999999998</v>
      </c>
    </row>
    <row r="62" spans="1:8" ht="15.75" customHeight="1">
      <c r="A62" s="8" t="s">
        <v>2658</v>
      </c>
      <c r="B62" s="35">
        <v>44518</v>
      </c>
      <c r="C62" s="34" t="s">
        <v>2675</v>
      </c>
      <c r="D62" s="34" t="s">
        <v>2522</v>
      </c>
      <c r="E62" s="6">
        <f t="shared" si="1"/>
        <v>16.05</v>
      </c>
      <c r="F62" s="48">
        <v>0</v>
      </c>
      <c r="G62" s="6" t="str">
        <f t="shared" si="2"/>
        <v/>
      </c>
      <c r="H62" s="58">
        <f t="shared" si="3"/>
        <v>16.05</v>
      </c>
    </row>
    <row r="63" spans="1:8" ht="15.75" customHeight="1">
      <c r="A63" s="8" t="s">
        <v>2658</v>
      </c>
      <c r="B63" s="33">
        <v>44518</v>
      </c>
      <c r="C63" s="34" t="s">
        <v>3132</v>
      </c>
      <c r="D63" s="34" t="s">
        <v>2780</v>
      </c>
      <c r="E63" s="6">
        <f t="shared" si="1"/>
        <v>4.0999999999999996</v>
      </c>
      <c r="F63" s="48">
        <v>0</v>
      </c>
      <c r="G63" s="6" t="str">
        <f t="shared" si="2"/>
        <v/>
      </c>
      <c r="H63" s="58">
        <f t="shared" si="3"/>
        <v>4.0999999999999996</v>
      </c>
    </row>
    <row r="64" spans="1:8" ht="15.75" customHeight="1">
      <c r="A64" s="8" t="s">
        <v>2658</v>
      </c>
      <c r="B64" s="33">
        <v>44519</v>
      </c>
      <c r="C64" s="34" t="s">
        <v>2280</v>
      </c>
      <c r="D64" s="34" t="s">
        <v>3133</v>
      </c>
      <c r="E64" s="6">
        <f t="shared" si="1"/>
        <v>42.01</v>
      </c>
      <c r="F64" s="48">
        <v>2</v>
      </c>
      <c r="G64" s="6">
        <f t="shared" si="2"/>
        <v>21.004999999999999</v>
      </c>
      <c r="H64" s="58">
        <f t="shared" si="3"/>
        <v>21.004999999999999</v>
      </c>
    </row>
    <row r="65" spans="1:8" ht="15.75" customHeight="1">
      <c r="A65" s="8" t="s">
        <v>2658</v>
      </c>
      <c r="B65" s="35">
        <v>44519</v>
      </c>
      <c r="C65" s="34" t="s">
        <v>2404</v>
      </c>
      <c r="D65" s="34" t="s">
        <v>3134</v>
      </c>
      <c r="E65" s="6">
        <f t="shared" si="1"/>
        <v>16.47</v>
      </c>
      <c r="F65" s="48">
        <v>2</v>
      </c>
      <c r="G65" s="6">
        <f t="shared" si="2"/>
        <v>8.2349999999999994</v>
      </c>
      <c r="H65" s="58">
        <f t="shared" si="3"/>
        <v>8.2349999999999994</v>
      </c>
    </row>
    <row r="66" spans="1:8" ht="15.75" customHeight="1">
      <c r="A66" s="8" t="s">
        <v>2658</v>
      </c>
      <c r="B66" s="35">
        <v>44520</v>
      </c>
      <c r="C66" s="34" t="s">
        <v>1842</v>
      </c>
      <c r="D66" s="36" t="s">
        <v>3135</v>
      </c>
      <c r="E66" s="6">
        <f t="shared" si="1"/>
        <v>23.46</v>
      </c>
      <c r="F66" s="48">
        <v>2</v>
      </c>
      <c r="G66" s="6">
        <f t="shared" si="2"/>
        <v>11.73</v>
      </c>
      <c r="H66" s="58">
        <f t="shared" si="3"/>
        <v>11.73</v>
      </c>
    </row>
    <row r="67" spans="1:8" ht="15.75" customHeight="1">
      <c r="A67" s="8" t="s">
        <v>2658</v>
      </c>
      <c r="B67" s="35">
        <v>44520</v>
      </c>
      <c r="C67" s="34" t="s">
        <v>2850</v>
      </c>
      <c r="D67" s="34" t="s">
        <v>3136</v>
      </c>
      <c r="E67" s="6">
        <f t="shared" si="1"/>
        <v>14.85</v>
      </c>
      <c r="F67" s="48">
        <v>2</v>
      </c>
      <c r="G67" s="6">
        <f t="shared" si="2"/>
        <v>7.4249999999999998</v>
      </c>
      <c r="H67" s="58">
        <f t="shared" si="3"/>
        <v>7.4249999999999998</v>
      </c>
    </row>
    <row r="68" spans="1:8" ht="15.75" customHeight="1">
      <c r="A68" s="8" t="s">
        <v>2658</v>
      </c>
      <c r="B68" s="35">
        <v>44520</v>
      </c>
      <c r="C68" s="34" t="s">
        <v>55</v>
      </c>
      <c r="D68" s="34" t="s">
        <v>1529</v>
      </c>
      <c r="E68" s="6">
        <f t="shared" si="1"/>
        <v>7</v>
      </c>
      <c r="F68" s="48">
        <v>2</v>
      </c>
      <c r="G68" s="6">
        <f t="shared" si="2"/>
        <v>3.5</v>
      </c>
      <c r="H68" s="58">
        <f t="shared" si="3"/>
        <v>3.5</v>
      </c>
    </row>
    <row r="69" spans="1:8" ht="15.75" customHeight="1">
      <c r="A69" s="8" t="s">
        <v>2658</v>
      </c>
      <c r="B69" s="35">
        <v>44520</v>
      </c>
      <c r="C69" s="34" t="s">
        <v>502</v>
      </c>
      <c r="D69" s="34" t="s">
        <v>3137</v>
      </c>
      <c r="E69" s="6">
        <f t="shared" si="1"/>
        <v>2.99</v>
      </c>
      <c r="F69" s="48">
        <v>2</v>
      </c>
      <c r="G69" s="6">
        <f t="shared" si="2"/>
        <v>1.4950000000000001</v>
      </c>
      <c r="H69" s="58">
        <f t="shared" si="3"/>
        <v>1.4950000000000001</v>
      </c>
    </row>
    <row r="70" spans="1:8" ht="15.75" customHeight="1">
      <c r="A70" s="8" t="s">
        <v>2658</v>
      </c>
      <c r="B70" s="33">
        <v>44521</v>
      </c>
      <c r="C70" s="34" t="s">
        <v>7</v>
      </c>
      <c r="D70" s="34" t="s">
        <v>3138</v>
      </c>
      <c r="E70" s="6">
        <f t="shared" si="1"/>
        <v>30.5</v>
      </c>
      <c r="F70" s="49">
        <v>2</v>
      </c>
      <c r="G70" s="6">
        <f t="shared" si="2"/>
        <v>15.25</v>
      </c>
      <c r="H70" s="58">
        <f t="shared" si="3"/>
        <v>15.25</v>
      </c>
    </row>
    <row r="71" spans="1:8" ht="15.75" customHeight="1">
      <c r="A71" s="8" t="s">
        <v>2658</v>
      </c>
      <c r="B71" s="33">
        <v>44521</v>
      </c>
      <c r="C71" s="34" t="s">
        <v>2971</v>
      </c>
      <c r="D71" s="34" t="s">
        <v>3125</v>
      </c>
      <c r="E71" s="6">
        <f t="shared" si="1"/>
        <v>27.7</v>
      </c>
      <c r="F71" s="49">
        <v>2</v>
      </c>
      <c r="G71" s="6">
        <f t="shared" si="2"/>
        <v>13.85</v>
      </c>
      <c r="H71" s="58">
        <f t="shared" si="3"/>
        <v>13.85</v>
      </c>
    </row>
    <row r="72" spans="1:8" ht="15.75" customHeight="1">
      <c r="A72" s="8" t="s">
        <v>2658</v>
      </c>
      <c r="B72" s="33">
        <v>44522</v>
      </c>
      <c r="C72" s="34" t="s">
        <v>2968</v>
      </c>
      <c r="D72" s="34" t="s">
        <v>513</v>
      </c>
      <c r="E72" s="6">
        <f t="shared" si="1"/>
        <v>24</v>
      </c>
      <c r="F72" s="49">
        <v>2</v>
      </c>
      <c r="G72" s="6">
        <f t="shared" si="2"/>
        <v>12</v>
      </c>
      <c r="H72" s="58">
        <f t="shared" si="3"/>
        <v>12</v>
      </c>
    </row>
    <row r="73" spans="1:8" ht="15.75" customHeight="1">
      <c r="A73" s="8" t="s">
        <v>2658</v>
      </c>
      <c r="B73" s="33">
        <v>44522</v>
      </c>
      <c r="C73" s="34" t="s">
        <v>3113</v>
      </c>
      <c r="D73" s="34" t="s">
        <v>505</v>
      </c>
      <c r="E73" s="6">
        <f t="shared" si="1"/>
        <v>5.5</v>
      </c>
      <c r="F73" s="48">
        <v>2</v>
      </c>
      <c r="G73" s="6">
        <f t="shared" si="2"/>
        <v>2.75</v>
      </c>
      <c r="H73" s="58">
        <f t="shared" si="3"/>
        <v>2.75</v>
      </c>
    </row>
    <row r="74" spans="1:8" ht="15.75" customHeight="1">
      <c r="A74" s="8" t="s">
        <v>2658</v>
      </c>
      <c r="B74" s="33">
        <v>44522</v>
      </c>
      <c r="C74" s="34" t="s">
        <v>811</v>
      </c>
      <c r="D74" s="34" t="s">
        <v>3139</v>
      </c>
      <c r="E74" s="6">
        <f t="shared" si="1"/>
        <v>20.09</v>
      </c>
      <c r="F74" s="48">
        <v>2</v>
      </c>
      <c r="G74" s="6">
        <f t="shared" si="2"/>
        <v>10.045</v>
      </c>
      <c r="H74" s="58">
        <f t="shared" si="3"/>
        <v>10.045</v>
      </c>
    </row>
    <row r="75" spans="1:8" ht="15.75" customHeight="1">
      <c r="A75" s="8" t="s">
        <v>2658</v>
      </c>
      <c r="B75" s="35">
        <v>44522</v>
      </c>
      <c r="C75" s="34" t="s">
        <v>2737</v>
      </c>
      <c r="D75" s="36" t="s">
        <v>2780</v>
      </c>
      <c r="E75" s="6">
        <f t="shared" si="1"/>
        <v>4.0999999999999996</v>
      </c>
      <c r="F75" s="48">
        <v>2</v>
      </c>
      <c r="G75" s="6">
        <f t="shared" si="2"/>
        <v>2.0499999999999998</v>
      </c>
      <c r="H75" s="58">
        <f t="shared" si="3"/>
        <v>2.0499999999999998</v>
      </c>
    </row>
    <row r="76" spans="1:8" ht="15.75" customHeight="1">
      <c r="A76" s="8" t="s">
        <v>2658</v>
      </c>
      <c r="B76" s="33">
        <v>44522</v>
      </c>
      <c r="C76" s="34" t="s">
        <v>1842</v>
      </c>
      <c r="D76" s="34" t="s">
        <v>358</v>
      </c>
      <c r="E76" s="6">
        <f t="shared" si="1"/>
        <v>10</v>
      </c>
      <c r="F76" s="48">
        <v>2</v>
      </c>
      <c r="G76" s="6">
        <f t="shared" si="2"/>
        <v>5</v>
      </c>
      <c r="H76" s="58">
        <f t="shared" si="3"/>
        <v>5</v>
      </c>
    </row>
    <row r="77" spans="1:8" ht="15.75" customHeight="1">
      <c r="A77" s="8" t="s">
        <v>2658</v>
      </c>
      <c r="B77" s="33">
        <v>44523</v>
      </c>
      <c r="C77" s="34" t="s">
        <v>2244</v>
      </c>
      <c r="D77" s="34" t="s">
        <v>3140</v>
      </c>
      <c r="E77" s="6">
        <f t="shared" si="1"/>
        <v>35.659999999999997</v>
      </c>
      <c r="F77" s="48">
        <v>2</v>
      </c>
      <c r="G77" s="6">
        <f t="shared" si="2"/>
        <v>17.829999999999998</v>
      </c>
      <c r="H77" s="58">
        <f t="shared" si="3"/>
        <v>17.829999999999998</v>
      </c>
    </row>
    <row r="78" spans="1:8" ht="15.75" customHeight="1">
      <c r="A78" s="51" t="s">
        <v>2658</v>
      </c>
      <c r="B78" s="52">
        <v>44524</v>
      </c>
      <c r="C78" s="41" t="s">
        <v>3141</v>
      </c>
      <c r="D78" s="41" t="s">
        <v>2665</v>
      </c>
      <c r="E78" s="6">
        <f t="shared" si="1"/>
        <v>161</v>
      </c>
      <c r="F78" s="55">
        <v>2</v>
      </c>
      <c r="G78" s="6">
        <f t="shared" si="2"/>
        <v>80.5</v>
      </c>
      <c r="H78" s="65">
        <f t="shared" si="3"/>
        <v>80.5</v>
      </c>
    </row>
    <row r="79" spans="1:8" ht="15.75" customHeight="1">
      <c r="A79" s="8" t="s">
        <v>2658</v>
      </c>
      <c r="B79" s="35">
        <v>44524</v>
      </c>
      <c r="C79" s="36" t="s">
        <v>842</v>
      </c>
      <c r="D79" s="36" t="s">
        <v>69</v>
      </c>
      <c r="E79" s="6">
        <f t="shared" si="1"/>
        <v>1.5</v>
      </c>
      <c r="F79" s="48">
        <v>2</v>
      </c>
      <c r="G79" s="6">
        <f t="shared" si="2"/>
        <v>0.75</v>
      </c>
      <c r="H79" s="58">
        <f t="shared" si="3"/>
        <v>0.75</v>
      </c>
    </row>
    <row r="80" spans="1:8" ht="15.75" customHeight="1">
      <c r="A80" s="8" t="s">
        <v>2658</v>
      </c>
      <c r="B80" s="35">
        <v>44524</v>
      </c>
      <c r="C80" s="34" t="s">
        <v>2812</v>
      </c>
      <c r="D80" s="34" t="s">
        <v>929</v>
      </c>
      <c r="E80" s="6">
        <f t="shared" si="1"/>
        <v>28.25</v>
      </c>
      <c r="F80" s="48">
        <v>2</v>
      </c>
      <c r="G80" s="6">
        <f t="shared" si="2"/>
        <v>14.125</v>
      </c>
      <c r="H80" s="58">
        <f t="shared" si="3"/>
        <v>14.125</v>
      </c>
    </row>
    <row r="81" spans="1:8" ht="15.75" customHeight="1">
      <c r="A81" s="8" t="s">
        <v>2658</v>
      </c>
      <c r="B81" s="33">
        <v>44524</v>
      </c>
      <c r="C81" s="34" t="s">
        <v>2746</v>
      </c>
      <c r="D81" s="34" t="s">
        <v>2833</v>
      </c>
      <c r="E81" s="6">
        <f t="shared" si="1"/>
        <v>14.98</v>
      </c>
      <c r="F81" s="49">
        <v>0</v>
      </c>
      <c r="G81" s="6" t="str">
        <f t="shared" si="2"/>
        <v/>
      </c>
      <c r="H81" s="58">
        <f t="shared" si="3"/>
        <v>14.98</v>
      </c>
    </row>
    <row r="82" spans="1:8" ht="15.75" customHeight="1">
      <c r="A82" s="8" t="s">
        <v>2658</v>
      </c>
      <c r="B82" s="35">
        <v>44525</v>
      </c>
      <c r="C82" s="34" t="s">
        <v>3142</v>
      </c>
      <c r="D82" s="34" t="s">
        <v>817</v>
      </c>
      <c r="E82" s="6">
        <f t="shared" si="1"/>
        <v>1.4</v>
      </c>
      <c r="F82" s="48">
        <v>2</v>
      </c>
      <c r="G82" s="6">
        <f t="shared" si="2"/>
        <v>0.7</v>
      </c>
      <c r="H82" s="58">
        <f t="shared" si="3"/>
        <v>0.7</v>
      </c>
    </row>
    <row r="83" spans="1:8" ht="15.75" customHeight="1">
      <c r="A83" s="8" t="s">
        <v>2658</v>
      </c>
      <c r="B83" s="35">
        <v>44525</v>
      </c>
      <c r="C83" s="34" t="s">
        <v>2471</v>
      </c>
      <c r="D83" s="34" t="s">
        <v>517</v>
      </c>
      <c r="E83" s="6">
        <f t="shared" si="1"/>
        <v>14</v>
      </c>
      <c r="F83" s="49">
        <v>2</v>
      </c>
      <c r="G83" s="6">
        <f t="shared" si="2"/>
        <v>7</v>
      </c>
      <c r="H83" s="58">
        <f t="shared" si="3"/>
        <v>7</v>
      </c>
    </row>
    <row r="84" spans="1:8" ht="15.75" customHeight="1">
      <c r="A84" s="8" t="s">
        <v>2658</v>
      </c>
      <c r="B84" s="35">
        <v>44525</v>
      </c>
      <c r="C84" s="34" t="s">
        <v>1</v>
      </c>
      <c r="D84" s="34" t="s">
        <v>2140</v>
      </c>
      <c r="E84" s="6">
        <f t="shared" si="1"/>
        <v>65.3</v>
      </c>
      <c r="F84" s="48">
        <v>2</v>
      </c>
      <c r="G84" s="6">
        <f t="shared" si="2"/>
        <v>32.65</v>
      </c>
      <c r="H84" s="58">
        <f t="shared" si="3"/>
        <v>32.65</v>
      </c>
    </row>
    <row r="85" spans="1:8" ht="15.75" customHeight="1">
      <c r="A85" s="8" t="s">
        <v>2658</v>
      </c>
      <c r="B85" s="33">
        <v>44525</v>
      </c>
      <c r="C85" s="34" t="s">
        <v>2461</v>
      </c>
      <c r="D85" s="36" t="s">
        <v>3143</v>
      </c>
      <c r="E85" s="6">
        <f t="shared" si="1"/>
        <v>57.25</v>
      </c>
      <c r="F85" s="48">
        <v>2</v>
      </c>
      <c r="G85" s="6">
        <f t="shared" si="2"/>
        <v>28.625</v>
      </c>
      <c r="H85" s="58">
        <f t="shared" si="3"/>
        <v>28.625</v>
      </c>
    </row>
    <row r="86" spans="1:8" ht="15.75" customHeight="1">
      <c r="A86" s="8" t="s">
        <v>2658</v>
      </c>
      <c r="B86" s="33">
        <v>44525</v>
      </c>
      <c r="C86" s="34" t="s">
        <v>2737</v>
      </c>
      <c r="D86" s="34" t="s">
        <v>2780</v>
      </c>
      <c r="E86" s="6">
        <f t="shared" si="1"/>
        <v>4.0999999999999996</v>
      </c>
      <c r="F86" s="48">
        <v>2</v>
      </c>
      <c r="G86" s="6">
        <f t="shared" si="2"/>
        <v>2.0499999999999998</v>
      </c>
      <c r="H86" s="58">
        <f t="shared" si="3"/>
        <v>2.0499999999999998</v>
      </c>
    </row>
    <row r="87" spans="1:8" ht="15.75" customHeight="1">
      <c r="A87" s="8" t="s">
        <v>2658</v>
      </c>
      <c r="B87" s="33">
        <v>44526</v>
      </c>
      <c r="C87" s="34" t="s">
        <v>2461</v>
      </c>
      <c r="D87" s="34" t="s">
        <v>323</v>
      </c>
      <c r="E87" s="6">
        <f t="shared" si="1"/>
        <v>13.5</v>
      </c>
      <c r="F87" s="48">
        <v>2</v>
      </c>
      <c r="G87" s="6">
        <f t="shared" si="2"/>
        <v>6.75</v>
      </c>
      <c r="H87" s="58">
        <f t="shared" si="3"/>
        <v>6.75</v>
      </c>
    </row>
    <row r="88" spans="1:8" ht="15.75" customHeight="1">
      <c r="A88" s="8" t="s">
        <v>2658</v>
      </c>
      <c r="B88" s="35">
        <v>44526</v>
      </c>
      <c r="C88" s="36" t="s">
        <v>443</v>
      </c>
      <c r="D88" s="36" t="s">
        <v>3144</v>
      </c>
      <c r="E88" s="6">
        <f t="shared" si="1"/>
        <v>19.3</v>
      </c>
      <c r="F88" s="48">
        <v>2</v>
      </c>
      <c r="G88" s="6">
        <f t="shared" si="2"/>
        <v>9.65</v>
      </c>
      <c r="H88" s="58">
        <f t="shared" si="3"/>
        <v>9.65</v>
      </c>
    </row>
    <row r="89" spans="1:8" ht="15.75" customHeight="1">
      <c r="A89" s="8" t="s">
        <v>2658</v>
      </c>
      <c r="B89" s="35">
        <v>44526</v>
      </c>
      <c r="C89" s="34" t="s">
        <v>3086</v>
      </c>
      <c r="D89" s="34" t="s">
        <v>3066</v>
      </c>
      <c r="E89" s="6">
        <f t="shared" si="1"/>
        <v>43.55</v>
      </c>
      <c r="F89" s="48">
        <v>2</v>
      </c>
      <c r="G89" s="6">
        <f t="shared" si="2"/>
        <v>21.774999999999999</v>
      </c>
      <c r="H89" s="58">
        <f t="shared" si="3"/>
        <v>21.774999999999999</v>
      </c>
    </row>
    <row r="90" spans="1:8" ht="15.75" customHeight="1">
      <c r="A90" s="8" t="s">
        <v>2658</v>
      </c>
      <c r="B90" s="35">
        <v>44527</v>
      </c>
      <c r="C90" s="34" t="s">
        <v>2215</v>
      </c>
      <c r="D90" s="34" t="s">
        <v>3145</v>
      </c>
      <c r="E90" s="6">
        <f t="shared" si="1"/>
        <v>28.15</v>
      </c>
      <c r="F90" s="49">
        <v>2</v>
      </c>
      <c r="G90" s="6">
        <f t="shared" si="2"/>
        <v>14.074999999999999</v>
      </c>
      <c r="H90" s="58">
        <f t="shared" si="3"/>
        <v>14.074999999999999</v>
      </c>
    </row>
    <row r="91" spans="1:8" ht="15.75" customHeight="1">
      <c r="A91" s="8" t="s">
        <v>2658</v>
      </c>
      <c r="B91" s="35">
        <v>44527</v>
      </c>
      <c r="C91" s="34" t="s">
        <v>2461</v>
      </c>
      <c r="D91" s="34" t="s">
        <v>3146</v>
      </c>
      <c r="E91" s="6">
        <f t="shared" si="1"/>
        <v>4.95</v>
      </c>
      <c r="F91" s="48">
        <v>2</v>
      </c>
      <c r="G91" s="6">
        <f t="shared" si="2"/>
        <v>2.4750000000000001</v>
      </c>
      <c r="H91" s="58">
        <f t="shared" si="3"/>
        <v>2.4750000000000001</v>
      </c>
    </row>
    <row r="92" spans="1:8" ht="15.75" customHeight="1">
      <c r="A92" s="8" t="s">
        <v>2658</v>
      </c>
      <c r="B92" s="33">
        <v>44527</v>
      </c>
      <c r="C92" s="34" t="s">
        <v>3009</v>
      </c>
      <c r="D92" s="34" t="s">
        <v>3147</v>
      </c>
      <c r="E92" s="6">
        <f t="shared" si="1"/>
        <v>435</v>
      </c>
      <c r="F92" s="48">
        <v>0</v>
      </c>
      <c r="G92" s="6" t="str">
        <f t="shared" si="2"/>
        <v/>
      </c>
      <c r="H92" s="58">
        <v>155</v>
      </c>
    </row>
    <row r="93" spans="1:8" ht="15.75" customHeight="1">
      <c r="A93" s="8" t="s">
        <v>2658</v>
      </c>
      <c r="B93" s="35">
        <v>44527</v>
      </c>
      <c r="C93" s="34" t="s">
        <v>2461</v>
      </c>
      <c r="D93" s="34" t="s">
        <v>10</v>
      </c>
      <c r="E93" s="6">
        <f t="shared" si="1"/>
        <v>38.15</v>
      </c>
      <c r="F93" s="57">
        <v>2</v>
      </c>
      <c r="G93" s="6">
        <f t="shared" si="2"/>
        <v>19.074999999999999</v>
      </c>
      <c r="H93" s="58">
        <f t="shared" ref="H93:H115" si="5">IF(F93=0,E93,E93-G93)</f>
        <v>19.074999999999999</v>
      </c>
    </row>
    <row r="94" spans="1:8" ht="15.75" customHeight="1">
      <c r="A94" s="8" t="s">
        <v>2658</v>
      </c>
      <c r="B94" s="33">
        <v>44528</v>
      </c>
      <c r="C94" s="34" t="s">
        <v>2461</v>
      </c>
      <c r="D94" s="36" t="s">
        <v>3148</v>
      </c>
      <c r="E94" s="6">
        <f t="shared" si="1"/>
        <v>33.85</v>
      </c>
      <c r="F94" s="48">
        <v>2</v>
      </c>
      <c r="G94" s="6">
        <f t="shared" si="2"/>
        <v>16.925000000000001</v>
      </c>
      <c r="H94" s="58">
        <f t="shared" si="5"/>
        <v>16.925000000000001</v>
      </c>
    </row>
    <row r="95" spans="1:8" ht="15.75" customHeight="1">
      <c r="A95" s="8" t="s">
        <v>2658</v>
      </c>
      <c r="B95" s="33">
        <v>44528</v>
      </c>
      <c r="C95" s="34" t="s">
        <v>2737</v>
      </c>
      <c r="D95" s="34" t="s">
        <v>1612</v>
      </c>
      <c r="E95" s="6">
        <f t="shared" si="1"/>
        <v>4.7</v>
      </c>
      <c r="F95" s="49">
        <v>2</v>
      </c>
      <c r="G95" s="6">
        <f t="shared" si="2"/>
        <v>2.35</v>
      </c>
      <c r="H95" s="58">
        <f t="shared" si="5"/>
        <v>2.35</v>
      </c>
    </row>
    <row r="96" spans="1:8" ht="15.75" customHeight="1">
      <c r="A96" s="8" t="s">
        <v>2658</v>
      </c>
      <c r="B96" s="35">
        <v>44528</v>
      </c>
      <c r="C96" s="34" t="s">
        <v>3081</v>
      </c>
      <c r="D96" s="34" t="s">
        <v>427</v>
      </c>
      <c r="E96" s="6">
        <f t="shared" si="1"/>
        <v>27.5</v>
      </c>
      <c r="F96" s="48">
        <v>2</v>
      </c>
      <c r="G96" s="6">
        <f t="shared" si="2"/>
        <v>13.75</v>
      </c>
      <c r="H96" s="58">
        <f t="shared" si="5"/>
        <v>13.75</v>
      </c>
    </row>
    <row r="97" spans="1:8" ht="15.75" customHeight="1">
      <c r="A97" s="8" t="s">
        <v>2658</v>
      </c>
      <c r="B97" s="35">
        <v>44529</v>
      </c>
      <c r="C97" s="34" t="s">
        <v>2737</v>
      </c>
      <c r="D97" s="34" t="s">
        <v>2780</v>
      </c>
      <c r="E97" s="6">
        <f t="shared" si="1"/>
        <v>4.0999999999999996</v>
      </c>
      <c r="F97" s="48">
        <v>2</v>
      </c>
      <c r="G97" s="6">
        <f t="shared" si="2"/>
        <v>2.0499999999999998</v>
      </c>
      <c r="H97" s="58">
        <f t="shared" si="5"/>
        <v>2.0499999999999998</v>
      </c>
    </row>
    <row r="98" spans="1:8" ht="15.75" customHeight="1">
      <c r="A98" s="8" t="s">
        <v>2658</v>
      </c>
      <c r="B98" s="35">
        <v>44529</v>
      </c>
      <c r="C98" s="34" t="s">
        <v>637</v>
      </c>
      <c r="D98" s="34" t="s">
        <v>387</v>
      </c>
      <c r="E98" s="6">
        <f t="shared" si="1"/>
        <v>1</v>
      </c>
      <c r="F98" s="48">
        <v>0</v>
      </c>
      <c r="G98" s="6" t="str">
        <f t="shared" si="2"/>
        <v/>
      </c>
      <c r="H98" s="58">
        <f t="shared" si="5"/>
        <v>1</v>
      </c>
    </row>
    <row r="99" spans="1:8" ht="15.75" customHeight="1">
      <c r="A99" s="8" t="s">
        <v>2658</v>
      </c>
      <c r="B99" s="35">
        <v>44529</v>
      </c>
      <c r="C99" s="34" t="s">
        <v>443</v>
      </c>
      <c r="D99" s="34" t="s">
        <v>3149</v>
      </c>
      <c r="E99" s="6">
        <f t="shared" si="1"/>
        <v>21.6</v>
      </c>
      <c r="F99" s="48">
        <v>2</v>
      </c>
      <c r="G99" s="6">
        <f t="shared" si="2"/>
        <v>10.8</v>
      </c>
      <c r="H99" s="58">
        <f t="shared" si="5"/>
        <v>10.8</v>
      </c>
    </row>
    <row r="100" spans="1:8" ht="15.75" customHeight="1">
      <c r="A100" s="8" t="s">
        <v>2658</v>
      </c>
      <c r="B100" s="33">
        <v>44529</v>
      </c>
      <c r="C100" s="34" t="s">
        <v>2984</v>
      </c>
      <c r="D100" s="34" t="s">
        <v>1104</v>
      </c>
      <c r="E100" s="6">
        <f t="shared" si="1"/>
        <v>28.7</v>
      </c>
      <c r="F100" s="48">
        <v>2</v>
      </c>
      <c r="G100" s="6">
        <f t="shared" si="2"/>
        <v>14.35</v>
      </c>
      <c r="H100" s="58">
        <f t="shared" si="5"/>
        <v>14.35</v>
      </c>
    </row>
    <row r="101" spans="1:8" ht="15.75" customHeight="1">
      <c r="A101" s="8" t="s">
        <v>2658</v>
      </c>
      <c r="B101" s="33">
        <v>44529</v>
      </c>
      <c r="C101" s="34" t="s">
        <v>443</v>
      </c>
      <c r="D101" s="34" t="s">
        <v>464</v>
      </c>
      <c r="E101" s="6">
        <f t="shared" si="1"/>
        <v>3.1</v>
      </c>
      <c r="F101" s="48">
        <v>2</v>
      </c>
      <c r="G101" s="6">
        <f t="shared" si="2"/>
        <v>1.55</v>
      </c>
      <c r="H101" s="58">
        <f t="shared" si="5"/>
        <v>1.55</v>
      </c>
    </row>
    <row r="102" spans="1:8" ht="15.75" customHeight="1">
      <c r="A102" s="8" t="s">
        <v>2658</v>
      </c>
      <c r="B102" s="35">
        <v>44530</v>
      </c>
      <c r="C102" s="34" t="s">
        <v>94</v>
      </c>
      <c r="D102" s="34" t="s">
        <v>3150</v>
      </c>
      <c r="E102" s="6">
        <f t="shared" si="1"/>
        <v>74.7</v>
      </c>
      <c r="F102" s="48">
        <v>2</v>
      </c>
      <c r="G102" s="6">
        <f t="shared" si="2"/>
        <v>37.35</v>
      </c>
      <c r="H102" s="58">
        <f t="shared" si="5"/>
        <v>37.35</v>
      </c>
    </row>
    <row r="103" spans="1:8" ht="15.75" customHeight="1">
      <c r="A103" s="8" t="s">
        <v>2658</v>
      </c>
      <c r="B103" s="35">
        <v>44530</v>
      </c>
      <c r="C103" s="34" t="s">
        <v>2471</v>
      </c>
      <c r="D103" s="34" t="s">
        <v>517</v>
      </c>
      <c r="E103" s="6">
        <f t="shared" si="1"/>
        <v>14</v>
      </c>
      <c r="F103" s="48">
        <v>2</v>
      </c>
      <c r="G103" s="6">
        <f t="shared" si="2"/>
        <v>7</v>
      </c>
      <c r="H103" s="58">
        <f t="shared" si="5"/>
        <v>7</v>
      </c>
    </row>
    <row r="104" spans="1:8" ht="15.75" customHeight="1">
      <c r="A104" s="8" t="s">
        <v>2658</v>
      </c>
      <c r="B104" s="35">
        <v>44531</v>
      </c>
      <c r="C104" s="34" t="s">
        <v>41</v>
      </c>
      <c r="D104" s="34" t="s">
        <v>956</v>
      </c>
      <c r="E104" s="6">
        <f t="shared" si="1"/>
        <v>3.95</v>
      </c>
      <c r="F104" s="48">
        <v>2</v>
      </c>
      <c r="G104" s="6">
        <f t="shared" si="2"/>
        <v>1.9750000000000001</v>
      </c>
      <c r="H104" s="58">
        <f t="shared" si="5"/>
        <v>1.9750000000000001</v>
      </c>
    </row>
    <row r="105" spans="1:8" ht="15.75" customHeight="1">
      <c r="A105" s="8" t="s">
        <v>2658</v>
      </c>
      <c r="B105" s="33">
        <v>44531</v>
      </c>
      <c r="C105" s="34" t="s">
        <v>2461</v>
      </c>
      <c r="D105" s="34" t="s">
        <v>1954</v>
      </c>
      <c r="E105" s="6">
        <f t="shared" si="1"/>
        <v>56.2</v>
      </c>
      <c r="F105" s="48">
        <v>2</v>
      </c>
      <c r="G105" s="6">
        <f t="shared" si="2"/>
        <v>28.1</v>
      </c>
      <c r="H105" s="58">
        <f t="shared" si="5"/>
        <v>28.1</v>
      </c>
    </row>
    <row r="106" spans="1:8" ht="15.75" customHeight="1">
      <c r="A106" s="8" t="s">
        <v>2658</v>
      </c>
      <c r="B106" s="35">
        <v>44531</v>
      </c>
      <c r="C106" s="34" t="s">
        <v>3151</v>
      </c>
      <c r="D106" s="34" t="s">
        <v>3152</v>
      </c>
      <c r="E106" s="6">
        <f t="shared" si="1"/>
        <v>42.25</v>
      </c>
      <c r="F106" s="48">
        <v>2</v>
      </c>
      <c r="G106" s="6">
        <f t="shared" si="2"/>
        <v>21.125</v>
      </c>
      <c r="H106" s="58">
        <f t="shared" si="5"/>
        <v>21.125</v>
      </c>
    </row>
    <row r="107" spans="1:8" ht="15.75" customHeight="1">
      <c r="A107" s="8" t="s">
        <v>2658</v>
      </c>
      <c r="B107" s="35">
        <v>44532</v>
      </c>
      <c r="C107" s="34" t="s">
        <v>55</v>
      </c>
      <c r="D107" s="34" t="s">
        <v>806</v>
      </c>
      <c r="E107" s="6">
        <f t="shared" si="1"/>
        <v>3.5</v>
      </c>
      <c r="F107" s="48">
        <v>2</v>
      </c>
      <c r="G107" s="6">
        <f t="shared" si="2"/>
        <v>1.75</v>
      </c>
      <c r="H107" s="58">
        <f t="shared" si="5"/>
        <v>1.75</v>
      </c>
    </row>
    <row r="108" spans="1:8" ht="15.75" customHeight="1">
      <c r="A108" s="8" t="s">
        <v>2658</v>
      </c>
      <c r="B108" s="35">
        <v>44532</v>
      </c>
      <c r="C108" s="34" t="s">
        <v>2461</v>
      </c>
      <c r="D108" s="34" t="s">
        <v>3153</v>
      </c>
      <c r="E108" s="6">
        <f t="shared" si="1"/>
        <v>80.62</v>
      </c>
      <c r="F108" s="48">
        <v>2</v>
      </c>
      <c r="G108" s="6">
        <f t="shared" si="2"/>
        <v>40.31</v>
      </c>
      <c r="H108" s="58">
        <f t="shared" si="5"/>
        <v>40.31</v>
      </c>
    </row>
    <row r="109" spans="1:8" ht="15.75" customHeight="1">
      <c r="A109" s="8" t="s">
        <v>2658</v>
      </c>
      <c r="B109" s="35">
        <v>44532</v>
      </c>
      <c r="C109" s="34" t="s">
        <v>2461</v>
      </c>
      <c r="D109" s="34" t="s">
        <v>1612</v>
      </c>
      <c r="E109" s="6">
        <f t="shared" si="1"/>
        <v>4.7</v>
      </c>
      <c r="F109" s="48">
        <v>2</v>
      </c>
      <c r="G109" s="6">
        <f t="shared" si="2"/>
        <v>2.35</v>
      </c>
      <c r="H109" s="58">
        <f t="shared" si="5"/>
        <v>2.35</v>
      </c>
    </row>
    <row r="110" spans="1:8" ht="15.75" customHeight="1">
      <c r="A110" s="8" t="s">
        <v>2658</v>
      </c>
      <c r="B110" s="35">
        <v>44532</v>
      </c>
      <c r="C110" s="34" t="s">
        <v>2645</v>
      </c>
      <c r="D110" s="34" t="s">
        <v>557</v>
      </c>
      <c r="E110" s="6">
        <f t="shared" si="1"/>
        <v>18</v>
      </c>
      <c r="F110" s="48">
        <v>0</v>
      </c>
      <c r="G110" s="6" t="str">
        <f t="shared" si="2"/>
        <v/>
      </c>
      <c r="H110" s="58">
        <f t="shared" si="5"/>
        <v>18</v>
      </c>
    </row>
    <row r="111" spans="1:8" ht="15.75" customHeight="1">
      <c r="A111" s="8" t="s">
        <v>2658</v>
      </c>
      <c r="B111" s="33">
        <v>44533</v>
      </c>
      <c r="C111" s="34" t="s">
        <v>3098</v>
      </c>
      <c r="D111" s="36" t="s">
        <v>3023</v>
      </c>
      <c r="E111" s="6">
        <f t="shared" si="1"/>
        <v>589.63</v>
      </c>
      <c r="F111" s="48">
        <v>2</v>
      </c>
      <c r="G111" s="6">
        <f t="shared" si="2"/>
        <v>294.815</v>
      </c>
      <c r="H111" s="58">
        <f t="shared" si="5"/>
        <v>294.815</v>
      </c>
    </row>
    <row r="112" spans="1:8" ht="15.75" customHeight="1">
      <c r="A112" s="8" t="s">
        <v>2719</v>
      </c>
      <c r="B112" s="35">
        <v>44520</v>
      </c>
      <c r="C112" s="34" t="s">
        <v>292</v>
      </c>
      <c r="D112" s="34" t="s">
        <v>3154</v>
      </c>
      <c r="E112" s="6">
        <f t="shared" si="1"/>
        <v>70.319999999999993</v>
      </c>
      <c r="F112" s="48">
        <v>2</v>
      </c>
      <c r="G112" s="6">
        <f t="shared" si="2"/>
        <v>35.159999999999997</v>
      </c>
      <c r="H112" s="58">
        <f t="shared" si="5"/>
        <v>35.159999999999997</v>
      </c>
    </row>
    <row r="113" spans="1:8" ht="15.75" customHeight="1">
      <c r="A113" s="8" t="s">
        <v>2719</v>
      </c>
      <c r="B113" s="33">
        <v>44530</v>
      </c>
      <c r="C113" s="34" t="s">
        <v>3155</v>
      </c>
      <c r="D113" s="34" t="s">
        <v>358</v>
      </c>
      <c r="E113" s="6">
        <f t="shared" si="1"/>
        <v>10</v>
      </c>
      <c r="F113" s="48">
        <v>2</v>
      </c>
      <c r="G113" s="6">
        <f t="shared" si="2"/>
        <v>5</v>
      </c>
      <c r="H113" s="58">
        <f t="shared" si="5"/>
        <v>5</v>
      </c>
    </row>
    <row r="114" spans="1:8" ht="15.75" customHeight="1">
      <c r="A114" s="8" t="s">
        <v>2719</v>
      </c>
      <c r="B114" s="33">
        <v>44531</v>
      </c>
      <c r="C114" s="34" t="s">
        <v>3156</v>
      </c>
      <c r="D114" s="34" t="s">
        <v>358</v>
      </c>
      <c r="E114" s="6">
        <f t="shared" si="1"/>
        <v>10</v>
      </c>
      <c r="F114" s="48">
        <v>2</v>
      </c>
      <c r="G114" s="6">
        <f t="shared" si="2"/>
        <v>5</v>
      </c>
      <c r="H114" s="58">
        <f t="shared" si="5"/>
        <v>5</v>
      </c>
    </row>
    <row r="115" spans="1:8" ht="15.75" customHeight="1">
      <c r="A115" s="8" t="s">
        <v>2719</v>
      </c>
      <c r="B115" s="33">
        <v>44532</v>
      </c>
      <c r="C115" s="34" t="s">
        <v>292</v>
      </c>
      <c r="D115" s="34" t="s">
        <v>3157</v>
      </c>
      <c r="E115" s="6">
        <f t="shared" si="1"/>
        <v>70.22</v>
      </c>
      <c r="F115" s="48">
        <v>2</v>
      </c>
      <c r="G115" s="6">
        <f t="shared" si="2"/>
        <v>35.11</v>
      </c>
      <c r="H115" s="58">
        <f t="shared" si="5"/>
        <v>35.11</v>
      </c>
    </row>
    <row r="116" spans="1:8" ht="15.75" customHeight="1">
      <c r="A116" s="8"/>
      <c r="B116" s="20"/>
      <c r="C116" s="21"/>
      <c r="D116" s="22"/>
      <c r="E116" s="6"/>
      <c r="F116" s="48"/>
      <c r="G116" s="6"/>
      <c r="H116" s="58"/>
    </row>
    <row r="117" spans="1:8" ht="15.75" customHeight="1">
      <c r="A117" s="8"/>
      <c r="B117" s="23"/>
      <c r="C117" s="21"/>
      <c r="D117" s="22"/>
      <c r="E117" s="6"/>
      <c r="F117" s="49"/>
      <c r="G117" s="6"/>
      <c r="H117" s="58"/>
    </row>
    <row r="118" spans="1:8" ht="15.75" customHeight="1">
      <c r="A118" s="8"/>
      <c r="B118" s="20"/>
      <c r="C118" s="21"/>
      <c r="D118" s="45"/>
      <c r="E118" s="6"/>
      <c r="F118" s="48"/>
      <c r="G118" s="6"/>
      <c r="H118" s="58"/>
    </row>
    <row r="119" spans="1:8" ht="15.75" customHeight="1">
      <c r="A119" s="8"/>
      <c r="B119" s="23"/>
      <c r="C119" s="21"/>
      <c r="D119" s="22"/>
      <c r="E119" s="6"/>
      <c r="F119" s="49"/>
      <c r="G119" s="6"/>
      <c r="H119" s="58"/>
    </row>
    <row r="120" spans="1:8" ht="15.75" customHeight="1">
      <c r="A120" s="8"/>
      <c r="B120" s="23"/>
      <c r="C120" s="21"/>
      <c r="D120" s="22"/>
      <c r="E120" s="6"/>
      <c r="F120" s="48"/>
      <c r="G120" s="6"/>
      <c r="H120" s="58"/>
    </row>
    <row r="121" spans="1:8" ht="15.75" customHeight="1">
      <c r="A121" s="8"/>
      <c r="B121" s="23"/>
      <c r="C121" s="21"/>
      <c r="D121" s="22"/>
      <c r="E121" s="6"/>
      <c r="F121" s="49"/>
      <c r="G121" s="6"/>
      <c r="H121" s="58"/>
    </row>
    <row r="122" spans="1:8" ht="15.75" customHeight="1">
      <c r="A122" s="8"/>
      <c r="B122" s="23"/>
      <c r="C122" s="21"/>
      <c r="D122" s="22"/>
      <c r="E122" s="6"/>
      <c r="F122" s="49"/>
      <c r="G122" s="6"/>
      <c r="H122" s="58"/>
    </row>
    <row r="123" spans="1:8" ht="15.75" customHeight="1">
      <c r="A123" s="8"/>
      <c r="B123" s="20"/>
      <c r="C123" s="46"/>
      <c r="D123" s="45"/>
      <c r="E123" s="6"/>
      <c r="F123" s="48"/>
      <c r="G123" s="6"/>
      <c r="H123" s="58"/>
    </row>
    <row r="124" spans="1:8" ht="15.75" customHeight="1">
      <c r="A124" s="8"/>
      <c r="B124" s="23"/>
      <c r="C124" s="21"/>
      <c r="D124" s="22"/>
      <c r="E124" s="6"/>
      <c r="F124" s="49"/>
      <c r="G124" s="6"/>
      <c r="H124" s="58"/>
    </row>
    <row r="125" spans="1:8" ht="15.75" customHeight="1">
      <c r="A125" s="8"/>
      <c r="B125" s="23"/>
      <c r="C125" s="21"/>
      <c r="D125" s="22"/>
      <c r="E125" s="6"/>
      <c r="F125" s="49"/>
      <c r="G125" s="6"/>
      <c r="H125" s="58"/>
    </row>
    <row r="126" spans="1:8" ht="15.75" customHeight="1">
      <c r="A126" s="8"/>
      <c r="B126" s="23"/>
      <c r="C126" s="21"/>
      <c r="D126" s="22"/>
      <c r="E126" s="6"/>
      <c r="F126" s="49"/>
      <c r="G126" s="6"/>
      <c r="H126" s="58"/>
    </row>
    <row r="127" spans="1:8" ht="15.75" customHeight="1">
      <c r="A127" s="8"/>
      <c r="B127" s="23"/>
      <c r="C127" s="21"/>
      <c r="D127" s="22"/>
      <c r="E127" s="6"/>
      <c r="F127" s="49"/>
      <c r="G127" s="6"/>
      <c r="H127" s="58"/>
    </row>
    <row r="128" spans="1:8" ht="15.75" customHeight="1">
      <c r="A128" s="8"/>
      <c r="B128" s="23"/>
      <c r="C128" s="21"/>
      <c r="D128" s="22"/>
      <c r="E128" s="6"/>
      <c r="F128" s="49"/>
      <c r="G128" s="6"/>
      <c r="H128" s="58"/>
    </row>
    <row r="129" spans="1:8" ht="15.75" customHeight="1">
      <c r="A129" s="8"/>
      <c r="B129" s="23"/>
      <c r="C129" s="21"/>
      <c r="D129" s="22"/>
      <c r="E129" s="6"/>
      <c r="F129" s="49"/>
      <c r="G129" s="6"/>
      <c r="H129" s="58"/>
    </row>
    <row r="130" spans="1:8" ht="15.75" customHeight="1">
      <c r="A130" s="8"/>
      <c r="B130" s="23"/>
      <c r="C130" s="21"/>
      <c r="D130" s="22"/>
      <c r="E130" s="6"/>
      <c r="F130" s="49"/>
      <c r="G130" s="6"/>
      <c r="H130" s="58"/>
    </row>
    <row r="131" spans="1:8" ht="15.75" customHeight="1">
      <c r="A131" s="8"/>
      <c r="B131" s="23"/>
      <c r="C131" s="21"/>
      <c r="D131" s="22"/>
      <c r="E131" s="6"/>
      <c r="F131" s="49"/>
      <c r="G131" s="6"/>
      <c r="H131" s="58"/>
    </row>
    <row r="132" spans="1:8" ht="15.75" customHeight="1">
      <c r="A132" s="8"/>
      <c r="B132" s="23"/>
      <c r="C132" s="21"/>
      <c r="D132" s="22"/>
      <c r="E132" s="6"/>
      <c r="F132" s="49"/>
      <c r="G132" s="6"/>
      <c r="H132" s="58"/>
    </row>
    <row r="133" spans="1:8" ht="15.75" customHeight="1">
      <c r="A133" s="8"/>
      <c r="B133" s="23"/>
      <c r="C133" s="21"/>
      <c r="D133" s="22"/>
      <c r="E133" s="6"/>
      <c r="F133" s="49"/>
      <c r="G133" s="6"/>
      <c r="H133" s="58"/>
    </row>
    <row r="134" spans="1:8" ht="15.75" customHeight="1">
      <c r="A134" s="8"/>
      <c r="B134" s="23"/>
      <c r="C134" s="21"/>
      <c r="D134" s="22"/>
      <c r="E134" s="6"/>
      <c r="F134" s="49"/>
      <c r="G134" s="13"/>
      <c r="H134" s="58"/>
    </row>
    <row r="135" spans="1:8" ht="15.75" customHeight="1">
      <c r="F135" s="49"/>
      <c r="G135" s="13"/>
    </row>
    <row r="136" spans="1:8" ht="15.75" customHeight="1">
      <c r="F136" s="49"/>
      <c r="G136" s="13"/>
    </row>
    <row r="137" spans="1:8" ht="15.75" customHeight="1">
      <c r="F137" s="49"/>
      <c r="G137" s="13"/>
    </row>
    <row r="138" spans="1:8" ht="15.75" customHeight="1">
      <c r="F138" s="49"/>
      <c r="G138" s="13"/>
    </row>
    <row r="139" spans="1:8" ht="15.75" customHeight="1">
      <c r="F139" s="49"/>
      <c r="G139" s="13"/>
    </row>
    <row r="140" spans="1:8" ht="15.75" customHeight="1">
      <c r="F140" s="49"/>
      <c r="G140" s="13"/>
    </row>
    <row r="141" spans="1:8" ht="15.75" customHeight="1">
      <c r="F141" s="49"/>
      <c r="G141" s="13"/>
    </row>
    <row r="142" spans="1:8" ht="15.75" customHeight="1">
      <c r="F142" s="49"/>
      <c r="G142" s="13"/>
    </row>
    <row r="143" spans="1:8" ht="15.75" customHeight="1">
      <c r="F143" s="49"/>
      <c r="G143" s="13"/>
    </row>
    <row r="144" spans="1:8" ht="15.75" customHeight="1">
      <c r="F144" s="49"/>
      <c r="G144" s="13"/>
    </row>
    <row r="145" spans="6:7" ht="15.75" customHeight="1">
      <c r="F145" s="49"/>
      <c r="G145" s="13"/>
    </row>
    <row r="146" spans="6:7" ht="15.75" customHeight="1">
      <c r="F146" s="49"/>
      <c r="G146" s="13"/>
    </row>
    <row r="147" spans="6:7" ht="15.75" customHeight="1">
      <c r="F147" s="49"/>
      <c r="G147" s="13"/>
    </row>
    <row r="148" spans="6:7" ht="15.75" customHeight="1">
      <c r="F148" s="49"/>
      <c r="G148" s="13"/>
    </row>
    <row r="149" spans="6:7" ht="15.75" customHeight="1">
      <c r="F149" s="49"/>
      <c r="G149" s="13"/>
    </row>
    <row r="150" spans="6:7" ht="15.75" customHeight="1">
      <c r="F150" s="49"/>
      <c r="G150" s="13"/>
    </row>
    <row r="151" spans="6:7" ht="15.75" customHeight="1">
      <c r="F151" s="49"/>
      <c r="G151" s="13"/>
    </row>
    <row r="152" spans="6:7" ht="15.75" customHeight="1">
      <c r="F152" s="49"/>
      <c r="G152" s="13"/>
    </row>
    <row r="153" spans="6:7" ht="15.75" customHeight="1">
      <c r="F153" s="49"/>
      <c r="G153" s="13"/>
    </row>
    <row r="154" spans="6:7" ht="15.75" customHeight="1">
      <c r="F154" s="49"/>
      <c r="G154" s="13"/>
    </row>
    <row r="155" spans="6:7" ht="15.75" customHeight="1">
      <c r="F155" s="49"/>
      <c r="G155" s="13"/>
    </row>
    <row r="156" spans="6:7" ht="15.75" customHeight="1">
      <c r="F156" s="49"/>
      <c r="G156" s="13"/>
    </row>
    <row r="157" spans="6:7" ht="15.75" customHeight="1">
      <c r="F157" s="49"/>
      <c r="G157" s="13"/>
    </row>
    <row r="158" spans="6:7" ht="15.75" customHeight="1">
      <c r="F158" s="49"/>
      <c r="G158" s="13"/>
    </row>
    <row r="159" spans="6:7" ht="15.75" customHeight="1">
      <c r="F159" s="49"/>
      <c r="G159" s="13"/>
    </row>
    <row r="160" spans="6:7" ht="15.75" customHeight="1">
      <c r="F160" s="49"/>
      <c r="G160" s="13"/>
    </row>
    <row r="161" spans="6:7" ht="15.75" customHeight="1">
      <c r="F161" s="49"/>
      <c r="G161" s="13"/>
    </row>
    <row r="162" spans="6:7" ht="15.75" customHeight="1">
      <c r="F162" s="49"/>
      <c r="G162" s="13"/>
    </row>
    <row r="163" spans="6:7" ht="15.75" customHeight="1">
      <c r="F163" s="49"/>
      <c r="G163" s="13"/>
    </row>
    <row r="164" spans="6:7" ht="15.75" customHeight="1">
      <c r="F164" s="49"/>
      <c r="G164" s="13"/>
    </row>
    <row r="165" spans="6:7" ht="15.75" customHeight="1">
      <c r="F165" s="49"/>
      <c r="G165" s="13"/>
    </row>
    <row r="166" spans="6:7" ht="15.75" customHeight="1">
      <c r="F166" s="49"/>
      <c r="G166" s="13"/>
    </row>
    <row r="167" spans="6:7" ht="15.75" customHeight="1">
      <c r="F167" s="49"/>
      <c r="G167" s="13"/>
    </row>
    <row r="168" spans="6:7" ht="15.75" customHeight="1">
      <c r="F168" s="49"/>
      <c r="G168" s="13"/>
    </row>
    <row r="169" spans="6:7" ht="15.75" customHeight="1">
      <c r="F169" s="49"/>
      <c r="G169" s="13"/>
    </row>
    <row r="170" spans="6:7" ht="15.75" customHeight="1">
      <c r="F170" s="49"/>
      <c r="G170" s="13"/>
    </row>
    <row r="171" spans="6:7" ht="15.75" customHeight="1">
      <c r="F171" s="49"/>
      <c r="G171" s="13"/>
    </row>
    <row r="172" spans="6:7" ht="15.75" customHeight="1">
      <c r="F172" s="49"/>
      <c r="G172" s="13"/>
    </row>
    <row r="173" spans="6:7" ht="15.75" customHeight="1">
      <c r="F173" s="49"/>
      <c r="G173" s="13"/>
    </row>
    <row r="174" spans="6:7" ht="15.75" customHeight="1">
      <c r="F174" s="49"/>
      <c r="G174" s="13"/>
    </row>
    <row r="175" spans="6:7" ht="15.75" customHeight="1">
      <c r="F175" s="49"/>
      <c r="G175" s="13"/>
    </row>
    <row r="176" spans="6:7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34" xr:uid="{C8B99B47-2750-47A7-9BCF-76E63E4BDC52}">
        <sortState xmlns:xlrd2="http://schemas.microsoft.com/office/spreadsheetml/2017/richdata2" ref="A2:H134">
          <sortCondition descending="1" ref="E2:E134"/>
          <sortCondition descending="1" ref="H2:H134"/>
        </sortState>
      </autoFilter>
    </customSheetView>
  </customSheetView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1441</v>
      </c>
      <c r="B1" s="8"/>
      <c r="C1" s="8"/>
      <c r="D1" s="8"/>
      <c r="E1" s="6">
        <f>SUM(E3:E200)</f>
        <v>9658.7500000000018</v>
      </c>
      <c r="F1" s="48"/>
      <c r="G1" s="59">
        <f t="shared" ref="G1:H1" si="0">SUM(G3:G200)</f>
        <v>2260.4700000000007</v>
      </c>
      <c r="H1" s="27">
        <f t="shared" si="0"/>
        <v>2141.0700000000006</v>
      </c>
      <c r="I1" s="31" t="s">
        <v>1864</v>
      </c>
      <c r="J1" s="31">
        <f>G1*1</f>
        <v>2260.4700000000007</v>
      </c>
      <c r="K1" s="31">
        <f>SUM(G1:H1)-J1</f>
        <v>2141.0700000000002</v>
      </c>
      <c r="L1" s="31">
        <f>SUM(J1:K1)</f>
        <v>4401.5400000000009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2506.4700000000007</v>
      </c>
      <c r="K2" s="31">
        <f>K1+K6+K7</f>
        <v>2510.0700000000002</v>
      </c>
      <c r="L2" s="31">
        <f>SUM(J2:K2)</f>
        <v>5016.5400000000009</v>
      </c>
    </row>
    <row r="3" spans="1:12" ht="15.75">
      <c r="A3" s="8" t="s">
        <v>2658</v>
      </c>
      <c r="B3" s="35">
        <v>44533</v>
      </c>
      <c r="C3" s="34" t="s">
        <v>443</v>
      </c>
      <c r="D3" s="34" t="s">
        <v>1529</v>
      </c>
      <c r="E3" s="6">
        <f t="shared" ref="E3:E57" si="1">MID(D3,3,LEN(D3)-2)+0</f>
        <v>7</v>
      </c>
      <c r="F3" s="48">
        <v>2</v>
      </c>
      <c r="G3" s="6">
        <f t="shared" ref="G3:G118" si="2">IFERROR(E3/F3,"")</f>
        <v>3.5</v>
      </c>
      <c r="H3" s="58">
        <f t="shared" ref="H3:H118" si="3">IF(F3=0,E3,E3-G3)</f>
        <v>3.5</v>
      </c>
      <c r="I3" s="60" t="s">
        <v>1868</v>
      </c>
      <c r="J3" s="61">
        <f>J1-J7+J6</f>
        <v>2506.4700000000007</v>
      </c>
      <c r="K3" s="32"/>
      <c r="L3" s="32"/>
    </row>
    <row r="4" spans="1:12">
      <c r="A4" s="8" t="s">
        <v>2658</v>
      </c>
      <c r="B4" s="35">
        <v>44533</v>
      </c>
      <c r="C4" s="34" t="s">
        <v>2464</v>
      </c>
      <c r="D4" s="34" t="s">
        <v>3045</v>
      </c>
      <c r="E4" s="6">
        <f t="shared" si="1"/>
        <v>21.19</v>
      </c>
      <c r="F4" s="48">
        <v>2</v>
      </c>
      <c r="G4" s="6">
        <f t="shared" si="2"/>
        <v>10.595000000000001</v>
      </c>
      <c r="H4" s="58">
        <f t="shared" si="3"/>
        <v>10.595000000000001</v>
      </c>
    </row>
    <row r="5" spans="1:12" ht="15.75">
      <c r="A5" s="8" t="s">
        <v>2658</v>
      </c>
      <c r="B5" s="35">
        <v>44533</v>
      </c>
      <c r="C5" s="34" t="s">
        <v>2737</v>
      </c>
      <c r="D5" s="34" t="s">
        <v>2780</v>
      </c>
      <c r="E5" s="6">
        <f t="shared" si="1"/>
        <v>4.0999999999999996</v>
      </c>
      <c r="F5" s="48">
        <v>2</v>
      </c>
      <c r="G5" s="6">
        <f t="shared" si="2"/>
        <v>2.0499999999999998</v>
      </c>
      <c r="H5" s="58">
        <f t="shared" si="3"/>
        <v>2.0499999999999998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44534</v>
      </c>
      <c r="C6" s="34" t="s">
        <v>5</v>
      </c>
      <c r="D6" s="34" t="s">
        <v>471</v>
      </c>
      <c r="E6" s="6">
        <f t="shared" si="1"/>
        <v>20</v>
      </c>
      <c r="F6" s="48">
        <v>2</v>
      </c>
      <c r="G6" s="6">
        <f t="shared" si="2"/>
        <v>10</v>
      </c>
      <c r="H6" s="58">
        <f t="shared" si="3"/>
        <v>10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44534</v>
      </c>
      <c r="C7" s="34" t="s">
        <v>2461</v>
      </c>
      <c r="D7" s="34" t="s">
        <v>227</v>
      </c>
      <c r="E7" s="6">
        <f t="shared" si="1"/>
        <v>45.36</v>
      </c>
      <c r="F7" s="48">
        <v>2</v>
      </c>
      <c r="G7" s="6">
        <f t="shared" si="2"/>
        <v>22.68</v>
      </c>
      <c r="H7" s="58">
        <f t="shared" si="3"/>
        <v>22.68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44534</v>
      </c>
      <c r="C8" s="34" t="s">
        <v>3112</v>
      </c>
      <c r="D8" s="34" t="s">
        <v>1108</v>
      </c>
      <c r="E8" s="6">
        <f t="shared" si="1"/>
        <v>6.98</v>
      </c>
      <c r="F8" s="57">
        <v>0</v>
      </c>
      <c r="G8" s="6" t="str">
        <f t="shared" si="2"/>
        <v/>
      </c>
      <c r="H8" s="58">
        <f t="shared" si="3"/>
        <v>6.98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44534</v>
      </c>
      <c r="C9" s="34" t="s">
        <v>2984</v>
      </c>
      <c r="D9" s="34" t="s">
        <v>709</v>
      </c>
      <c r="E9" s="6">
        <f t="shared" si="1"/>
        <v>30</v>
      </c>
      <c r="F9" s="48">
        <v>2</v>
      </c>
      <c r="G9" s="6">
        <f t="shared" si="2"/>
        <v>15</v>
      </c>
      <c r="H9" s="58">
        <f t="shared" si="3"/>
        <v>15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44534</v>
      </c>
      <c r="C10" s="34" t="s">
        <v>3158</v>
      </c>
      <c r="D10" s="36" t="s">
        <v>471</v>
      </c>
      <c r="E10" s="6">
        <f t="shared" si="1"/>
        <v>20</v>
      </c>
      <c r="F10" s="48">
        <v>2</v>
      </c>
      <c r="G10" s="6">
        <f t="shared" si="2"/>
        <v>10</v>
      </c>
      <c r="H10" s="58">
        <f t="shared" si="3"/>
        <v>10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44535</v>
      </c>
      <c r="C11" s="34" t="s">
        <v>2646</v>
      </c>
      <c r="D11" s="34" t="s">
        <v>1582</v>
      </c>
      <c r="E11" s="6">
        <f t="shared" si="1"/>
        <v>28</v>
      </c>
      <c r="F11" s="48">
        <v>2</v>
      </c>
      <c r="G11" s="6">
        <f t="shared" si="2"/>
        <v>14</v>
      </c>
      <c r="H11" s="58">
        <f t="shared" si="3"/>
        <v>14</v>
      </c>
    </row>
    <row r="12" spans="1:12" ht="15.75">
      <c r="A12" s="8" t="s">
        <v>2658</v>
      </c>
      <c r="B12" s="35">
        <v>44535</v>
      </c>
      <c r="C12" s="34" t="s">
        <v>3159</v>
      </c>
      <c r="D12" s="34" t="s">
        <v>2070</v>
      </c>
      <c r="E12" s="6">
        <f t="shared" si="1"/>
        <v>13.11</v>
      </c>
      <c r="F12" s="48">
        <v>2</v>
      </c>
      <c r="G12" s="6">
        <f t="shared" si="2"/>
        <v>6.5549999999999997</v>
      </c>
      <c r="H12" s="58">
        <f t="shared" si="3"/>
        <v>6.5549999999999997</v>
      </c>
      <c r="I12" s="1" t="s">
        <v>1818</v>
      </c>
      <c r="J12" s="16">
        <f>J8-K2</f>
        <v>3087.93</v>
      </c>
      <c r="K12" s="17">
        <f t="shared" ref="K12:K13" si="4">J12/J8</f>
        <v>0.55161307609860666</v>
      </c>
    </row>
    <row r="13" spans="1:12" ht="15.75">
      <c r="A13" s="8" t="s">
        <v>2658</v>
      </c>
      <c r="B13" s="35">
        <v>44535</v>
      </c>
      <c r="C13" s="34" t="s">
        <v>3160</v>
      </c>
      <c r="D13" s="34" t="s">
        <v>21</v>
      </c>
      <c r="E13" s="6">
        <f t="shared" si="1"/>
        <v>19.899999999999999</v>
      </c>
      <c r="F13" s="48">
        <v>2</v>
      </c>
      <c r="G13" s="6">
        <f t="shared" si="2"/>
        <v>9.9499999999999993</v>
      </c>
      <c r="H13" s="58">
        <f t="shared" si="3"/>
        <v>9.9499999999999993</v>
      </c>
      <c r="I13" s="1" t="s">
        <v>1821</v>
      </c>
      <c r="J13" s="16">
        <f>J9-J2</f>
        <v>1448.7799999999993</v>
      </c>
      <c r="K13" s="17">
        <f t="shared" si="4"/>
        <v>0.36629290183932728</v>
      </c>
    </row>
    <row r="14" spans="1:12">
      <c r="A14" s="8" t="s">
        <v>2658</v>
      </c>
      <c r="B14" s="35">
        <v>44535</v>
      </c>
      <c r="C14" s="36" t="s">
        <v>1</v>
      </c>
      <c r="D14" s="36" t="s">
        <v>3161</v>
      </c>
      <c r="E14" s="6">
        <f t="shared" si="1"/>
        <v>85.35</v>
      </c>
      <c r="F14" s="48">
        <v>2</v>
      </c>
      <c r="G14" s="6">
        <f t="shared" si="2"/>
        <v>42.674999999999997</v>
      </c>
      <c r="H14" s="58">
        <f t="shared" si="3"/>
        <v>42.674999999999997</v>
      </c>
    </row>
    <row r="15" spans="1:12">
      <c r="A15" s="8" t="s">
        <v>2658</v>
      </c>
      <c r="B15" s="35">
        <v>44535</v>
      </c>
      <c r="C15" s="34" t="s">
        <v>1842</v>
      </c>
      <c r="D15" s="34" t="s">
        <v>249</v>
      </c>
      <c r="E15" s="6">
        <f t="shared" si="1"/>
        <v>8</v>
      </c>
      <c r="F15" s="48">
        <v>2</v>
      </c>
      <c r="G15" s="6">
        <f t="shared" si="2"/>
        <v>4</v>
      </c>
      <c r="H15" s="58">
        <f t="shared" si="3"/>
        <v>4</v>
      </c>
    </row>
    <row r="16" spans="1:12">
      <c r="A16" s="8" t="s">
        <v>2658</v>
      </c>
      <c r="B16" s="35">
        <v>44536</v>
      </c>
      <c r="C16" s="34" t="s">
        <v>2900</v>
      </c>
      <c r="D16" s="34" t="s">
        <v>1829</v>
      </c>
      <c r="E16" s="6">
        <f t="shared" si="1"/>
        <v>10.8</v>
      </c>
      <c r="F16" s="48">
        <v>2</v>
      </c>
      <c r="G16" s="6">
        <f t="shared" si="2"/>
        <v>5.4</v>
      </c>
      <c r="H16" s="58">
        <f t="shared" si="3"/>
        <v>5.4</v>
      </c>
    </row>
    <row r="17" spans="1:10">
      <c r="A17" s="8" t="s">
        <v>2658</v>
      </c>
      <c r="B17" s="35">
        <v>44537</v>
      </c>
      <c r="C17" s="34" t="s">
        <v>55</v>
      </c>
      <c r="D17" s="34" t="s">
        <v>1917</v>
      </c>
      <c r="E17" s="6">
        <f t="shared" si="1"/>
        <v>6.1</v>
      </c>
      <c r="F17" s="48">
        <v>2</v>
      </c>
      <c r="G17" s="6">
        <f t="shared" si="2"/>
        <v>3.05</v>
      </c>
      <c r="H17" s="58">
        <f t="shared" si="3"/>
        <v>3.05</v>
      </c>
    </row>
    <row r="18" spans="1:10">
      <c r="A18" s="8" t="s">
        <v>2658</v>
      </c>
      <c r="B18" s="35">
        <v>44538</v>
      </c>
      <c r="C18" s="34" t="s">
        <v>1036</v>
      </c>
      <c r="D18" s="34" t="s">
        <v>270</v>
      </c>
      <c r="E18" s="6">
        <f t="shared" si="1"/>
        <v>3</v>
      </c>
      <c r="F18" s="48">
        <v>2</v>
      </c>
      <c r="G18" s="6">
        <f t="shared" si="2"/>
        <v>1.5</v>
      </c>
      <c r="H18" s="58">
        <f t="shared" si="3"/>
        <v>1.5</v>
      </c>
    </row>
    <row r="19" spans="1:10">
      <c r="A19" s="8" t="s">
        <v>2658</v>
      </c>
      <c r="B19" s="33">
        <v>44538</v>
      </c>
      <c r="C19" s="34" t="s">
        <v>443</v>
      </c>
      <c r="D19" s="34" t="s">
        <v>2692</v>
      </c>
      <c r="E19" s="6">
        <f t="shared" si="1"/>
        <v>20.8</v>
      </c>
      <c r="F19" s="48">
        <v>2</v>
      </c>
      <c r="G19" s="6">
        <f t="shared" si="2"/>
        <v>10.4</v>
      </c>
      <c r="H19" s="58">
        <f t="shared" si="3"/>
        <v>10.4</v>
      </c>
    </row>
    <row r="20" spans="1:10">
      <c r="A20" s="8" t="s">
        <v>2658</v>
      </c>
      <c r="B20" s="35">
        <v>44538</v>
      </c>
      <c r="C20" s="34" t="s">
        <v>2438</v>
      </c>
      <c r="D20" s="34" t="s">
        <v>2911</v>
      </c>
      <c r="E20" s="6">
        <f t="shared" si="1"/>
        <v>21.98</v>
      </c>
      <c r="F20" s="48">
        <v>2</v>
      </c>
      <c r="G20" s="6">
        <f t="shared" si="2"/>
        <v>10.99</v>
      </c>
      <c r="H20" s="58">
        <f t="shared" si="3"/>
        <v>10.99</v>
      </c>
    </row>
    <row r="21" spans="1:10" ht="15.75" customHeight="1">
      <c r="A21" s="8" t="s">
        <v>2658</v>
      </c>
      <c r="B21" s="35">
        <v>44538</v>
      </c>
      <c r="C21" s="34" t="s">
        <v>2461</v>
      </c>
      <c r="D21" s="34" t="s">
        <v>3162</v>
      </c>
      <c r="E21" s="6">
        <f t="shared" si="1"/>
        <v>42.09</v>
      </c>
      <c r="F21" s="48">
        <v>2</v>
      </c>
      <c r="G21" s="6">
        <f t="shared" si="2"/>
        <v>21.045000000000002</v>
      </c>
      <c r="H21" s="58">
        <f t="shared" si="3"/>
        <v>21.045000000000002</v>
      </c>
    </row>
    <row r="22" spans="1:10" ht="15.75" customHeight="1">
      <c r="A22" s="8" t="s">
        <v>2658</v>
      </c>
      <c r="B22" s="35">
        <v>44539</v>
      </c>
      <c r="C22" s="34" t="s">
        <v>443</v>
      </c>
      <c r="D22" s="34" t="s">
        <v>34</v>
      </c>
      <c r="E22" s="6">
        <f t="shared" si="1"/>
        <v>7.9</v>
      </c>
      <c r="F22" s="49">
        <v>2</v>
      </c>
      <c r="G22" s="6">
        <f t="shared" si="2"/>
        <v>3.95</v>
      </c>
      <c r="H22" s="58">
        <f t="shared" si="3"/>
        <v>3.95</v>
      </c>
      <c r="J22" s="36"/>
    </row>
    <row r="23" spans="1:10" ht="15.75" customHeight="1">
      <c r="A23" s="8" t="s">
        <v>2658</v>
      </c>
      <c r="B23" s="35">
        <v>44539</v>
      </c>
      <c r="C23" s="34" t="s">
        <v>94</v>
      </c>
      <c r="D23" s="34" t="s">
        <v>2771</v>
      </c>
      <c r="E23" s="6">
        <f t="shared" si="1"/>
        <v>35.6</v>
      </c>
      <c r="F23" s="48">
        <v>2</v>
      </c>
      <c r="G23" s="6">
        <f t="shared" si="2"/>
        <v>17.8</v>
      </c>
      <c r="H23" s="58">
        <f t="shared" si="3"/>
        <v>17.8</v>
      </c>
      <c r="J23" s="36"/>
    </row>
    <row r="24" spans="1:10" ht="15.75" customHeight="1">
      <c r="A24" s="8" t="s">
        <v>2658</v>
      </c>
      <c r="B24" s="35">
        <v>44539</v>
      </c>
      <c r="C24" s="34" t="s">
        <v>2737</v>
      </c>
      <c r="D24" s="34" t="s">
        <v>2780</v>
      </c>
      <c r="E24" s="6">
        <f t="shared" si="1"/>
        <v>4.0999999999999996</v>
      </c>
      <c r="F24" s="48">
        <v>2</v>
      </c>
      <c r="G24" s="6">
        <f t="shared" si="2"/>
        <v>2.0499999999999998</v>
      </c>
      <c r="H24" s="58">
        <f t="shared" si="3"/>
        <v>2.0499999999999998</v>
      </c>
    </row>
    <row r="25" spans="1:10" ht="15.75" customHeight="1">
      <c r="A25" s="8" t="s">
        <v>2658</v>
      </c>
      <c r="B25" s="35">
        <v>44539</v>
      </c>
      <c r="C25" s="34" t="s">
        <v>3017</v>
      </c>
      <c r="D25" s="34" t="s">
        <v>3163</v>
      </c>
      <c r="E25" s="6">
        <f t="shared" si="1"/>
        <v>20.48</v>
      </c>
      <c r="F25" s="48">
        <v>2</v>
      </c>
      <c r="G25" s="6">
        <f t="shared" si="2"/>
        <v>10.24</v>
      </c>
      <c r="H25" s="58">
        <f t="shared" si="3"/>
        <v>10.24</v>
      </c>
    </row>
    <row r="26" spans="1:10" ht="15.75" customHeight="1">
      <c r="A26" s="8" t="s">
        <v>2658</v>
      </c>
      <c r="B26" s="35">
        <v>44539</v>
      </c>
      <c r="C26" s="34" t="s">
        <v>3079</v>
      </c>
      <c r="D26" s="34" t="s">
        <v>311</v>
      </c>
      <c r="E26" s="6">
        <f t="shared" si="1"/>
        <v>34</v>
      </c>
      <c r="F26" s="48">
        <v>2</v>
      </c>
      <c r="G26" s="6">
        <f t="shared" si="2"/>
        <v>17</v>
      </c>
      <c r="H26" s="58">
        <f t="shared" si="3"/>
        <v>17</v>
      </c>
    </row>
    <row r="27" spans="1:10" ht="15.75" customHeight="1">
      <c r="A27" s="8" t="s">
        <v>2658</v>
      </c>
      <c r="B27" s="33">
        <v>44539</v>
      </c>
      <c r="C27" s="34" t="s">
        <v>1916</v>
      </c>
      <c r="D27" s="34" t="s">
        <v>1053</v>
      </c>
      <c r="E27" s="6">
        <f t="shared" si="1"/>
        <v>24.75</v>
      </c>
      <c r="F27" s="48">
        <v>2</v>
      </c>
      <c r="G27" s="6">
        <f t="shared" si="2"/>
        <v>12.375</v>
      </c>
      <c r="H27" s="58">
        <f t="shared" si="3"/>
        <v>12.375</v>
      </c>
    </row>
    <row r="28" spans="1:10" ht="15.75" customHeight="1">
      <c r="A28" s="8" t="s">
        <v>2658</v>
      </c>
      <c r="B28" s="33">
        <v>44540</v>
      </c>
      <c r="C28" s="34" t="s">
        <v>443</v>
      </c>
      <c r="D28" s="34" t="s">
        <v>790</v>
      </c>
      <c r="E28" s="6">
        <f t="shared" si="1"/>
        <v>14.9</v>
      </c>
      <c r="F28" s="48">
        <v>2</v>
      </c>
      <c r="G28" s="6">
        <f t="shared" si="2"/>
        <v>7.45</v>
      </c>
      <c r="H28" s="58">
        <f t="shared" si="3"/>
        <v>7.45</v>
      </c>
    </row>
    <row r="29" spans="1:10" ht="15.75" customHeight="1">
      <c r="A29" s="8" t="s">
        <v>2658</v>
      </c>
      <c r="B29" s="35">
        <v>44540</v>
      </c>
      <c r="C29" s="34" t="s">
        <v>2481</v>
      </c>
      <c r="D29" s="34" t="s">
        <v>768</v>
      </c>
      <c r="E29" s="6">
        <f t="shared" si="1"/>
        <v>12</v>
      </c>
      <c r="F29" s="48">
        <v>2</v>
      </c>
      <c r="G29" s="6">
        <f t="shared" si="2"/>
        <v>6</v>
      </c>
      <c r="H29" s="58">
        <f t="shared" si="3"/>
        <v>6</v>
      </c>
    </row>
    <row r="30" spans="1:10" ht="15.75" customHeight="1">
      <c r="A30" s="8" t="s">
        <v>2658</v>
      </c>
      <c r="B30" s="35">
        <v>44540</v>
      </c>
      <c r="C30" s="34" t="s">
        <v>443</v>
      </c>
      <c r="D30" s="34" t="s">
        <v>605</v>
      </c>
      <c r="E30" s="6">
        <f t="shared" si="1"/>
        <v>16.899999999999999</v>
      </c>
      <c r="F30" s="48">
        <v>2</v>
      </c>
      <c r="G30" s="6">
        <f t="shared" si="2"/>
        <v>8.4499999999999993</v>
      </c>
      <c r="H30" s="58">
        <f t="shared" si="3"/>
        <v>8.4499999999999993</v>
      </c>
    </row>
    <row r="31" spans="1:10" ht="15.75" customHeight="1">
      <c r="A31" s="8" t="s">
        <v>2658</v>
      </c>
      <c r="B31" s="35">
        <v>44541</v>
      </c>
      <c r="C31" s="34" t="s">
        <v>3081</v>
      </c>
      <c r="D31" s="34" t="s">
        <v>427</v>
      </c>
      <c r="E31" s="6">
        <f t="shared" si="1"/>
        <v>27.5</v>
      </c>
      <c r="F31" s="48">
        <v>2</v>
      </c>
      <c r="G31" s="6">
        <f t="shared" si="2"/>
        <v>13.75</v>
      </c>
      <c r="H31" s="58">
        <f t="shared" si="3"/>
        <v>13.75</v>
      </c>
    </row>
    <row r="32" spans="1:10" ht="15.75" customHeight="1">
      <c r="A32" s="8" t="s">
        <v>2658</v>
      </c>
      <c r="B32" s="33">
        <v>44541</v>
      </c>
      <c r="C32" s="34" t="s">
        <v>2412</v>
      </c>
      <c r="D32" s="34" t="s">
        <v>1379</v>
      </c>
      <c r="E32" s="6">
        <f t="shared" si="1"/>
        <v>10.6</v>
      </c>
      <c r="F32" s="48">
        <v>2</v>
      </c>
      <c r="G32" s="6">
        <f t="shared" si="2"/>
        <v>5.3</v>
      </c>
      <c r="H32" s="58">
        <f t="shared" si="3"/>
        <v>5.3</v>
      </c>
    </row>
    <row r="33" spans="1:8" ht="15.75" customHeight="1">
      <c r="A33" s="8" t="s">
        <v>2658</v>
      </c>
      <c r="B33" s="35">
        <v>44541</v>
      </c>
      <c r="C33" s="34" t="s">
        <v>3164</v>
      </c>
      <c r="D33" s="34" t="s">
        <v>3165</v>
      </c>
      <c r="E33" s="6">
        <f t="shared" si="1"/>
        <v>946.64</v>
      </c>
      <c r="F33" s="48">
        <v>2</v>
      </c>
      <c r="G33" s="6">
        <f t="shared" si="2"/>
        <v>473.32</v>
      </c>
      <c r="H33" s="58">
        <f t="shared" si="3"/>
        <v>473.32</v>
      </c>
    </row>
    <row r="34" spans="1:8" ht="15.75" customHeight="1">
      <c r="A34" s="8" t="s">
        <v>2658</v>
      </c>
      <c r="B34" s="37">
        <v>44541</v>
      </c>
      <c r="C34" s="34" t="s">
        <v>3166</v>
      </c>
      <c r="D34" s="34" t="s">
        <v>3165</v>
      </c>
      <c r="E34" s="6">
        <f t="shared" si="1"/>
        <v>946.64</v>
      </c>
      <c r="F34" s="48">
        <v>2</v>
      </c>
      <c r="G34" s="6">
        <f t="shared" si="2"/>
        <v>473.32</v>
      </c>
      <c r="H34" s="58">
        <f t="shared" si="3"/>
        <v>473.32</v>
      </c>
    </row>
    <row r="35" spans="1:8" ht="15.75" customHeight="1">
      <c r="A35" s="8" t="s">
        <v>2658</v>
      </c>
      <c r="B35" s="35">
        <v>44541</v>
      </c>
      <c r="C35" s="34" t="s">
        <v>3167</v>
      </c>
      <c r="D35" s="34" t="s">
        <v>3168</v>
      </c>
      <c r="E35" s="6">
        <f t="shared" si="1"/>
        <v>88.28</v>
      </c>
      <c r="F35" s="57">
        <v>2</v>
      </c>
      <c r="G35" s="6">
        <f t="shared" si="2"/>
        <v>44.14</v>
      </c>
      <c r="H35" s="58">
        <f t="shared" si="3"/>
        <v>44.14</v>
      </c>
    </row>
    <row r="36" spans="1:8" ht="15.75" customHeight="1">
      <c r="A36" s="8" t="s">
        <v>2658</v>
      </c>
      <c r="B36" s="35">
        <v>44542</v>
      </c>
      <c r="C36" s="34" t="s">
        <v>2868</v>
      </c>
      <c r="D36" s="34" t="s">
        <v>25</v>
      </c>
      <c r="E36" s="6">
        <f t="shared" si="1"/>
        <v>11.9</v>
      </c>
      <c r="F36" s="48">
        <v>2</v>
      </c>
      <c r="G36" s="6">
        <f t="shared" si="2"/>
        <v>5.95</v>
      </c>
      <c r="H36" s="58">
        <f t="shared" si="3"/>
        <v>5.95</v>
      </c>
    </row>
    <row r="37" spans="1:8" ht="15.75" customHeight="1">
      <c r="A37" s="8" t="s">
        <v>2658</v>
      </c>
      <c r="B37" s="35">
        <v>44542</v>
      </c>
      <c r="C37" s="34" t="s">
        <v>3169</v>
      </c>
      <c r="D37" s="34" t="s">
        <v>3170</v>
      </c>
      <c r="E37" s="6">
        <f t="shared" si="1"/>
        <v>13.77</v>
      </c>
      <c r="F37" s="48">
        <v>2</v>
      </c>
      <c r="G37" s="6">
        <f t="shared" si="2"/>
        <v>6.8849999999999998</v>
      </c>
      <c r="H37" s="58">
        <f t="shared" si="3"/>
        <v>6.8849999999999998</v>
      </c>
    </row>
    <row r="38" spans="1:8" ht="15.75" customHeight="1">
      <c r="A38" s="8" t="s">
        <v>2658</v>
      </c>
      <c r="B38" s="35">
        <v>44542</v>
      </c>
      <c r="C38" s="34" t="s">
        <v>3132</v>
      </c>
      <c r="D38" s="34" t="s">
        <v>2780</v>
      </c>
      <c r="E38" s="6">
        <f t="shared" si="1"/>
        <v>4.0999999999999996</v>
      </c>
      <c r="F38" s="48">
        <v>2</v>
      </c>
      <c r="G38" s="6">
        <f t="shared" si="2"/>
        <v>2.0499999999999998</v>
      </c>
      <c r="H38" s="58">
        <f t="shared" si="3"/>
        <v>2.0499999999999998</v>
      </c>
    </row>
    <row r="39" spans="1:8" ht="15.75" customHeight="1">
      <c r="A39" s="8" t="s">
        <v>2658</v>
      </c>
      <c r="B39" s="37">
        <v>44542</v>
      </c>
      <c r="C39" s="34" t="s">
        <v>2868</v>
      </c>
      <c r="D39" s="34" t="s">
        <v>1934</v>
      </c>
      <c r="E39" s="6">
        <f t="shared" si="1"/>
        <v>15.5</v>
      </c>
      <c r="F39" s="48">
        <v>2</v>
      </c>
      <c r="G39" s="6">
        <f t="shared" si="2"/>
        <v>7.75</v>
      </c>
      <c r="H39" s="58">
        <f t="shared" si="3"/>
        <v>7.75</v>
      </c>
    </row>
    <row r="40" spans="1:8" ht="15.75" customHeight="1">
      <c r="A40" s="8" t="s">
        <v>2658</v>
      </c>
      <c r="B40" s="35">
        <v>44542</v>
      </c>
      <c r="C40" s="34" t="s">
        <v>3171</v>
      </c>
      <c r="D40" s="34" t="s">
        <v>1244</v>
      </c>
      <c r="E40" s="6">
        <f t="shared" si="1"/>
        <v>27.8</v>
      </c>
      <c r="F40" s="48">
        <v>2</v>
      </c>
      <c r="G40" s="6">
        <f t="shared" si="2"/>
        <v>13.9</v>
      </c>
      <c r="H40" s="58">
        <f t="shared" si="3"/>
        <v>13.9</v>
      </c>
    </row>
    <row r="41" spans="1:8" ht="15.75" customHeight="1">
      <c r="A41" s="8" t="s">
        <v>2658</v>
      </c>
      <c r="B41" s="33">
        <v>44543</v>
      </c>
      <c r="C41" s="34" t="s">
        <v>55</v>
      </c>
      <c r="D41" s="34" t="s">
        <v>1529</v>
      </c>
      <c r="E41" s="6">
        <f t="shared" si="1"/>
        <v>7</v>
      </c>
      <c r="F41" s="48">
        <v>2</v>
      </c>
      <c r="G41" s="6">
        <f t="shared" si="2"/>
        <v>3.5</v>
      </c>
      <c r="H41" s="58">
        <f t="shared" si="3"/>
        <v>3.5</v>
      </c>
    </row>
    <row r="42" spans="1:8" ht="15.75" customHeight="1">
      <c r="A42" s="8" t="s">
        <v>2658</v>
      </c>
      <c r="B42" s="35">
        <v>44543</v>
      </c>
      <c r="C42" s="34" t="s">
        <v>2461</v>
      </c>
      <c r="D42" s="34" t="s">
        <v>8</v>
      </c>
      <c r="E42" s="6">
        <f t="shared" si="1"/>
        <v>40.5</v>
      </c>
      <c r="F42" s="48">
        <v>2</v>
      </c>
      <c r="G42" s="6">
        <f t="shared" si="2"/>
        <v>20.25</v>
      </c>
      <c r="H42" s="58">
        <f t="shared" si="3"/>
        <v>20.25</v>
      </c>
    </row>
    <row r="43" spans="1:8" ht="15.75" customHeight="1">
      <c r="A43" s="8" t="s">
        <v>2658</v>
      </c>
      <c r="B43" s="35">
        <v>44543</v>
      </c>
      <c r="C43" s="34" t="s">
        <v>2461</v>
      </c>
      <c r="D43" s="34" t="s">
        <v>1258</v>
      </c>
      <c r="E43" s="6">
        <f t="shared" si="1"/>
        <v>2.1</v>
      </c>
      <c r="F43" s="48">
        <v>2</v>
      </c>
      <c r="G43" s="6">
        <f t="shared" si="2"/>
        <v>1.05</v>
      </c>
      <c r="H43" s="58">
        <f t="shared" si="3"/>
        <v>1.05</v>
      </c>
    </row>
    <row r="44" spans="1:8" ht="15.75" customHeight="1">
      <c r="A44" s="8" t="s">
        <v>2658</v>
      </c>
      <c r="B44" s="35">
        <v>44543</v>
      </c>
      <c r="C44" s="34" t="s">
        <v>2461</v>
      </c>
      <c r="D44" s="34" t="s">
        <v>3172</v>
      </c>
      <c r="E44" s="6">
        <f t="shared" si="1"/>
        <v>34.119999999999997</v>
      </c>
      <c r="F44" s="57">
        <v>2</v>
      </c>
      <c r="G44" s="6">
        <f t="shared" si="2"/>
        <v>17.059999999999999</v>
      </c>
      <c r="H44" s="58">
        <f t="shared" si="3"/>
        <v>17.059999999999999</v>
      </c>
    </row>
    <row r="45" spans="1:8" ht="15.75" customHeight="1">
      <c r="A45" s="8" t="s">
        <v>2658</v>
      </c>
      <c r="B45" s="33">
        <v>44544</v>
      </c>
      <c r="C45" s="34" t="s">
        <v>2461</v>
      </c>
      <c r="D45" s="34" t="s">
        <v>3173</v>
      </c>
      <c r="E45" s="6">
        <f t="shared" si="1"/>
        <v>37.090000000000003</v>
      </c>
      <c r="F45" s="48">
        <v>2</v>
      </c>
      <c r="G45" s="6">
        <f t="shared" si="2"/>
        <v>18.545000000000002</v>
      </c>
      <c r="H45" s="58">
        <f t="shared" si="3"/>
        <v>18.545000000000002</v>
      </c>
    </row>
    <row r="46" spans="1:8" ht="15.75" customHeight="1">
      <c r="A46" s="8" t="s">
        <v>2658</v>
      </c>
      <c r="B46" s="35">
        <v>44544</v>
      </c>
      <c r="C46" s="34" t="s">
        <v>2280</v>
      </c>
      <c r="D46" s="34" t="s">
        <v>2988</v>
      </c>
      <c r="E46" s="6">
        <f t="shared" si="1"/>
        <v>36.020000000000003</v>
      </c>
      <c r="F46" s="48">
        <v>2</v>
      </c>
      <c r="G46" s="6">
        <f t="shared" si="2"/>
        <v>18.010000000000002</v>
      </c>
      <c r="H46" s="58">
        <f t="shared" si="3"/>
        <v>18.010000000000002</v>
      </c>
    </row>
    <row r="47" spans="1:8" ht="15.75" customHeight="1">
      <c r="A47" s="8" t="s">
        <v>2658</v>
      </c>
      <c r="B47" s="33">
        <v>44544</v>
      </c>
      <c r="C47" s="34" t="s">
        <v>3174</v>
      </c>
      <c r="D47" s="34" t="s">
        <v>1979</v>
      </c>
      <c r="E47" s="6">
        <f t="shared" si="1"/>
        <v>0.92</v>
      </c>
      <c r="F47" s="49">
        <v>0</v>
      </c>
      <c r="G47" s="6" t="str">
        <f t="shared" si="2"/>
        <v/>
      </c>
      <c r="H47" s="58">
        <f t="shared" si="3"/>
        <v>0.92</v>
      </c>
    </row>
    <row r="48" spans="1:8" ht="15.75" customHeight="1">
      <c r="A48" s="8" t="s">
        <v>2658</v>
      </c>
      <c r="B48" s="33">
        <v>44544</v>
      </c>
      <c r="C48" s="34" t="s">
        <v>2412</v>
      </c>
      <c r="D48" s="36" t="s">
        <v>695</v>
      </c>
      <c r="E48" s="6">
        <f t="shared" si="1"/>
        <v>5.3</v>
      </c>
      <c r="F48" s="48">
        <v>2</v>
      </c>
      <c r="G48" s="6">
        <f t="shared" si="2"/>
        <v>2.65</v>
      </c>
      <c r="H48" s="58">
        <f t="shared" si="3"/>
        <v>2.65</v>
      </c>
    </row>
    <row r="49" spans="1:8" ht="15.75" customHeight="1">
      <c r="A49" s="8" t="s">
        <v>2658</v>
      </c>
      <c r="B49" s="33">
        <v>44545</v>
      </c>
      <c r="C49" s="34" t="s">
        <v>2737</v>
      </c>
      <c r="D49" s="34" t="s">
        <v>464</v>
      </c>
      <c r="E49" s="6">
        <f t="shared" si="1"/>
        <v>3.1</v>
      </c>
      <c r="F49" s="48">
        <v>2</v>
      </c>
      <c r="G49" s="6">
        <f t="shared" si="2"/>
        <v>1.55</v>
      </c>
      <c r="H49" s="58">
        <f t="shared" si="3"/>
        <v>1.55</v>
      </c>
    </row>
    <row r="50" spans="1:8" ht="15.75" customHeight="1">
      <c r="A50" s="8" t="s">
        <v>2658</v>
      </c>
      <c r="B50" s="35">
        <v>44545</v>
      </c>
      <c r="C50" s="34" t="s">
        <v>2461</v>
      </c>
      <c r="D50" s="34" t="s">
        <v>323</v>
      </c>
      <c r="E50" s="6">
        <f t="shared" si="1"/>
        <v>13.5</v>
      </c>
      <c r="F50" s="48">
        <v>2</v>
      </c>
      <c r="G50" s="6">
        <f t="shared" si="2"/>
        <v>6.75</v>
      </c>
      <c r="H50" s="58">
        <f t="shared" si="3"/>
        <v>6.75</v>
      </c>
    </row>
    <row r="51" spans="1:8" ht="15.75" customHeight="1">
      <c r="A51" s="8" t="s">
        <v>2658</v>
      </c>
      <c r="B51" s="35">
        <v>44545</v>
      </c>
      <c r="C51" s="34" t="s">
        <v>3175</v>
      </c>
      <c r="D51" s="34" t="s">
        <v>3116</v>
      </c>
      <c r="E51" s="6">
        <f t="shared" si="1"/>
        <v>6.7</v>
      </c>
      <c r="F51" s="48">
        <v>0</v>
      </c>
      <c r="G51" s="6" t="str">
        <f t="shared" si="2"/>
        <v/>
      </c>
      <c r="H51" s="58">
        <f t="shared" si="3"/>
        <v>6.7</v>
      </c>
    </row>
    <row r="52" spans="1:8" ht="15.75" customHeight="1">
      <c r="A52" s="8" t="s">
        <v>2658</v>
      </c>
      <c r="B52" s="35">
        <v>44545</v>
      </c>
      <c r="C52" s="34" t="s">
        <v>1394</v>
      </c>
      <c r="D52" s="36" t="s">
        <v>692</v>
      </c>
      <c r="E52" s="6">
        <f t="shared" si="1"/>
        <v>25</v>
      </c>
      <c r="F52" s="48">
        <v>0</v>
      </c>
      <c r="G52" s="6" t="str">
        <f t="shared" si="2"/>
        <v/>
      </c>
      <c r="H52" s="58">
        <f t="shared" si="3"/>
        <v>25</v>
      </c>
    </row>
    <row r="53" spans="1:8" ht="15.75" customHeight="1">
      <c r="A53" s="8" t="s">
        <v>2658</v>
      </c>
      <c r="B53" s="35">
        <v>44545</v>
      </c>
      <c r="C53" s="34" t="s">
        <v>3176</v>
      </c>
      <c r="D53" s="34" t="s">
        <v>3177</v>
      </c>
      <c r="E53" s="6">
        <f t="shared" si="1"/>
        <v>31.7</v>
      </c>
      <c r="F53" s="48">
        <v>0</v>
      </c>
      <c r="G53" s="6" t="str">
        <f t="shared" si="2"/>
        <v/>
      </c>
      <c r="H53" s="58">
        <f t="shared" si="3"/>
        <v>31.7</v>
      </c>
    </row>
    <row r="54" spans="1:8" ht="15.75" customHeight="1">
      <c r="A54" s="8" t="s">
        <v>2658</v>
      </c>
      <c r="B54" s="33">
        <v>44546</v>
      </c>
      <c r="C54" s="34" t="s">
        <v>55</v>
      </c>
      <c r="D54" s="34" t="s">
        <v>3178</v>
      </c>
      <c r="E54" s="6">
        <f t="shared" si="1"/>
        <v>3.15</v>
      </c>
      <c r="F54" s="49">
        <v>2</v>
      </c>
      <c r="G54" s="6">
        <f t="shared" si="2"/>
        <v>1.575</v>
      </c>
      <c r="H54" s="58">
        <f t="shared" si="3"/>
        <v>1.575</v>
      </c>
    </row>
    <row r="55" spans="1:8" ht="15.75" customHeight="1">
      <c r="A55" s="8" t="s">
        <v>2658</v>
      </c>
      <c r="B55" s="35">
        <v>44546</v>
      </c>
      <c r="C55" s="34" t="s">
        <v>2634</v>
      </c>
      <c r="D55" s="34" t="s">
        <v>1049</v>
      </c>
      <c r="E55" s="6">
        <f t="shared" si="1"/>
        <v>14.5</v>
      </c>
      <c r="F55" s="48">
        <v>0</v>
      </c>
      <c r="G55" s="6" t="str">
        <f t="shared" si="2"/>
        <v/>
      </c>
      <c r="H55" s="58">
        <f t="shared" si="3"/>
        <v>14.5</v>
      </c>
    </row>
    <row r="56" spans="1:8" ht="15.75" customHeight="1">
      <c r="A56" s="8" t="s">
        <v>2658</v>
      </c>
      <c r="B56" s="35">
        <v>44546</v>
      </c>
      <c r="C56" s="34" t="s">
        <v>3179</v>
      </c>
      <c r="D56" s="34" t="s">
        <v>773</v>
      </c>
      <c r="E56" s="6">
        <f t="shared" si="1"/>
        <v>15</v>
      </c>
      <c r="F56" s="48">
        <v>2</v>
      </c>
      <c r="G56" s="6">
        <f t="shared" si="2"/>
        <v>7.5</v>
      </c>
      <c r="H56" s="58">
        <f t="shared" si="3"/>
        <v>7.5</v>
      </c>
    </row>
    <row r="57" spans="1:8" ht="15.75" customHeight="1">
      <c r="A57" s="8" t="s">
        <v>2658</v>
      </c>
      <c r="B57" s="35">
        <v>44546</v>
      </c>
      <c r="C57" s="34" t="s">
        <v>2060</v>
      </c>
      <c r="D57" s="34" t="s">
        <v>3180</v>
      </c>
      <c r="E57" s="6">
        <f t="shared" si="1"/>
        <v>114.17</v>
      </c>
      <c r="F57" s="49">
        <v>2</v>
      </c>
      <c r="G57" s="6">
        <f t="shared" si="2"/>
        <v>57.085000000000001</v>
      </c>
      <c r="H57" s="58">
        <f t="shared" si="3"/>
        <v>57.085000000000001</v>
      </c>
    </row>
    <row r="58" spans="1:8" ht="15.75" customHeight="1">
      <c r="A58" s="8" t="s">
        <v>2658</v>
      </c>
      <c r="B58" s="33">
        <v>44547</v>
      </c>
      <c r="C58" s="34" t="s">
        <v>3164</v>
      </c>
      <c r="D58" s="34" t="s">
        <v>3181</v>
      </c>
      <c r="E58" s="6">
        <v>-929.9</v>
      </c>
      <c r="F58" s="48">
        <v>2</v>
      </c>
      <c r="G58" s="6">
        <f t="shared" si="2"/>
        <v>-464.95</v>
      </c>
      <c r="H58" s="58">
        <f t="shared" si="3"/>
        <v>-464.95</v>
      </c>
    </row>
    <row r="59" spans="1:8" ht="15.75" customHeight="1">
      <c r="A59" s="8" t="s">
        <v>2658</v>
      </c>
      <c r="B59" s="35">
        <v>44547</v>
      </c>
      <c r="C59" s="34" t="s">
        <v>3182</v>
      </c>
      <c r="D59" s="34" t="s">
        <v>557</v>
      </c>
      <c r="E59" s="6">
        <f t="shared" ref="E59:E64" si="5">MID(D59,3,LEN(D59)-2)+0</f>
        <v>18</v>
      </c>
      <c r="F59" s="48">
        <v>2</v>
      </c>
      <c r="G59" s="6">
        <f t="shared" si="2"/>
        <v>9</v>
      </c>
      <c r="H59" s="58">
        <f t="shared" si="3"/>
        <v>9</v>
      </c>
    </row>
    <row r="60" spans="1:8" ht="15.75" customHeight="1">
      <c r="A60" s="8" t="s">
        <v>2658</v>
      </c>
      <c r="B60" s="33">
        <v>44547</v>
      </c>
      <c r="C60" s="34" t="s">
        <v>2703</v>
      </c>
      <c r="D60" s="34" t="s">
        <v>2428</v>
      </c>
      <c r="E60" s="6">
        <f t="shared" si="5"/>
        <v>77.8</v>
      </c>
      <c r="F60" s="48">
        <v>1</v>
      </c>
      <c r="G60" s="6">
        <f t="shared" si="2"/>
        <v>77.8</v>
      </c>
      <c r="H60" s="58">
        <f t="shared" si="3"/>
        <v>0</v>
      </c>
    </row>
    <row r="61" spans="1:8" ht="15.75" customHeight="1">
      <c r="A61" s="8" t="s">
        <v>2658</v>
      </c>
      <c r="B61" s="33">
        <v>44547</v>
      </c>
      <c r="C61" s="34" t="s">
        <v>2471</v>
      </c>
      <c r="D61" s="34" t="s">
        <v>801</v>
      </c>
      <c r="E61" s="6">
        <f t="shared" si="5"/>
        <v>6</v>
      </c>
      <c r="F61" s="48">
        <v>0</v>
      </c>
      <c r="G61" s="6" t="str">
        <f t="shared" si="2"/>
        <v/>
      </c>
      <c r="H61" s="58">
        <f t="shared" si="3"/>
        <v>6</v>
      </c>
    </row>
    <row r="62" spans="1:8" ht="15.75" customHeight="1">
      <c r="A62" s="8" t="s">
        <v>2658</v>
      </c>
      <c r="B62" s="35">
        <v>44547</v>
      </c>
      <c r="C62" s="34" t="s">
        <v>2461</v>
      </c>
      <c r="D62" s="34" t="s">
        <v>1829</v>
      </c>
      <c r="E62" s="6">
        <f t="shared" si="5"/>
        <v>10.8</v>
      </c>
      <c r="F62" s="48">
        <v>2</v>
      </c>
      <c r="G62" s="6">
        <f t="shared" si="2"/>
        <v>5.4</v>
      </c>
      <c r="H62" s="58">
        <f t="shared" si="3"/>
        <v>5.4</v>
      </c>
    </row>
    <row r="63" spans="1:8" ht="15.75" customHeight="1">
      <c r="A63" s="8" t="s">
        <v>2658</v>
      </c>
      <c r="B63" s="33">
        <v>44547</v>
      </c>
      <c r="C63" s="34" t="s">
        <v>2461</v>
      </c>
      <c r="D63" s="34" t="s">
        <v>3183</v>
      </c>
      <c r="E63" s="6">
        <f t="shared" si="5"/>
        <v>54.33</v>
      </c>
      <c r="F63" s="48">
        <v>2</v>
      </c>
      <c r="G63" s="6">
        <f t="shared" si="2"/>
        <v>27.164999999999999</v>
      </c>
      <c r="H63" s="58">
        <f t="shared" si="3"/>
        <v>27.164999999999999</v>
      </c>
    </row>
    <row r="64" spans="1:8" ht="15.75" customHeight="1">
      <c r="A64" s="8" t="s">
        <v>2658</v>
      </c>
      <c r="B64" s="33">
        <v>44547</v>
      </c>
      <c r="C64" s="34" t="s">
        <v>2215</v>
      </c>
      <c r="D64" s="34" t="s">
        <v>95</v>
      </c>
      <c r="E64" s="6">
        <f t="shared" si="5"/>
        <v>27</v>
      </c>
      <c r="F64" s="48">
        <v>2</v>
      </c>
      <c r="G64" s="6">
        <f t="shared" si="2"/>
        <v>13.5</v>
      </c>
      <c r="H64" s="58">
        <f t="shared" si="3"/>
        <v>13.5</v>
      </c>
    </row>
    <row r="65" spans="1:8" ht="15.75" customHeight="1">
      <c r="A65" s="8" t="s">
        <v>2658</v>
      </c>
      <c r="B65" s="35">
        <v>44547</v>
      </c>
      <c r="C65" s="34" t="s">
        <v>3166</v>
      </c>
      <c r="D65" s="34" t="s">
        <v>3181</v>
      </c>
      <c r="E65" s="6">
        <v>-929.9</v>
      </c>
      <c r="F65" s="48">
        <v>2</v>
      </c>
      <c r="G65" s="6">
        <f t="shared" si="2"/>
        <v>-464.95</v>
      </c>
      <c r="H65" s="58">
        <f t="shared" si="3"/>
        <v>-464.95</v>
      </c>
    </row>
    <row r="66" spans="1:8" ht="15.75" customHeight="1">
      <c r="A66" s="8" t="s">
        <v>2658</v>
      </c>
      <c r="B66" s="35">
        <v>44548</v>
      </c>
      <c r="C66" s="34" t="s">
        <v>3184</v>
      </c>
      <c r="D66" s="36" t="s">
        <v>262</v>
      </c>
      <c r="E66" s="6">
        <f t="shared" ref="E66:E128" si="6">MID(D66,3,LEN(D66)-2)+0</f>
        <v>31.78</v>
      </c>
      <c r="F66" s="48">
        <v>2</v>
      </c>
      <c r="G66" s="6">
        <f t="shared" si="2"/>
        <v>15.89</v>
      </c>
      <c r="H66" s="58">
        <f t="shared" si="3"/>
        <v>15.89</v>
      </c>
    </row>
    <row r="67" spans="1:8" ht="15.75" customHeight="1">
      <c r="A67" s="8" t="s">
        <v>2658</v>
      </c>
      <c r="B67" s="35">
        <v>44548</v>
      </c>
      <c r="C67" s="34" t="s">
        <v>2984</v>
      </c>
      <c r="D67" s="34" t="s">
        <v>3185</v>
      </c>
      <c r="E67" s="6">
        <f t="shared" si="6"/>
        <v>71.599999999999994</v>
      </c>
      <c r="F67" s="48">
        <v>2</v>
      </c>
      <c r="G67" s="6">
        <f t="shared" si="2"/>
        <v>35.799999999999997</v>
      </c>
      <c r="H67" s="58">
        <f t="shared" si="3"/>
        <v>35.799999999999997</v>
      </c>
    </row>
    <row r="68" spans="1:8" ht="15.75" customHeight="1">
      <c r="A68" s="8" t="s">
        <v>2658</v>
      </c>
      <c r="B68" s="35">
        <v>44549</v>
      </c>
      <c r="C68" s="34" t="s">
        <v>2868</v>
      </c>
      <c r="D68" s="34" t="s">
        <v>2213</v>
      </c>
      <c r="E68" s="6">
        <f t="shared" si="6"/>
        <v>29.4</v>
      </c>
      <c r="F68" s="48">
        <v>2</v>
      </c>
      <c r="G68" s="6">
        <f t="shared" si="2"/>
        <v>14.7</v>
      </c>
      <c r="H68" s="58">
        <f t="shared" si="3"/>
        <v>14.7</v>
      </c>
    </row>
    <row r="69" spans="1:8" ht="15.75" customHeight="1">
      <c r="A69" s="8" t="s">
        <v>2658</v>
      </c>
      <c r="B69" s="35">
        <v>44549</v>
      </c>
      <c r="C69" s="34" t="s">
        <v>3186</v>
      </c>
      <c r="D69" s="34" t="s">
        <v>3187</v>
      </c>
      <c r="E69" s="6">
        <f t="shared" si="6"/>
        <v>242.25</v>
      </c>
      <c r="F69" s="48">
        <v>1</v>
      </c>
      <c r="G69" s="6">
        <f t="shared" si="2"/>
        <v>242.25</v>
      </c>
      <c r="H69" s="58">
        <f t="shared" si="3"/>
        <v>0</v>
      </c>
    </row>
    <row r="70" spans="1:8" ht="15.75" customHeight="1">
      <c r="A70" s="8" t="s">
        <v>2658</v>
      </c>
      <c r="B70" s="33">
        <v>44549</v>
      </c>
      <c r="C70" s="34" t="s">
        <v>3188</v>
      </c>
      <c r="D70" s="34" t="s">
        <v>3189</v>
      </c>
      <c r="E70" s="6">
        <f t="shared" si="6"/>
        <v>166</v>
      </c>
      <c r="F70" s="49">
        <v>1</v>
      </c>
      <c r="G70" s="6">
        <f t="shared" si="2"/>
        <v>166</v>
      </c>
      <c r="H70" s="58">
        <f t="shared" si="3"/>
        <v>0</v>
      </c>
    </row>
    <row r="71" spans="1:8" ht="15.75" customHeight="1">
      <c r="A71" s="8" t="s">
        <v>2658</v>
      </c>
      <c r="B71" s="33">
        <v>44550</v>
      </c>
      <c r="C71" s="34" t="s">
        <v>3190</v>
      </c>
      <c r="D71" s="34" t="s">
        <v>3191</v>
      </c>
      <c r="E71" s="6">
        <f t="shared" si="6"/>
        <v>131.13</v>
      </c>
      <c r="F71" s="49">
        <v>2</v>
      </c>
      <c r="G71" s="6">
        <f t="shared" si="2"/>
        <v>65.564999999999998</v>
      </c>
      <c r="H71" s="58">
        <f t="shared" si="3"/>
        <v>65.564999999999998</v>
      </c>
    </row>
    <row r="72" spans="1:8" ht="15.75" customHeight="1">
      <c r="A72" s="8" t="s">
        <v>2658</v>
      </c>
      <c r="B72" s="33">
        <v>44550</v>
      </c>
      <c r="C72" s="34" t="s">
        <v>3017</v>
      </c>
      <c r="D72" s="34" t="s">
        <v>3192</v>
      </c>
      <c r="E72" s="6">
        <f t="shared" si="6"/>
        <v>14.83</v>
      </c>
      <c r="F72" s="49">
        <v>2</v>
      </c>
      <c r="G72" s="6">
        <f t="shared" si="2"/>
        <v>7.415</v>
      </c>
      <c r="H72" s="58">
        <f t="shared" si="3"/>
        <v>7.415</v>
      </c>
    </row>
    <row r="73" spans="1:8" ht="15.75" customHeight="1">
      <c r="A73" s="8" t="s">
        <v>2658</v>
      </c>
      <c r="B73" s="33">
        <v>44550</v>
      </c>
      <c r="C73" s="34" t="s">
        <v>3193</v>
      </c>
      <c r="D73" s="34" t="s">
        <v>363</v>
      </c>
      <c r="E73" s="6">
        <f t="shared" si="6"/>
        <v>16</v>
      </c>
      <c r="F73" s="48">
        <v>2</v>
      </c>
      <c r="G73" s="6">
        <f t="shared" si="2"/>
        <v>8</v>
      </c>
      <c r="H73" s="58">
        <f t="shared" si="3"/>
        <v>8</v>
      </c>
    </row>
    <row r="74" spans="1:8" ht="15.75" customHeight="1">
      <c r="A74" s="8" t="s">
        <v>2658</v>
      </c>
      <c r="B74" s="33">
        <v>44550</v>
      </c>
      <c r="C74" s="34" t="s">
        <v>2461</v>
      </c>
      <c r="D74" s="34" t="s">
        <v>3194</v>
      </c>
      <c r="E74" s="6">
        <f t="shared" si="6"/>
        <v>17.28</v>
      </c>
      <c r="F74" s="48">
        <v>2</v>
      </c>
      <c r="G74" s="6">
        <f t="shared" si="2"/>
        <v>8.64</v>
      </c>
      <c r="H74" s="58">
        <f t="shared" si="3"/>
        <v>8.64</v>
      </c>
    </row>
    <row r="75" spans="1:8" ht="15.75" customHeight="1">
      <c r="A75" s="8" t="s">
        <v>2658</v>
      </c>
      <c r="B75" s="35">
        <v>44550</v>
      </c>
      <c r="C75" s="34" t="s">
        <v>7</v>
      </c>
      <c r="D75" s="36" t="s">
        <v>743</v>
      </c>
      <c r="E75" s="6">
        <f t="shared" si="6"/>
        <v>22.5</v>
      </c>
      <c r="F75" s="48">
        <v>2</v>
      </c>
      <c r="G75" s="6">
        <f t="shared" si="2"/>
        <v>11.25</v>
      </c>
      <c r="H75" s="58">
        <f t="shared" si="3"/>
        <v>11.25</v>
      </c>
    </row>
    <row r="76" spans="1:8" ht="15.75" customHeight="1">
      <c r="A76" s="8" t="s">
        <v>2658</v>
      </c>
      <c r="B76" s="33">
        <v>44550</v>
      </c>
      <c r="C76" s="34" t="s">
        <v>443</v>
      </c>
      <c r="D76" s="34" t="s">
        <v>618</v>
      </c>
      <c r="E76" s="6">
        <f t="shared" si="6"/>
        <v>13</v>
      </c>
      <c r="F76" s="48">
        <v>2</v>
      </c>
      <c r="G76" s="6">
        <f t="shared" si="2"/>
        <v>6.5</v>
      </c>
      <c r="H76" s="58">
        <f t="shared" si="3"/>
        <v>6.5</v>
      </c>
    </row>
    <row r="77" spans="1:8" ht="15.75" customHeight="1">
      <c r="A77" s="8" t="s">
        <v>2658</v>
      </c>
      <c r="B77" s="33">
        <v>44551</v>
      </c>
      <c r="C77" s="34" t="s">
        <v>3195</v>
      </c>
      <c r="D77" s="34" t="s">
        <v>3196</v>
      </c>
      <c r="E77" s="6">
        <f t="shared" si="6"/>
        <v>17.399999999999999</v>
      </c>
      <c r="F77" s="48">
        <v>2</v>
      </c>
      <c r="G77" s="6">
        <f t="shared" si="2"/>
        <v>8.6999999999999993</v>
      </c>
      <c r="H77" s="58">
        <f t="shared" si="3"/>
        <v>8.6999999999999993</v>
      </c>
    </row>
    <row r="78" spans="1:8" ht="15.75" customHeight="1">
      <c r="A78" s="8" t="s">
        <v>2658</v>
      </c>
      <c r="B78" s="35">
        <v>44551</v>
      </c>
      <c r="C78" s="34" t="s">
        <v>3197</v>
      </c>
      <c r="D78" s="34" t="s">
        <v>505</v>
      </c>
      <c r="E78" s="6">
        <f t="shared" si="6"/>
        <v>5.5</v>
      </c>
      <c r="F78" s="48">
        <v>2</v>
      </c>
      <c r="G78" s="6">
        <f t="shared" si="2"/>
        <v>2.75</v>
      </c>
      <c r="H78" s="58">
        <f t="shared" si="3"/>
        <v>2.75</v>
      </c>
    </row>
    <row r="79" spans="1:8" ht="15.75" customHeight="1">
      <c r="A79" s="8" t="s">
        <v>2658</v>
      </c>
      <c r="B79" s="35">
        <v>44552</v>
      </c>
      <c r="C79" s="36" t="s">
        <v>3081</v>
      </c>
      <c r="D79" s="36" t="s">
        <v>824</v>
      </c>
      <c r="E79" s="6">
        <f t="shared" si="6"/>
        <v>22.4</v>
      </c>
      <c r="F79" s="48">
        <v>2</v>
      </c>
      <c r="G79" s="6">
        <f t="shared" si="2"/>
        <v>11.2</v>
      </c>
      <c r="H79" s="58">
        <f t="shared" si="3"/>
        <v>11.2</v>
      </c>
    </row>
    <row r="80" spans="1:8" ht="15.75" customHeight="1">
      <c r="A80" s="8" t="s">
        <v>2658</v>
      </c>
      <c r="B80" s="35">
        <v>44552</v>
      </c>
      <c r="C80" s="34" t="s">
        <v>2379</v>
      </c>
      <c r="D80" s="34" t="s">
        <v>3198</v>
      </c>
      <c r="E80" s="6">
        <f t="shared" si="6"/>
        <v>32.299999999999997</v>
      </c>
      <c r="F80" s="48">
        <v>2</v>
      </c>
      <c r="G80" s="6">
        <f t="shared" si="2"/>
        <v>16.149999999999999</v>
      </c>
      <c r="H80" s="58">
        <f t="shared" si="3"/>
        <v>16.149999999999999</v>
      </c>
    </row>
    <row r="81" spans="1:8" ht="15.75" customHeight="1">
      <c r="A81" s="8" t="s">
        <v>2658</v>
      </c>
      <c r="B81" s="33">
        <v>44552</v>
      </c>
      <c r="C81" s="34" t="s">
        <v>2379</v>
      </c>
      <c r="D81" s="34" t="s">
        <v>346</v>
      </c>
      <c r="E81" s="6">
        <f t="shared" si="6"/>
        <v>2.5</v>
      </c>
      <c r="F81" s="49">
        <v>2</v>
      </c>
      <c r="G81" s="6">
        <f t="shared" si="2"/>
        <v>1.25</v>
      </c>
      <c r="H81" s="58">
        <f t="shared" si="3"/>
        <v>1.25</v>
      </c>
    </row>
    <row r="82" spans="1:8" ht="15.75" customHeight="1">
      <c r="A82" s="8" t="s">
        <v>2658</v>
      </c>
      <c r="B82" s="35">
        <v>44553</v>
      </c>
      <c r="C82" s="34" t="s">
        <v>319</v>
      </c>
      <c r="D82" s="34" t="s">
        <v>25</v>
      </c>
      <c r="E82" s="6">
        <f t="shared" si="6"/>
        <v>11.9</v>
      </c>
      <c r="F82" s="48">
        <v>2</v>
      </c>
      <c r="G82" s="6">
        <f t="shared" si="2"/>
        <v>5.95</v>
      </c>
      <c r="H82" s="58">
        <f t="shared" si="3"/>
        <v>5.95</v>
      </c>
    </row>
    <row r="83" spans="1:8" ht="15.75" customHeight="1">
      <c r="A83" s="8" t="s">
        <v>2658</v>
      </c>
      <c r="B83" s="35">
        <v>44553</v>
      </c>
      <c r="C83" s="34" t="s">
        <v>2412</v>
      </c>
      <c r="D83" s="34" t="s">
        <v>1529</v>
      </c>
      <c r="E83" s="6">
        <f t="shared" si="6"/>
        <v>7</v>
      </c>
      <c r="F83" s="49">
        <v>2</v>
      </c>
      <c r="G83" s="6">
        <f t="shared" si="2"/>
        <v>3.5</v>
      </c>
      <c r="H83" s="58">
        <f t="shared" si="3"/>
        <v>3.5</v>
      </c>
    </row>
    <row r="84" spans="1:8" ht="15.75" customHeight="1">
      <c r="A84" s="8" t="s">
        <v>2658</v>
      </c>
      <c r="B84" s="35">
        <v>44553</v>
      </c>
      <c r="C84" s="34" t="s">
        <v>502</v>
      </c>
      <c r="D84" s="34" t="s">
        <v>817</v>
      </c>
      <c r="E84" s="6">
        <f t="shared" si="6"/>
        <v>1.4</v>
      </c>
      <c r="F84" s="48">
        <v>2</v>
      </c>
      <c r="G84" s="6">
        <f t="shared" si="2"/>
        <v>0.7</v>
      </c>
      <c r="H84" s="58">
        <f t="shared" si="3"/>
        <v>0.7</v>
      </c>
    </row>
    <row r="85" spans="1:8" ht="15.75" customHeight="1">
      <c r="A85" s="8" t="s">
        <v>2658</v>
      </c>
      <c r="B85" s="33">
        <v>44553</v>
      </c>
      <c r="C85" s="34" t="s">
        <v>2868</v>
      </c>
      <c r="D85" s="36" t="s">
        <v>824</v>
      </c>
      <c r="E85" s="6">
        <f t="shared" si="6"/>
        <v>22.4</v>
      </c>
      <c r="F85" s="48">
        <v>2</v>
      </c>
      <c r="G85" s="6">
        <f t="shared" si="2"/>
        <v>11.2</v>
      </c>
      <c r="H85" s="58">
        <f t="shared" si="3"/>
        <v>11.2</v>
      </c>
    </row>
    <row r="86" spans="1:8" ht="15.75" customHeight="1">
      <c r="A86" s="8" t="s">
        <v>2658</v>
      </c>
      <c r="B86" s="33">
        <v>44554</v>
      </c>
      <c r="C86" s="34" t="s">
        <v>55</v>
      </c>
      <c r="D86" s="34" t="s">
        <v>806</v>
      </c>
      <c r="E86" s="6">
        <f t="shared" si="6"/>
        <v>3.5</v>
      </c>
      <c r="F86" s="48">
        <v>2</v>
      </c>
      <c r="G86" s="6">
        <f t="shared" si="2"/>
        <v>1.75</v>
      </c>
      <c r="H86" s="58">
        <f t="shared" si="3"/>
        <v>1.75</v>
      </c>
    </row>
    <row r="87" spans="1:8" ht="15.75" customHeight="1">
      <c r="A87" s="8" t="s">
        <v>2658</v>
      </c>
      <c r="B87" s="33">
        <v>44554</v>
      </c>
      <c r="C87" s="34" t="s">
        <v>3179</v>
      </c>
      <c r="D87" s="34" t="s">
        <v>471</v>
      </c>
      <c r="E87" s="6">
        <f t="shared" si="6"/>
        <v>20</v>
      </c>
      <c r="F87" s="48">
        <v>2</v>
      </c>
      <c r="G87" s="6">
        <f t="shared" si="2"/>
        <v>10</v>
      </c>
      <c r="H87" s="58">
        <f t="shared" si="3"/>
        <v>10</v>
      </c>
    </row>
    <row r="88" spans="1:8" ht="15.75" customHeight="1">
      <c r="A88" s="8" t="s">
        <v>2658</v>
      </c>
      <c r="B88" s="35">
        <v>44554</v>
      </c>
      <c r="C88" s="36" t="s">
        <v>2634</v>
      </c>
      <c r="D88" s="36" t="s">
        <v>14</v>
      </c>
      <c r="E88" s="6">
        <f t="shared" si="6"/>
        <v>29</v>
      </c>
      <c r="F88" s="48">
        <v>2</v>
      </c>
      <c r="G88" s="6">
        <f t="shared" si="2"/>
        <v>14.5</v>
      </c>
      <c r="H88" s="58">
        <f t="shared" si="3"/>
        <v>14.5</v>
      </c>
    </row>
    <row r="89" spans="1:8" ht="15.75" customHeight="1">
      <c r="A89" s="8" t="s">
        <v>2658</v>
      </c>
      <c r="B89" s="35">
        <v>44555</v>
      </c>
      <c r="C89" s="34" t="s">
        <v>1842</v>
      </c>
      <c r="D89" s="34" t="s">
        <v>358</v>
      </c>
      <c r="E89" s="6">
        <f t="shared" si="6"/>
        <v>10</v>
      </c>
      <c r="F89" s="48">
        <v>2</v>
      </c>
      <c r="G89" s="6">
        <f t="shared" si="2"/>
        <v>5</v>
      </c>
      <c r="H89" s="58">
        <f t="shared" si="3"/>
        <v>5</v>
      </c>
    </row>
    <row r="90" spans="1:8" ht="15.75" customHeight="1">
      <c r="A90" s="8" t="s">
        <v>2658</v>
      </c>
      <c r="B90" s="35">
        <v>44555</v>
      </c>
      <c r="C90" s="34" t="s">
        <v>1842</v>
      </c>
      <c r="D90" s="34" t="s">
        <v>501</v>
      </c>
      <c r="E90" s="6">
        <f t="shared" si="6"/>
        <v>5</v>
      </c>
      <c r="F90" s="49">
        <v>2</v>
      </c>
      <c r="G90" s="6">
        <f t="shared" si="2"/>
        <v>2.5</v>
      </c>
      <c r="H90" s="58">
        <f t="shared" si="3"/>
        <v>2.5</v>
      </c>
    </row>
    <row r="91" spans="1:8" ht="15.75" customHeight="1">
      <c r="A91" s="8" t="s">
        <v>2658</v>
      </c>
      <c r="B91" s="35">
        <v>44555</v>
      </c>
      <c r="C91" s="34" t="s">
        <v>2737</v>
      </c>
      <c r="D91" s="34" t="s">
        <v>430</v>
      </c>
      <c r="E91" s="6">
        <f t="shared" si="6"/>
        <v>8.1999999999999993</v>
      </c>
      <c r="F91" s="48">
        <v>2</v>
      </c>
      <c r="G91" s="6">
        <f t="shared" si="2"/>
        <v>4.0999999999999996</v>
      </c>
      <c r="H91" s="58">
        <f t="shared" si="3"/>
        <v>4.0999999999999996</v>
      </c>
    </row>
    <row r="92" spans="1:8" ht="15.75" customHeight="1">
      <c r="A92" s="8" t="s">
        <v>2658</v>
      </c>
      <c r="B92" s="33">
        <v>44556</v>
      </c>
      <c r="C92" s="34" t="s">
        <v>1916</v>
      </c>
      <c r="D92" s="34" t="s">
        <v>572</v>
      </c>
      <c r="E92" s="6">
        <f t="shared" si="6"/>
        <v>3.9</v>
      </c>
      <c r="F92" s="48">
        <v>2</v>
      </c>
      <c r="G92" s="6">
        <f t="shared" si="2"/>
        <v>1.95</v>
      </c>
      <c r="H92" s="58">
        <f t="shared" si="3"/>
        <v>1.95</v>
      </c>
    </row>
    <row r="93" spans="1:8" ht="15.75" customHeight="1">
      <c r="A93" s="8" t="s">
        <v>2658</v>
      </c>
      <c r="B93" s="35">
        <v>44556</v>
      </c>
      <c r="C93" s="34" t="s">
        <v>326</v>
      </c>
      <c r="D93" s="34" t="s">
        <v>817</v>
      </c>
      <c r="E93" s="6">
        <f t="shared" si="6"/>
        <v>1.4</v>
      </c>
      <c r="F93" s="57">
        <v>2</v>
      </c>
      <c r="G93" s="6">
        <f t="shared" si="2"/>
        <v>0.7</v>
      </c>
      <c r="H93" s="58">
        <f t="shared" si="3"/>
        <v>0.7</v>
      </c>
    </row>
    <row r="94" spans="1:8" ht="15.75" customHeight="1">
      <c r="A94" s="8" t="s">
        <v>2658</v>
      </c>
      <c r="B94" s="33">
        <v>44556</v>
      </c>
      <c r="C94" s="34" t="s">
        <v>2708</v>
      </c>
      <c r="D94" s="36" t="s">
        <v>2755</v>
      </c>
      <c r="E94" s="6">
        <f t="shared" si="6"/>
        <v>16.100000000000001</v>
      </c>
      <c r="F94" s="48">
        <v>2</v>
      </c>
      <c r="G94" s="6">
        <f t="shared" si="2"/>
        <v>8.0500000000000007</v>
      </c>
      <c r="H94" s="58">
        <f t="shared" si="3"/>
        <v>8.0500000000000007</v>
      </c>
    </row>
    <row r="95" spans="1:8" ht="15.75" customHeight="1">
      <c r="A95" s="8" t="s">
        <v>2658</v>
      </c>
      <c r="B95" s="33">
        <v>44556</v>
      </c>
      <c r="C95" s="34" t="s">
        <v>2280</v>
      </c>
      <c r="D95" s="34" t="s">
        <v>3199</v>
      </c>
      <c r="E95" s="6">
        <f t="shared" si="6"/>
        <v>48.73</v>
      </c>
      <c r="F95" s="49">
        <v>2</v>
      </c>
      <c r="G95" s="6">
        <f t="shared" si="2"/>
        <v>24.364999999999998</v>
      </c>
      <c r="H95" s="58">
        <f t="shared" si="3"/>
        <v>24.364999999999998</v>
      </c>
    </row>
    <row r="96" spans="1:8" ht="15.75" customHeight="1">
      <c r="A96" s="8" t="s">
        <v>2658</v>
      </c>
      <c r="B96" s="35">
        <v>44557</v>
      </c>
      <c r="C96" s="34" t="s">
        <v>2411</v>
      </c>
      <c r="D96" s="34" t="s">
        <v>353</v>
      </c>
      <c r="E96" s="6">
        <f t="shared" si="6"/>
        <v>9</v>
      </c>
      <c r="F96" s="48">
        <v>2</v>
      </c>
      <c r="G96" s="6">
        <f t="shared" si="2"/>
        <v>4.5</v>
      </c>
      <c r="H96" s="58">
        <f t="shared" si="3"/>
        <v>4.5</v>
      </c>
    </row>
    <row r="97" spans="1:8" ht="15.75" customHeight="1">
      <c r="A97" s="8" t="s">
        <v>2658</v>
      </c>
      <c r="B97" s="35">
        <v>44557</v>
      </c>
      <c r="C97" s="34" t="s">
        <v>3200</v>
      </c>
      <c r="D97" s="34" t="s">
        <v>1245</v>
      </c>
      <c r="E97" s="6">
        <f t="shared" si="6"/>
        <v>24.8</v>
      </c>
      <c r="F97" s="48">
        <v>2</v>
      </c>
      <c r="G97" s="6">
        <f t="shared" si="2"/>
        <v>12.4</v>
      </c>
      <c r="H97" s="58">
        <f t="shared" si="3"/>
        <v>12.4</v>
      </c>
    </row>
    <row r="98" spans="1:8" ht="15.75" customHeight="1">
      <c r="A98" s="8" t="s">
        <v>2658</v>
      </c>
      <c r="B98" s="35">
        <v>44557</v>
      </c>
      <c r="C98" s="34" t="s">
        <v>2675</v>
      </c>
      <c r="D98" s="34" t="s">
        <v>3201</v>
      </c>
      <c r="E98" s="6">
        <f t="shared" si="6"/>
        <v>15.85</v>
      </c>
      <c r="F98" s="48">
        <v>0</v>
      </c>
      <c r="G98" s="6" t="str">
        <f t="shared" si="2"/>
        <v/>
      </c>
      <c r="H98" s="58">
        <f t="shared" si="3"/>
        <v>15.85</v>
      </c>
    </row>
    <row r="99" spans="1:8" ht="15.75" customHeight="1">
      <c r="A99" s="8" t="s">
        <v>2658</v>
      </c>
      <c r="B99" s="35">
        <v>44557</v>
      </c>
      <c r="C99" s="34" t="s">
        <v>2461</v>
      </c>
      <c r="D99" s="34" t="s">
        <v>806</v>
      </c>
      <c r="E99" s="6">
        <f t="shared" si="6"/>
        <v>3.5</v>
      </c>
      <c r="F99" s="48">
        <v>2</v>
      </c>
      <c r="G99" s="6">
        <f t="shared" si="2"/>
        <v>1.75</v>
      </c>
      <c r="H99" s="58">
        <f t="shared" si="3"/>
        <v>1.75</v>
      </c>
    </row>
    <row r="100" spans="1:8" ht="15.75" customHeight="1">
      <c r="A100" s="8" t="s">
        <v>2658</v>
      </c>
      <c r="B100" s="33">
        <v>44558</v>
      </c>
      <c r="C100" s="34" t="s">
        <v>443</v>
      </c>
      <c r="D100" s="34" t="s">
        <v>3202</v>
      </c>
      <c r="E100" s="6">
        <f t="shared" si="6"/>
        <v>18.8</v>
      </c>
      <c r="F100" s="48">
        <v>2</v>
      </c>
      <c r="G100" s="6">
        <f t="shared" si="2"/>
        <v>9.4</v>
      </c>
      <c r="H100" s="58">
        <f t="shared" si="3"/>
        <v>9.4</v>
      </c>
    </row>
    <row r="101" spans="1:8" ht="15.75" customHeight="1">
      <c r="A101" s="8" t="s">
        <v>2658</v>
      </c>
      <c r="B101" s="33">
        <v>44558</v>
      </c>
      <c r="C101" s="34" t="s">
        <v>94</v>
      </c>
      <c r="D101" s="34" t="s">
        <v>2136</v>
      </c>
      <c r="E101" s="6">
        <f t="shared" si="6"/>
        <v>70.2</v>
      </c>
      <c r="F101" s="48">
        <v>2</v>
      </c>
      <c r="G101" s="6">
        <f t="shared" si="2"/>
        <v>35.1</v>
      </c>
      <c r="H101" s="58">
        <f t="shared" si="3"/>
        <v>35.1</v>
      </c>
    </row>
    <row r="102" spans="1:8" ht="15.75" customHeight="1">
      <c r="A102" s="8" t="s">
        <v>2658</v>
      </c>
      <c r="B102" s="35">
        <v>44558</v>
      </c>
      <c r="C102" s="34" t="s">
        <v>2060</v>
      </c>
      <c r="D102" s="34" t="s">
        <v>3203</v>
      </c>
      <c r="E102" s="6">
        <f t="shared" si="6"/>
        <v>91.22</v>
      </c>
      <c r="F102" s="48">
        <v>2</v>
      </c>
      <c r="G102" s="6">
        <f t="shared" si="2"/>
        <v>45.61</v>
      </c>
      <c r="H102" s="58">
        <f t="shared" si="3"/>
        <v>45.61</v>
      </c>
    </row>
    <row r="103" spans="1:8" ht="15.75" customHeight="1">
      <c r="A103" s="8" t="s">
        <v>2658</v>
      </c>
      <c r="B103" s="35">
        <v>44558</v>
      </c>
      <c r="C103" s="34" t="s">
        <v>2737</v>
      </c>
      <c r="D103" s="34" t="s">
        <v>330</v>
      </c>
      <c r="E103" s="6">
        <f t="shared" si="6"/>
        <v>8.8000000000000007</v>
      </c>
      <c r="F103" s="48">
        <v>2</v>
      </c>
      <c r="G103" s="6">
        <f t="shared" si="2"/>
        <v>4.4000000000000004</v>
      </c>
      <c r="H103" s="58">
        <f t="shared" si="3"/>
        <v>4.4000000000000004</v>
      </c>
    </row>
    <row r="104" spans="1:8" ht="15.75" customHeight="1">
      <c r="A104" s="8" t="s">
        <v>2658</v>
      </c>
      <c r="B104" s="35">
        <v>44558</v>
      </c>
      <c r="C104" s="34" t="s">
        <v>1842</v>
      </c>
      <c r="D104" s="34" t="s">
        <v>358</v>
      </c>
      <c r="E104" s="6">
        <f t="shared" si="6"/>
        <v>10</v>
      </c>
      <c r="F104" s="48">
        <v>2</v>
      </c>
      <c r="G104" s="6">
        <f t="shared" si="2"/>
        <v>5</v>
      </c>
      <c r="H104" s="58">
        <f t="shared" si="3"/>
        <v>5</v>
      </c>
    </row>
    <row r="105" spans="1:8" ht="15.75" customHeight="1">
      <c r="A105" s="8" t="s">
        <v>2658</v>
      </c>
      <c r="B105" s="33">
        <v>44559</v>
      </c>
      <c r="C105" s="34" t="s">
        <v>2404</v>
      </c>
      <c r="D105" s="34" t="s">
        <v>3204</v>
      </c>
      <c r="E105" s="6">
        <f t="shared" si="6"/>
        <v>121.91</v>
      </c>
      <c r="F105" s="48">
        <v>2</v>
      </c>
      <c r="G105" s="6">
        <f t="shared" si="2"/>
        <v>60.954999999999998</v>
      </c>
      <c r="H105" s="58">
        <f t="shared" si="3"/>
        <v>60.954999999999998</v>
      </c>
    </row>
    <row r="106" spans="1:8" ht="15.75" customHeight="1">
      <c r="A106" s="8" t="s">
        <v>2658</v>
      </c>
      <c r="B106" s="35">
        <v>44559</v>
      </c>
      <c r="C106" s="34" t="s">
        <v>3081</v>
      </c>
      <c r="D106" s="34" t="s">
        <v>1576</v>
      </c>
      <c r="E106" s="6">
        <f t="shared" si="6"/>
        <v>33.9</v>
      </c>
      <c r="F106" s="48">
        <v>2</v>
      </c>
      <c r="G106" s="6">
        <f t="shared" si="2"/>
        <v>16.95</v>
      </c>
      <c r="H106" s="58">
        <f t="shared" si="3"/>
        <v>16.95</v>
      </c>
    </row>
    <row r="107" spans="1:8" ht="15.75" customHeight="1">
      <c r="A107" s="8" t="s">
        <v>2658</v>
      </c>
      <c r="B107" s="35">
        <v>44560</v>
      </c>
      <c r="C107" s="34" t="s">
        <v>2984</v>
      </c>
      <c r="D107" s="34" t="s">
        <v>2258</v>
      </c>
      <c r="E107" s="6">
        <f t="shared" si="6"/>
        <v>24.2</v>
      </c>
      <c r="F107" s="48">
        <v>2</v>
      </c>
      <c r="G107" s="6">
        <f t="shared" si="2"/>
        <v>12.1</v>
      </c>
      <c r="H107" s="58">
        <f t="shared" si="3"/>
        <v>12.1</v>
      </c>
    </row>
    <row r="108" spans="1:8" ht="15.75" customHeight="1">
      <c r="A108" s="8" t="s">
        <v>2658</v>
      </c>
      <c r="B108" s="35">
        <v>44560</v>
      </c>
      <c r="C108" s="34" t="s">
        <v>2444</v>
      </c>
      <c r="D108" s="34" t="s">
        <v>2238</v>
      </c>
      <c r="E108" s="6">
        <f t="shared" si="6"/>
        <v>19.2</v>
      </c>
      <c r="F108" s="48">
        <v>2</v>
      </c>
      <c r="G108" s="6">
        <f t="shared" si="2"/>
        <v>9.6</v>
      </c>
      <c r="H108" s="58">
        <f t="shared" si="3"/>
        <v>9.6</v>
      </c>
    </row>
    <row r="109" spans="1:8" ht="15.75" customHeight="1">
      <c r="A109" s="8" t="s">
        <v>2658</v>
      </c>
      <c r="B109" s="35">
        <v>44560</v>
      </c>
      <c r="C109" s="34" t="s">
        <v>3205</v>
      </c>
      <c r="D109" s="34" t="s">
        <v>430</v>
      </c>
      <c r="E109" s="6">
        <f t="shared" si="6"/>
        <v>8.1999999999999993</v>
      </c>
      <c r="F109" s="48">
        <v>2</v>
      </c>
      <c r="G109" s="6">
        <f t="shared" si="2"/>
        <v>4.0999999999999996</v>
      </c>
      <c r="H109" s="58">
        <f t="shared" si="3"/>
        <v>4.0999999999999996</v>
      </c>
    </row>
    <row r="110" spans="1:8" ht="15.75" customHeight="1">
      <c r="A110" s="8" t="s">
        <v>2658</v>
      </c>
      <c r="B110" s="35">
        <v>44560</v>
      </c>
      <c r="C110" s="34" t="s">
        <v>2550</v>
      </c>
      <c r="D110" s="34" t="s">
        <v>742</v>
      </c>
      <c r="E110" s="6">
        <f t="shared" si="6"/>
        <v>3.8</v>
      </c>
      <c r="F110" s="48">
        <v>2</v>
      </c>
      <c r="G110" s="6">
        <f t="shared" si="2"/>
        <v>1.9</v>
      </c>
      <c r="H110" s="58">
        <f t="shared" si="3"/>
        <v>1.9</v>
      </c>
    </row>
    <row r="111" spans="1:8" ht="15.75" customHeight="1">
      <c r="A111" s="8" t="s">
        <v>2658</v>
      </c>
      <c r="B111" s="33">
        <v>44561</v>
      </c>
      <c r="C111" s="34" t="s">
        <v>3132</v>
      </c>
      <c r="D111" s="36" t="s">
        <v>330</v>
      </c>
      <c r="E111" s="6">
        <f t="shared" si="6"/>
        <v>8.8000000000000007</v>
      </c>
      <c r="F111" s="48">
        <v>2</v>
      </c>
      <c r="G111" s="6">
        <f t="shared" si="2"/>
        <v>4.4000000000000004</v>
      </c>
      <c r="H111" s="58">
        <f t="shared" si="3"/>
        <v>4.4000000000000004</v>
      </c>
    </row>
    <row r="112" spans="1:8" ht="15.75" customHeight="1">
      <c r="A112" s="8" t="s">
        <v>2658</v>
      </c>
      <c r="B112" s="35">
        <v>44561</v>
      </c>
      <c r="C112" s="34" t="s">
        <v>2823</v>
      </c>
      <c r="D112" s="34" t="s">
        <v>3206</v>
      </c>
      <c r="E112" s="6">
        <f t="shared" si="6"/>
        <v>77.89</v>
      </c>
      <c r="F112" s="48">
        <v>2</v>
      </c>
      <c r="G112" s="6">
        <f t="shared" si="2"/>
        <v>38.945</v>
      </c>
      <c r="H112" s="58">
        <f t="shared" si="3"/>
        <v>38.945</v>
      </c>
    </row>
    <row r="113" spans="1:9" ht="15.75" customHeight="1">
      <c r="A113" s="8" t="s">
        <v>2658</v>
      </c>
      <c r="B113" s="33">
        <v>44561</v>
      </c>
      <c r="C113" s="34" t="s">
        <v>2675</v>
      </c>
      <c r="D113" s="34" t="s">
        <v>2131</v>
      </c>
      <c r="E113" s="6">
        <f t="shared" si="6"/>
        <v>16.850000000000001</v>
      </c>
      <c r="F113" s="48">
        <v>2</v>
      </c>
      <c r="G113" s="6">
        <f t="shared" si="2"/>
        <v>8.4250000000000007</v>
      </c>
      <c r="H113" s="58">
        <f t="shared" si="3"/>
        <v>8.4250000000000007</v>
      </c>
    </row>
    <row r="114" spans="1:9" ht="15.75" customHeight="1">
      <c r="A114" s="8" t="s">
        <v>2658</v>
      </c>
      <c r="B114" s="33">
        <v>44562</v>
      </c>
      <c r="C114" s="34" t="s">
        <v>3207</v>
      </c>
      <c r="D114" s="34" t="s">
        <v>3208</v>
      </c>
      <c r="E114" s="6">
        <f t="shared" si="6"/>
        <v>242</v>
      </c>
      <c r="F114" s="48">
        <v>0</v>
      </c>
      <c r="G114" s="6" t="str">
        <f t="shared" si="2"/>
        <v/>
      </c>
      <c r="H114" s="58">
        <f t="shared" si="3"/>
        <v>242</v>
      </c>
    </row>
    <row r="115" spans="1:9" ht="15.75" customHeight="1">
      <c r="A115" s="8" t="s">
        <v>2658</v>
      </c>
      <c r="B115" s="33">
        <v>44563</v>
      </c>
      <c r="C115" s="34" t="s">
        <v>2461</v>
      </c>
      <c r="D115" s="34" t="s">
        <v>617</v>
      </c>
      <c r="E115" s="6">
        <f t="shared" si="6"/>
        <v>4.3</v>
      </c>
      <c r="F115" s="48">
        <v>2</v>
      </c>
      <c r="G115" s="6">
        <f t="shared" si="2"/>
        <v>2.15</v>
      </c>
      <c r="H115" s="58">
        <f t="shared" si="3"/>
        <v>2.15</v>
      </c>
    </row>
    <row r="116" spans="1:9" ht="15.75" customHeight="1">
      <c r="A116" s="8" t="s">
        <v>2658</v>
      </c>
      <c r="B116" s="35">
        <v>44563</v>
      </c>
      <c r="C116" s="34" t="s">
        <v>2645</v>
      </c>
      <c r="D116" s="34" t="s">
        <v>2229</v>
      </c>
      <c r="E116" s="6">
        <f t="shared" si="6"/>
        <v>17</v>
      </c>
      <c r="F116" s="48">
        <v>0</v>
      </c>
      <c r="G116" s="6" t="str">
        <f t="shared" si="2"/>
        <v/>
      </c>
      <c r="H116" s="58">
        <f t="shared" si="3"/>
        <v>17</v>
      </c>
    </row>
    <row r="117" spans="1:9" ht="15.75" customHeight="1">
      <c r="A117" s="8" t="s">
        <v>2658</v>
      </c>
      <c r="B117" s="33">
        <v>44563</v>
      </c>
      <c r="C117" s="34" t="s">
        <v>3112</v>
      </c>
      <c r="D117" s="34" t="s">
        <v>1108</v>
      </c>
      <c r="E117" s="6">
        <f t="shared" si="6"/>
        <v>6.98</v>
      </c>
      <c r="F117" s="49">
        <v>2</v>
      </c>
      <c r="G117" s="6">
        <f t="shared" si="2"/>
        <v>3.49</v>
      </c>
      <c r="H117" s="58">
        <f t="shared" si="3"/>
        <v>3.49</v>
      </c>
    </row>
    <row r="118" spans="1:9" ht="15.75" customHeight="1">
      <c r="A118" s="8" t="s">
        <v>2658</v>
      </c>
      <c r="B118" s="35">
        <v>44564</v>
      </c>
      <c r="C118" s="34" t="s">
        <v>3098</v>
      </c>
      <c r="D118" s="36" t="s">
        <v>3023</v>
      </c>
      <c r="E118" s="6">
        <f t="shared" si="6"/>
        <v>589.63</v>
      </c>
      <c r="F118" s="48">
        <v>2</v>
      </c>
      <c r="G118" s="6">
        <f t="shared" si="2"/>
        <v>294.815</v>
      </c>
      <c r="H118" s="58">
        <f t="shared" si="3"/>
        <v>294.815</v>
      </c>
    </row>
    <row r="119" spans="1:9" ht="15.75" customHeight="1">
      <c r="A119" s="8" t="s">
        <v>2658</v>
      </c>
      <c r="B119" s="33">
        <v>44564</v>
      </c>
      <c r="C119" s="34" t="s">
        <v>3209</v>
      </c>
      <c r="D119" s="34" t="s">
        <v>3210</v>
      </c>
      <c r="E119" s="6">
        <f t="shared" si="6"/>
        <v>4667.47</v>
      </c>
      <c r="F119" s="49">
        <v>1</v>
      </c>
      <c r="G119" s="6"/>
      <c r="H119" s="58"/>
    </row>
    <row r="120" spans="1:9" ht="15.75" customHeight="1">
      <c r="A120" s="8" t="s">
        <v>2719</v>
      </c>
      <c r="B120" s="33">
        <v>44538</v>
      </c>
      <c r="C120" s="34" t="s">
        <v>3211</v>
      </c>
      <c r="D120" s="34" t="s">
        <v>3212</v>
      </c>
      <c r="E120" s="6">
        <f t="shared" si="6"/>
        <v>589.74</v>
      </c>
      <c r="F120" s="48">
        <v>1</v>
      </c>
      <c r="G120" s="6"/>
      <c r="H120" s="58"/>
    </row>
    <row r="121" spans="1:9" ht="15.75" customHeight="1">
      <c r="A121" s="8" t="s">
        <v>2719</v>
      </c>
      <c r="B121" s="33">
        <v>44538</v>
      </c>
      <c r="C121" s="34" t="s">
        <v>3213</v>
      </c>
      <c r="D121" s="34" t="s">
        <v>2339</v>
      </c>
      <c r="E121" s="6">
        <f t="shared" si="6"/>
        <v>160</v>
      </c>
      <c r="F121" s="49">
        <v>2</v>
      </c>
      <c r="G121" s="6">
        <f t="shared" ref="G121:G128" si="7">IFERROR(E121/F121,"")</f>
        <v>80</v>
      </c>
      <c r="H121" s="58">
        <f t="shared" ref="H121:H128" si="8">IF(F121=0,E121,E121-G121)</f>
        <v>80</v>
      </c>
    </row>
    <row r="122" spans="1:9" ht="15.75" customHeight="1">
      <c r="A122" s="8" t="s">
        <v>2719</v>
      </c>
      <c r="B122" s="33">
        <v>44542</v>
      </c>
      <c r="C122" s="34" t="s">
        <v>3214</v>
      </c>
      <c r="D122" s="34" t="s">
        <v>358</v>
      </c>
      <c r="E122" s="6">
        <f t="shared" si="6"/>
        <v>10</v>
      </c>
      <c r="F122" s="49">
        <v>2</v>
      </c>
      <c r="G122" s="6">
        <f t="shared" si="7"/>
        <v>5</v>
      </c>
      <c r="H122" s="58">
        <f t="shared" si="8"/>
        <v>5</v>
      </c>
    </row>
    <row r="123" spans="1:9" ht="15.75" customHeight="1">
      <c r="A123" s="8" t="s">
        <v>2719</v>
      </c>
      <c r="B123" s="35">
        <v>44542</v>
      </c>
      <c r="C123" s="36" t="s">
        <v>3215</v>
      </c>
      <c r="D123" s="36" t="s">
        <v>1021</v>
      </c>
      <c r="E123" s="6">
        <f t="shared" si="6"/>
        <v>47</v>
      </c>
      <c r="F123" s="48">
        <v>2</v>
      </c>
      <c r="G123" s="6">
        <f t="shared" si="7"/>
        <v>23.5</v>
      </c>
      <c r="H123" s="58">
        <f t="shared" si="8"/>
        <v>23.5</v>
      </c>
      <c r="I123" s="34" t="s">
        <v>3216</v>
      </c>
    </row>
    <row r="124" spans="1:9" ht="15.75" customHeight="1">
      <c r="A124" s="8" t="s">
        <v>2719</v>
      </c>
      <c r="B124" s="33">
        <v>44546</v>
      </c>
      <c r="C124" s="34" t="s">
        <v>292</v>
      </c>
      <c r="D124" s="34" t="s">
        <v>3217</v>
      </c>
      <c r="E124" s="6">
        <f t="shared" si="6"/>
        <v>76.28</v>
      </c>
      <c r="F124" s="49">
        <v>2</v>
      </c>
      <c r="G124" s="6">
        <f t="shared" si="7"/>
        <v>38.14</v>
      </c>
      <c r="H124" s="58">
        <f t="shared" si="8"/>
        <v>38.14</v>
      </c>
    </row>
    <row r="125" spans="1:9" ht="15.75" customHeight="1">
      <c r="A125" s="8" t="s">
        <v>2719</v>
      </c>
      <c r="B125" s="33">
        <v>44549</v>
      </c>
      <c r="C125" s="34" t="s">
        <v>3218</v>
      </c>
      <c r="D125" s="34" t="s">
        <v>358</v>
      </c>
      <c r="E125" s="6">
        <f t="shared" si="6"/>
        <v>10</v>
      </c>
      <c r="F125" s="49">
        <v>2</v>
      </c>
      <c r="G125" s="6">
        <f t="shared" si="7"/>
        <v>5</v>
      </c>
      <c r="H125" s="58">
        <f t="shared" si="8"/>
        <v>5</v>
      </c>
    </row>
    <row r="126" spans="1:9" ht="15.75" customHeight="1">
      <c r="A126" s="8" t="s">
        <v>2719</v>
      </c>
      <c r="B126" s="33">
        <v>44552</v>
      </c>
      <c r="C126" s="34" t="s">
        <v>3215</v>
      </c>
      <c r="D126" s="34" t="s">
        <v>2339</v>
      </c>
      <c r="E126" s="6">
        <f t="shared" si="6"/>
        <v>160</v>
      </c>
      <c r="F126" s="49">
        <v>2</v>
      </c>
      <c r="G126" s="6">
        <f t="shared" si="7"/>
        <v>80</v>
      </c>
      <c r="H126" s="58">
        <f t="shared" si="8"/>
        <v>80</v>
      </c>
    </row>
    <row r="127" spans="1:9" ht="15.75" customHeight="1">
      <c r="A127" s="8" t="s">
        <v>2719</v>
      </c>
      <c r="B127" s="33">
        <v>44556</v>
      </c>
      <c r="C127" s="34" t="s">
        <v>3219</v>
      </c>
      <c r="D127" s="34" t="s">
        <v>358</v>
      </c>
      <c r="E127" s="6">
        <f t="shared" si="6"/>
        <v>10</v>
      </c>
      <c r="F127" s="49">
        <v>2</v>
      </c>
      <c r="G127" s="6">
        <f t="shared" si="7"/>
        <v>5</v>
      </c>
      <c r="H127" s="58">
        <f t="shared" si="8"/>
        <v>5</v>
      </c>
    </row>
    <row r="128" spans="1:9" ht="15.75" customHeight="1">
      <c r="A128" s="8" t="s">
        <v>2719</v>
      </c>
      <c r="B128" s="33">
        <v>44557</v>
      </c>
      <c r="C128" s="34" t="s">
        <v>292</v>
      </c>
      <c r="D128" s="34" t="s">
        <v>3220</v>
      </c>
      <c r="E128" s="6">
        <f t="shared" si="6"/>
        <v>75.91</v>
      </c>
      <c r="F128" s="49">
        <v>2</v>
      </c>
      <c r="G128" s="6">
        <f t="shared" si="7"/>
        <v>37.954999999999998</v>
      </c>
      <c r="H128" s="58">
        <f t="shared" si="8"/>
        <v>37.954999999999998</v>
      </c>
    </row>
    <row r="129" spans="1:8" ht="15.75" customHeight="1">
      <c r="A129" s="8"/>
      <c r="B129" s="23"/>
      <c r="C129" s="21"/>
      <c r="D129" s="22"/>
      <c r="E129" s="6"/>
      <c r="F129" s="49"/>
      <c r="G129" s="6"/>
      <c r="H129" s="58"/>
    </row>
    <row r="130" spans="1:8" ht="15.75" customHeight="1">
      <c r="A130" s="8"/>
      <c r="B130" s="23"/>
      <c r="C130" s="21"/>
      <c r="D130" s="22"/>
      <c r="E130" s="6"/>
      <c r="F130" s="49"/>
      <c r="G130" s="6"/>
      <c r="H130" s="58"/>
    </row>
    <row r="131" spans="1:8" ht="15.75" customHeight="1">
      <c r="A131" s="8"/>
      <c r="B131" s="23"/>
      <c r="C131" s="21"/>
      <c r="D131" s="22"/>
      <c r="E131" s="6"/>
      <c r="F131" s="49"/>
      <c r="G131" s="6"/>
      <c r="H131" s="58"/>
    </row>
    <row r="132" spans="1:8" ht="15.75" customHeight="1">
      <c r="A132" s="8"/>
      <c r="B132" s="23"/>
      <c r="C132" s="21"/>
      <c r="D132" s="22"/>
      <c r="E132" s="6"/>
      <c r="F132" s="49"/>
      <c r="G132" s="6"/>
      <c r="H132" s="58"/>
    </row>
    <row r="133" spans="1:8" ht="15.75" customHeight="1">
      <c r="A133" s="8"/>
      <c r="B133" s="23"/>
      <c r="C133" s="21"/>
      <c r="D133" s="22"/>
      <c r="E133" s="6"/>
      <c r="F133" s="49"/>
      <c r="G133" s="6"/>
      <c r="H133" s="58"/>
    </row>
    <row r="134" spans="1:8" ht="15.75" customHeight="1">
      <c r="A134" s="8"/>
      <c r="B134" s="23"/>
      <c r="C134" s="21"/>
      <c r="D134" s="22"/>
      <c r="E134" s="6"/>
      <c r="F134" s="49"/>
      <c r="G134" s="13"/>
      <c r="H134" s="58"/>
    </row>
    <row r="135" spans="1:8" ht="15.75" customHeight="1">
      <c r="F135" s="49"/>
      <c r="G135" s="13"/>
    </row>
    <row r="136" spans="1:8" ht="15.75" customHeight="1">
      <c r="F136" s="49"/>
      <c r="G136" s="13"/>
    </row>
    <row r="137" spans="1:8" ht="15.75" customHeight="1">
      <c r="F137" s="49"/>
      <c r="G137" s="13"/>
    </row>
    <row r="138" spans="1:8" ht="15.75" customHeight="1">
      <c r="F138" s="49"/>
      <c r="G138" s="13"/>
    </row>
    <row r="139" spans="1:8" ht="15.75" customHeight="1">
      <c r="F139" s="49"/>
      <c r="G139" s="13"/>
    </row>
    <row r="140" spans="1:8" ht="15.75" customHeight="1">
      <c r="F140" s="49"/>
      <c r="G140" s="13"/>
    </row>
    <row r="141" spans="1:8" ht="15.75" customHeight="1">
      <c r="F141" s="49"/>
      <c r="G141" s="13"/>
    </row>
    <row r="142" spans="1:8" ht="15.75" customHeight="1">
      <c r="F142" s="49"/>
      <c r="G142" s="13"/>
    </row>
    <row r="143" spans="1:8" ht="15.75" customHeight="1">
      <c r="F143" s="49"/>
      <c r="G143" s="13"/>
    </row>
    <row r="144" spans="1:8" ht="15.75" customHeight="1">
      <c r="F144" s="49"/>
      <c r="G144" s="13"/>
    </row>
    <row r="145" spans="6:7" ht="15.75" customHeight="1">
      <c r="F145" s="49"/>
      <c r="G145" s="13"/>
    </row>
    <row r="146" spans="6:7" ht="15.75" customHeight="1">
      <c r="F146" s="49"/>
      <c r="G146" s="13"/>
    </row>
    <row r="147" spans="6:7" ht="15.75" customHeight="1">
      <c r="F147" s="49"/>
      <c r="G147" s="13"/>
    </row>
    <row r="148" spans="6:7" ht="15.75" customHeight="1">
      <c r="F148" s="49"/>
      <c r="G148" s="13"/>
    </row>
    <row r="149" spans="6:7" ht="15.75" customHeight="1">
      <c r="F149" s="49"/>
      <c r="G149" s="13"/>
    </row>
    <row r="150" spans="6:7" ht="15.75" customHeight="1">
      <c r="F150" s="49"/>
      <c r="G150" s="13"/>
    </row>
    <row r="151" spans="6:7" ht="15.75" customHeight="1">
      <c r="F151" s="49"/>
      <c r="G151" s="13"/>
    </row>
    <row r="152" spans="6:7" ht="15.75" customHeight="1">
      <c r="F152" s="49"/>
      <c r="G152" s="13"/>
    </row>
    <row r="153" spans="6:7" ht="15.75" customHeight="1">
      <c r="F153" s="49"/>
      <c r="G153" s="13"/>
    </row>
    <row r="154" spans="6:7" ht="15.75" customHeight="1">
      <c r="F154" s="49"/>
      <c r="G154" s="13"/>
    </row>
    <row r="155" spans="6:7" ht="15.75" customHeight="1">
      <c r="F155" s="49"/>
      <c r="G155" s="13"/>
    </row>
    <row r="156" spans="6:7" ht="15.75" customHeight="1">
      <c r="F156" s="49"/>
      <c r="G156" s="13"/>
    </row>
    <row r="157" spans="6:7" ht="15.75" customHeight="1">
      <c r="F157" s="49"/>
      <c r="G157" s="13"/>
    </row>
    <row r="158" spans="6:7" ht="15.75" customHeight="1">
      <c r="F158" s="49"/>
      <c r="G158" s="13"/>
    </row>
    <row r="159" spans="6:7" ht="15.75" customHeight="1">
      <c r="F159" s="49"/>
      <c r="G159" s="13"/>
    </row>
    <row r="160" spans="6:7" ht="15.75" customHeight="1">
      <c r="F160" s="49"/>
      <c r="G160" s="13"/>
    </row>
    <row r="161" spans="6:7" ht="15.75" customHeight="1">
      <c r="F161" s="49"/>
      <c r="G161" s="13"/>
    </row>
    <row r="162" spans="6:7" ht="15.75" customHeight="1">
      <c r="F162" s="49"/>
      <c r="G162" s="13"/>
    </row>
    <row r="163" spans="6:7" ht="15.75" customHeight="1">
      <c r="F163" s="49"/>
      <c r="G163" s="13"/>
    </row>
    <row r="164" spans="6:7" ht="15.75" customHeight="1">
      <c r="F164" s="49"/>
      <c r="G164" s="13"/>
    </row>
    <row r="165" spans="6:7" ht="15.75" customHeight="1">
      <c r="F165" s="49"/>
      <c r="G165" s="13"/>
    </row>
    <row r="166" spans="6:7" ht="15.75" customHeight="1">
      <c r="F166" s="49"/>
      <c r="G166" s="13"/>
    </row>
    <row r="167" spans="6:7" ht="15.75" customHeight="1">
      <c r="F167" s="49"/>
      <c r="G167" s="13"/>
    </row>
    <row r="168" spans="6:7" ht="15.75" customHeight="1">
      <c r="F168" s="49"/>
      <c r="G168" s="13"/>
    </row>
    <row r="169" spans="6:7" ht="15.75" customHeight="1">
      <c r="F169" s="49"/>
      <c r="G169" s="13"/>
    </row>
    <row r="170" spans="6:7" ht="15.75" customHeight="1">
      <c r="F170" s="49"/>
      <c r="G170" s="13"/>
    </row>
    <row r="171" spans="6:7" ht="15.75" customHeight="1">
      <c r="F171" s="49"/>
      <c r="G171" s="13"/>
    </row>
    <row r="172" spans="6:7" ht="15.75" customHeight="1">
      <c r="F172" s="49"/>
      <c r="G172" s="13"/>
    </row>
    <row r="173" spans="6:7" ht="15.75" customHeight="1">
      <c r="F173" s="49"/>
      <c r="G173" s="13"/>
    </row>
    <row r="174" spans="6:7" ht="15.75" customHeight="1">
      <c r="F174" s="49"/>
      <c r="G174" s="13"/>
    </row>
    <row r="175" spans="6:7" ht="15.75" customHeight="1">
      <c r="F175" s="49"/>
      <c r="G175" s="13"/>
    </row>
    <row r="176" spans="6:7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34" xr:uid="{089EC5D6-00B6-4AB7-A2AE-CFD62214B857}">
        <sortState xmlns:xlrd2="http://schemas.microsoft.com/office/spreadsheetml/2017/richdata2" ref="A2:H134">
          <sortCondition descending="1" ref="E2:E134"/>
          <sortCondition descending="1" ref="H2:H134"/>
        </sortState>
      </autoFilter>
    </customSheetView>
  </customSheetView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1550</v>
      </c>
      <c r="B1" s="8"/>
      <c r="C1" s="8"/>
      <c r="D1" s="8"/>
      <c r="E1" s="6">
        <f>SUM(E3:E200)</f>
        <v>4309.1099999999997</v>
      </c>
      <c r="F1" s="48"/>
      <c r="G1" s="59">
        <f t="shared" ref="G1:H1" si="0">SUM(G3:G200)</f>
        <v>1897.3649999999989</v>
      </c>
      <c r="H1" s="27">
        <f t="shared" si="0"/>
        <v>2411.7449999999999</v>
      </c>
      <c r="I1" s="31" t="s">
        <v>1864</v>
      </c>
      <c r="J1" s="31">
        <f>G1*1</f>
        <v>1897.3649999999989</v>
      </c>
      <c r="K1" s="31">
        <f>SUM(G1:H1)-J1</f>
        <v>2411.7449999999999</v>
      </c>
      <c r="L1" s="31">
        <f>SUM(J1:K1)</f>
        <v>4309.1099999999988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2143.3649999999989</v>
      </c>
      <c r="K2" s="31">
        <f>K1+K6+K7</f>
        <v>2780.7449999999999</v>
      </c>
      <c r="L2" s="31">
        <f>SUM(J2:K2)</f>
        <v>4924.1099999999988</v>
      </c>
    </row>
    <row r="3" spans="1:12" ht="15.75">
      <c r="A3" s="8" t="s">
        <v>2658</v>
      </c>
      <c r="B3" s="35">
        <v>44562</v>
      </c>
      <c r="C3" s="34" t="s">
        <v>3221</v>
      </c>
      <c r="D3" s="34" t="s">
        <v>3222</v>
      </c>
      <c r="E3" s="6">
        <f t="shared" ref="E3:E9" si="1">MID(D3,3,LEN(D3)-2)+0</f>
        <v>8.5</v>
      </c>
      <c r="F3" s="48">
        <v>2</v>
      </c>
      <c r="G3" s="6">
        <f t="shared" ref="G3:G150" si="2">IFERROR(E3/F3,"")</f>
        <v>4.25</v>
      </c>
      <c r="H3" s="58">
        <f t="shared" ref="H3:H150" si="3">IF(F3=0,E3,E3-G3)</f>
        <v>4.25</v>
      </c>
      <c r="I3" s="60" t="s">
        <v>1868</v>
      </c>
      <c r="J3" s="61">
        <f>J1-J7+J6</f>
        <v>2143.3649999999989</v>
      </c>
      <c r="K3" s="32"/>
      <c r="L3" s="32"/>
    </row>
    <row r="4" spans="1:12">
      <c r="A4" s="8" t="s">
        <v>2658</v>
      </c>
      <c r="B4" s="35">
        <v>44562</v>
      </c>
      <c r="C4" s="34" t="s">
        <v>2764</v>
      </c>
      <c r="D4" s="34" t="s">
        <v>249</v>
      </c>
      <c r="E4" s="6">
        <f t="shared" si="1"/>
        <v>8</v>
      </c>
      <c r="F4" s="48">
        <v>2</v>
      </c>
      <c r="G4" s="6">
        <f t="shared" si="2"/>
        <v>4</v>
      </c>
      <c r="H4" s="58">
        <f t="shared" si="3"/>
        <v>4</v>
      </c>
    </row>
    <row r="5" spans="1:12" ht="15.75">
      <c r="A5" s="8" t="s">
        <v>2658</v>
      </c>
      <c r="B5" s="35">
        <v>44562</v>
      </c>
      <c r="C5" s="34" t="s">
        <v>3223</v>
      </c>
      <c r="D5" s="34" t="s">
        <v>62</v>
      </c>
      <c r="E5" s="6">
        <f t="shared" si="1"/>
        <v>2.2999999999999998</v>
      </c>
      <c r="F5" s="48">
        <v>2</v>
      </c>
      <c r="G5" s="6">
        <f t="shared" si="2"/>
        <v>1.1499999999999999</v>
      </c>
      <c r="H5" s="58">
        <f t="shared" si="3"/>
        <v>1.1499999999999999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44562</v>
      </c>
      <c r="C6" s="34" t="s">
        <v>1842</v>
      </c>
      <c r="D6" s="34" t="s">
        <v>358</v>
      </c>
      <c r="E6" s="6">
        <f t="shared" si="1"/>
        <v>10</v>
      </c>
      <c r="F6" s="48">
        <v>2</v>
      </c>
      <c r="G6" s="6">
        <f t="shared" si="2"/>
        <v>5</v>
      </c>
      <c r="H6" s="58">
        <f t="shared" si="3"/>
        <v>5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44562</v>
      </c>
      <c r="C7" s="34" t="s">
        <v>3224</v>
      </c>
      <c r="D7" s="34" t="s">
        <v>1099</v>
      </c>
      <c r="E7" s="6">
        <f t="shared" si="1"/>
        <v>2.2000000000000002</v>
      </c>
      <c r="F7" s="48">
        <v>2</v>
      </c>
      <c r="G7" s="6">
        <f t="shared" si="2"/>
        <v>1.1000000000000001</v>
      </c>
      <c r="H7" s="58">
        <f t="shared" si="3"/>
        <v>1.1000000000000001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44562</v>
      </c>
      <c r="C8" s="34" t="s">
        <v>2764</v>
      </c>
      <c r="D8" s="34" t="s">
        <v>3225</v>
      </c>
      <c r="E8" s="6">
        <f t="shared" si="1"/>
        <v>4.12</v>
      </c>
      <c r="F8" s="57">
        <v>2</v>
      </c>
      <c r="G8" s="6">
        <f t="shared" si="2"/>
        <v>2.06</v>
      </c>
      <c r="H8" s="58">
        <f t="shared" si="3"/>
        <v>2.06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44562</v>
      </c>
      <c r="C9" s="34" t="s">
        <v>3221</v>
      </c>
      <c r="D9" s="34" t="s">
        <v>3222</v>
      </c>
      <c r="E9" s="6">
        <f t="shared" si="1"/>
        <v>8.5</v>
      </c>
      <c r="F9" s="48">
        <v>2</v>
      </c>
      <c r="G9" s="6">
        <f t="shared" si="2"/>
        <v>4.25</v>
      </c>
      <c r="H9" s="58">
        <f t="shared" si="3"/>
        <v>4.25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44562</v>
      </c>
      <c r="C10" s="34" t="s">
        <v>2764</v>
      </c>
      <c r="D10" s="36" t="s">
        <v>3226</v>
      </c>
      <c r="E10" s="6">
        <v>-4</v>
      </c>
      <c r="F10" s="48">
        <v>2</v>
      </c>
      <c r="G10" s="6">
        <f t="shared" si="2"/>
        <v>-2</v>
      </c>
      <c r="H10" s="58">
        <f t="shared" si="3"/>
        <v>-2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44562</v>
      </c>
      <c r="C11" s="34" t="s">
        <v>458</v>
      </c>
      <c r="D11" s="34" t="s">
        <v>3227</v>
      </c>
      <c r="E11" s="6">
        <f t="shared" ref="E11:E150" si="4">MID(D11,3,LEN(D11)-2)+0</f>
        <v>38.92</v>
      </c>
      <c r="F11" s="48">
        <v>2</v>
      </c>
      <c r="G11" s="6">
        <f t="shared" si="2"/>
        <v>19.46</v>
      </c>
      <c r="H11" s="58">
        <f t="shared" si="3"/>
        <v>19.46</v>
      </c>
    </row>
    <row r="12" spans="1:12" ht="15.75">
      <c r="A12" s="8" t="s">
        <v>2658</v>
      </c>
      <c r="B12" s="35">
        <v>44563</v>
      </c>
      <c r="C12" s="34" t="s">
        <v>3228</v>
      </c>
      <c r="D12" s="34" t="s">
        <v>3229</v>
      </c>
      <c r="E12" s="6">
        <f t="shared" si="4"/>
        <v>46.8</v>
      </c>
      <c r="F12" s="48">
        <v>2</v>
      </c>
      <c r="G12" s="6">
        <f t="shared" si="2"/>
        <v>23.4</v>
      </c>
      <c r="H12" s="58">
        <f t="shared" si="3"/>
        <v>23.4</v>
      </c>
      <c r="I12" s="1" t="s">
        <v>1818</v>
      </c>
      <c r="J12" s="16">
        <f>J8-K2</f>
        <v>2817.2550000000001</v>
      </c>
      <c r="K12" s="17">
        <f t="shared" ref="K12:K13" si="5">J12/J8</f>
        <v>0.50326098606645231</v>
      </c>
    </row>
    <row r="13" spans="1:12" ht="15.75">
      <c r="A13" s="8" t="s">
        <v>2658</v>
      </c>
      <c r="B13" s="35">
        <v>44563</v>
      </c>
      <c r="C13" s="34" t="s">
        <v>2764</v>
      </c>
      <c r="D13" s="34" t="s">
        <v>3230</v>
      </c>
      <c r="E13" s="6">
        <f t="shared" si="4"/>
        <v>5.87</v>
      </c>
      <c r="F13" s="48">
        <v>2</v>
      </c>
      <c r="G13" s="6">
        <f t="shared" si="2"/>
        <v>2.9350000000000001</v>
      </c>
      <c r="H13" s="58">
        <f t="shared" si="3"/>
        <v>2.9350000000000001</v>
      </c>
      <c r="I13" s="1" t="s">
        <v>1821</v>
      </c>
      <c r="J13" s="16">
        <f>J9-J2</f>
        <v>1811.8850000000011</v>
      </c>
      <c r="K13" s="17">
        <f t="shared" si="5"/>
        <v>0.45809620125150147</v>
      </c>
    </row>
    <row r="14" spans="1:12">
      <c r="A14" s="8" t="s">
        <v>2658</v>
      </c>
      <c r="B14" s="35">
        <v>44564</v>
      </c>
      <c r="C14" s="36" t="s">
        <v>2716</v>
      </c>
      <c r="D14" s="36" t="s">
        <v>1217</v>
      </c>
      <c r="E14" s="6">
        <f t="shared" si="4"/>
        <v>19.8</v>
      </c>
      <c r="F14" s="48">
        <v>0</v>
      </c>
      <c r="G14" s="6" t="str">
        <f t="shared" si="2"/>
        <v/>
      </c>
      <c r="H14" s="58">
        <f t="shared" si="3"/>
        <v>19.8</v>
      </c>
    </row>
    <row r="15" spans="1:12">
      <c r="A15" s="8" t="s">
        <v>2658</v>
      </c>
      <c r="B15" s="35">
        <v>44564</v>
      </c>
      <c r="C15" s="34" t="s">
        <v>2797</v>
      </c>
      <c r="D15" s="34" t="s">
        <v>3231</v>
      </c>
      <c r="E15" s="6">
        <f t="shared" si="4"/>
        <v>84.74</v>
      </c>
      <c r="F15" s="48">
        <v>2</v>
      </c>
      <c r="G15" s="6">
        <f t="shared" si="2"/>
        <v>42.37</v>
      </c>
      <c r="H15" s="58">
        <f t="shared" si="3"/>
        <v>42.37</v>
      </c>
    </row>
    <row r="16" spans="1:12">
      <c r="A16" s="8" t="s">
        <v>2658</v>
      </c>
      <c r="B16" s="35">
        <v>44564</v>
      </c>
      <c r="C16" s="34" t="s">
        <v>2737</v>
      </c>
      <c r="D16" s="34" t="s">
        <v>2780</v>
      </c>
      <c r="E16" s="6">
        <f t="shared" si="4"/>
        <v>4.0999999999999996</v>
      </c>
      <c r="F16" s="48">
        <v>2</v>
      </c>
      <c r="G16" s="6">
        <f t="shared" si="2"/>
        <v>2.0499999999999998</v>
      </c>
      <c r="H16" s="58">
        <f t="shared" si="3"/>
        <v>2.0499999999999998</v>
      </c>
    </row>
    <row r="17" spans="1:10">
      <c r="A17" s="8" t="s">
        <v>2658</v>
      </c>
      <c r="B17" s="35">
        <v>44564</v>
      </c>
      <c r="C17" s="34" t="s">
        <v>443</v>
      </c>
      <c r="D17" s="34" t="s">
        <v>3232</v>
      </c>
      <c r="E17" s="6">
        <f t="shared" si="4"/>
        <v>16.600000000000001</v>
      </c>
      <c r="F17" s="48">
        <v>2</v>
      </c>
      <c r="G17" s="6">
        <f t="shared" si="2"/>
        <v>8.3000000000000007</v>
      </c>
      <c r="H17" s="58">
        <f t="shared" si="3"/>
        <v>8.3000000000000007</v>
      </c>
    </row>
    <row r="18" spans="1:10">
      <c r="A18" s="8" t="s">
        <v>2658</v>
      </c>
      <c r="B18" s="35">
        <v>44565</v>
      </c>
      <c r="C18" s="34" t="s">
        <v>1175</v>
      </c>
      <c r="D18" s="34" t="s">
        <v>2443</v>
      </c>
      <c r="E18" s="6">
        <f t="shared" si="4"/>
        <v>1.1000000000000001</v>
      </c>
      <c r="F18" s="48">
        <v>2</v>
      </c>
      <c r="G18" s="6">
        <f t="shared" si="2"/>
        <v>0.55000000000000004</v>
      </c>
      <c r="H18" s="58">
        <f t="shared" si="3"/>
        <v>0.55000000000000004</v>
      </c>
    </row>
    <row r="19" spans="1:10">
      <c r="A19" s="8" t="s">
        <v>2658</v>
      </c>
      <c r="B19" s="33">
        <v>44565</v>
      </c>
      <c r="C19" s="34" t="s">
        <v>1175</v>
      </c>
      <c r="D19" s="34" t="s">
        <v>3198</v>
      </c>
      <c r="E19" s="6">
        <f t="shared" si="4"/>
        <v>32.299999999999997</v>
      </c>
      <c r="F19" s="48">
        <v>2</v>
      </c>
      <c r="G19" s="6">
        <f t="shared" si="2"/>
        <v>16.149999999999999</v>
      </c>
      <c r="H19" s="58">
        <f t="shared" si="3"/>
        <v>16.149999999999999</v>
      </c>
    </row>
    <row r="20" spans="1:10">
      <c r="A20" s="8" t="s">
        <v>2658</v>
      </c>
      <c r="B20" s="35">
        <v>44565</v>
      </c>
      <c r="C20" s="34" t="s">
        <v>3233</v>
      </c>
      <c r="D20" s="34" t="s">
        <v>3234</v>
      </c>
      <c r="E20" s="6">
        <f t="shared" si="4"/>
        <v>64.5</v>
      </c>
      <c r="F20" s="48">
        <v>2</v>
      </c>
      <c r="G20" s="6">
        <f t="shared" si="2"/>
        <v>32.25</v>
      </c>
      <c r="H20" s="58">
        <f t="shared" si="3"/>
        <v>32.25</v>
      </c>
    </row>
    <row r="21" spans="1:10" ht="15.75" customHeight="1">
      <c r="A21" s="8" t="s">
        <v>2658</v>
      </c>
      <c r="B21" s="35">
        <v>44565</v>
      </c>
      <c r="C21" s="34" t="s">
        <v>823</v>
      </c>
      <c r="D21" s="34" t="s">
        <v>2523</v>
      </c>
      <c r="E21" s="6">
        <f t="shared" si="4"/>
        <v>17.8</v>
      </c>
      <c r="F21" s="48">
        <v>2</v>
      </c>
      <c r="G21" s="6">
        <f t="shared" si="2"/>
        <v>8.9</v>
      </c>
      <c r="H21" s="58">
        <f t="shared" si="3"/>
        <v>8.9</v>
      </c>
    </row>
    <row r="22" spans="1:10" ht="15.75" customHeight="1">
      <c r="A22" s="8" t="s">
        <v>2658</v>
      </c>
      <c r="B22" s="35">
        <v>44566</v>
      </c>
      <c r="C22" s="34" t="s">
        <v>3235</v>
      </c>
      <c r="D22" s="34" t="s">
        <v>2070</v>
      </c>
      <c r="E22" s="6">
        <f t="shared" si="4"/>
        <v>13.11</v>
      </c>
      <c r="F22" s="49">
        <v>2</v>
      </c>
      <c r="G22" s="6">
        <f t="shared" si="2"/>
        <v>6.5549999999999997</v>
      </c>
      <c r="H22" s="58">
        <f t="shared" si="3"/>
        <v>6.5549999999999997</v>
      </c>
      <c r="J22" s="36"/>
    </row>
    <row r="23" spans="1:10" ht="15.75" customHeight="1">
      <c r="A23" s="8" t="s">
        <v>2658</v>
      </c>
      <c r="B23" s="35">
        <v>44566</v>
      </c>
      <c r="C23" s="34" t="s">
        <v>2404</v>
      </c>
      <c r="D23" s="34" t="s">
        <v>3236</v>
      </c>
      <c r="E23" s="6">
        <f t="shared" si="4"/>
        <v>28.74</v>
      </c>
      <c r="F23" s="48">
        <v>2</v>
      </c>
      <c r="G23" s="6">
        <f t="shared" si="2"/>
        <v>14.37</v>
      </c>
      <c r="H23" s="58">
        <f t="shared" si="3"/>
        <v>14.37</v>
      </c>
      <c r="J23" s="36"/>
    </row>
    <row r="24" spans="1:10" ht="15.75" customHeight="1">
      <c r="A24" s="8" t="s">
        <v>2658</v>
      </c>
      <c r="B24" s="35">
        <v>44566</v>
      </c>
      <c r="C24" s="34" t="s">
        <v>2379</v>
      </c>
      <c r="D24" s="34" t="s">
        <v>2373</v>
      </c>
      <c r="E24" s="6">
        <f t="shared" si="4"/>
        <v>39.299999999999997</v>
      </c>
      <c r="F24" s="48">
        <v>2</v>
      </c>
      <c r="G24" s="6">
        <f t="shared" si="2"/>
        <v>19.649999999999999</v>
      </c>
      <c r="H24" s="58">
        <f t="shared" si="3"/>
        <v>19.649999999999999</v>
      </c>
    </row>
    <row r="25" spans="1:10" ht="15.75" customHeight="1">
      <c r="A25" s="8" t="s">
        <v>2658</v>
      </c>
      <c r="B25" s="35">
        <v>44566</v>
      </c>
      <c r="C25" s="34" t="s">
        <v>3237</v>
      </c>
      <c r="D25" s="34" t="s">
        <v>1077</v>
      </c>
      <c r="E25" s="6">
        <f t="shared" si="4"/>
        <v>1.9</v>
      </c>
      <c r="F25" s="48">
        <v>0</v>
      </c>
      <c r="G25" s="6" t="str">
        <f t="shared" si="2"/>
        <v/>
      </c>
      <c r="H25" s="58">
        <f t="shared" si="3"/>
        <v>1.9</v>
      </c>
    </row>
    <row r="26" spans="1:10" ht="15.75" customHeight="1">
      <c r="A26" s="8" t="s">
        <v>2658</v>
      </c>
      <c r="B26" s="35">
        <v>44566</v>
      </c>
      <c r="C26" s="34" t="s">
        <v>3238</v>
      </c>
      <c r="D26" s="34" t="s">
        <v>2833</v>
      </c>
      <c r="E26" s="6">
        <f t="shared" si="4"/>
        <v>14.98</v>
      </c>
      <c r="F26" s="48">
        <v>0</v>
      </c>
      <c r="G26" s="6" t="str">
        <f t="shared" si="2"/>
        <v/>
      </c>
      <c r="H26" s="58">
        <f t="shared" si="3"/>
        <v>14.98</v>
      </c>
    </row>
    <row r="27" spans="1:10" ht="15.75" customHeight="1">
      <c r="A27" s="8" t="s">
        <v>2658</v>
      </c>
      <c r="B27" s="33">
        <v>44566</v>
      </c>
      <c r="C27" s="34" t="s">
        <v>1842</v>
      </c>
      <c r="D27" s="34" t="s">
        <v>358</v>
      </c>
      <c r="E27" s="6">
        <f t="shared" si="4"/>
        <v>10</v>
      </c>
      <c r="F27" s="48">
        <v>2</v>
      </c>
      <c r="G27" s="6">
        <f t="shared" si="2"/>
        <v>5</v>
      </c>
      <c r="H27" s="58">
        <f t="shared" si="3"/>
        <v>5</v>
      </c>
    </row>
    <row r="28" spans="1:10" ht="15.75" customHeight="1">
      <c r="A28" s="8" t="s">
        <v>2658</v>
      </c>
      <c r="B28" s="33">
        <v>44567</v>
      </c>
      <c r="C28" s="34" t="s">
        <v>2584</v>
      </c>
      <c r="D28" s="34" t="s">
        <v>3239</v>
      </c>
      <c r="E28" s="6">
        <f t="shared" si="4"/>
        <v>28.6</v>
      </c>
      <c r="F28" s="48">
        <v>2</v>
      </c>
      <c r="G28" s="6">
        <f t="shared" si="2"/>
        <v>14.3</v>
      </c>
      <c r="H28" s="58">
        <f t="shared" si="3"/>
        <v>14.3</v>
      </c>
    </row>
    <row r="29" spans="1:10" ht="15.75" customHeight="1">
      <c r="A29" s="8" t="s">
        <v>2658</v>
      </c>
      <c r="B29" s="35">
        <v>44567</v>
      </c>
      <c r="C29" s="34" t="s">
        <v>3081</v>
      </c>
      <c r="D29" s="34" t="s">
        <v>3240</v>
      </c>
      <c r="E29" s="6">
        <f t="shared" si="4"/>
        <v>29.7</v>
      </c>
      <c r="F29" s="48">
        <v>2</v>
      </c>
      <c r="G29" s="6">
        <f t="shared" si="2"/>
        <v>14.85</v>
      </c>
      <c r="H29" s="58">
        <f t="shared" si="3"/>
        <v>14.85</v>
      </c>
    </row>
    <row r="30" spans="1:10" ht="15.75" customHeight="1">
      <c r="A30" s="8" t="s">
        <v>2658</v>
      </c>
      <c r="B30" s="35">
        <v>44567</v>
      </c>
      <c r="C30" s="34" t="s">
        <v>2464</v>
      </c>
      <c r="D30" s="34" t="s">
        <v>2514</v>
      </c>
      <c r="E30" s="6">
        <f t="shared" si="4"/>
        <v>26.48</v>
      </c>
      <c r="F30" s="48">
        <v>2</v>
      </c>
      <c r="G30" s="6">
        <f t="shared" si="2"/>
        <v>13.24</v>
      </c>
      <c r="H30" s="58">
        <f t="shared" si="3"/>
        <v>13.24</v>
      </c>
    </row>
    <row r="31" spans="1:10" ht="15.75" customHeight="1">
      <c r="A31" s="8" t="s">
        <v>2658</v>
      </c>
      <c r="B31" s="35">
        <v>44568</v>
      </c>
      <c r="C31" s="34" t="s">
        <v>2215</v>
      </c>
      <c r="D31" s="34" t="s">
        <v>3241</v>
      </c>
      <c r="E31" s="6">
        <f t="shared" si="4"/>
        <v>30.75</v>
      </c>
      <c r="F31" s="48">
        <v>2</v>
      </c>
      <c r="G31" s="6">
        <f t="shared" si="2"/>
        <v>15.375</v>
      </c>
      <c r="H31" s="58">
        <f t="shared" si="3"/>
        <v>15.375</v>
      </c>
    </row>
    <row r="32" spans="1:10" ht="15.75" customHeight="1">
      <c r="A32" s="8" t="s">
        <v>2658</v>
      </c>
      <c r="B32" s="33">
        <v>44568</v>
      </c>
      <c r="C32" s="34" t="s">
        <v>2438</v>
      </c>
      <c r="D32" s="34" t="s">
        <v>2911</v>
      </c>
      <c r="E32" s="6">
        <f t="shared" si="4"/>
        <v>21.98</v>
      </c>
      <c r="F32" s="48">
        <v>2</v>
      </c>
      <c r="G32" s="6">
        <f t="shared" si="2"/>
        <v>10.99</v>
      </c>
      <c r="H32" s="58">
        <f t="shared" si="3"/>
        <v>10.99</v>
      </c>
    </row>
    <row r="33" spans="1:8" ht="15.75" customHeight="1">
      <c r="A33" s="8" t="s">
        <v>2658</v>
      </c>
      <c r="B33" s="35">
        <v>44568</v>
      </c>
      <c r="C33" s="34" t="s">
        <v>2404</v>
      </c>
      <c r="D33" s="34" t="s">
        <v>3242</v>
      </c>
      <c r="E33" s="6">
        <f t="shared" si="4"/>
        <v>124.63</v>
      </c>
      <c r="F33" s="48">
        <v>2</v>
      </c>
      <c r="G33" s="6">
        <f t="shared" si="2"/>
        <v>62.314999999999998</v>
      </c>
      <c r="H33" s="58">
        <f t="shared" si="3"/>
        <v>62.314999999999998</v>
      </c>
    </row>
    <row r="34" spans="1:8" ht="15.75" customHeight="1">
      <c r="A34" s="8" t="s">
        <v>2658</v>
      </c>
      <c r="B34" s="37">
        <v>44569</v>
      </c>
      <c r="C34" s="34" t="s">
        <v>2461</v>
      </c>
      <c r="D34" s="34" t="s">
        <v>3243</v>
      </c>
      <c r="E34" s="6">
        <f t="shared" si="4"/>
        <v>66.25</v>
      </c>
      <c r="F34" s="48">
        <v>2</v>
      </c>
      <c r="G34" s="6">
        <f t="shared" si="2"/>
        <v>33.125</v>
      </c>
      <c r="H34" s="58">
        <f t="shared" si="3"/>
        <v>33.125</v>
      </c>
    </row>
    <row r="35" spans="1:8" ht="15.75" customHeight="1">
      <c r="A35" s="8" t="s">
        <v>2658</v>
      </c>
      <c r="B35" s="35">
        <v>44569</v>
      </c>
      <c r="C35" s="34" t="s">
        <v>2471</v>
      </c>
      <c r="D35" s="34" t="s">
        <v>363</v>
      </c>
      <c r="E35" s="6">
        <f t="shared" si="4"/>
        <v>16</v>
      </c>
      <c r="F35" s="57">
        <v>2</v>
      </c>
      <c r="G35" s="6">
        <f t="shared" si="2"/>
        <v>8</v>
      </c>
      <c r="H35" s="58">
        <f t="shared" si="3"/>
        <v>8</v>
      </c>
    </row>
    <row r="36" spans="1:8" ht="15.75" customHeight="1">
      <c r="A36" s="8" t="s">
        <v>2658</v>
      </c>
      <c r="B36" s="35">
        <v>44569</v>
      </c>
      <c r="C36" s="34" t="s">
        <v>2737</v>
      </c>
      <c r="D36" s="34" t="s">
        <v>1612</v>
      </c>
      <c r="E36" s="6">
        <f t="shared" si="4"/>
        <v>4.7</v>
      </c>
      <c r="F36" s="48">
        <v>2</v>
      </c>
      <c r="G36" s="6">
        <f t="shared" si="2"/>
        <v>2.35</v>
      </c>
      <c r="H36" s="58">
        <f t="shared" si="3"/>
        <v>2.35</v>
      </c>
    </row>
    <row r="37" spans="1:8" ht="15.75" customHeight="1">
      <c r="A37" s="8" t="s">
        <v>2658</v>
      </c>
      <c r="B37" s="35">
        <v>44569</v>
      </c>
      <c r="C37" s="34" t="s">
        <v>2461</v>
      </c>
      <c r="D37" s="34" t="s">
        <v>327</v>
      </c>
      <c r="E37" s="6">
        <f t="shared" si="4"/>
        <v>7.35</v>
      </c>
      <c r="F37" s="48">
        <v>2</v>
      </c>
      <c r="G37" s="6">
        <f t="shared" si="2"/>
        <v>3.6749999999999998</v>
      </c>
      <c r="H37" s="58">
        <f t="shared" si="3"/>
        <v>3.6749999999999998</v>
      </c>
    </row>
    <row r="38" spans="1:8" ht="15.75" customHeight="1">
      <c r="A38" s="8" t="s">
        <v>2658</v>
      </c>
      <c r="B38" s="35">
        <v>44570</v>
      </c>
      <c r="C38" s="34" t="s">
        <v>70</v>
      </c>
      <c r="D38" s="34" t="s">
        <v>3244</v>
      </c>
      <c r="E38" s="6">
        <f t="shared" si="4"/>
        <v>5.15</v>
      </c>
      <c r="F38" s="48">
        <v>2</v>
      </c>
      <c r="G38" s="6">
        <f t="shared" si="2"/>
        <v>2.5750000000000002</v>
      </c>
      <c r="H38" s="58">
        <f t="shared" si="3"/>
        <v>2.5750000000000002</v>
      </c>
    </row>
    <row r="39" spans="1:8" ht="15.75" customHeight="1">
      <c r="A39" s="8" t="s">
        <v>2658</v>
      </c>
      <c r="B39" s="37">
        <v>44570</v>
      </c>
      <c r="C39" s="34" t="s">
        <v>2984</v>
      </c>
      <c r="D39" s="34" t="s">
        <v>3245</v>
      </c>
      <c r="E39" s="6">
        <f t="shared" si="4"/>
        <v>71.400000000000006</v>
      </c>
      <c r="F39" s="48">
        <v>2</v>
      </c>
      <c r="G39" s="6">
        <f t="shared" si="2"/>
        <v>35.700000000000003</v>
      </c>
      <c r="H39" s="58">
        <f t="shared" si="3"/>
        <v>35.700000000000003</v>
      </c>
    </row>
    <row r="40" spans="1:8" ht="15.75" customHeight="1">
      <c r="A40" s="8" t="s">
        <v>2658</v>
      </c>
      <c r="B40" s="35">
        <v>44570</v>
      </c>
      <c r="C40" s="34" t="s">
        <v>1842</v>
      </c>
      <c r="D40" s="34" t="s">
        <v>358</v>
      </c>
      <c r="E40" s="6">
        <f t="shared" si="4"/>
        <v>10</v>
      </c>
      <c r="F40" s="48">
        <v>2</v>
      </c>
      <c r="G40" s="6">
        <f t="shared" si="2"/>
        <v>5</v>
      </c>
      <c r="H40" s="58">
        <f t="shared" si="3"/>
        <v>5</v>
      </c>
    </row>
    <row r="41" spans="1:8" ht="15.75" customHeight="1">
      <c r="A41" s="8" t="s">
        <v>2658</v>
      </c>
      <c r="B41" s="33">
        <v>44570</v>
      </c>
      <c r="C41" s="34" t="s">
        <v>3246</v>
      </c>
      <c r="D41" s="34" t="s">
        <v>1523</v>
      </c>
      <c r="E41" s="6">
        <f t="shared" si="4"/>
        <v>21.85</v>
      </c>
      <c r="F41" s="48">
        <v>2</v>
      </c>
      <c r="G41" s="6">
        <f t="shared" si="2"/>
        <v>10.925000000000001</v>
      </c>
      <c r="H41" s="58">
        <f t="shared" si="3"/>
        <v>10.925000000000001</v>
      </c>
    </row>
    <row r="42" spans="1:8" ht="15.75" customHeight="1">
      <c r="A42" s="8" t="s">
        <v>2658</v>
      </c>
      <c r="B42" s="35">
        <v>44570</v>
      </c>
      <c r="C42" s="34" t="s">
        <v>2708</v>
      </c>
      <c r="D42" s="34" t="s">
        <v>2238</v>
      </c>
      <c r="E42" s="6">
        <f t="shared" si="4"/>
        <v>19.2</v>
      </c>
      <c r="F42" s="48">
        <v>2</v>
      </c>
      <c r="G42" s="6">
        <f t="shared" si="2"/>
        <v>9.6</v>
      </c>
      <c r="H42" s="58">
        <f t="shared" si="3"/>
        <v>9.6</v>
      </c>
    </row>
    <row r="43" spans="1:8" ht="15.75" customHeight="1">
      <c r="A43" s="8" t="s">
        <v>2658</v>
      </c>
      <c r="B43" s="35">
        <v>44571</v>
      </c>
      <c r="C43" s="34" t="s">
        <v>3</v>
      </c>
      <c r="D43" s="34" t="s">
        <v>3247</v>
      </c>
      <c r="E43" s="6">
        <f t="shared" si="4"/>
        <v>62.75</v>
      </c>
      <c r="F43" s="48">
        <v>2</v>
      </c>
      <c r="G43" s="6">
        <f t="shared" si="2"/>
        <v>31.375</v>
      </c>
      <c r="H43" s="58">
        <f t="shared" si="3"/>
        <v>31.375</v>
      </c>
    </row>
    <row r="44" spans="1:8" ht="15.75" customHeight="1">
      <c r="A44" s="8" t="s">
        <v>2658</v>
      </c>
      <c r="B44" s="35">
        <v>44571</v>
      </c>
      <c r="C44" s="34" t="s">
        <v>3081</v>
      </c>
      <c r="D44" s="34" t="s">
        <v>3082</v>
      </c>
      <c r="E44" s="6">
        <f t="shared" si="4"/>
        <v>34.4</v>
      </c>
      <c r="F44" s="57">
        <v>2</v>
      </c>
      <c r="G44" s="6">
        <f t="shared" si="2"/>
        <v>17.2</v>
      </c>
      <c r="H44" s="58">
        <f t="shared" si="3"/>
        <v>17.2</v>
      </c>
    </row>
    <row r="45" spans="1:8" ht="15.75" customHeight="1">
      <c r="A45" s="8" t="s">
        <v>2658</v>
      </c>
      <c r="B45" s="33">
        <v>44571</v>
      </c>
      <c r="C45" s="34" t="s">
        <v>3248</v>
      </c>
      <c r="D45" s="34" t="s">
        <v>3196</v>
      </c>
      <c r="E45" s="6">
        <f t="shared" si="4"/>
        <v>17.399999999999999</v>
      </c>
      <c r="F45" s="48">
        <v>2</v>
      </c>
      <c r="G45" s="6">
        <f t="shared" si="2"/>
        <v>8.6999999999999993</v>
      </c>
      <c r="H45" s="58">
        <f t="shared" si="3"/>
        <v>8.6999999999999993</v>
      </c>
    </row>
    <row r="46" spans="1:8" ht="15.75" customHeight="1">
      <c r="A46" s="8" t="s">
        <v>2658</v>
      </c>
      <c r="B46" s="35">
        <v>44572</v>
      </c>
      <c r="C46" s="34" t="s">
        <v>2737</v>
      </c>
      <c r="D46" s="34" t="s">
        <v>2780</v>
      </c>
      <c r="E46" s="6">
        <f t="shared" si="4"/>
        <v>4.0999999999999996</v>
      </c>
      <c r="F46" s="48">
        <v>2</v>
      </c>
      <c r="G46" s="6">
        <f t="shared" si="2"/>
        <v>2.0499999999999998</v>
      </c>
      <c r="H46" s="58">
        <f t="shared" si="3"/>
        <v>2.0499999999999998</v>
      </c>
    </row>
    <row r="47" spans="1:8" ht="15.75" customHeight="1">
      <c r="A47" s="8" t="s">
        <v>2658</v>
      </c>
      <c r="B47" s="33">
        <v>44572</v>
      </c>
      <c r="C47" s="34" t="s">
        <v>2464</v>
      </c>
      <c r="D47" s="34" t="s">
        <v>3249</v>
      </c>
      <c r="E47" s="6">
        <f t="shared" si="4"/>
        <v>10.59</v>
      </c>
      <c r="F47" s="49">
        <v>2</v>
      </c>
      <c r="G47" s="6">
        <f t="shared" si="2"/>
        <v>5.2949999999999999</v>
      </c>
      <c r="H47" s="58">
        <f t="shared" si="3"/>
        <v>5.2949999999999999</v>
      </c>
    </row>
    <row r="48" spans="1:8" ht="15.75" customHeight="1">
      <c r="A48" s="8" t="s">
        <v>2658</v>
      </c>
      <c r="B48" s="33">
        <v>44572</v>
      </c>
      <c r="C48" s="34" t="s">
        <v>3246</v>
      </c>
      <c r="D48" s="36" t="s">
        <v>2004</v>
      </c>
      <c r="E48" s="6">
        <f t="shared" si="4"/>
        <v>6.95</v>
      </c>
      <c r="F48" s="48">
        <v>2</v>
      </c>
      <c r="G48" s="6">
        <f t="shared" si="2"/>
        <v>3.4750000000000001</v>
      </c>
      <c r="H48" s="58">
        <f t="shared" si="3"/>
        <v>3.4750000000000001</v>
      </c>
    </row>
    <row r="49" spans="1:8" ht="15.75" customHeight="1">
      <c r="A49" s="8" t="s">
        <v>2658</v>
      </c>
      <c r="B49" s="33">
        <v>44572</v>
      </c>
      <c r="C49" s="34" t="s">
        <v>443</v>
      </c>
      <c r="D49" s="34" t="s">
        <v>1695</v>
      </c>
      <c r="E49" s="6">
        <f t="shared" si="4"/>
        <v>20.5</v>
      </c>
      <c r="F49" s="48">
        <v>2</v>
      </c>
      <c r="G49" s="6">
        <f t="shared" si="2"/>
        <v>10.25</v>
      </c>
      <c r="H49" s="58">
        <f t="shared" si="3"/>
        <v>10.25</v>
      </c>
    </row>
    <row r="50" spans="1:8" ht="15.75" customHeight="1">
      <c r="A50" s="8" t="s">
        <v>2658</v>
      </c>
      <c r="B50" s="35">
        <v>44572</v>
      </c>
      <c r="C50" s="34" t="s">
        <v>2584</v>
      </c>
      <c r="D50" s="34" t="s">
        <v>3250</v>
      </c>
      <c r="E50" s="6">
        <f t="shared" si="4"/>
        <v>10.89</v>
      </c>
      <c r="F50" s="48">
        <v>2</v>
      </c>
      <c r="G50" s="6">
        <f t="shared" si="2"/>
        <v>5.4450000000000003</v>
      </c>
      <c r="H50" s="58">
        <f t="shared" si="3"/>
        <v>5.4450000000000003</v>
      </c>
    </row>
    <row r="51" spans="1:8" ht="15.75" customHeight="1">
      <c r="A51" s="8" t="s">
        <v>2658</v>
      </c>
      <c r="B51" s="35">
        <v>44573</v>
      </c>
      <c r="C51" s="34" t="s">
        <v>3251</v>
      </c>
      <c r="D51" s="34" t="s">
        <v>73</v>
      </c>
      <c r="E51" s="6">
        <f t="shared" si="4"/>
        <v>1.2</v>
      </c>
      <c r="F51" s="48">
        <v>0</v>
      </c>
      <c r="G51" s="6" t="str">
        <f t="shared" si="2"/>
        <v/>
      </c>
      <c r="H51" s="58">
        <f t="shared" si="3"/>
        <v>1.2</v>
      </c>
    </row>
    <row r="52" spans="1:8" ht="15.75" customHeight="1">
      <c r="A52" s="8" t="s">
        <v>2658</v>
      </c>
      <c r="B52" s="35">
        <v>44573</v>
      </c>
      <c r="C52" s="34" t="s">
        <v>2461</v>
      </c>
      <c r="D52" s="36" t="s">
        <v>3252</v>
      </c>
      <c r="E52" s="6">
        <f t="shared" si="4"/>
        <v>35.299999999999997</v>
      </c>
      <c r="F52" s="48">
        <v>2</v>
      </c>
      <c r="G52" s="6">
        <f t="shared" si="2"/>
        <v>17.649999999999999</v>
      </c>
      <c r="H52" s="58">
        <f t="shared" si="3"/>
        <v>17.649999999999999</v>
      </c>
    </row>
    <row r="53" spans="1:8" ht="15.75" customHeight="1">
      <c r="A53" s="8" t="s">
        <v>2658</v>
      </c>
      <c r="B53" s="35">
        <v>44573</v>
      </c>
      <c r="C53" s="34" t="s">
        <v>3251</v>
      </c>
      <c r="D53" s="34" t="s">
        <v>3253</v>
      </c>
      <c r="E53" s="6">
        <f t="shared" si="4"/>
        <v>15.18</v>
      </c>
      <c r="F53" s="48">
        <v>2</v>
      </c>
      <c r="G53" s="6">
        <f t="shared" si="2"/>
        <v>7.59</v>
      </c>
      <c r="H53" s="58">
        <f t="shared" si="3"/>
        <v>7.59</v>
      </c>
    </row>
    <row r="54" spans="1:8" ht="15.75" customHeight="1">
      <c r="A54" s="8" t="s">
        <v>2658</v>
      </c>
      <c r="B54" s="33">
        <v>44573</v>
      </c>
      <c r="C54" s="34" t="s">
        <v>2737</v>
      </c>
      <c r="D54" s="34" t="s">
        <v>2780</v>
      </c>
      <c r="E54" s="6">
        <f t="shared" si="4"/>
        <v>4.0999999999999996</v>
      </c>
      <c r="F54" s="49">
        <v>2</v>
      </c>
      <c r="G54" s="6">
        <f t="shared" si="2"/>
        <v>2.0499999999999998</v>
      </c>
      <c r="H54" s="58">
        <f t="shared" si="3"/>
        <v>2.0499999999999998</v>
      </c>
    </row>
    <row r="55" spans="1:8" ht="15.75" customHeight="1">
      <c r="A55" s="8" t="s">
        <v>2658</v>
      </c>
      <c r="B55" s="35">
        <v>44573</v>
      </c>
      <c r="C55" s="34" t="s">
        <v>1842</v>
      </c>
      <c r="D55" s="34" t="s">
        <v>471</v>
      </c>
      <c r="E55" s="6">
        <f t="shared" si="4"/>
        <v>20</v>
      </c>
      <c r="F55" s="48">
        <v>2</v>
      </c>
      <c r="G55" s="6">
        <f t="shared" si="2"/>
        <v>10</v>
      </c>
      <c r="H55" s="58">
        <f t="shared" si="3"/>
        <v>10</v>
      </c>
    </row>
    <row r="56" spans="1:8" ht="15.75" customHeight="1">
      <c r="A56" s="8" t="s">
        <v>2658</v>
      </c>
      <c r="B56" s="35">
        <v>44573</v>
      </c>
      <c r="C56" s="34" t="s">
        <v>2461</v>
      </c>
      <c r="D56" s="34" t="s">
        <v>3254</v>
      </c>
      <c r="E56" s="6">
        <f t="shared" si="4"/>
        <v>46.6</v>
      </c>
      <c r="F56" s="48">
        <v>2</v>
      </c>
      <c r="G56" s="6">
        <f t="shared" si="2"/>
        <v>23.3</v>
      </c>
      <c r="H56" s="58">
        <f t="shared" si="3"/>
        <v>23.3</v>
      </c>
    </row>
    <row r="57" spans="1:8" ht="15.75" customHeight="1">
      <c r="A57" s="8" t="s">
        <v>2658</v>
      </c>
      <c r="B57" s="35">
        <v>44573</v>
      </c>
      <c r="C57" s="34" t="s">
        <v>3255</v>
      </c>
      <c r="D57" s="34" t="s">
        <v>3256</v>
      </c>
      <c r="E57" s="6">
        <f t="shared" si="4"/>
        <v>54.68</v>
      </c>
      <c r="F57" s="49">
        <v>0</v>
      </c>
      <c r="G57" s="6" t="str">
        <f t="shared" si="2"/>
        <v/>
      </c>
      <c r="H57" s="58">
        <f t="shared" si="3"/>
        <v>54.68</v>
      </c>
    </row>
    <row r="58" spans="1:8" ht="15.75" customHeight="1">
      <c r="A58" s="8" t="s">
        <v>2658</v>
      </c>
      <c r="B58" s="33">
        <v>44573</v>
      </c>
      <c r="C58" s="34" t="s">
        <v>3251</v>
      </c>
      <c r="D58" s="34" t="s">
        <v>1202</v>
      </c>
      <c r="E58" s="6">
        <f t="shared" si="4"/>
        <v>1.42</v>
      </c>
      <c r="F58" s="48">
        <v>2</v>
      </c>
      <c r="G58" s="6">
        <f t="shared" si="2"/>
        <v>0.71</v>
      </c>
      <c r="H58" s="58">
        <f t="shared" si="3"/>
        <v>0.71</v>
      </c>
    </row>
    <row r="59" spans="1:8" ht="15.75" customHeight="1">
      <c r="A59" s="8" t="s">
        <v>2658</v>
      </c>
      <c r="B59" s="35">
        <v>44573</v>
      </c>
      <c r="C59" s="34" t="s">
        <v>2461</v>
      </c>
      <c r="D59" s="34" t="s">
        <v>444</v>
      </c>
      <c r="E59" s="6">
        <f t="shared" si="4"/>
        <v>1.45</v>
      </c>
      <c r="F59" s="48">
        <v>2</v>
      </c>
      <c r="G59" s="6">
        <f t="shared" si="2"/>
        <v>0.72499999999999998</v>
      </c>
      <c r="H59" s="58">
        <f t="shared" si="3"/>
        <v>0.72499999999999998</v>
      </c>
    </row>
    <row r="60" spans="1:8" ht="15.75" customHeight="1">
      <c r="A60" s="8" t="s">
        <v>2658</v>
      </c>
      <c r="B60" s="33">
        <v>44574</v>
      </c>
      <c r="C60" s="34" t="s">
        <v>3179</v>
      </c>
      <c r="D60" s="34" t="s">
        <v>773</v>
      </c>
      <c r="E60" s="6">
        <f t="shared" si="4"/>
        <v>15</v>
      </c>
      <c r="F60" s="48">
        <v>2</v>
      </c>
      <c r="G60" s="6">
        <f t="shared" si="2"/>
        <v>7.5</v>
      </c>
      <c r="H60" s="58">
        <f t="shared" si="3"/>
        <v>7.5</v>
      </c>
    </row>
    <row r="61" spans="1:8" ht="15.75" customHeight="1">
      <c r="A61" s="8" t="s">
        <v>2658</v>
      </c>
      <c r="B61" s="33">
        <v>44574</v>
      </c>
      <c r="C61" s="34" t="s">
        <v>55</v>
      </c>
      <c r="D61" s="34" t="s">
        <v>3257</v>
      </c>
      <c r="E61" s="6">
        <f t="shared" si="4"/>
        <v>3.42</v>
      </c>
      <c r="F61" s="48">
        <v>2</v>
      </c>
      <c r="G61" s="6">
        <f t="shared" si="2"/>
        <v>1.71</v>
      </c>
      <c r="H61" s="58">
        <f t="shared" si="3"/>
        <v>1.71</v>
      </c>
    </row>
    <row r="62" spans="1:8" ht="15.75" customHeight="1">
      <c r="A62" s="8" t="s">
        <v>2658</v>
      </c>
      <c r="B62" s="35">
        <v>44574</v>
      </c>
      <c r="C62" s="34" t="s">
        <v>70</v>
      </c>
      <c r="D62" s="34" t="s">
        <v>519</v>
      </c>
      <c r="E62" s="6">
        <f t="shared" si="4"/>
        <v>2.95</v>
      </c>
      <c r="F62" s="48">
        <v>2</v>
      </c>
      <c r="G62" s="6">
        <f t="shared" si="2"/>
        <v>1.4750000000000001</v>
      </c>
      <c r="H62" s="58">
        <f t="shared" si="3"/>
        <v>1.4750000000000001</v>
      </c>
    </row>
    <row r="63" spans="1:8" ht="15.75" customHeight="1">
      <c r="A63" s="8" t="s">
        <v>2658</v>
      </c>
      <c r="B63" s="33">
        <v>44574</v>
      </c>
      <c r="C63" s="34" t="s">
        <v>2584</v>
      </c>
      <c r="D63" s="34" t="s">
        <v>3058</v>
      </c>
      <c r="E63" s="6">
        <f t="shared" si="4"/>
        <v>17.600000000000001</v>
      </c>
      <c r="F63" s="48">
        <v>2</v>
      </c>
      <c r="G63" s="6">
        <f t="shared" si="2"/>
        <v>8.8000000000000007</v>
      </c>
      <c r="H63" s="58">
        <f t="shared" si="3"/>
        <v>8.8000000000000007</v>
      </c>
    </row>
    <row r="64" spans="1:8" ht="15.75" customHeight="1">
      <c r="A64" s="8" t="s">
        <v>2658</v>
      </c>
      <c r="B64" s="33">
        <v>44575</v>
      </c>
      <c r="C64" s="34" t="s">
        <v>2280</v>
      </c>
      <c r="D64" s="34" t="s">
        <v>3258</v>
      </c>
      <c r="E64" s="6">
        <f t="shared" si="4"/>
        <v>42.84</v>
      </c>
      <c r="F64" s="48">
        <v>2</v>
      </c>
      <c r="G64" s="6">
        <f t="shared" si="2"/>
        <v>21.42</v>
      </c>
      <c r="H64" s="58">
        <f t="shared" si="3"/>
        <v>21.42</v>
      </c>
    </row>
    <row r="65" spans="1:8" ht="15.75" customHeight="1">
      <c r="A65" s="8" t="s">
        <v>2658</v>
      </c>
      <c r="B65" s="35">
        <v>44576</v>
      </c>
      <c r="C65" s="34" t="s">
        <v>3142</v>
      </c>
      <c r="D65" s="34" t="s">
        <v>71</v>
      </c>
      <c r="E65" s="6">
        <f t="shared" si="4"/>
        <v>1.3</v>
      </c>
      <c r="F65" s="48">
        <v>2</v>
      </c>
      <c r="G65" s="6">
        <f t="shared" si="2"/>
        <v>0.65</v>
      </c>
      <c r="H65" s="58">
        <f t="shared" si="3"/>
        <v>0.65</v>
      </c>
    </row>
    <row r="66" spans="1:8" ht="15.75" customHeight="1">
      <c r="A66" s="8" t="s">
        <v>2658</v>
      </c>
      <c r="B66" s="35">
        <v>44576</v>
      </c>
      <c r="C66" s="34" t="s">
        <v>3259</v>
      </c>
      <c r="D66" s="36" t="s">
        <v>3260</v>
      </c>
      <c r="E66" s="6">
        <f t="shared" si="4"/>
        <v>258.8</v>
      </c>
      <c r="F66" s="48">
        <v>2</v>
      </c>
      <c r="G66" s="6">
        <f t="shared" si="2"/>
        <v>129.4</v>
      </c>
      <c r="H66" s="58">
        <f t="shared" si="3"/>
        <v>129.4</v>
      </c>
    </row>
    <row r="67" spans="1:8" ht="15.75" customHeight="1">
      <c r="A67" s="8" t="s">
        <v>2658</v>
      </c>
      <c r="B67" s="35">
        <v>44576</v>
      </c>
      <c r="C67" s="34" t="s">
        <v>2412</v>
      </c>
      <c r="D67" s="34" t="s">
        <v>27</v>
      </c>
      <c r="E67" s="6">
        <f t="shared" si="4"/>
        <v>11.5</v>
      </c>
      <c r="F67" s="48">
        <v>2</v>
      </c>
      <c r="G67" s="6">
        <f t="shared" si="2"/>
        <v>5.75</v>
      </c>
      <c r="H67" s="58">
        <f t="shared" si="3"/>
        <v>5.75</v>
      </c>
    </row>
    <row r="68" spans="1:8" ht="15.75" customHeight="1">
      <c r="A68" s="8" t="s">
        <v>2658</v>
      </c>
      <c r="B68" s="35">
        <v>44576</v>
      </c>
      <c r="C68" s="34" t="s">
        <v>3200</v>
      </c>
      <c r="D68" s="34" t="s">
        <v>1894</v>
      </c>
      <c r="E68" s="6">
        <f t="shared" si="4"/>
        <v>26.8</v>
      </c>
      <c r="F68" s="48">
        <v>2</v>
      </c>
      <c r="G68" s="6">
        <f t="shared" si="2"/>
        <v>13.4</v>
      </c>
      <c r="H68" s="58">
        <f t="shared" si="3"/>
        <v>13.4</v>
      </c>
    </row>
    <row r="69" spans="1:8" ht="15.75" customHeight="1">
      <c r="A69" s="8" t="s">
        <v>2658</v>
      </c>
      <c r="B69" s="35">
        <v>44576</v>
      </c>
      <c r="C69" s="34" t="s">
        <v>3169</v>
      </c>
      <c r="D69" s="34" t="s">
        <v>1690</v>
      </c>
      <c r="E69" s="6">
        <f t="shared" si="4"/>
        <v>24.84</v>
      </c>
      <c r="F69" s="48">
        <v>2</v>
      </c>
      <c r="G69" s="6">
        <f t="shared" si="2"/>
        <v>12.42</v>
      </c>
      <c r="H69" s="58">
        <f t="shared" si="3"/>
        <v>12.42</v>
      </c>
    </row>
    <row r="70" spans="1:8" ht="15.75" customHeight="1">
      <c r="A70" s="8" t="s">
        <v>2658</v>
      </c>
      <c r="B70" s="33">
        <v>44576</v>
      </c>
      <c r="C70" s="34" t="s">
        <v>2868</v>
      </c>
      <c r="D70" s="34" t="s">
        <v>1456</v>
      </c>
      <c r="E70" s="6">
        <f t="shared" si="4"/>
        <v>21</v>
      </c>
      <c r="F70" s="49">
        <v>2</v>
      </c>
      <c r="G70" s="6">
        <f t="shared" si="2"/>
        <v>10.5</v>
      </c>
      <c r="H70" s="58">
        <f t="shared" si="3"/>
        <v>10.5</v>
      </c>
    </row>
    <row r="71" spans="1:8" ht="15.75" customHeight="1">
      <c r="A71" s="8" t="s">
        <v>2658</v>
      </c>
      <c r="B71" s="33">
        <v>44576</v>
      </c>
      <c r="C71" s="34" t="s">
        <v>2878</v>
      </c>
      <c r="D71" s="34" t="s">
        <v>69</v>
      </c>
      <c r="E71" s="6">
        <f t="shared" si="4"/>
        <v>1.5</v>
      </c>
      <c r="F71" s="49">
        <v>2</v>
      </c>
      <c r="G71" s="6">
        <f t="shared" si="2"/>
        <v>0.75</v>
      </c>
      <c r="H71" s="58">
        <f t="shared" si="3"/>
        <v>0.75</v>
      </c>
    </row>
    <row r="72" spans="1:8" ht="15.75" customHeight="1">
      <c r="A72" s="8" t="s">
        <v>2658</v>
      </c>
      <c r="B72" s="33">
        <v>44576</v>
      </c>
      <c r="C72" s="34" t="s">
        <v>265</v>
      </c>
      <c r="D72" s="34" t="s">
        <v>66</v>
      </c>
      <c r="E72" s="6">
        <f t="shared" si="4"/>
        <v>2</v>
      </c>
      <c r="F72" s="49">
        <v>2</v>
      </c>
      <c r="G72" s="6">
        <f t="shared" si="2"/>
        <v>1</v>
      </c>
      <c r="H72" s="58">
        <f t="shared" si="3"/>
        <v>1</v>
      </c>
    </row>
    <row r="73" spans="1:8" ht="15.75" customHeight="1">
      <c r="A73" s="8" t="s">
        <v>2658</v>
      </c>
      <c r="B73" s="33">
        <v>44576</v>
      </c>
      <c r="C73" s="34" t="s">
        <v>3261</v>
      </c>
      <c r="D73" s="34" t="s">
        <v>924</v>
      </c>
      <c r="E73" s="6">
        <f t="shared" si="4"/>
        <v>16.5</v>
      </c>
      <c r="F73" s="48">
        <v>2</v>
      </c>
      <c r="G73" s="6">
        <f t="shared" si="2"/>
        <v>8.25</v>
      </c>
      <c r="H73" s="58">
        <f t="shared" si="3"/>
        <v>8.25</v>
      </c>
    </row>
    <row r="74" spans="1:8" ht="15.75" customHeight="1">
      <c r="A74" s="8" t="s">
        <v>2658</v>
      </c>
      <c r="B74" s="33">
        <v>44577</v>
      </c>
      <c r="C74" s="34" t="s">
        <v>2329</v>
      </c>
      <c r="D74" s="34" t="s">
        <v>3122</v>
      </c>
      <c r="E74" s="6">
        <f t="shared" si="4"/>
        <v>30.7</v>
      </c>
      <c r="F74" s="48">
        <v>1</v>
      </c>
      <c r="G74" s="6">
        <f t="shared" si="2"/>
        <v>30.7</v>
      </c>
      <c r="H74" s="58">
        <f t="shared" si="3"/>
        <v>0</v>
      </c>
    </row>
    <row r="75" spans="1:8" ht="15.75" customHeight="1">
      <c r="A75" s="8" t="s">
        <v>2658</v>
      </c>
      <c r="B75" s="35">
        <v>44577</v>
      </c>
      <c r="C75" s="34" t="s">
        <v>443</v>
      </c>
      <c r="D75" s="36" t="s">
        <v>3196</v>
      </c>
      <c r="E75" s="6">
        <f t="shared" si="4"/>
        <v>17.399999999999999</v>
      </c>
      <c r="F75" s="48">
        <v>2</v>
      </c>
      <c r="G75" s="6">
        <f t="shared" si="2"/>
        <v>8.6999999999999993</v>
      </c>
      <c r="H75" s="58">
        <f t="shared" si="3"/>
        <v>8.6999999999999993</v>
      </c>
    </row>
    <row r="76" spans="1:8" ht="15.75" customHeight="1">
      <c r="A76" s="8" t="s">
        <v>2658</v>
      </c>
      <c r="B76" s="33">
        <v>44577</v>
      </c>
      <c r="C76" s="34" t="s">
        <v>2471</v>
      </c>
      <c r="D76" s="34" t="s">
        <v>2395</v>
      </c>
      <c r="E76" s="6">
        <f t="shared" si="4"/>
        <v>15.8</v>
      </c>
      <c r="F76" s="48">
        <v>2</v>
      </c>
      <c r="G76" s="6">
        <f t="shared" si="2"/>
        <v>7.9</v>
      </c>
      <c r="H76" s="58">
        <f t="shared" si="3"/>
        <v>7.9</v>
      </c>
    </row>
    <row r="77" spans="1:8" ht="15.75" customHeight="1">
      <c r="A77" s="8" t="s">
        <v>2658</v>
      </c>
      <c r="B77" s="33">
        <v>44577</v>
      </c>
      <c r="C77" s="34" t="s">
        <v>2737</v>
      </c>
      <c r="D77" s="34" t="s">
        <v>430</v>
      </c>
      <c r="E77" s="6">
        <f t="shared" si="4"/>
        <v>8.1999999999999993</v>
      </c>
      <c r="F77" s="48">
        <v>2</v>
      </c>
      <c r="G77" s="6">
        <f t="shared" si="2"/>
        <v>4.0999999999999996</v>
      </c>
      <c r="H77" s="58">
        <f t="shared" si="3"/>
        <v>4.0999999999999996</v>
      </c>
    </row>
    <row r="78" spans="1:8" ht="15.75" customHeight="1">
      <c r="A78" s="8" t="s">
        <v>2658</v>
      </c>
      <c r="B78" s="35">
        <v>44578</v>
      </c>
      <c r="C78" s="34" t="s">
        <v>3262</v>
      </c>
      <c r="D78" s="34" t="s">
        <v>3263</v>
      </c>
      <c r="E78" s="6">
        <f t="shared" si="4"/>
        <v>49.43</v>
      </c>
      <c r="F78" s="48">
        <v>2</v>
      </c>
      <c r="G78" s="6">
        <f t="shared" si="2"/>
        <v>24.715</v>
      </c>
      <c r="H78" s="58">
        <f t="shared" si="3"/>
        <v>24.715</v>
      </c>
    </row>
    <row r="79" spans="1:8" ht="15.75" customHeight="1">
      <c r="A79" s="8" t="s">
        <v>2658</v>
      </c>
      <c r="B79" s="35">
        <v>44578</v>
      </c>
      <c r="C79" s="36" t="s">
        <v>2584</v>
      </c>
      <c r="D79" s="36" t="s">
        <v>2396</v>
      </c>
      <c r="E79" s="6">
        <f t="shared" si="4"/>
        <v>15.4</v>
      </c>
      <c r="F79" s="48">
        <v>2</v>
      </c>
      <c r="G79" s="6">
        <f t="shared" si="2"/>
        <v>7.7</v>
      </c>
      <c r="H79" s="58">
        <f t="shared" si="3"/>
        <v>7.7</v>
      </c>
    </row>
    <row r="80" spans="1:8" ht="15.75" customHeight="1">
      <c r="A80" s="8" t="s">
        <v>2658</v>
      </c>
      <c r="B80" s="35">
        <v>44578</v>
      </c>
      <c r="C80" s="34" t="s">
        <v>1842</v>
      </c>
      <c r="D80" s="34" t="s">
        <v>358</v>
      </c>
      <c r="E80" s="6">
        <f t="shared" si="4"/>
        <v>10</v>
      </c>
      <c r="F80" s="48">
        <v>2</v>
      </c>
      <c r="G80" s="6">
        <f t="shared" si="2"/>
        <v>5</v>
      </c>
      <c r="H80" s="58">
        <f t="shared" si="3"/>
        <v>5</v>
      </c>
    </row>
    <row r="81" spans="1:8" ht="15.75" customHeight="1">
      <c r="A81" s="8" t="s">
        <v>2658</v>
      </c>
      <c r="B81" s="33">
        <v>44579</v>
      </c>
      <c r="C81" s="34" t="s">
        <v>2352</v>
      </c>
      <c r="D81" s="34" t="s">
        <v>3264</v>
      </c>
      <c r="E81" s="6">
        <f t="shared" si="4"/>
        <v>107.8</v>
      </c>
      <c r="F81" s="49">
        <v>2</v>
      </c>
      <c r="G81" s="6">
        <f t="shared" si="2"/>
        <v>53.9</v>
      </c>
      <c r="H81" s="58">
        <f t="shared" si="3"/>
        <v>53.9</v>
      </c>
    </row>
    <row r="82" spans="1:8" ht="15.75" customHeight="1">
      <c r="A82" s="8" t="s">
        <v>2658</v>
      </c>
      <c r="B82" s="35">
        <v>44579</v>
      </c>
      <c r="C82" s="34" t="s">
        <v>2737</v>
      </c>
      <c r="D82" s="34" t="s">
        <v>2780</v>
      </c>
      <c r="E82" s="6">
        <f t="shared" si="4"/>
        <v>4.0999999999999996</v>
      </c>
      <c r="F82" s="48">
        <v>2</v>
      </c>
      <c r="G82" s="6">
        <f t="shared" si="2"/>
        <v>2.0499999999999998</v>
      </c>
      <c r="H82" s="58">
        <f t="shared" si="3"/>
        <v>2.0499999999999998</v>
      </c>
    </row>
    <row r="83" spans="1:8" ht="15.75" customHeight="1">
      <c r="A83" s="8" t="s">
        <v>2658</v>
      </c>
      <c r="B83" s="35">
        <v>44579</v>
      </c>
      <c r="C83" s="34" t="s">
        <v>3265</v>
      </c>
      <c r="D83" s="34" t="s">
        <v>2988</v>
      </c>
      <c r="E83" s="6">
        <f t="shared" si="4"/>
        <v>36.020000000000003</v>
      </c>
      <c r="F83" s="49">
        <v>2</v>
      </c>
      <c r="G83" s="6">
        <f t="shared" si="2"/>
        <v>18.010000000000002</v>
      </c>
      <c r="H83" s="58">
        <f t="shared" si="3"/>
        <v>18.010000000000002</v>
      </c>
    </row>
    <row r="84" spans="1:8" ht="15.75" customHeight="1">
      <c r="A84" s="8" t="s">
        <v>2658</v>
      </c>
      <c r="B84" s="35">
        <v>44579</v>
      </c>
      <c r="C84" s="34" t="s">
        <v>443</v>
      </c>
      <c r="D84" s="34" t="s">
        <v>71</v>
      </c>
      <c r="E84" s="6">
        <f t="shared" si="4"/>
        <v>1.3</v>
      </c>
      <c r="F84" s="48">
        <v>2</v>
      </c>
      <c r="G84" s="6">
        <f t="shared" si="2"/>
        <v>0.65</v>
      </c>
      <c r="H84" s="58">
        <f t="shared" si="3"/>
        <v>0.65</v>
      </c>
    </row>
    <row r="85" spans="1:8" ht="15.75" customHeight="1">
      <c r="A85" s="8" t="s">
        <v>2658</v>
      </c>
      <c r="B85" s="33">
        <v>44579</v>
      </c>
      <c r="C85" s="34" t="s">
        <v>9</v>
      </c>
      <c r="D85" s="36" t="s">
        <v>56</v>
      </c>
      <c r="E85" s="6">
        <f t="shared" si="4"/>
        <v>4.8</v>
      </c>
      <c r="F85" s="48">
        <v>2</v>
      </c>
      <c r="G85" s="6">
        <f t="shared" si="2"/>
        <v>2.4</v>
      </c>
      <c r="H85" s="58">
        <f t="shared" si="3"/>
        <v>2.4</v>
      </c>
    </row>
    <row r="86" spans="1:8" ht="15.75" customHeight="1">
      <c r="A86" s="8" t="s">
        <v>2658</v>
      </c>
      <c r="B86" s="33">
        <v>44579</v>
      </c>
      <c r="C86" s="34" t="s">
        <v>2461</v>
      </c>
      <c r="D86" s="34" t="s">
        <v>2004</v>
      </c>
      <c r="E86" s="6">
        <f t="shared" si="4"/>
        <v>6.95</v>
      </c>
      <c r="F86" s="48">
        <v>2</v>
      </c>
      <c r="G86" s="6">
        <f t="shared" si="2"/>
        <v>3.4750000000000001</v>
      </c>
      <c r="H86" s="58">
        <f t="shared" si="3"/>
        <v>3.4750000000000001</v>
      </c>
    </row>
    <row r="87" spans="1:8" ht="15.75" customHeight="1">
      <c r="A87" s="8" t="s">
        <v>2658</v>
      </c>
      <c r="B87" s="33">
        <v>44579</v>
      </c>
      <c r="C87" s="34" t="s">
        <v>2461</v>
      </c>
      <c r="D87" s="34" t="s">
        <v>71</v>
      </c>
      <c r="E87" s="6">
        <f t="shared" si="4"/>
        <v>1.3</v>
      </c>
      <c r="F87" s="48">
        <v>2</v>
      </c>
      <c r="G87" s="6">
        <f t="shared" si="2"/>
        <v>0.65</v>
      </c>
      <c r="H87" s="58">
        <f t="shared" si="3"/>
        <v>0.65</v>
      </c>
    </row>
    <row r="88" spans="1:8" ht="15.75" customHeight="1">
      <c r="A88" s="8" t="s">
        <v>2658</v>
      </c>
      <c r="B88" s="35">
        <v>44580</v>
      </c>
      <c r="C88" s="36" t="s">
        <v>1916</v>
      </c>
      <c r="D88" s="36" t="s">
        <v>329</v>
      </c>
      <c r="E88" s="6">
        <f t="shared" si="4"/>
        <v>2.8</v>
      </c>
      <c r="F88" s="48">
        <v>2</v>
      </c>
      <c r="G88" s="6">
        <f t="shared" si="2"/>
        <v>1.4</v>
      </c>
      <c r="H88" s="58">
        <f t="shared" si="3"/>
        <v>1.4</v>
      </c>
    </row>
    <row r="89" spans="1:8" ht="15.75" customHeight="1">
      <c r="A89" s="8" t="s">
        <v>2658</v>
      </c>
      <c r="B89" s="35">
        <v>44580</v>
      </c>
      <c r="C89" s="34" t="s">
        <v>1842</v>
      </c>
      <c r="D89" s="34" t="s">
        <v>358</v>
      </c>
      <c r="E89" s="6">
        <f t="shared" si="4"/>
        <v>10</v>
      </c>
      <c r="F89" s="48">
        <v>2</v>
      </c>
      <c r="G89" s="6">
        <f t="shared" si="2"/>
        <v>5</v>
      </c>
      <c r="H89" s="58">
        <f t="shared" si="3"/>
        <v>5</v>
      </c>
    </row>
    <row r="90" spans="1:8" ht="15.75" customHeight="1">
      <c r="A90" s="8" t="s">
        <v>2658</v>
      </c>
      <c r="B90" s="35">
        <v>44580</v>
      </c>
      <c r="C90" s="34" t="s">
        <v>3266</v>
      </c>
      <c r="D90" s="34" t="s">
        <v>2780</v>
      </c>
      <c r="E90" s="6">
        <f t="shared" si="4"/>
        <v>4.0999999999999996</v>
      </c>
      <c r="F90" s="49">
        <v>2</v>
      </c>
      <c r="G90" s="6">
        <f t="shared" si="2"/>
        <v>2.0499999999999998</v>
      </c>
      <c r="H90" s="58">
        <f t="shared" si="3"/>
        <v>2.0499999999999998</v>
      </c>
    </row>
    <row r="91" spans="1:8" ht="15.75" customHeight="1">
      <c r="A91" s="8" t="s">
        <v>2658</v>
      </c>
      <c r="B91" s="35">
        <v>44581</v>
      </c>
      <c r="C91" s="34" t="s">
        <v>3246</v>
      </c>
      <c r="D91" s="34" t="s">
        <v>3267</v>
      </c>
      <c r="E91" s="6">
        <f t="shared" si="4"/>
        <v>20.45</v>
      </c>
      <c r="F91" s="48">
        <v>2</v>
      </c>
      <c r="G91" s="6">
        <f t="shared" si="2"/>
        <v>10.225</v>
      </c>
      <c r="H91" s="58">
        <f t="shared" si="3"/>
        <v>10.225</v>
      </c>
    </row>
    <row r="92" spans="1:8" ht="15.75" customHeight="1">
      <c r="A92" s="8" t="s">
        <v>2658</v>
      </c>
      <c r="B92" s="33">
        <v>44581</v>
      </c>
      <c r="C92" s="34" t="s">
        <v>2878</v>
      </c>
      <c r="D92" s="34" t="s">
        <v>71</v>
      </c>
      <c r="E92" s="6">
        <f t="shared" si="4"/>
        <v>1.3</v>
      </c>
      <c r="F92" s="48">
        <v>2</v>
      </c>
      <c r="G92" s="6">
        <f t="shared" si="2"/>
        <v>0.65</v>
      </c>
      <c r="H92" s="58">
        <f t="shared" si="3"/>
        <v>0.65</v>
      </c>
    </row>
    <row r="93" spans="1:8" ht="15.75" customHeight="1">
      <c r="A93" s="8" t="s">
        <v>2658</v>
      </c>
      <c r="B93" s="35">
        <v>44581</v>
      </c>
      <c r="C93" s="34" t="s">
        <v>1842</v>
      </c>
      <c r="D93" s="34" t="s">
        <v>358</v>
      </c>
      <c r="E93" s="6">
        <f t="shared" si="4"/>
        <v>10</v>
      </c>
      <c r="F93" s="57">
        <v>2</v>
      </c>
      <c r="G93" s="6">
        <f t="shared" si="2"/>
        <v>5</v>
      </c>
      <c r="H93" s="58">
        <f t="shared" si="3"/>
        <v>5</v>
      </c>
    </row>
    <row r="94" spans="1:8" ht="15.75" customHeight="1">
      <c r="A94" s="8" t="s">
        <v>2658</v>
      </c>
      <c r="B94" s="33">
        <v>44581</v>
      </c>
      <c r="C94" s="34" t="s">
        <v>2471</v>
      </c>
      <c r="D94" s="36" t="s">
        <v>56</v>
      </c>
      <c r="E94" s="6">
        <f t="shared" si="4"/>
        <v>4.8</v>
      </c>
      <c r="F94" s="48">
        <v>2</v>
      </c>
      <c r="G94" s="6">
        <f t="shared" si="2"/>
        <v>2.4</v>
      </c>
      <c r="H94" s="58">
        <f t="shared" si="3"/>
        <v>2.4</v>
      </c>
    </row>
    <row r="95" spans="1:8" ht="15.75" customHeight="1">
      <c r="A95" s="8" t="s">
        <v>2658</v>
      </c>
      <c r="B95" s="33">
        <v>44581</v>
      </c>
      <c r="C95" s="34" t="s">
        <v>2215</v>
      </c>
      <c r="D95" s="34" t="s">
        <v>3268</v>
      </c>
      <c r="E95" s="6">
        <f t="shared" si="4"/>
        <v>25.6</v>
      </c>
      <c r="F95" s="49">
        <v>2</v>
      </c>
      <c r="G95" s="6">
        <f t="shared" si="2"/>
        <v>12.8</v>
      </c>
      <c r="H95" s="58">
        <f t="shared" si="3"/>
        <v>12.8</v>
      </c>
    </row>
    <row r="96" spans="1:8" ht="15.75" customHeight="1">
      <c r="A96" s="8" t="s">
        <v>2658</v>
      </c>
      <c r="B96" s="35">
        <v>44581</v>
      </c>
      <c r="C96" s="34" t="s">
        <v>443</v>
      </c>
      <c r="D96" s="34" t="s">
        <v>329</v>
      </c>
      <c r="E96" s="6">
        <f t="shared" si="4"/>
        <v>2.8</v>
      </c>
      <c r="F96" s="48">
        <v>2</v>
      </c>
      <c r="G96" s="6">
        <f t="shared" si="2"/>
        <v>1.4</v>
      </c>
      <c r="H96" s="58">
        <f t="shared" si="3"/>
        <v>1.4</v>
      </c>
    </row>
    <row r="97" spans="1:8" ht="15.75" customHeight="1">
      <c r="A97" s="8" t="s">
        <v>2658</v>
      </c>
      <c r="B97" s="35">
        <v>44581</v>
      </c>
      <c r="C97" s="34" t="s">
        <v>2737</v>
      </c>
      <c r="D97" s="34" t="s">
        <v>2780</v>
      </c>
      <c r="E97" s="6">
        <f t="shared" si="4"/>
        <v>4.0999999999999996</v>
      </c>
      <c r="F97" s="48">
        <v>2</v>
      </c>
      <c r="G97" s="6">
        <f t="shared" si="2"/>
        <v>2.0499999999999998</v>
      </c>
      <c r="H97" s="58">
        <f t="shared" si="3"/>
        <v>2.0499999999999998</v>
      </c>
    </row>
    <row r="98" spans="1:8" ht="15.75" customHeight="1">
      <c r="A98" s="8" t="s">
        <v>2658</v>
      </c>
      <c r="B98" s="35">
        <v>44582</v>
      </c>
      <c r="C98" s="34" t="s">
        <v>1404</v>
      </c>
      <c r="D98" s="34" t="s">
        <v>387</v>
      </c>
      <c r="E98" s="6">
        <f t="shared" si="4"/>
        <v>1</v>
      </c>
      <c r="F98" s="48">
        <v>2</v>
      </c>
      <c r="G98" s="6">
        <f t="shared" si="2"/>
        <v>0.5</v>
      </c>
      <c r="H98" s="58">
        <f t="shared" si="3"/>
        <v>0.5</v>
      </c>
    </row>
    <row r="99" spans="1:8" ht="15.75" customHeight="1">
      <c r="A99" s="8" t="s">
        <v>2658</v>
      </c>
      <c r="B99" s="35">
        <v>44582</v>
      </c>
      <c r="C99" s="34" t="s">
        <v>2889</v>
      </c>
      <c r="D99" s="34" t="s">
        <v>1211</v>
      </c>
      <c r="E99" s="6">
        <f t="shared" si="4"/>
        <v>17.66</v>
      </c>
      <c r="F99" s="48">
        <v>2</v>
      </c>
      <c r="G99" s="6">
        <f t="shared" si="2"/>
        <v>8.83</v>
      </c>
      <c r="H99" s="58">
        <f t="shared" si="3"/>
        <v>8.83</v>
      </c>
    </row>
    <row r="100" spans="1:8" ht="15.75" customHeight="1">
      <c r="A100" s="8" t="s">
        <v>2658</v>
      </c>
      <c r="B100" s="33">
        <v>44583</v>
      </c>
      <c r="C100" s="34" t="s">
        <v>3269</v>
      </c>
      <c r="D100" s="34" t="s">
        <v>62</v>
      </c>
      <c r="E100" s="6">
        <f t="shared" si="4"/>
        <v>2.2999999999999998</v>
      </c>
      <c r="F100" s="48">
        <v>2</v>
      </c>
      <c r="G100" s="6">
        <f t="shared" si="2"/>
        <v>1.1499999999999999</v>
      </c>
      <c r="H100" s="58">
        <f t="shared" si="3"/>
        <v>1.1499999999999999</v>
      </c>
    </row>
    <row r="101" spans="1:8" ht="15.75" customHeight="1">
      <c r="A101" s="8" t="s">
        <v>2658</v>
      </c>
      <c r="B101" s="33">
        <v>44583</v>
      </c>
      <c r="C101" s="34" t="s">
        <v>502</v>
      </c>
      <c r="D101" s="34" t="s">
        <v>3270</v>
      </c>
      <c r="E101" s="6">
        <f t="shared" si="4"/>
        <v>1.49</v>
      </c>
      <c r="F101" s="48">
        <v>2</v>
      </c>
      <c r="G101" s="6">
        <f t="shared" si="2"/>
        <v>0.745</v>
      </c>
      <c r="H101" s="58">
        <f t="shared" si="3"/>
        <v>0.745</v>
      </c>
    </row>
    <row r="102" spans="1:8" ht="15.75" customHeight="1">
      <c r="A102" s="8" t="s">
        <v>2658</v>
      </c>
      <c r="B102" s="35">
        <v>44583</v>
      </c>
      <c r="C102" s="34" t="s">
        <v>3266</v>
      </c>
      <c r="D102" s="34" t="s">
        <v>2137</v>
      </c>
      <c r="E102" s="6">
        <f t="shared" si="4"/>
        <v>9.4</v>
      </c>
      <c r="F102" s="48">
        <v>2</v>
      </c>
      <c r="G102" s="6">
        <f t="shared" si="2"/>
        <v>4.7</v>
      </c>
      <c r="H102" s="58">
        <f t="shared" si="3"/>
        <v>4.7</v>
      </c>
    </row>
    <row r="103" spans="1:8" ht="15.75" customHeight="1">
      <c r="A103" s="8" t="s">
        <v>2658</v>
      </c>
      <c r="B103" s="35">
        <v>44583</v>
      </c>
      <c r="C103" s="34" t="s">
        <v>2868</v>
      </c>
      <c r="D103" s="34" t="s">
        <v>3125</v>
      </c>
      <c r="E103" s="6">
        <f t="shared" si="4"/>
        <v>27.7</v>
      </c>
      <c r="F103" s="48">
        <v>2</v>
      </c>
      <c r="G103" s="6">
        <f t="shared" si="2"/>
        <v>13.85</v>
      </c>
      <c r="H103" s="58">
        <f t="shared" si="3"/>
        <v>13.85</v>
      </c>
    </row>
    <row r="104" spans="1:8" ht="15.75" customHeight="1">
      <c r="A104" s="8" t="s">
        <v>2658</v>
      </c>
      <c r="B104" s="35">
        <v>44583</v>
      </c>
      <c r="C104" s="34" t="s">
        <v>3271</v>
      </c>
      <c r="D104" s="34" t="s">
        <v>753</v>
      </c>
      <c r="E104" s="6">
        <f t="shared" si="4"/>
        <v>22.6</v>
      </c>
      <c r="F104" s="48">
        <v>0</v>
      </c>
      <c r="G104" s="6" t="str">
        <f t="shared" si="2"/>
        <v/>
      </c>
      <c r="H104" s="58">
        <f t="shared" si="3"/>
        <v>22.6</v>
      </c>
    </row>
    <row r="105" spans="1:8" ht="15.75" customHeight="1">
      <c r="A105" s="8" t="s">
        <v>2658</v>
      </c>
      <c r="B105" s="33">
        <v>44584</v>
      </c>
      <c r="C105" s="34" t="s">
        <v>951</v>
      </c>
      <c r="D105" s="34" t="s">
        <v>368</v>
      </c>
      <c r="E105" s="6">
        <f t="shared" si="4"/>
        <v>2.6</v>
      </c>
      <c r="F105" s="48">
        <v>2</v>
      </c>
      <c r="G105" s="6">
        <f t="shared" si="2"/>
        <v>1.3</v>
      </c>
      <c r="H105" s="58">
        <f t="shared" si="3"/>
        <v>1.3</v>
      </c>
    </row>
    <row r="106" spans="1:8" ht="15.75" customHeight="1">
      <c r="A106" s="8" t="s">
        <v>2658</v>
      </c>
      <c r="B106" s="35">
        <v>44584</v>
      </c>
      <c r="C106" s="34" t="s">
        <v>3151</v>
      </c>
      <c r="D106" s="34" t="s">
        <v>3272</v>
      </c>
      <c r="E106" s="6">
        <f t="shared" si="4"/>
        <v>47.43</v>
      </c>
      <c r="F106" s="48">
        <v>2</v>
      </c>
      <c r="G106" s="6">
        <f t="shared" si="2"/>
        <v>23.715</v>
      </c>
      <c r="H106" s="58">
        <f t="shared" si="3"/>
        <v>23.715</v>
      </c>
    </row>
    <row r="107" spans="1:8" ht="15.75" customHeight="1">
      <c r="A107" s="8" t="s">
        <v>2658</v>
      </c>
      <c r="B107" s="35">
        <v>44585</v>
      </c>
      <c r="C107" s="34" t="s">
        <v>443</v>
      </c>
      <c r="D107" s="34" t="s">
        <v>3058</v>
      </c>
      <c r="E107" s="6">
        <f t="shared" si="4"/>
        <v>17.600000000000001</v>
      </c>
      <c r="F107" s="48">
        <v>2</v>
      </c>
      <c r="G107" s="6">
        <f t="shared" si="2"/>
        <v>8.8000000000000007</v>
      </c>
      <c r="H107" s="58">
        <f t="shared" si="3"/>
        <v>8.8000000000000007</v>
      </c>
    </row>
    <row r="108" spans="1:8" ht="15.75" customHeight="1">
      <c r="A108" s="8" t="s">
        <v>2658</v>
      </c>
      <c r="B108" s="35">
        <v>44585</v>
      </c>
      <c r="C108" s="34" t="s">
        <v>1842</v>
      </c>
      <c r="D108" s="34" t="s">
        <v>358</v>
      </c>
      <c r="E108" s="6">
        <f t="shared" si="4"/>
        <v>10</v>
      </c>
      <c r="F108" s="48">
        <v>2</v>
      </c>
      <c r="G108" s="6">
        <f t="shared" si="2"/>
        <v>5</v>
      </c>
      <c r="H108" s="58">
        <f t="shared" si="3"/>
        <v>5</v>
      </c>
    </row>
    <row r="109" spans="1:8" ht="15.75" customHeight="1">
      <c r="A109" s="8" t="s">
        <v>2658</v>
      </c>
      <c r="B109" s="35">
        <v>44585</v>
      </c>
      <c r="C109" s="34" t="s">
        <v>2737</v>
      </c>
      <c r="D109" s="34" t="s">
        <v>430</v>
      </c>
      <c r="E109" s="6">
        <f t="shared" si="4"/>
        <v>8.1999999999999993</v>
      </c>
      <c r="F109" s="48">
        <v>2</v>
      </c>
      <c r="G109" s="6">
        <f t="shared" si="2"/>
        <v>4.0999999999999996</v>
      </c>
      <c r="H109" s="58">
        <f t="shared" si="3"/>
        <v>4.0999999999999996</v>
      </c>
    </row>
    <row r="110" spans="1:8" ht="15.75" customHeight="1">
      <c r="A110" s="8" t="s">
        <v>2658</v>
      </c>
      <c r="B110" s="35">
        <v>44586</v>
      </c>
      <c r="C110" s="34" t="s">
        <v>3111</v>
      </c>
      <c r="D110" s="34" t="s">
        <v>924</v>
      </c>
      <c r="E110" s="6">
        <f t="shared" si="4"/>
        <v>16.5</v>
      </c>
      <c r="F110" s="48">
        <v>2</v>
      </c>
      <c r="G110" s="6">
        <f t="shared" si="2"/>
        <v>8.25</v>
      </c>
      <c r="H110" s="58">
        <f t="shared" si="3"/>
        <v>8.25</v>
      </c>
    </row>
    <row r="111" spans="1:8" ht="15.75" customHeight="1">
      <c r="A111" s="8" t="s">
        <v>2658</v>
      </c>
      <c r="B111" s="33">
        <v>44586</v>
      </c>
      <c r="C111" s="34" t="s">
        <v>3238</v>
      </c>
      <c r="D111" s="36" t="s">
        <v>2800</v>
      </c>
      <c r="E111" s="6">
        <f t="shared" si="4"/>
        <v>68.98</v>
      </c>
      <c r="F111" s="48">
        <v>0</v>
      </c>
      <c r="G111" s="6" t="str">
        <f t="shared" si="2"/>
        <v/>
      </c>
      <c r="H111" s="58">
        <f t="shared" si="3"/>
        <v>68.98</v>
      </c>
    </row>
    <row r="112" spans="1:8" ht="15.75" customHeight="1">
      <c r="A112" s="8" t="s">
        <v>2658</v>
      </c>
      <c r="B112" s="35">
        <v>44586</v>
      </c>
      <c r="C112" s="34" t="s">
        <v>3238</v>
      </c>
      <c r="D112" s="34" t="s">
        <v>1108</v>
      </c>
      <c r="E112" s="6">
        <f t="shared" si="4"/>
        <v>6.98</v>
      </c>
      <c r="F112" s="48">
        <v>0</v>
      </c>
      <c r="G112" s="6" t="str">
        <f t="shared" si="2"/>
        <v/>
      </c>
      <c r="H112" s="58">
        <f t="shared" si="3"/>
        <v>6.98</v>
      </c>
    </row>
    <row r="113" spans="1:8" ht="15.75" customHeight="1">
      <c r="A113" s="8" t="s">
        <v>2658</v>
      </c>
      <c r="B113" s="33">
        <v>44586</v>
      </c>
      <c r="C113" s="34" t="s">
        <v>3081</v>
      </c>
      <c r="D113" s="34" t="s">
        <v>3273</v>
      </c>
      <c r="E113" s="6">
        <f t="shared" si="4"/>
        <v>30.2</v>
      </c>
      <c r="F113" s="48">
        <v>2</v>
      </c>
      <c r="G113" s="6">
        <f t="shared" si="2"/>
        <v>15.1</v>
      </c>
      <c r="H113" s="58">
        <f t="shared" si="3"/>
        <v>15.1</v>
      </c>
    </row>
    <row r="114" spans="1:8" ht="15.75" customHeight="1">
      <c r="A114" s="8" t="s">
        <v>2658</v>
      </c>
      <c r="B114" s="33">
        <v>44587</v>
      </c>
      <c r="C114" s="34" t="s">
        <v>2737</v>
      </c>
      <c r="D114" s="34" t="s">
        <v>2780</v>
      </c>
      <c r="E114" s="6">
        <f t="shared" si="4"/>
        <v>4.0999999999999996</v>
      </c>
      <c r="F114" s="48">
        <v>2</v>
      </c>
      <c r="G114" s="6">
        <f t="shared" si="2"/>
        <v>2.0499999999999998</v>
      </c>
      <c r="H114" s="58">
        <f t="shared" si="3"/>
        <v>2.0499999999999998</v>
      </c>
    </row>
    <row r="115" spans="1:8" ht="15.75" customHeight="1">
      <c r="A115" s="8" t="s">
        <v>2658</v>
      </c>
      <c r="B115" s="33">
        <v>44587</v>
      </c>
      <c r="C115" s="34" t="s">
        <v>3238</v>
      </c>
      <c r="D115" s="34" t="s">
        <v>3274</v>
      </c>
      <c r="E115" s="6">
        <f t="shared" si="4"/>
        <v>148.97999999999999</v>
      </c>
      <c r="F115" s="48">
        <v>0</v>
      </c>
      <c r="G115" s="6" t="str">
        <f t="shared" si="2"/>
        <v/>
      </c>
      <c r="H115" s="58">
        <f t="shared" si="3"/>
        <v>148.97999999999999</v>
      </c>
    </row>
    <row r="116" spans="1:8" ht="15.75" customHeight="1">
      <c r="A116" s="8" t="s">
        <v>2658</v>
      </c>
      <c r="B116" s="35">
        <v>44587</v>
      </c>
      <c r="C116" s="34" t="s">
        <v>3238</v>
      </c>
      <c r="D116" s="34" t="s">
        <v>2911</v>
      </c>
      <c r="E116" s="6">
        <f t="shared" si="4"/>
        <v>21.98</v>
      </c>
      <c r="F116" s="48">
        <v>0</v>
      </c>
      <c r="G116" s="6" t="str">
        <f t="shared" si="2"/>
        <v/>
      </c>
      <c r="H116" s="58">
        <f t="shared" si="3"/>
        <v>21.98</v>
      </c>
    </row>
    <row r="117" spans="1:8" ht="15.75" customHeight="1">
      <c r="A117" s="8" t="s">
        <v>2658</v>
      </c>
      <c r="B117" s="33">
        <v>44587</v>
      </c>
      <c r="C117" s="34" t="s">
        <v>2857</v>
      </c>
      <c r="D117" s="34" t="s">
        <v>742</v>
      </c>
      <c r="E117" s="6">
        <f t="shared" si="4"/>
        <v>3.8</v>
      </c>
      <c r="F117" s="49">
        <v>2</v>
      </c>
      <c r="G117" s="6">
        <f t="shared" si="2"/>
        <v>1.9</v>
      </c>
      <c r="H117" s="58">
        <f t="shared" si="3"/>
        <v>1.9</v>
      </c>
    </row>
    <row r="118" spans="1:8" ht="15.75" customHeight="1">
      <c r="A118" s="8" t="s">
        <v>2658</v>
      </c>
      <c r="B118" s="35">
        <v>44587</v>
      </c>
      <c r="C118" s="34" t="s">
        <v>2461</v>
      </c>
      <c r="D118" s="36" t="s">
        <v>3275</v>
      </c>
      <c r="E118" s="6">
        <f t="shared" si="4"/>
        <v>36.42</v>
      </c>
      <c r="F118" s="48">
        <v>2</v>
      </c>
      <c r="G118" s="6">
        <f t="shared" si="2"/>
        <v>18.21</v>
      </c>
      <c r="H118" s="58">
        <f t="shared" si="3"/>
        <v>18.21</v>
      </c>
    </row>
    <row r="119" spans="1:8" ht="15.75" customHeight="1">
      <c r="A119" s="8" t="s">
        <v>2658</v>
      </c>
      <c r="B119" s="33">
        <v>44587</v>
      </c>
      <c r="C119" s="34" t="s">
        <v>3246</v>
      </c>
      <c r="D119" s="34" t="s">
        <v>3276</v>
      </c>
      <c r="E119" s="6">
        <f t="shared" si="4"/>
        <v>11.68</v>
      </c>
      <c r="F119" s="49">
        <v>2</v>
      </c>
      <c r="G119" s="6">
        <f t="shared" si="2"/>
        <v>5.84</v>
      </c>
      <c r="H119" s="58">
        <f t="shared" si="3"/>
        <v>5.84</v>
      </c>
    </row>
    <row r="120" spans="1:8" ht="15.75" customHeight="1">
      <c r="A120" s="8" t="s">
        <v>2658</v>
      </c>
      <c r="B120" s="33">
        <v>44587</v>
      </c>
      <c r="C120" s="34" t="s">
        <v>3113</v>
      </c>
      <c r="D120" s="34" t="s">
        <v>471</v>
      </c>
      <c r="E120" s="6">
        <f t="shared" si="4"/>
        <v>20</v>
      </c>
      <c r="F120" s="48">
        <v>2</v>
      </c>
      <c r="G120" s="6">
        <f t="shared" si="2"/>
        <v>10</v>
      </c>
      <c r="H120" s="58">
        <f t="shared" si="3"/>
        <v>10</v>
      </c>
    </row>
    <row r="121" spans="1:8" ht="15.75" customHeight="1">
      <c r="A121" s="8" t="s">
        <v>2658</v>
      </c>
      <c r="B121" s="33">
        <v>44588</v>
      </c>
      <c r="C121" s="34" t="s">
        <v>2737</v>
      </c>
      <c r="D121" s="34" t="s">
        <v>2780</v>
      </c>
      <c r="E121" s="6">
        <f t="shared" si="4"/>
        <v>4.0999999999999996</v>
      </c>
      <c r="F121" s="49">
        <v>2</v>
      </c>
      <c r="G121" s="6">
        <f t="shared" si="2"/>
        <v>2.0499999999999998</v>
      </c>
      <c r="H121" s="58">
        <f t="shared" si="3"/>
        <v>2.0499999999999998</v>
      </c>
    </row>
    <row r="122" spans="1:8" ht="15.75" customHeight="1">
      <c r="A122" s="8" t="s">
        <v>2658</v>
      </c>
      <c r="B122" s="33">
        <v>44588</v>
      </c>
      <c r="C122" s="34" t="s">
        <v>3277</v>
      </c>
      <c r="D122" s="34" t="s">
        <v>2048</v>
      </c>
      <c r="E122" s="6">
        <f t="shared" si="4"/>
        <v>18.100000000000001</v>
      </c>
      <c r="F122" s="49">
        <v>2</v>
      </c>
      <c r="G122" s="6">
        <f t="shared" si="2"/>
        <v>9.0500000000000007</v>
      </c>
      <c r="H122" s="58">
        <f t="shared" si="3"/>
        <v>9.0500000000000007</v>
      </c>
    </row>
    <row r="123" spans="1:8" ht="15.75" customHeight="1">
      <c r="A123" s="8" t="s">
        <v>2658</v>
      </c>
      <c r="B123" s="35">
        <v>44588</v>
      </c>
      <c r="C123" s="36" t="s">
        <v>3</v>
      </c>
      <c r="D123" s="36" t="s">
        <v>69</v>
      </c>
      <c r="E123" s="6">
        <f t="shared" si="4"/>
        <v>1.5</v>
      </c>
      <c r="F123" s="48">
        <v>2</v>
      </c>
      <c r="G123" s="6">
        <f t="shared" si="2"/>
        <v>0.75</v>
      </c>
      <c r="H123" s="58">
        <f t="shared" si="3"/>
        <v>0.75</v>
      </c>
    </row>
    <row r="124" spans="1:8" ht="15.75" customHeight="1">
      <c r="A124" s="8" t="s">
        <v>2658</v>
      </c>
      <c r="B124" s="33">
        <v>44589</v>
      </c>
      <c r="C124" s="34" t="s">
        <v>3278</v>
      </c>
      <c r="D124" s="34" t="s">
        <v>358</v>
      </c>
      <c r="E124" s="6">
        <f t="shared" si="4"/>
        <v>10</v>
      </c>
      <c r="F124" s="49">
        <v>2</v>
      </c>
      <c r="G124" s="6">
        <f t="shared" si="2"/>
        <v>5</v>
      </c>
      <c r="H124" s="58">
        <f t="shared" si="3"/>
        <v>5</v>
      </c>
    </row>
    <row r="125" spans="1:8" ht="15.75" customHeight="1">
      <c r="A125" s="8" t="s">
        <v>2658</v>
      </c>
      <c r="B125" s="33">
        <v>44589</v>
      </c>
      <c r="C125" s="34" t="s">
        <v>2490</v>
      </c>
      <c r="D125" s="34" t="s">
        <v>742</v>
      </c>
      <c r="E125" s="6">
        <f t="shared" si="4"/>
        <v>3.8</v>
      </c>
      <c r="F125" s="49">
        <v>2</v>
      </c>
      <c r="G125" s="6">
        <f t="shared" si="2"/>
        <v>1.9</v>
      </c>
      <c r="H125" s="58">
        <f t="shared" si="3"/>
        <v>1.9</v>
      </c>
    </row>
    <row r="126" spans="1:8" ht="15.75" customHeight="1">
      <c r="A126" s="8" t="s">
        <v>2658</v>
      </c>
      <c r="B126" s="33">
        <v>44589</v>
      </c>
      <c r="C126" s="34" t="s">
        <v>3009</v>
      </c>
      <c r="D126" s="34" t="s">
        <v>3279</v>
      </c>
      <c r="E126" s="6">
        <f t="shared" si="4"/>
        <v>165</v>
      </c>
      <c r="F126" s="49">
        <v>0</v>
      </c>
      <c r="G126" s="6" t="str">
        <f t="shared" si="2"/>
        <v/>
      </c>
      <c r="H126" s="58">
        <f t="shared" si="3"/>
        <v>165</v>
      </c>
    </row>
    <row r="127" spans="1:8" ht="15.75" customHeight="1">
      <c r="A127" s="8" t="s">
        <v>2658</v>
      </c>
      <c r="B127" s="33">
        <v>44589</v>
      </c>
      <c r="C127" s="34" t="s">
        <v>2280</v>
      </c>
      <c r="D127" s="34" t="s">
        <v>3280</v>
      </c>
      <c r="E127" s="6">
        <f t="shared" si="4"/>
        <v>32.49</v>
      </c>
      <c r="F127" s="49">
        <v>2</v>
      </c>
      <c r="G127" s="6">
        <f t="shared" si="2"/>
        <v>16.245000000000001</v>
      </c>
      <c r="H127" s="58">
        <f t="shared" si="3"/>
        <v>16.245000000000001</v>
      </c>
    </row>
    <row r="128" spans="1:8" ht="15.75" customHeight="1">
      <c r="A128" s="8" t="s">
        <v>2658</v>
      </c>
      <c r="B128" s="33">
        <v>44589</v>
      </c>
      <c r="C128" s="34" t="s">
        <v>443</v>
      </c>
      <c r="D128" s="34" t="s">
        <v>3281</v>
      </c>
      <c r="E128" s="6">
        <f t="shared" si="4"/>
        <v>13.6</v>
      </c>
      <c r="F128" s="49">
        <v>2</v>
      </c>
      <c r="G128" s="6">
        <f t="shared" si="2"/>
        <v>6.8</v>
      </c>
      <c r="H128" s="58">
        <f t="shared" si="3"/>
        <v>6.8</v>
      </c>
    </row>
    <row r="129" spans="1:8" ht="15.75" customHeight="1">
      <c r="A129" s="8" t="s">
        <v>2658</v>
      </c>
      <c r="B129" s="33">
        <v>44589</v>
      </c>
      <c r="C129" s="34" t="s">
        <v>2737</v>
      </c>
      <c r="D129" s="34" t="s">
        <v>2780</v>
      </c>
      <c r="E129" s="6">
        <f t="shared" si="4"/>
        <v>4.0999999999999996</v>
      </c>
      <c r="F129" s="49">
        <v>2</v>
      </c>
      <c r="G129" s="6">
        <f t="shared" si="2"/>
        <v>2.0499999999999998</v>
      </c>
      <c r="H129" s="58">
        <f t="shared" si="3"/>
        <v>2.0499999999999998</v>
      </c>
    </row>
    <row r="130" spans="1:8" ht="15.75" customHeight="1">
      <c r="A130" s="8" t="s">
        <v>2658</v>
      </c>
      <c r="B130" s="33">
        <v>44590</v>
      </c>
      <c r="C130" s="34" t="s">
        <v>2764</v>
      </c>
      <c r="D130" s="34" t="s">
        <v>555</v>
      </c>
      <c r="E130" s="6">
        <f t="shared" si="4"/>
        <v>4.25</v>
      </c>
      <c r="F130" s="49">
        <v>2</v>
      </c>
      <c r="G130" s="6">
        <f t="shared" si="2"/>
        <v>2.125</v>
      </c>
      <c r="H130" s="58">
        <f t="shared" si="3"/>
        <v>2.125</v>
      </c>
    </row>
    <row r="131" spans="1:8" ht="15.75" customHeight="1">
      <c r="A131" s="8" t="s">
        <v>2658</v>
      </c>
      <c r="B131" s="33">
        <v>44590</v>
      </c>
      <c r="C131" s="34" t="s">
        <v>2444</v>
      </c>
      <c r="D131" s="34" t="s">
        <v>2238</v>
      </c>
      <c r="E131" s="6">
        <f t="shared" si="4"/>
        <v>19.2</v>
      </c>
      <c r="F131" s="49">
        <v>2</v>
      </c>
      <c r="G131" s="6">
        <f t="shared" si="2"/>
        <v>9.6</v>
      </c>
      <c r="H131" s="58">
        <f t="shared" si="3"/>
        <v>9.6</v>
      </c>
    </row>
    <row r="132" spans="1:8" ht="15.75" customHeight="1">
      <c r="A132" s="8" t="s">
        <v>2658</v>
      </c>
      <c r="B132" s="33">
        <v>44590</v>
      </c>
      <c r="C132" s="34" t="s">
        <v>1830</v>
      </c>
      <c r="D132" s="34" t="s">
        <v>3282</v>
      </c>
      <c r="E132" s="6">
        <f t="shared" si="4"/>
        <v>5.55</v>
      </c>
      <c r="F132" s="49">
        <v>2</v>
      </c>
      <c r="G132" s="6">
        <f t="shared" si="2"/>
        <v>2.7749999999999999</v>
      </c>
      <c r="H132" s="58">
        <f t="shared" si="3"/>
        <v>2.7749999999999999</v>
      </c>
    </row>
    <row r="133" spans="1:8" ht="15.75" customHeight="1">
      <c r="A133" s="8" t="s">
        <v>2658</v>
      </c>
      <c r="B133" s="33">
        <v>44590</v>
      </c>
      <c r="C133" s="34" t="s">
        <v>1830</v>
      </c>
      <c r="D133" s="34" t="s">
        <v>444</v>
      </c>
      <c r="E133" s="6">
        <f t="shared" si="4"/>
        <v>1.45</v>
      </c>
      <c r="F133" s="49">
        <v>2</v>
      </c>
      <c r="G133" s="6">
        <f t="shared" si="2"/>
        <v>0.72499999999999998</v>
      </c>
      <c r="H133" s="58">
        <f t="shared" si="3"/>
        <v>0.72499999999999998</v>
      </c>
    </row>
    <row r="134" spans="1:8" ht="15.75" customHeight="1">
      <c r="A134" s="8" t="s">
        <v>2658</v>
      </c>
      <c r="B134" s="33">
        <v>44590</v>
      </c>
      <c r="C134" s="34" t="s">
        <v>2613</v>
      </c>
      <c r="D134" s="34" t="s">
        <v>2316</v>
      </c>
      <c r="E134" s="6">
        <f t="shared" si="4"/>
        <v>50.14</v>
      </c>
      <c r="F134" s="49">
        <v>2</v>
      </c>
      <c r="G134" s="6">
        <f t="shared" si="2"/>
        <v>25.07</v>
      </c>
      <c r="H134" s="58">
        <f t="shared" si="3"/>
        <v>25.07</v>
      </c>
    </row>
    <row r="135" spans="1:8" ht="15.75" customHeight="1">
      <c r="A135" s="8" t="s">
        <v>2658</v>
      </c>
      <c r="B135" s="35">
        <v>44591</v>
      </c>
      <c r="C135" s="34" t="s">
        <v>1126</v>
      </c>
      <c r="D135" s="34" t="s">
        <v>517</v>
      </c>
      <c r="E135" s="6">
        <f t="shared" si="4"/>
        <v>14</v>
      </c>
      <c r="F135" s="49">
        <v>2</v>
      </c>
      <c r="G135" s="6">
        <f t="shared" si="2"/>
        <v>7</v>
      </c>
      <c r="H135" s="58">
        <f t="shared" si="3"/>
        <v>7</v>
      </c>
    </row>
    <row r="136" spans="1:8" ht="15.75" customHeight="1">
      <c r="A136" s="8" t="s">
        <v>2658</v>
      </c>
      <c r="B136" s="35">
        <v>44591</v>
      </c>
      <c r="C136" s="34" t="s">
        <v>2797</v>
      </c>
      <c r="D136" s="34" t="s">
        <v>3231</v>
      </c>
      <c r="E136" s="6">
        <f t="shared" si="4"/>
        <v>84.74</v>
      </c>
      <c r="F136" s="49">
        <v>2</v>
      </c>
      <c r="G136" s="6">
        <f t="shared" si="2"/>
        <v>42.37</v>
      </c>
      <c r="H136" s="58">
        <f t="shared" si="3"/>
        <v>42.37</v>
      </c>
    </row>
    <row r="137" spans="1:8" ht="15.75" customHeight="1">
      <c r="A137" s="8" t="s">
        <v>2658</v>
      </c>
      <c r="B137" s="35">
        <v>44591</v>
      </c>
      <c r="C137" s="34" t="s">
        <v>1126</v>
      </c>
      <c r="D137" s="34" t="s">
        <v>31</v>
      </c>
      <c r="E137" s="6">
        <f t="shared" si="4"/>
        <v>9.9</v>
      </c>
      <c r="F137" s="49">
        <v>2</v>
      </c>
      <c r="G137" s="6">
        <f t="shared" si="2"/>
        <v>4.95</v>
      </c>
      <c r="H137" s="58">
        <f t="shared" si="3"/>
        <v>4.95</v>
      </c>
    </row>
    <row r="138" spans="1:8" ht="15.75" customHeight="1">
      <c r="A138" s="8" t="s">
        <v>2658</v>
      </c>
      <c r="B138" s="35">
        <v>44591</v>
      </c>
      <c r="C138" s="34" t="s">
        <v>3055</v>
      </c>
      <c r="D138" s="34" t="s">
        <v>2780</v>
      </c>
      <c r="E138" s="6">
        <f t="shared" si="4"/>
        <v>4.0999999999999996</v>
      </c>
      <c r="F138" s="49">
        <v>2</v>
      </c>
      <c r="G138" s="6">
        <f t="shared" si="2"/>
        <v>2.0499999999999998</v>
      </c>
      <c r="H138" s="58">
        <f t="shared" si="3"/>
        <v>2.0499999999999998</v>
      </c>
    </row>
    <row r="139" spans="1:8" ht="15.75" customHeight="1">
      <c r="A139" s="8" t="s">
        <v>2658</v>
      </c>
      <c r="B139" s="35">
        <v>44591</v>
      </c>
      <c r="C139" s="34" t="s">
        <v>1126</v>
      </c>
      <c r="D139" s="34" t="s">
        <v>1829</v>
      </c>
      <c r="E139" s="6">
        <f t="shared" si="4"/>
        <v>10.8</v>
      </c>
      <c r="F139" s="49">
        <v>2</v>
      </c>
      <c r="G139" s="6">
        <f t="shared" si="2"/>
        <v>5.4</v>
      </c>
      <c r="H139" s="58">
        <f t="shared" si="3"/>
        <v>5.4</v>
      </c>
    </row>
    <row r="140" spans="1:8" ht="15.75" customHeight="1">
      <c r="A140" s="8" t="s">
        <v>2658</v>
      </c>
      <c r="B140" s="35">
        <v>44591</v>
      </c>
      <c r="C140" s="34" t="s">
        <v>367</v>
      </c>
      <c r="D140" s="34" t="s">
        <v>1099</v>
      </c>
      <c r="E140" s="6">
        <f t="shared" si="4"/>
        <v>2.2000000000000002</v>
      </c>
      <c r="F140" s="49">
        <v>2</v>
      </c>
      <c r="G140" s="6">
        <f t="shared" si="2"/>
        <v>1.1000000000000001</v>
      </c>
      <c r="H140" s="58">
        <f t="shared" si="3"/>
        <v>1.1000000000000001</v>
      </c>
    </row>
    <row r="141" spans="1:8" ht="15.75" customHeight="1">
      <c r="A141" s="8" t="s">
        <v>2658</v>
      </c>
      <c r="B141" s="35">
        <v>44591</v>
      </c>
      <c r="C141" s="34" t="s">
        <v>458</v>
      </c>
      <c r="D141" s="34" t="s">
        <v>618</v>
      </c>
      <c r="E141" s="6">
        <f t="shared" si="4"/>
        <v>13</v>
      </c>
      <c r="F141" s="49">
        <v>2</v>
      </c>
      <c r="G141" s="6">
        <f t="shared" si="2"/>
        <v>6.5</v>
      </c>
      <c r="H141" s="58">
        <f t="shared" si="3"/>
        <v>6.5</v>
      </c>
    </row>
    <row r="142" spans="1:8" ht="15.75" customHeight="1">
      <c r="A142" s="8" t="s">
        <v>2658</v>
      </c>
      <c r="B142" s="35">
        <v>44592</v>
      </c>
      <c r="C142" s="34" t="s">
        <v>2461</v>
      </c>
      <c r="D142" s="34" t="s">
        <v>3283</v>
      </c>
      <c r="E142" s="6">
        <f t="shared" si="4"/>
        <v>20.85</v>
      </c>
      <c r="F142" s="49">
        <v>2</v>
      </c>
      <c r="G142" s="6">
        <f t="shared" si="2"/>
        <v>10.425000000000001</v>
      </c>
      <c r="H142" s="58">
        <f t="shared" si="3"/>
        <v>10.425000000000001</v>
      </c>
    </row>
    <row r="143" spans="1:8" ht="15.75" customHeight="1">
      <c r="A143" s="8" t="s">
        <v>2658</v>
      </c>
      <c r="B143" s="35">
        <v>44592</v>
      </c>
      <c r="C143" s="34" t="s">
        <v>5</v>
      </c>
      <c r="D143" s="34" t="s">
        <v>1577</v>
      </c>
      <c r="E143" s="6">
        <f t="shared" si="4"/>
        <v>32.799999999999997</v>
      </c>
      <c r="F143" s="49">
        <v>2</v>
      </c>
      <c r="G143" s="6">
        <f t="shared" si="2"/>
        <v>16.399999999999999</v>
      </c>
      <c r="H143" s="58">
        <f t="shared" si="3"/>
        <v>16.399999999999999</v>
      </c>
    </row>
    <row r="144" spans="1:8" ht="15.75" customHeight="1">
      <c r="A144" s="8" t="s">
        <v>2658</v>
      </c>
      <c r="B144" s="33">
        <v>44595</v>
      </c>
      <c r="C144" s="34" t="s">
        <v>3098</v>
      </c>
      <c r="D144" s="34" t="s">
        <v>3023</v>
      </c>
      <c r="E144" s="6">
        <f t="shared" si="4"/>
        <v>589.63</v>
      </c>
      <c r="F144" s="49">
        <v>2</v>
      </c>
      <c r="G144" s="6">
        <f t="shared" si="2"/>
        <v>294.815</v>
      </c>
      <c r="H144" s="58">
        <f t="shared" si="3"/>
        <v>294.815</v>
      </c>
    </row>
    <row r="145" spans="1:8" ht="15.75" customHeight="1">
      <c r="A145" s="8" t="s">
        <v>2658</v>
      </c>
      <c r="B145" s="33">
        <v>44595</v>
      </c>
      <c r="C145" s="34" t="s">
        <v>2645</v>
      </c>
      <c r="D145" s="34" t="s">
        <v>557</v>
      </c>
      <c r="E145" s="6">
        <f t="shared" si="4"/>
        <v>18</v>
      </c>
      <c r="F145" s="49">
        <v>0</v>
      </c>
      <c r="G145" s="6" t="str">
        <f t="shared" si="2"/>
        <v/>
      </c>
      <c r="H145" s="58">
        <f t="shared" si="3"/>
        <v>18</v>
      </c>
    </row>
    <row r="146" spans="1:8" ht="15.75" customHeight="1">
      <c r="A146" s="34" t="s">
        <v>2719</v>
      </c>
      <c r="B146" s="33">
        <v>44566</v>
      </c>
      <c r="C146" s="34" t="s">
        <v>3284</v>
      </c>
      <c r="D146" s="34" t="s">
        <v>2339</v>
      </c>
      <c r="E146" s="6">
        <f t="shared" si="4"/>
        <v>160</v>
      </c>
      <c r="F146" s="49">
        <v>2</v>
      </c>
      <c r="G146" s="6">
        <f t="shared" si="2"/>
        <v>80</v>
      </c>
      <c r="H146" s="58">
        <f t="shared" si="3"/>
        <v>80</v>
      </c>
    </row>
    <row r="147" spans="1:8" ht="15.75" customHeight="1">
      <c r="A147" s="34" t="s">
        <v>2719</v>
      </c>
      <c r="B147" s="35">
        <v>44574</v>
      </c>
      <c r="C147" s="34" t="s">
        <v>292</v>
      </c>
      <c r="D147" s="34" t="s">
        <v>3285</v>
      </c>
      <c r="E147" s="6">
        <f t="shared" si="4"/>
        <v>68.349999999999994</v>
      </c>
      <c r="F147" s="49">
        <v>2</v>
      </c>
      <c r="G147" s="6">
        <f t="shared" si="2"/>
        <v>34.174999999999997</v>
      </c>
      <c r="H147" s="58">
        <f t="shared" si="3"/>
        <v>34.174999999999997</v>
      </c>
    </row>
    <row r="148" spans="1:8" ht="15.75" customHeight="1">
      <c r="A148" s="34" t="s">
        <v>2719</v>
      </c>
      <c r="B148" s="35">
        <v>44587</v>
      </c>
      <c r="C148" s="34" t="s">
        <v>3286</v>
      </c>
      <c r="D148" s="34" t="s">
        <v>2339</v>
      </c>
      <c r="E148" s="6">
        <f t="shared" si="4"/>
        <v>160</v>
      </c>
      <c r="F148" s="49">
        <v>2</v>
      </c>
      <c r="G148" s="6">
        <f t="shared" si="2"/>
        <v>80</v>
      </c>
      <c r="H148" s="58">
        <f t="shared" si="3"/>
        <v>80</v>
      </c>
    </row>
    <row r="149" spans="1:8" ht="15.75" customHeight="1">
      <c r="A149" s="34" t="s">
        <v>2719</v>
      </c>
      <c r="B149" s="35">
        <v>44589</v>
      </c>
      <c r="C149" s="34" t="s">
        <v>292</v>
      </c>
      <c r="D149" s="34" t="s">
        <v>3287</v>
      </c>
      <c r="E149" s="6">
        <f t="shared" si="4"/>
        <v>80.930000000000007</v>
      </c>
      <c r="F149" s="49">
        <v>2</v>
      </c>
      <c r="G149" s="6">
        <f t="shared" si="2"/>
        <v>40.465000000000003</v>
      </c>
      <c r="H149" s="58">
        <f t="shared" si="3"/>
        <v>40.465000000000003</v>
      </c>
    </row>
    <row r="150" spans="1:8" ht="15.75" customHeight="1">
      <c r="A150" s="34" t="s">
        <v>2719</v>
      </c>
      <c r="B150" s="33">
        <v>44594</v>
      </c>
      <c r="C150" s="34" t="s">
        <v>3215</v>
      </c>
      <c r="D150" s="34" t="s">
        <v>363</v>
      </c>
      <c r="E150" s="6">
        <f t="shared" si="4"/>
        <v>16</v>
      </c>
      <c r="F150" s="49">
        <v>2</v>
      </c>
      <c r="G150" s="6">
        <f t="shared" si="2"/>
        <v>8</v>
      </c>
      <c r="H150" s="58">
        <f t="shared" si="3"/>
        <v>8</v>
      </c>
    </row>
    <row r="151" spans="1:8" ht="15.75" customHeight="1">
      <c r="F151" s="49"/>
      <c r="G151" s="13"/>
    </row>
    <row r="152" spans="1:8" ht="15.75" customHeight="1">
      <c r="F152" s="49"/>
      <c r="G152" s="13"/>
    </row>
    <row r="153" spans="1:8" ht="15.75" customHeight="1">
      <c r="F153" s="49"/>
      <c r="G153" s="13"/>
    </row>
    <row r="154" spans="1:8" ht="15.75" customHeight="1">
      <c r="F154" s="49"/>
      <c r="G154" s="13"/>
    </row>
    <row r="155" spans="1:8" ht="15.75" customHeight="1">
      <c r="F155" s="49"/>
      <c r="G155" s="13"/>
    </row>
    <row r="156" spans="1:8" ht="15.75" customHeight="1">
      <c r="F156" s="49"/>
      <c r="G156" s="13"/>
    </row>
    <row r="157" spans="1:8" ht="15.75" customHeight="1">
      <c r="F157" s="49"/>
      <c r="G157" s="13"/>
    </row>
    <row r="158" spans="1:8" ht="15.75" customHeight="1">
      <c r="F158" s="49"/>
      <c r="G158" s="13"/>
    </row>
    <row r="159" spans="1:8" ht="15.75" customHeight="1">
      <c r="F159" s="49"/>
      <c r="G159" s="13"/>
    </row>
    <row r="160" spans="1:8" ht="15.75" customHeight="1">
      <c r="F160" s="49"/>
      <c r="G160" s="13"/>
    </row>
    <row r="161" spans="6:7" ht="15.75" customHeight="1">
      <c r="F161" s="49"/>
      <c r="G161" s="13"/>
    </row>
    <row r="162" spans="6:7" ht="15.75" customHeight="1">
      <c r="F162" s="49"/>
      <c r="G162" s="13"/>
    </row>
    <row r="163" spans="6:7" ht="15.75" customHeight="1">
      <c r="F163" s="49"/>
      <c r="G163" s="13"/>
    </row>
    <row r="164" spans="6:7" ht="15.75" customHeight="1">
      <c r="F164" s="49"/>
      <c r="G164" s="13"/>
    </row>
    <row r="165" spans="6:7" ht="15.75" customHeight="1">
      <c r="F165" s="49"/>
      <c r="G165" s="13"/>
    </row>
    <row r="166" spans="6:7" ht="15.75" customHeight="1">
      <c r="F166" s="49"/>
      <c r="G166" s="13"/>
    </row>
    <row r="167" spans="6:7" ht="15.75" customHeight="1">
      <c r="F167" s="49"/>
      <c r="G167" s="13"/>
    </row>
    <row r="168" spans="6:7" ht="15.75" customHeight="1">
      <c r="F168" s="49"/>
      <c r="G168" s="13"/>
    </row>
    <row r="169" spans="6:7" ht="15.75" customHeight="1">
      <c r="F169" s="49"/>
      <c r="G169" s="13"/>
    </row>
    <row r="170" spans="6:7" ht="15.75" customHeight="1">
      <c r="F170" s="49"/>
      <c r="G170" s="13"/>
    </row>
    <row r="171" spans="6:7" ht="15.75" customHeight="1">
      <c r="F171" s="49"/>
      <c r="G171" s="13"/>
    </row>
    <row r="172" spans="6:7" ht="15.75" customHeight="1">
      <c r="F172" s="49"/>
      <c r="G172" s="13"/>
    </row>
    <row r="173" spans="6:7" ht="15.75" customHeight="1">
      <c r="F173" s="49"/>
      <c r="G173" s="13"/>
    </row>
    <row r="174" spans="6:7" ht="15.75" customHeight="1">
      <c r="F174" s="49"/>
      <c r="G174" s="13"/>
    </row>
    <row r="175" spans="6:7" ht="15.75" customHeight="1">
      <c r="F175" s="49"/>
      <c r="G175" s="13"/>
    </row>
    <row r="176" spans="6:7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50" xr:uid="{CC99C6A3-6364-4BE4-81CB-A95E5645948B}">
        <sortState xmlns:xlrd2="http://schemas.microsoft.com/office/spreadsheetml/2017/richdata2" ref="A2:H150">
          <sortCondition descending="1" ref="E2:E150"/>
          <sortCondition descending="1" ref="H2:H150"/>
        </sortState>
      </autoFilter>
    </customSheetView>
  </customSheetView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1550</v>
      </c>
      <c r="B1" s="8"/>
      <c r="C1" s="8"/>
      <c r="D1" s="8"/>
      <c r="E1" s="6">
        <f>SUM(E3:E200)</f>
        <v>7092.8599999999979</v>
      </c>
      <c r="F1" s="48"/>
      <c r="G1" s="59">
        <f t="shared" ref="G1:H1" si="0">SUM(G3:G200)</f>
        <v>4294.4299999999994</v>
      </c>
      <c r="H1" s="27">
        <f t="shared" si="0"/>
        <v>2798.43</v>
      </c>
      <c r="I1" s="31" t="s">
        <v>1864</v>
      </c>
      <c r="J1" s="31">
        <f>G1*1</f>
        <v>4294.4299999999994</v>
      </c>
      <c r="K1" s="31">
        <f>SUM(G1:H1)-J1</f>
        <v>2798.4299999999994</v>
      </c>
      <c r="L1" s="31">
        <f>SUM(J1:K1)</f>
        <v>7092.8599999999988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4540.4299999999994</v>
      </c>
      <c r="K2" s="31">
        <f>K1+K6+K7</f>
        <v>3167.4299999999994</v>
      </c>
      <c r="L2" s="31">
        <f>SUM(J2:K2)</f>
        <v>7707.8599999999988</v>
      </c>
    </row>
    <row r="3" spans="1:12" ht="15.75">
      <c r="A3" s="8" t="s">
        <v>2658</v>
      </c>
      <c r="B3" s="35">
        <v>44591</v>
      </c>
      <c r="C3" s="34" t="s">
        <v>3288</v>
      </c>
      <c r="D3" s="34" t="s">
        <v>62</v>
      </c>
      <c r="E3" s="6">
        <f t="shared" ref="E3:E130" si="1">MID(D3,3,LEN(D3)-2)+0</f>
        <v>2.2999999999999998</v>
      </c>
      <c r="F3" s="48"/>
      <c r="G3" s="6" t="str">
        <f t="shared" ref="G3:G130" si="2">IFERROR(E3/F3,"")</f>
        <v/>
      </c>
      <c r="H3" s="58">
        <f t="shared" ref="H3:H130" si="3">IF(F3=0,E3,E3-G3)</f>
        <v>2.2999999999999998</v>
      </c>
      <c r="I3" s="60" t="s">
        <v>1868</v>
      </c>
      <c r="J3" s="61">
        <f>J1-J7+J6</f>
        <v>4540.4299999999994</v>
      </c>
      <c r="K3" s="32"/>
      <c r="L3" s="32"/>
    </row>
    <row r="4" spans="1:12">
      <c r="A4" s="8" t="s">
        <v>2658</v>
      </c>
      <c r="B4" s="35">
        <v>44594</v>
      </c>
      <c r="C4" s="34" t="s">
        <v>2404</v>
      </c>
      <c r="D4" s="34" t="s">
        <v>3289</v>
      </c>
      <c r="E4" s="6">
        <f t="shared" si="1"/>
        <v>170</v>
      </c>
      <c r="F4" s="48">
        <v>2</v>
      </c>
      <c r="G4" s="6">
        <f t="shared" si="2"/>
        <v>85</v>
      </c>
      <c r="H4" s="58">
        <f t="shared" si="3"/>
        <v>85</v>
      </c>
    </row>
    <row r="5" spans="1:12" ht="15.75">
      <c r="A5" s="8" t="s">
        <v>2658</v>
      </c>
      <c r="B5" s="35">
        <v>44594</v>
      </c>
      <c r="C5" s="34" t="s">
        <v>2404</v>
      </c>
      <c r="D5" s="34" t="s">
        <v>3290</v>
      </c>
      <c r="E5" s="6">
        <f t="shared" si="1"/>
        <v>20.29</v>
      </c>
      <c r="F5" s="48"/>
      <c r="G5" s="6" t="str">
        <f t="shared" si="2"/>
        <v/>
      </c>
      <c r="H5" s="58">
        <f t="shared" si="3"/>
        <v>20.29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44594</v>
      </c>
      <c r="C6" s="34" t="s">
        <v>2404</v>
      </c>
      <c r="D6" s="34" t="s">
        <v>3291</v>
      </c>
      <c r="E6" s="6">
        <f t="shared" si="1"/>
        <v>16.670000000000002</v>
      </c>
      <c r="F6" s="48">
        <v>2</v>
      </c>
      <c r="G6" s="6">
        <f t="shared" si="2"/>
        <v>8.3350000000000009</v>
      </c>
      <c r="H6" s="58">
        <f t="shared" si="3"/>
        <v>8.3350000000000009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44595</v>
      </c>
      <c r="C7" s="34" t="s">
        <v>3266</v>
      </c>
      <c r="D7" s="34" t="s">
        <v>2780</v>
      </c>
      <c r="E7" s="6">
        <f t="shared" si="1"/>
        <v>4.0999999999999996</v>
      </c>
      <c r="F7" s="48">
        <v>0</v>
      </c>
      <c r="G7" s="6" t="str">
        <f t="shared" si="2"/>
        <v/>
      </c>
      <c r="H7" s="58">
        <f t="shared" si="3"/>
        <v>4.0999999999999996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44595</v>
      </c>
      <c r="C8" s="34" t="s">
        <v>502</v>
      </c>
      <c r="D8" s="34" t="s">
        <v>29</v>
      </c>
      <c r="E8" s="6">
        <f t="shared" si="1"/>
        <v>10.7</v>
      </c>
      <c r="F8" s="57">
        <v>2</v>
      </c>
      <c r="G8" s="6">
        <f t="shared" si="2"/>
        <v>5.35</v>
      </c>
      <c r="H8" s="58">
        <f t="shared" si="3"/>
        <v>5.35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44595</v>
      </c>
      <c r="C9" s="34" t="s">
        <v>3292</v>
      </c>
      <c r="D9" s="34" t="s">
        <v>3293</v>
      </c>
      <c r="E9" s="6">
        <f t="shared" si="1"/>
        <v>63.8</v>
      </c>
      <c r="F9" s="48">
        <v>2</v>
      </c>
      <c r="G9" s="6">
        <f t="shared" si="2"/>
        <v>31.9</v>
      </c>
      <c r="H9" s="58">
        <f t="shared" si="3"/>
        <v>31.9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44595</v>
      </c>
      <c r="C10" s="34" t="s">
        <v>55</v>
      </c>
      <c r="D10" s="36" t="s">
        <v>742</v>
      </c>
      <c r="E10" s="6">
        <f t="shared" si="1"/>
        <v>3.8</v>
      </c>
      <c r="F10" s="48">
        <v>2</v>
      </c>
      <c r="G10" s="6">
        <f t="shared" si="2"/>
        <v>1.9</v>
      </c>
      <c r="H10" s="58">
        <f t="shared" si="3"/>
        <v>1.9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44596</v>
      </c>
      <c r="C11" s="34" t="s">
        <v>3142</v>
      </c>
      <c r="D11" s="34" t="s">
        <v>1835</v>
      </c>
      <c r="E11" s="6">
        <f t="shared" si="1"/>
        <v>3.3</v>
      </c>
      <c r="F11" s="48">
        <v>2</v>
      </c>
      <c r="G11" s="6">
        <f t="shared" si="2"/>
        <v>1.65</v>
      </c>
      <c r="H11" s="58">
        <f t="shared" si="3"/>
        <v>1.65</v>
      </c>
    </row>
    <row r="12" spans="1:12" ht="15.75">
      <c r="A12" s="8" t="s">
        <v>2658</v>
      </c>
      <c r="B12" s="35">
        <v>44596</v>
      </c>
      <c r="C12" s="34" t="s">
        <v>1842</v>
      </c>
      <c r="D12" s="34" t="s">
        <v>358</v>
      </c>
      <c r="E12" s="6">
        <f t="shared" si="1"/>
        <v>10</v>
      </c>
      <c r="F12" s="48">
        <v>2</v>
      </c>
      <c r="G12" s="6">
        <f t="shared" si="2"/>
        <v>5</v>
      </c>
      <c r="H12" s="58">
        <f t="shared" si="3"/>
        <v>5</v>
      </c>
      <c r="I12" s="1" t="s">
        <v>1818</v>
      </c>
      <c r="J12" s="16">
        <f>J8-K2</f>
        <v>2430.5700000000006</v>
      </c>
      <c r="K12" s="17">
        <f t="shared" ref="K12:K13" si="4">J12/J8</f>
        <v>0.43418542336548777</v>
      </c>
    </row>
    <row r="13" spans="1:12" ht="15.75">
      <c r="A13" s="8" t="s">
        <v>2658</v>
      </c>
      <c r="B13" s="35">
        <v>44596</v>
      </c>
      <c r="C13" s="34" t="s">
        <v>2215</v>
      </c>
      <c r="D13" s="34" t="s">
        <v>3080</v>
      </c>
      <c r="E13" s="6">
        <f t="shared" si="1"/>
        <v>26.95</v>
      </c>
      <c r="F13" s="48">
        <v>2</v>
      </c>
      <c r="G13" s="6">
        <f t="shared" si="2"/>
        <v>13.475</v>
      </c>
      <c r="H13" s="58">
        <f t="shared" si="3"/>
        <v>13.475</v>
      </c>
      <c r="I13" s="1" t="s">
        <v>1821</v>
      </c>
      <c r="J13" s="16">
        <f>J9-J2</f>
        <v>-585.17999999999938</v>
      </c>
      <c r="K13" s="17">
        <f t="shared" si="4"/>
        <v>-0.14795019278174562</v>
      </c>
    </row>
    <row r="14" spans="1:12">
      <c r="A14" s="8" t="s">
        <v>2658</v>
      </c>
      <c r="B14" s="35">
        <v>44596</v>
      </c>
      <c r="C14" s="36" t="s">
        <v>3246</v>
      </c>
      <c r="D14" s="36" t="s">
        <v>3294</v>
      </c>
      <c r="E14" s="6">
        <f t="shared" si="1"/>
        <v>18.05</v>
      </c>
      <c r="F14" s="48">
        <v>2</v>
      </c>
      <c r="G14" s="6">
        <f t="shared" si="2"/>
        <v>9.0250000000000004</v>
      </c>
      <c r="H14" s="58">
        <f t="shared" si="3"/>
        <v>9.0250000000000004</v>
      </c>
    </row>
    <row r="15" spans="1:12">
      <c r="A15" s="8" t="s">
        <v>2658</v>
      </c>
      <c r="B15" s="35">
        <v>44596</v>
      </c>
      <c r="C15" s="34" t="s">
        <v>1842</v>
      </c>
      <c r="D15" s="34" t="s">
        <v>3295</v>
      </c>
      <c r="E15" s="6">
        <f t="shared" si="1"/>
        <v>27.34</v>
      </c>
      <c r="F15" s="48">
        <v>2</v>
      </c>
      <c r="G15" s="6">
        <f t="shared" si="2"/>
        <v>13.67</v>
      </c>
      <c r="H15" s="58">
        <f t="shared" si="3"/>
        <v>13.67</v>
      </c>
    </row>
    <row r="16" spans="1:12">
      <c r="A16" s="8" t="s">
        <v>2658</v>
      </c>
      <c r="B16" s="35">
        <v>44596</v>
      </c>
      <c r="C16" s="34" t="s">
        <v>1842</v>
      </c>
      <c r="D16" s="34" t="s">
        <v>358</v>
      </c>
      <c r="E16" s="6">
        <f t="shared" si="1"/>
        <v>10</v>
      </c>
      <c r="F16" s="48">
        <v>2</v>
      </c>
      <c r="G16" s="6">
        <f t="shared" si="2"/>
        <v>5</v>
      </c>
      <c r="H16" s="58">
        <f t="shared" si="3"/>
        <v>5</v>
      </c>
    </row>
    <row r="17" spans="1:10">
      <c r="A17" s="8" t="s">
        <v>2658</v>
      </c>
      <c r="B17" s="35">
        <v>44596</v>
      </c>
      <c r="C17" s="34" t="s">
        <v>2584</v>
      </c>
      <c r="D17" s="34" t="s">
        <v>3296</v>
      </c>
      <c r="E17" s="6">
        <f t="shared" si="1"/>
        <v>58.3</v>
      </c>
      <c r="F17" s="48">
        <v>2</v>
      </c>
      <c r="G17" s="6">
        <f t="shared" si="2"/>
        <v>29.15</v>
      </c>
      <c r="H17" s="58">
        <f t="shared" si="3"/>
        <v>29.15</v>
      </c>
    </row>
    <row r="18" spans="1:10">
      <c r="A18" s="8" t="s">
        <v>2658</v>
      </c>
      <c r="B18" s="35">
        <v>44597</v>
      </c>
      <c r="C18" s="34" t="s">
        <v>2461</v>
      </c>
      <c r="D18" s="34" t="s">
        <v>3297</v>
      </c>
      <c r="E18" s="6">
        <f t="shared" si="1"/>
        <v>34.29</v>
      </c>
      <c r="F18" s="48">
        <v>2</v>
      </c>
      <c r="G18" s="6">
        <f t="shared" si="2"/>
        <v>17.145</v>
      </c>
      <c r="H18" s="58">
        <f t="shared" si="3"/>
        <v>17.145</v>
      </c>
    </row>
    <row r="19" spans="1:10">
      <c r="A19" s="8" t="s">
        <v>2658</v>
      </c>
      <c r="B19" s="33">
        <v>44597</v>
      </c>
      <c r="C19" s="34" t="s">
        <v>3298</v>
      </c>
      <c r="D19" s="34" t="s">
        <v>2070</v>
      </c>
      <c r="E19" s="6">
        <f t="shared" si="1"/>
        <v>13.11</v>
      </c>
      <c r="F19" s="48">
        <v>2</v>
      </c>
      <c r="G19" s="6">
        <f t="shared" si="2"/>
        <v>6.5549999999999997</v>
      </c>
      <c r="H19" s="58">
        <f t="shared" si="3"/>
        <v>6.5549999999999997</v>
      </c>
    </row>
    <row r="20" spans="1:10">
      <c r="A20" s="8" t="s">
        <v>2658</v>
      </c>
      <c r="B20" s="35">
        <v>44597</v>
      </c>
      <c r="C20" s="34" t="s">
        <v>3266</v>
      </c>
      <c r="D20" s="34" t="s">
        <v>430</v>
      </c>
      <c r="E20" s="6">
        <f t="shared" si="1"/>
        <v>8.1999999999999993</v>
      </c>
      <c r="F20" s="48">
        <v>2</v>
      </c>
      <c r="G20" s="6">
        <f t="shared" si="2"/>
        <v>4.0999999999999996</v>
      </c>
      <c r="H20" s="58">
        <f t="shared" si="3"/>
        <v>4.0999999999999996</v>
      </c>
    </row>
    <row r="21" spans="1:10" ht="15.75" customHeight="1">
      <c r="A21" s="8" t="s">
        <v>2658</v>
      </c>
      <c r="B21" s="35">
        <v>44597</v>
      </c>
      <c r="C21" s="34" t="s">
        <v>2868</v>
      </c>
      <c r="D21" s="34" t="s">
        <v>2847</v>
      </c>
      <c r="E21" s="6">
        <f t="shared" si="1"/>
        <v>11.55</v>
      </c>
      <c r="F21" s="48">
        <v>2</v>
      </c>
      <c r="G21" s="6">
        <f t="shared" si="2"/>
        <v>5.7750000000000004</v>
      </c>
      <c r="H21" s="58">
        <f t="shared" si="3"/>
        <v>5.7750000000000004</v>
      </c>
    </row>
    <row r="22" spans="1:10" ht="15.75" customHeight="1">
      <c r="A22" s="8" t="s">
        <v>2658</v>
      </c>
      <c r="B22" s="35">
        <v>44597</v>
      </c>
      <c r="C22" s="34" t="s">
        <v>2868</v>
      </c>
      <c r="D22" s="34" t="s">
        <v>3299</v>
      </c>
      <c r="E22" s="6">
        <f t="shared" si="1"/>
        <v>8.6999999999999993</v>
      </c>
      <c r="F22" s="49">
        <v>2</v>
      </c>
      <c r="G22" s="6">
        <f t="shared" si="2"/>
        <v>4.3499999999999996</v>
      </c>
      <c r="H22" s="58">
        <f t="shared" si="3"/>
        <v>4.3499999999999996</v>
      </c>
      <c r="J22" s="36"/>
    </row>
    <row r="23" spans="1:10" ht="15.75" customHeight="1">
      <c r="A23" s="8" t="s">
        <v>2658</v>
      </c>
      <c r="B23" s="35">
        <v>44597</v>
      </c>
      <c r="C23" s="34" t="s">
        <v>443</v>
      </c>
      <c r="D23" s="34" t="s">
        <v>1438</v>
      </c>
      <c r="E23" s="6">
        <f t="shared" si="1"/>
        <v>29.8</v>
      </c>
      <c r="F23" s="48">
        <v>2</v>
      </c>
      <c r="G23" s="6">
        <f t="shared" si="2"/>
        <v>14.9</v>
      </c>
      <c r="H23" s="58">
        <f t="shared" si="3"/>
        <v>14.9</v>
      </c>
      <c r="J23" s="36"/>
    </row>
    <row r="24" spans="1:10" ht="15.75" customHeight="1">
      <c r="A24" s="8" t="s">
        <v>2658</v>
      </c>
      <c r="B24" s="35">
        <v>44597</v>
      </c>
      <c r="C24" s="34" t="s">
        <v>2461</v>
      </c>
      <c r="D24" s="34" t="s">
        <v>3300</v>
      </c>
      <c r="E24" s="6">
        <f t="shared" si="1"/>
        <v>100.17</v>
      </c>
      <c r="F24" s="48">
        <v>2</v>
      </c>
      <c r="G24" s="6">
        <f t="shared" si="2"/>
        <v>50.085000000000001</v>
      </c>
      <c r="H24" s="58">
        <f t="shared" si="3"/>
        <v>50.085000000000001</v>
      </c>
    </row>
    <row r="25" spans="1:10" ht="15.75" customHeight="1">
      <c r="A25" s="8" t="s">
        <v>2658</v>
      </c>
      <c r="B25" s="35">
        <v>44598</v>
      </c>
      <c r="C25" s="34" t="s">
        <v>3301</v>
      </c>
      <c r="D25" s="34" t="s">
        <v>801</v>
      </c>
      <c r="E25" s="6">
        <f t="shared" si="1"/>
        <v>6</v>
      </c>
      <c r="F25" s="48">
        <v>2</v>
      </c>
      <c r="G25" s="6">
        <f t="shared" si="2"/>
        <v>3</v>
      </c>
      <c r="H25" s="58">
        <f t="shared" si="3"/>
        <v>3</v>
      </c>
    </row>
    <row r="26" spans="1:10" ht="15.75" customHeight="1">
      <c r="A26" s="8" t="s">
        <v>2658</v>
      </c>
      <c r="B26" s="35">
        <v>44598</v>
      </c>
      <c r="C26" s="34" t="s">
        <v>3302</v>
      </c>
      <c r="D26" s="34" t="s">
        <v>346</v>
      </c>
      <c r="E26" s="6">
        <f t="shared" si="1"/>
        <v>2.5</v>
      </c>
      <c r="F26" s="48"/>
      <c r="G26" s="6" t="str">
        <f t="shared" si="2"/>
        <v/>
      </c>
      <c r="H26" s="58">
        <f t="shared" si="3"/>
        <v>2.5</v>
      </c>
    </row>
    <row r="27" spans="1:10" ht="15.75" customHeight="1">
      <c r="A27" s="8" t="s">
        <v>2658</v>
      </c>
      <c r="B27" s="33">
        <v>44598</v>
      </c>
      <c r="C27" s="34" t="s">
        <v>3251</v>
      </c>
      <c r="D27" s="34" t="s">
        <v>2198</v>
      </c>
      <c r="E27" s="6">
        <f t="shared" si="1"/>
        <v>3.58</v>
      </c>
      <c r="F27" s="48"/>
      <c r="G27" s="6" t="str">
        <f t="shared" si="2"/>
        <v/>
      </c>
      <c r="H27" s="58">
        <f t="shared" si="3"/>
        <v>3.58</v>
      </c>
    </row>
    <row r="28" spans="1:10" ht="15.75" customHeight="1">
      <c r="A28" s="8" t="s">
        <v>2658</v>
      </c>
      <c r="B28" s="33">
        <v>44598</v>
      </c>
      <c r="C28" s="34" t="s">
        <v>3303</v>
      </c>
      <c r="D28" s="34" t="s">
        <v>68</v>
      </c>
      <c r="E28" s="6">
        <f t="shared" si="1"/>
        <v>1.7</v>
      </c>
      <c r="F28" s="48"/>
      <c r="G28" s="6" t="str">
        <f t="shared" si="2"/>
        <v/>
      </c>
      <c r="H28" s="58">
        <f t="shared" si="3"/>
        <v>1.7</v>
      </c>
    </row>
    <row r="29" spans="1:10" ht="15.75" customHeight="1">
      <c r="A29" s="8" t="s">
        <v>2658</v>
      </c>
      <c r="B29" s="35">
        <v>44598</v>
      </c>
      <c r="C29" s="34" t="s">
        <v>1558</v>
      </c>
      <c r="D29" s="34" t="s">
        <v>3304</v>
      </c>
      <c r="E29" s="6">
        <f t="shared" si="1"/>
        <v>96.51</v>
      </c>
      <c r="F29" s="48"/>
      <c r="G29" s="6" t="str">
        <f t="shared" si="2"/>
        <v/>
      </c>
      <c r="H29" s="58">
        <f t="shared" si="3"/>
        <v>96.51</v>
      </c>
    </row>
    <row r="30" spans="1:10" ht="15.75" customHeight="1">
      <c r="A30" s="8" t="s">
        <v>2658</v>
      </c>
      <c r="B30" s="35">
        <v>44599</v>
      </c>
      <c r="C30" s="34" t="s">
        <v>2737</v>
      </c>
      <c r="D30" s="34" t="s">
        <v>430</v>
      </c>
      <c r="E30" s="6">
        <f t="shared" si="1"/>
        <v>8.1999999999999993</v>
      </c>
      <c r="F30" s="48">
        <v>2</v>
      </c>
      <c r="G30" s="6">
        <f t="shared" si="2"/>
        <v>4.0999999999999996</v>
      </c>
      <c r="H30" s="58">
        <f t="shared" si="3"/>
        <v>4.0999999999999996</v>
      </c>
    </row>
    <row r="31" spans="1:10" ht="15.75" customHeight="1">
      <c r="A31" s="8" t="s">
        <v>2658</v>
      </c>
      <c r="B31" s="35">
        <v>44599</v>
      </c>
      <c r="C31" s="34" t="s">
        <v>3305</v>
      </c>
      <c r="D31" s="34" t="s">
        <v>3306</v>
      </c>
      <c r="E31" s="6">
        <f t="shared" si="1"/>
        <v>99</v>
      </c>
      <c r="F31" s="48">
        <v>2</v>
      </c>
      <c r="G31" s="6">
        <f t="shared" si="2"/>
        <v>49.5</v>
      </c>
      <c r="H31" s="58">
        <f t="shared" si="3"/>
        <v>49.5</v>
      </c>
    </row>
    <row r="32" spans="1:10" ht="15.75" customHeight="1">
      <c r="A32" s="8" t="s">
        <v>2658</v>
      </c>
      <c r="B32" s="33">
        <v>44599</v>
      </c>
      <c r="C32" s="34" t="s">
        <v>2438</v>
      </c>
      <c r="D32" s="34" t="s">
        <v>2911</v>
      </c>
      <c r="E32" s="6">
        <f t="shared" si="1"/>
        <v>21.98</v>
      </c>
      <c r="F32" s="48">
        <v>2</v>
      </c>
      <c r="G32" s="6">
        <f t="shared" si="2"/>
        <v>10.99</v>
      </c>
      <c r="H32" s="58">
        <f t="shared" si="3"/>
        <v>10.99</v>
      </c>
    </row>
    <row r="33" spans="1:8" ht="15.75" customHeight="1">
      <c r="A33" s="8" t="s">
        <v>2658</v>
      </c>
      <c r="B33" s="35">
        <v>44599</v>
      </c>
      <c r="C33" s="34" t="s">
        <v>1916</v>
      </c>
      <c r="D33" s="34" t="s">
        <v>71</v>
      </c>
      <c r="E33" s="6">
        <f t="shared" si="1"/>
        <v>1.3</v>
      </c>
      <c r="F33" s="48"/>
      <c r="G33" s="6" t="str">
        <f t="shared" si="2"/>
        <v/>
      </c>
      <c r="H33" s="58">
        <f t="shared" si="3"/>
        <v>1.3</v>
      </c>
    </row>
    <row r="34" spans="1:8" ht="15.75" customHeight="1">
      <c r="A34" s="8" t="s">
        <v>2658</v>
      </c>
      <c r="B34" s="37">
        <v>44599</v>
      </c>
      <c r="C34" s="34" t="s">
        <v>951</v>
      </c>
      <c r="D34" s="34" t="s">
        <v>1244</v>
      </c>
      <c r="E34" s="6">
        <f t="shared" si="1"/>
        <v>27.8</v>
      </c>
      <c r="F34" s="48">
        <v>2</v>
      </c>
      <c r="G34" s="6">
        <f t="shared" si="2"/>
        <v>13.9</v>
      </c>
      <c r="H34" s="58">
        <f t="shared" si="3"/>
        <v>13.9</v>
      </c>
    </row>
    <row r="35" spans="1:8" ht="15.75" customHeight="1">
      <c r="A35" s="8" t="s">
        <v>2658</v>
      </c>
      <c r="B35" s="35">
        <v>44599</v>
      </c>
      <c r="C35" s="34" t="s">
        <v>3017</v>
      </c>
      <c r="D35" s="34" t="s">
        <v>3059</v>
      </c>
      <c r="E35" s="6">
        <f t="shared" si="1"/>
        <v>38.72</v>
      </c>
      <c r="F35" s="57">
        <v>2</v>
      </c>
      <c r="G35" s="6">
        <f t="shared" si="2"/>
        <v>19.36</v>
      </c>
      <c r="H35" s="58">
        <f t="shared" si="3"/>
        <v>19.36</v>
      </c>
    </row>
    <row r="36" spans="1:8" ht="15.75" customHeight="1">
      <c r="A36" s="8" t="s">
        <v>2658</v>
      </c>
      <c r="B36" s="35">
        <v>44600</v>
      </c>
      <c r="C36" s="34" t="s">
        <v>2464</v>
      </c>
      <c r="D36" s="34" t="s">
        <v>2514</v>
      </c>
      <c r="E36" s="6">
        <f t="shared" si="1"/>
        <v>26.48</v>
      </c>
      <c r="F36" s="48">
        <v>2</v>
      </c>
      <c r="G36" s="6">
        <f t="shared" si="2"/>
        <v>13.24</v>
      </c>
      <c r="H36" s="58">
        <f t="shared" si="3"/>
        <v>13.24</v>
      </c>
    </row>
    <row r="37" spans="1:8" ht="15.75" customHeight="1">
      <c r="A37" s="8" t="s">
        <v>2658</v>
      </c>
      <c r="B37" s="35">
        <v>44600</v>
      </c>
      <c r="C37" s="34" t="s">
        <v>5</v>
      </c>
      <c r="D37" s="34" t="s">
        <v>2853</v>
      </c>
      <c r="E37" s="6">
        <f t="shared" si="1"/>
        <v>3.7</v>
      </c>
      <c r="F37" s="48">
        <v>2</v>
      </c>
      <c r="G37" s="6">
        <f t="shared" si="2"/>
        <v>1.85</v>
      </c>
      <c r="H37" s="58">
        <f t="shared" si="3"/>
        <v>1.85</v>
      </c>
    </row>
    <row r="38" spans="1:8" ht="15.75" customHeight="1">
      <c r="A38" s="8" t="s">
        <v>2658</v>
      </c>
      <c r="B38" s="35">
        <v>44600</v>
      </c>
      <c r="C38" s="34" t="s">
        <v>2412</v>
      </c>
      <c r="D38" s="34" t="s">
        <v>742</v>
      </c>
      <c r="E38" s="6">
        <f t="shared" si="1"/>
        <v>3.8</v>
      </c>
      <c r="F38" s="48">
        <v>2</v>
      </c>
      <c r="G38" s="6">
        <f t="shared" si="2"/>
        <v>1.9</v>
      </c>
      <c r="H38" s="58">
        <f t="shared" si="3"/>
        <v>1.9</v>
      </c>
    </row>
    <row r="39" spans="1:8" ht="15.75" customHeight="1">
      <c r="A39" s="8" t="s">
        <v>2658</v>
      </c>
      <c r="B39" s="37">
        <v>44601</v>
      </c>
      <c r="C39" s="34" t="s">
        <v>3081</v>
      </c>
      <c r="D39" s="34" t="s">
        <v>2267</v>
      </c>
      <c r="E39" s="6">
        <f t="shared" si="1"/>
        <v>36.1</v>
      </c>
      <c r="F39" s="48">
        <v>2</v>
      </c>
      <c r="G39" s="6">
        <f t="shared" si="2"/>
        <v>18.05</v>
      </c>
      <c r="H39" s="58">
        <f t="shared" si="3"/>
        <v>18.05</v>
      </c>
    </row>
    <row r="40" spans="1:8" ht="15.75" customHeight="1">
      <c r="A40" s="8" t="s">
        <v>2658</v>
      </c>
      <c r="B40" s="35">
        <v>44601</v>
      </c>
      <c r="C40" s="34" t="s">
        <v>443</v>
      </c>
      <c r="D40" s="34" t="s">
        <v>2101</v>
      </c>
      <c r="E40" s="6">
        <f t="shared" si="1"/>
        <v>15.6</v>
      </c>
      <c r="F40" s="48">
        <v>2</v>
      </c>
      <c r="G40" s="6">
        <f t="shared" si="2"/>
        <v>7.8</v>
      </c>
      <c r="H40" s="58">
        <f t="shared" si="3"/>
        <v>7.8</v>
      </c>
    </row>
    <row r="41" spans="1:8" ht="15.75" customHeight="1">
      <c r="A41" s="8" t="s">
        <v>2658</v>
      </c>
      <c r="B41" s="33">
        <v>44601</v>
      </c>
      <c r="C41" s="34" t="s">
        <v>1842</v>
      </c>
      <c r="D41" s="34" t="s">
        <v>358</v>
      </c>
      <c r="E41" s="6">
        <f t="shared" si="1"/>
        <v>10</v>
      </c>
      <c r="F41" s="48">
        <v>2</v>
      </c>
      <c r="G41" s="6">
        <f t="shared" si="2"/>
        <v>5</v>
      </c>
      <c r="H41" s="58">
        <f t="shared" si="3"/>
        <v>5</v>
      </c>
    </row>
    <row r="42" spans="1:8" ht="15.75" customHeight="1">
      <c r="A42" s="8" t="s">
        <v>2658</v>
      </c>
      <c r="B42" s="35">
        <v>44601</v>
      </c>
      <c r="C42" s="34" t="s">
        <v>3307</v>
      </c>
      <c r="D42" s="34" t="s">
        <v>501</v>
      </c>
      <c r="E42" s="6">
        <f t="shared" si="1"/>
        <v>5</v>
      </c>
      <c r="F42" s="48"/>
      <c r="G42" s="6" t="str">
        <f t="shared" si="2"/>
        <v/>
      </c>
      <c r="H42" s="58">
        <f t="shared" si="3"/>
        <v>5</v>
      </c>
    </row>
    <row r="43" spans="1:8" ht="15.75" customHeight="1">
      <c r="A43" s="8" t="s">
        <v>2658</v>
      </c>
      <c r="B43" s="35">
        <v>44602</v>
      </c>
      <c r="C43" s="34" t="s">
        <v>2379</v>
      </c>
      <c r="D43" s="34" t="s">
        <v>1049</v>
      </c>
      <c r="E43" s="6">
        <f t="shared" si="1"/>
        <v>14.5</v>
      </c>
      <c r="F43" s="48">
        <v>2</v>
      </c>
      <c r="G43" s="6">
        <f t="shared" si="2"/>
        <v>7.25</v>
      </c>
      <c r="H43" s="58">
        <f t="shared" si="3"/>
        <v>7.25</v>
      </c>
    </row>
    <row r="44" spans="1:8" ht="15.75" customHeight="1">
      <c r="A44" s="8" t="s">
        <v>2658</v>
      </c>
      <c r="B44" s="35">
        <v>44602</v>
      </c>
      <c r="C44" s="34" t="s">
        <v>2379</v>
      </c>
      <c r="D44" s="34" t="s">
        <v>2826</v>
      </c>
      <c r="E44" s="6">
        <f t="shared" si="1"/>
        <v>20.3</v>
      </c>
      <c r="F44" s="57">
        <v>2</v>
      </c>
      <c r="G44" s="6">
        <f t="shared" si="2"/>
        <v>10.15</v>
      </c>
      <c r="H44" s="58">
        <f t="shared" si="3"/>
        <v>10.15</v>
      </c>
    </row>
    <row r="45" spans="1:8" ht="15.75" customHeight="1">
      <c r="A45" s="8" t="s">
        <v>2658</v>
      </c>
      <c r="B45" s="33">
        <v>44603</v>
      </c>
      <c r="C45" s="34" t="s">
        <v>2461</v>
      </c>
      <c r="D45" s="34" t="s">
        <v>69</v>
      </c>
      <c r="E45" s="6">
        <f t="shared" si="1"/>
        <v>1.5</v>
      </c>
      <c r="F45" s="48"/>
      <c r="G45" s="6" t="str">
        <f t="shared" si="2"/>
        <v/>
      </c>
      <c r="H45" s="58">
        <f t="shared" si="3"/>
        <v>1.5</v>
      </c>
    </row>
    <row r="46" spans="1:8" ht="15.75" customHeight="1">
      <c r="A46" s="8" t="s">
        <v>2658</v>
      </c>
      <c r="B46" s="35">
        <v>44603</v>
      </c>
      <c r="C46" s="34" t="s">
        <v>443</v>
      </c>
      <c r="D46" s="34" t="s">
        <v>658</v>
      </c>
      <c r="E46" s="6">
        <f t="shared" si="1"/>
        <v>13.2</v>
      </c>
      <c r="F46" s="48">
        <v>2</v>
      </c>
      <c r="G46" s="6">
        <f t="shared" si="2"/>
        <v>6.6</v>
      </c>
      <c r="H46" s="58">
        <f t="shared" si="3"/>
        <v>6.6</v>
      </c>
    </row>
    <row r="47" spans="1:8" ht="15.75" customHeight="1">
      <c r="A47" s="8" t="s">
        <v>2658</v>
      </c>
      <c r="B47" s="33">
        <v>44603</v>
      </c>
      <c r="C47" s="34" t="s">
        <v>2471</v>
      </c>
      <c r="D47" s="34" t="s">
        <v>2730</v>
      </c>
      <c r="E47" s="6">
        <f t="shared" si="1"/>
        <v>10.3</v>
      </c>
      <c r="F47" s="49">
        <v>2</v>
      </c>
      <c r="G47" s="6">
        <f t="shared" si="2"/>
        <v>5.15</v>
      </c>
      <c r="H47" s="58">
        <f t="shared" si="3"/>
        <v>5.15</v>
      </c>
    </row>
    <row r="48" spans="1:8" ht="15.75" customHeight="1">
      <c r="A48" s="8" t="s">
        <v>2658</v>
      </c>
      <c r="B48" s="33">
        <v>44603</v>
      </c>
      <c r="C48" s="34" t="s">
        <v>5</v>
      </c>
      <c r="D48" s="36" t="s">
        <v>3308</v>
      </c>
      <c r="E48" s="6">
        <f t="shared" si="1"/>
        <v>24.64</v>
      </c>
      <c r="F48" s="48">
        <v>2</v>
      </c>
      <c r="G48" s="6">
        <f t="shared" si="2"/>
        <v>12.32</v>
      </c>
      <c r="H48" s="58">
        <f t="shared" si="3"/>
        <v>12.32</v>
      </c>
    </row>
    <row r="49" spans="1:8" ht="15.75" customHeight="1">
      <c r="A49" s="8" t="s">
        <v>2658</v>
      </c>
      <c r="B49" s="33">
        <v>44603</v>
      </c>
      <c r="C49" s="34" t="s">
        <v>2737</v>
      </c>
      <c r="D49" s="34" t="s">
        <v>1612</v>
      </c>
      <c r="E49" s="6">
        <f t="shared" si="1"/>
        <v>4.7</v>
      </c>
      <c r="F49" s="48">
        <v>2</v>
      </c>
      <c r="G49" s="6">
        <f t="shared" si="2"/>
        <v>2.35</v>
      </c>
      <c r="H49" s="58">
        <f t="shared" si="3"/>
        <v>2.35</v>
      </c>
    </row>
    <row r="50" spans="1:8" ht="15.75" customHeight="1">
      <c r="A50" s="8" t="s">
        <v>2658</v>
      </c>
      <c r="B50" s="35">
        <v>44604</v>
      </c>
      <c r="C50" s="34" t="s">
        <v>3255</v>
      </c>
      <c r="D50" s="34" t="s">
        <v>2286</v>
      </c>
      <c r="E50" s="6">
        <f t="shared" si="1"/>
        <v>54.3</v>
      </c>
      <c r="F50" s="48"/>
      <c r="G50" s="6" t="str">
        <f t="shared" si="2"/>
        <v/>
      </c>
      <c r="H50" s="58">
        <f t="shared" si="3"/>
        <v>54.3</v>
      </c>
    </row>
    <row r="51" spans="1:8" ht="15.75" customHeight="1">
      <c r="A51" s="8" t="s">
        <v>2658</v>
      </c>
      <c r="B51" s="35">
        <v>44604</v>
      </c>
      <c r="C51" s="34" t="s">
        <v>22</v>
      </c>
      <c r="D51" s="34" t="s">
        <v>3309</v>
      </c>
      <c r="E51" s="6">
        <f t="shared" si="1"/>
        <v>20.16</v>
      </c>
      <c r="F51" s="48">
        <v>2</v>
      </c>
      <c r="G51" s="6">
        <f t="shared" si="2"/>
        <v>10.08</v>
      </c>
      <c r="H51" s="58">
        <f t="shared" si="3"/>
        <v>10.08</v>
      </c>
    </row>
    <row r="52" spans="1:8" ht="15.75" customHeight="1">
      <c r="A52" s="8" t="s">
        <v>2658</v>
      </c>
      <c r="B52" s="35">
        <v>44605</v>
      </c>
      <c r="C52" s="34" t="s">
        <v>3310</v>
      </c>
      <c r="D52" s="36" t="s">
        <v>3311</v>
      </c>
      <c r="E52" s="6">
        <f t="shared" si="1"/>
        <v>31.58</v>
      </c>
      <c r="F52" s="48">
        <v>2</v>
      </c>
      <c r="G52" s="6">
        <f t="shared" si="2"/>
        <v>15.79</v>
      </c>
      <c r="H52" s="58">
        <f t="shared" si="3"/>
        <v>15.79</v>
      </c>
    </row>
    <row r="53" spans="1:8" ht="15.75" customHeight="1">
      <c r="A53" s="8" t="s">
        <v>2658</v>
      </c>
      <c r="B53" s="35">
        <v>44605</v>
      </c>
      <c r="C53" s="34" t="s">
        <v>3312</v>
      </c>
      <c r="D53" s="34" t="s">
        <v>1835</v>
      </c>
      <c r="E53" s="6">
        <f t="shared" si="1"/>
        <v>3.3</v>
      </c>
      <c r="F53" s="48">
        <v>2</v>
      </c>
      <c r="G53" s="6">
        <f t="shared" si="2"/>
        <v>1.65</v>
      </c>
      <c r="H53" s="58">
        <f t="shared" si="3"/>
        <v>1.65</v>
      </c>
    </row>
    <row r="54" spans="1:8" ht="15.75" customHeight="1">
      <c r="A54" s="8" t="s">
        <v>2658</v>
      </c>
      <c r="B54" s="33">
        <v>44605</v>
      </c>
      <c r="C54" s="34" t="s">
        <v>3312</v>
      </c>
      <c r="D54" s="34" t="s">
        <v>1835</v>
      </c>
      <c r="E54" s="6">
        <f t="shared" si="1"/>
        <v>3.3</v>
      </c>
      <c r="F54" s="49">
        <v>2</v>
      </c>
      <c r="G54" s="6">
        <f t="shared" si="2"/>
        <v>1.65</v>
      </c>
      <c r="H54" s="58">
        <f t="shared" si="3"/>
        <v>1.65</v>
      </c>
    </row>
    <row r="55" spans="1:8" ht="15.75" customHeight="1">
      <c r="A55" s="8" t="s">
        <v>2658</v>
      </c>
      <c r="B55" s="35">
        <v>44605</v>
      </c>
      <c r="C55" s="34" t="s">
        <v>3313</v>
      </c>
      <c r="D55" s="34" t="s">
        <v>1529</v>
      </c>
      <c r="E55" s="6">
        <f t="shared" si="1"/>
        <v>7</v>
      </c>
      <c r="F55" s="48">
        <v>2</v>
      </c>
      <c r="G55" s="6">
        <f t="shared" si="2"/>
        <v>3.5</v>
      </c>
      <c r="H55" s="58">
        <f t="shared" si="3"/>
        <v>3.5</v>
      </c>
    </row>
    <row r="56" spans="1:8" ht="15.75" customHeight="1">
      <c r="A56" s="8" t="s">
        <v>2658</v>
      </c>
      <c r="B56" s="35">
        <v>44605</v>
      </c>
      <c r="C56" s="34" t="s">
        <v>3314</v>
      </c>
      <c r="D56" s="34" t="s">
        <v>2084</v>
      </c>
      <c r="E56" s="6">
        <f t="shared" si="1"/>
        <v>44.5</v>
      </c>
      <c r="F56" s="48">
        <v>2</v>
      </c>
      <c r="G56" s="6">
        <f t="shared" si="2"/>
        <v>22.25</v>
      </c>
      <c r="H56" s="58">
        <f t="shared" si="3"/>
        <v>22.25</v>
      </c>
    </row>
    <row r="57" spans="1:8" ht="15.75" customHeight="1">
      <c r="A57" s="8" t="s">
        <v>2658</v>
      </c>
      <c r="B57" s="35">
        <v>44605</v>
      </c>
      <c r="C57" s="34" t="s">
        <v>3315</v>
      </c>
      <c r="D57" s="34" t="s">
        <v>3316</v>
      </c>
      <c r="E57" s="6">
        <f t="shared" si="1"/>
        <v>300.60000000000002</v>
      </c>
      <c r="F57" s="49">
        <v>1</v>
      </c>
      <c r="G57" s="6">
        <f t="shared" si="2"/>
        <v>300.60000000000002</v>
      </c>
      <c r="H57" s="58">
        <f t="shared" si="3"/>
        <v>0</v>
      </c>
    </row>
    <row r="58" spans="1:8" ht="15.75" customHeight="1">
      <c r="A58" s="8" t="s">
        <v>2658</v>
      </c>
      <c r="B58" s="33">
        <v>44605</v>
      </c>
      <c r="C58" s="34" t="s">
        <v>3317</v>
      </c>
      <c r="D58" s="34" t="s">
        <v>1585</v>
      </c>
      <c r="E58" s="6">
        <f t="shared" si="1"/>
        <v>24.5</v>
      </c>
      <c r="F58" s="48">
        <v>2</v>
      </c>
      <c r="G58" s="6">
        <f t="shared" si="2"/>
        <v>12.25</v>
      </c>
      <c r="H58" s="58">
        <f t="shared" si="3"/>
        <v>12.25</v>
      </c>
    </row>
    <row r="59" spans="1:8" ht="15.75" customHeight="1">
      <c r="A59" s="8" t="s">
        <v>2658</v>
      </c>
      <c r="B59" s="35">
        <v>44605</v>
      </c>
      <c r="C59" s="34" t="s">
        <v>3318</v>
      </c>
      <c r="D59" s="34" t="s">
        <v>323</v>
      </c>
      <c r="E59" s="6">
        <f t="shared" si="1"/>
        <v>13.5</v>
      </c>
      <c r="F59" s="48">
        <v>2</v>
      </c>
      <c r="G59" s="6">
        <f t="shared" si="2"/>
        <v>6.75</v>
      </c>
      <c r="H59" s="58">
        <f t="shared" si="3"/>
        <v>6.75</v>
      </c>
    </row>
    <row r="60" spans="1:8" ht="15.75" customHeight="1">
      <c r="A60" s="8" t="s">
        <v>2658</v>
      </c>
      <c r="B60" s="33">
        <v>44605</v>
      </c>
      <c r="C60" s="34" t="s">
        <v>3319</v>
      </c>
      <c r="D60" s="34" t="s">
        <v>3320</v>
      </c>
      <c r="E60" s="6">
        <f t="shared" si="1"/>
        <v>7.85</v>
      </c>
      <c r="F60" s="48">
        <v>2</v>
      </c>
      <c r="G60" s="6">
        <f t="shared" si="2"/>
        <v>3.9249999999999998</v>
      </c>
      <c r="H60" s="58">
        <f t="shared" si="3"/>
        <v>3.9249999999999998</v>
      </c>
    </row>
    <row r="61" spans="1:8" ht="15.75" customHeight="1">
      <c r="A61" s="8" t="s">
        <v>2658</v>
      </c>
      <c r="B61" s="33">
        <v>44605</v>
      </c>
      <c r="C61" s="34" t="s">
        <v>3321</v>
      </c>
      <c r="D61" s="34" t="s">
        <v>3322</v>
      </c>
      <c r="E61" s="6">
        <f t="shared" si="1"/>
        <v>33</v>
      </c>
      <c r="F61" s="48">
        <v>2</v>
      </c>
      <c r="G61" s="6">
        <f t="shared" si="2"/>
        <v>16.5</v>
      </c>
      <c r="H61" s="58">
        <f t="shared" si="3"/>
        <v>16.5</v>
      </c>
    </row>
    <row r="62" spans="1:8" ht="15.75" customHeight="1">
      <c r="A62" s="8" t="s">
        <v>2658</v>
      </c>
      <c r="B62" s="35">
        <v>44605</v>
      </c>
      <c r="C62" s="34" t="s">
        <v>3323</v>
      </c>
      <c r="D62" s="34" t="s">
        <v>430</v>
      </c>
      <c r="E62" s="6">
        <f t="shared" si="1"/>
        <v>8.1999999999999993</v>
      </c>
      <c r="F62" s="48">
        <v>2</v>
      </c>
      <c r="G62" s="6">
        <f t="shared" si="2"/>
        <v>4.0999999999999996</v>
      </c>
      <c r="H62" s="58">
        <f t="shared" si="3"/>
        <v>4.0999999999999996</v>
      </c>
    </row>
    <row r="63" spans="1:8" ht="15.75" customHeight="1">
      <c r="A63" s="8" t="s">
        <v>2658</v>
      </c>
      <c r="B63" s="33">
        <v>44606</v>
      </c>
      <c r="C63" s="34" t="s">
        <v>3314</v>
      </c>
      <c r="D63" s="34" t="s">
        <v>3324</v>
      </c>
      <c r="E63" s="6">
        <f t="shared" si="1"/>
        <v>36.700000000000003</v>
      </c>
      <c r="F63" s="48">
        <v>2</v>
      </c>
      <c r="G63" s="6">
        <f t="shared" si="2"/>
        <v>18.350000000000001</v>
      </c>
      <c r="H63" s="58">
        <f t="shared" si="3"/>
        <v>18.350000000000001</v>
      </c>
    </row>
    <row r="64" spans="1:8" ht="15.75" customHeight="1">
      <c r="A64" s="8" t="s">
        <v>2658</v>
      </c>
      <c r="B64" s="33">
        <v>44607</v>
      </c>
      <c r="C64" s="34" t="s">
        <v>22</v>
      </c>
      <c r="D64" s="34" t="s">
        <v>499</v>
      </c>
      <c r="E64" s="6">
        <f t="shared" si="1"/>
        <v>26.5</v>
      </c>
      <c r="F64" s="48">
        <v>2</v>
      </c>
      <c r="G64" s="6">
        <f t="shared" si="2"/>
        <v>13.25</v>
      </c>
      <c r="H64" s="58">
        <f t="shared" si="3"/>
        <v>13.25</v>
      </c>
    </row>
    <row r="65" spans="1:8" ht="15.75" customHeight="1">
      <c r="A65" s="8" t="s">
        <v>2658</v>
      </c>
      <c r="B65" s="35">
        <v>44607</v>
      </c>
      <c r="C65" s="34" t="s">
        <v>2329</v>
      </c>
      <c r="D65" s="34" t="s">
        <v>3122</v>
      </c>
      <c r="E65" s="6">
        <f t="shared" si="1"/>
        <v>30.7</v>
      </c>
      <c r="F65" s="48">
        <v>2</v>
      </c>
      <c r="G65" s="6">
        <f t="shared" si="2"/>
        <v>15.35</v>
      </c>
      <c r="H65" s="58">
        <f t="shared" si="3"/>
        <v>15.35</v>
      </c>
    </row>
    <row r="66" spans="1:8" ht="15.75" customHeight="1">
      <c r="A66" s="8" t="s">
        <v>2658</v>
      </c>
      <c r="B66" s="35">
        <v>44607</v>
      </c>
      <c r="C66" s="34" t="s">
        <v>3325</v>
      </c>
      <c r="D66" s="36" t="s">
        <v>2826</v>
      </c>
      <c r="E66" s="6">
        <f t="shared" si="1"/>
        <v>20.3</v>
      </c>
      <c r="F66" s="48">
        <v>2</v>
      </c>
      <c r="G66" s="6">
        <f t="shared" si="2"/>
        <v>10.15</v>
      </c>
      <c r="H66" s="58">
        <f t="shared" si="3"/>
        <v>10.15</v>
      </c>
    </row>
    <row r="67" spans="1:8" ht="15.75" customHeight="1">
      <c r="A67" s="8" t="s">
        <v>2658</v>
      </c>
      <c r="B67" s="35">
        <v>44607</v>
      </c>
      <c r="C67" s="34" t="s">
        <v>1842</v>
      </c>
      <c r="D67" s="34" t="s">
        <v>358</v>
      </c>
      <c r="E67" s="6">
        <f t="shared" si="1"/>
        <v>10</v>
      </c>
      <c r="F67" s="48">
        <v>2</v>
      </c>
      <c r="G67" s="6">
        <f t="shared" si="2"/>
        <v>5</v>
      </c>
      <c r="H67" s="58">
        <f t="shared" si="3"/>
        <v>5</v>
      </c>
    </row>
    <row r="68" spans="1:8" ht="15.75" customHeight="1">
      <c r="A68" s="8" t="s">
        <v>2658</v>
      </c>
      <c r="B68" s="35">
        <v>44607</v>
      </c>
      <c r="C68" s="34" t="s">
        <v>3326</v>
      </c>
      <c r="D68" s="34" t="s">
        <v>2180</v>
      </c>
      <c r="E68" s="6">
        <f t="shared" si="1"/>
        <v>2.4500000000000002</v>
      </c>
      <c r="F68" s="48">
        <v>2</v>
      </c>
      <c r="G68" s="6">
        <f t="shared" si="2"/>
        <v>1.2250000000000001</v>
      </c>
      <c r="H68" s="58">
        <f t="shared" si="3"/>
        <v>1.2250000000000001</v>
      </c>
    </row>
    <row r="69" spans="1:8" ht="15.75" customHeight="1">
      <c r="A69" s="8" t="s">
        <v>2658</v>
      </c>
      <c r="B69" s="35">
        <v>44608</v>
      </c>
      <c r="C69" s="34" t="s">
        <v>2102</v>
      </c>
      <c r="D69" s="34" t="s">
        <v>3327</v>
      </c>
      <c r="E69" s="6">
        <f t="shared" si="1"/>
        <v>38.479999999999997</v>
      </c>
      <c r="F69" s="48">
        <v>2</v>
      </c>
      <c r="G69" s="6">
        <f t="shared" si="2"/>
        <v>19.239999999999998</v>
      </c>
      <c r="H69" s="58">
        <f t="shared" si="3"/>
        <v>19.239999999999998</v>
      </c>
    </row>
    <row r="70" spans="1:8" ht="15.75" customHeight="1">
      <c r="A70" s="8" t="s">
        <v>2658</v>
      </c>
      <c r="B70" s="33">
        <v>44609</v>
      </c>
      <c r="C70" s="34" t="s">
        <v>3328</v>
      </c>
      <c r="D70" s="34" t="s">
        <v>3329</v>
      </c>
      <c r="E70" s="6">
        <f t="shared" si="1"/>
        <v>39.78</v>
      </c>
      <c r="F70" s="49">
        <v>2</v>
      </c>
      <c r="G70" s="6">
        <f t="shared" si="2"/>
        <v>19.89</v>
      </c>
      <c r="H70" s="58">
        <f t="shared" si="3"/>
        <v>19.89</v>
      </c>
    </row>
    <row r="71" spans="1:8" ht="15.75" customHeight="1">
      <c r="A71" s="8" t="s">
        <v>2658</v>
      </c>
      <c r="B71" s="33">
        <v>44609</v>
      </c>
      <c r="C71" s="34" t="s">
        <v>9</v>
      </c>
      <c r="D71" s="34" t="s">
        <v>25</v>
      </c>
      <c r="E71" s="6">
        <f t="shared" si="1"/>
        <v>11.9</v>
      </c>
      <c r="F71" s="49">
        <v>2</v>
      </c>
      <c r="G71" s="6">
        <f t="shared" si="2"/>
        <v>5.95</v>
      </c>
      <c r="H71" s="58">
        <f t="shared" si="3"/>
        <v>5.95</v>
      </c>
    </row>
    <row r="72" spans="1:8" ht="15.75" customHeight="1">
      <c r="A72" s="8" t="s">
        <v>2658</v>
      </c>
      <c r="B72" s="33">
        <v>44610</v>
      </c>
      <c r="C72" s="34" t="s">
        <v>3029</v>
      </c>
      <c r="D72" s="34" t="s">
        <v>948</v>
      </c>
      <c r="E72" s="6">
        <f t="shared" si="1"/>
        <v>5.8</v>
      </c>
      <c r="F72" s="49">
        <v>2</v>
      </c>
      <c r="G72" s="6">
        <f t="shared" si="2"/>
        <v>2.9</v>
      </c>
      <c r="H72" s="58">
        <f t="shared" si="3"/>
        <v>2.9</v>
      </c>
    </row>
    <row r="73" spans="1:8" ht="15.75" customHeight="1">
      <c r="A73" s="8" t="s">
        <v>2658</v>
      </c>
      <c r="B73" s="33">
        <v>44610</v>
      </c>
      <c r="C73" s="34" t="s">
        <v>2404</v>
      </c>
      <c r="D73" s="34" t="s">
        <v>3330</v>
      </c>
      <c r="E73" s="6">
        <f t="shared" si="1"/>
        <v>79.680000000000007</v>
      </c>
      <c r="F73" s="48"/>
      <c r="G73" s="6" t="str">
        <f t="shared" si="2"/>
        <v/>
      </c>
      <c r="H73" s="58">
        <f t="shared" si="3"/>
        <v>79.680000000000007</v>
      </c>
    </row>
    <row r="74" spans="1:8" ht="15.75" customHeight="1">
      <c r="A74" s="8" t="s">
        <v>2658</v>
      </c>
      <c r="B74" s="33">
        <v>44610</v>
      </c>
      <c r="C74" s="34" t="s">
        <v>2973</v>
      </c>
      <c r="D74" s="34" t="s">
        <v>3331</v>
      </c>
      <c r="E74" s="6">
        <f t="shared" si="1"/>
        <v>17.34</v>
      </c>
      <c r="F74" s="48">
        <v>2</v>
      </c>
      <c r="G74" s="6">
        <f t="shared" si="2"/>
        <v>8.67</v>
      </c>
      <c r="H74" s="58">
        <f t="shared" si="3"/>
        <v>8.67</v>
      </c>
    </row>
    <row r="75" spans="1:8" ht="15.75" customHeight="1">
      <c r="A75" s="8" t="s">
        <v>2658</v>
      </c>
      <c r="B75" s="35">
        <v>44610</v>
      </c>
      <c r="C75" s="34" t="s">
        <v>2404</v>
      </c>
      <c r="D75" s="36" t="s">
        <v>3332</v>
      </c>
      <c r="E75" s="6">
        <f t="shared" si="1"/>
        <v>24.41</v>
      </c>
      <c r="F75" s="48">
        <v>2</v>
      </c>
      <c r="G75" s="6">
        <f t="shared" si="2"/>
        <v>12.205</v>
      </c>
      <c r="H75" s="58">
        <f t="shared" si="3"/>
        <v>12.205</v>
      </c>
    </row>
    <row r="76" spans="1:8" ht="15.75" customHeight="1">
      <c r="A76" s="8" t="s">
        <v>2658</v>
      </c>
      <c r="B76" s="33">
        <v>44610</v>
      </c>
      <c r="C76" s="34" t="s">
        <v>3085</v>
      </c>
      <c r="D76" s="34" t="s">
        <v>2744</v>
      </c>
      <c r="E76" s="6">
        <f t="shared" si="1"/>
        <v>4.3499999999999996</v>
      </c>
      <c r="F76" s="48"/>
      <c r="G76" s="6" t="str">
        <f t="shared" si="2"/>
        <v/>
      </c>
      <c r="H76" s="58">
        <f t="shared" si="3"/>
        <v>4.3499999999999996</v>
      </c>
    </row>
    <row r="77" spans="1:8" ht="15.75" customHeight="1">
      <c r="A77" s="8" t="s">
        <v>2658</v>
      </c>
      <c r="B77" s="33">
        <v>44610</v>
      </c>
      <c r="C77" s="34" t="s">
        <v>2973</v>
      </c>
      <c r="D77" s="34" t="s">
        <v>3333</v>
      </c>
      <c r="E77" s="6">
        <f t="shared" si="1"/>
        <v>11.14</v>
      </c>
      <c r="F77" s="48"/>
      <c r="G77" s="6" t="str">
        <f t="shared" si="2"/>
        <v/>
      </c>
      <c r="H77" s="58">
        <f t="shared" si="3"/>
        <v>11.14</v>
      </c>
    </row>
    <row r="78" spans="1:8" ht="15.75" customHeight="1">
      <c r="A78" s="8" t="s">
        <v>2658</v>
      </c>
      <c r="B78" s="35">
        <v>44611</v>
      </c>
      <c r="C78" s="34" t="s">
        <v>799</v>
      </c>
      <c r="D78" s="34" t="s">
        <v>1379</v>
      </c>
      <c r="E78" s="6">
        <f t="shared" si="1"/>
        <v>10.6</v>
      </c>
      <c r="F78" s="48">
        <v>2</v>
      </c>
      <c r="G78" s="6">
        <f t="shared" si="2"/>
        <v>5.3</v>
      </c>
      <c r="H78" s="58">
        <f t="shared" si="3"/>
        <v>5.3</v>
      </c>
    </row>
    <row r="79" spans="1:8" ht="15.75" customHeight="1">
      <c r="A79" s="8" t="s">
        <v>2658</v>
      </c>
      <c r="B79" s="35">
        <v>44611</v>
      </c>
      <c r="C79" s="36" t="s">
        <v>1977</v>
      </c>
      <c r="D79" s="36" t="s">
        <v>353</v>
      </c>
      <c r="E79" s="6">
        <f t="shared" si="1"/>
        <v>9</v>
      </c>
      <c r="F79" s="48">
        <v>2</v>
      </c>
      <c r="G79" s="6">
        <f t="shared" si="2"/>
        <v>4.5</v>
      </c>
      <c r="H79" s="58">
        <f t="shared" si="3"/>
        <v>4.5</v>
      </c>
    </row>
    <row r="80" spans="1:8" ht="15.75" customHeight="1">
      <c r="A80" s="8" t="s">
        <v>2658</v>
      </c>
      <c r="B80" s="35">
        <v>44611</v>
      </c>
      <c r="C80" s="34" t="s">
        <v>1977</v>
      </c>
      <c r="D80" s="34" t="s">
        <v>505</v>
      </c>
      <c r="E80" s="6">
        <f t="shared" si="1"/>
        <v>5.5</v>
      </c>
      <c r="F80" s="48">
        <v>2</v>
      </c>
      <c r="G80" s="6">
        <f t="shared" si="2"/>
        <v>2.75</v>
      </c>
      <c r="H80" s="58">
        <f t="shared" si="3"/>
        <v>2.75</v>
      </c>
    </row>
    <row r="81" spans="1:8" ht="15.75" customHeight="1">
      <c r="A81" s="8" t="s">
        <v>2658</v>
      </c>
      <c r="B81" s="33">
        <v>44611</v>
      </c>
      <c r="C81" s="34" t="s">
        <v>3334</v>
      </c>
      <c r="D81" s="34" t="s">
        <v>1685</v>
      </c>
      <c r="E81" s="6">
        <f t="shared" si="1"/>
        <v>35</v>
      </c>
      <c r="F81" s="49">
        <v>2</v>
      </c>
      <c r="G81" s="6">
        <f t="shared" si="2"/>
        <v>17.5</v>
      </c>
      <c r="H81" s="58">
        <f t="shared" si="3"/>
        <v>17.5</v>
      </c>
    </row>
    <row r="82" spans="1:8" ht="15.75" customHeight="1">
      <c r="A82" s="8" t="s">
        <v>2658</v>
      </c>
      <c r="B82" s="35">
        <v>44611</v>
      </c>
      <c r="C82" s="34" t="s">
        <v>3314</v>
      </c>
      <c r="D82" s="34" t="s">
        <v>3335</v>
      </c>
      <c r="E82" s="6">
        <f t="shared" si="1"/>
        <v>41.1</v>
      </c>
      <c r="F82" s="48">
        <v>2</v>
      </c>
      <c r="G82" s="6">
        <f t="shared" si="2"/>
        <v>20.55</v>
      </c>
      <c r="H82" s="58">
        <f t="shared" si="3"/>
        <v>20.55</v>
      </c>
    </row>
    <row r="83" spans="1:8" ht="15.75" customHeight="1">
      <c r="A83" s="8" t="s">
        <v>2658</v>
      </c>
      <c r="B83" s="35">
        <v>44611</v>
      </c>
      <c r="C83" s="34" t="s">
        <v>3313</v>
      </c>
      <c r="D83" s="34" t="s">
        <v>368</v>
      </c>
      <c r="E83" s="6">
        <f t="shared" si="1"/>
        <v>2.6</v>
      </c>
      <c r="F83" s="49"/>
      <c r="G83" s="6" t="str">
        <f t="shared" si="2"/>
        <v/>
      </c>
      <c r="H83" s="58">
        <f t="shared" si="3"/>
        <v>2.6</v>
      </c>
    </row>
    <row r="84" spans="1:8" ht="15.75" customHeight="1">
      <c r="A84" s="8" t="s">
        <v>2658</v>
      </c>
      <c r="B84" s="35">
        <v>44611</v>
      </c>
      <c r="C84" s="34" t="s">
        <v>3336</v>
      </c>
      <c r="D84" s="34" t="s">
        <v>14</v>
      </c>
      <c r="E84" s="6">
        <f t="shared" si="1"/>
        <v>29</v>
      </c>
      <c r="F84" s="48">
        <v>2</v>
      </c>
      <c r="G84" s="6">
        <f t="shared" si="2"/>
        <v>14.5</v>
      </c>
      <c r="H84" s="58">
        <f t="shared" si="3"/>
        <v>14.5</v>
      </c>
    </row>
    <row r="85" spans="1:8" ht="15.75" customHeight="1">
      <c r="A85" s="8" t="s">
        <v>2658</v>
      </c>
      <c r="B85" s="33">
        <v>44612</v>
      </c>
      <c r="C85" s="34" t="s">
        <v>2973</v>
      </c>
      <c r="D85" s="36" t="s">
        <v>3337</v>
      </c>
      <c r="E85" s="6">
        <f t="shared" si="1"/>
        <v>14.48</v>
      </c>
      <c r="F85" s="48"/>
      <c r="G85" s="6" t="str">
        <f t="shared" si="2"/>
        <v/>
      </c>
      <c r="H85" s="58">
        <f t="shared" si="3"/>
        <v>14.48</v>
      </c>
    </row>
    <row r="86" spans="1:8" ht="15.75" customHeight="1">
      <c r="A86" s="8" t="s">
        <v>2658</v>
      </c>
      <c r="B86" s="33">
        <v>44612</v>
      </c>
      <c r="C86" s="34" t="s">
        <v>2106</v>
      </c>
      <c r="D86" s="34" t="s">
        <v>3338</v>
      </c>
      <c r="E86" s="6">
        <f t="shared" si="1"/>
        <v>9.6300000000000008</v>
      </c>
      <c r="F86" s="48">
        <v>2</v>
      </c>
      <c r="G86" s="6">
        <f t="shared" si="2"/>
        <v>4.8150000000000004</v>
      </c>
      <c r="H86" s="58">
        <f t="shared" si="3"/>
        <v>4.8150000000000004</v>
      </c>
    </row>
    <row r="87" spans="1:8" ht="15.75" customHeight="1">
      <c r="A87" s="8" t="s">
        <v>2658</v>
      </c>
      <c r="B87" s="33">
        <v>44612</v>
      </c>
      <c r="C87" s="34" t="s">
        <v>2404</v>
      </c>
      <c r="D87" s="34" t="s">
        <v>3339</v>
      </c>
      <c r="E87" s="6">
        <f t="shared" si="1"/>
        <v>59.88</v>
      </c>
      <c r="F87" s="48">
        <v>1</v>
      </c>
      <c r="G87" s="6">
        <f t="shared" si="2"/>
        <v>59.88</v>
      </c>
      <c r="H87" s="58">
        <f t="shared" si="3"/>
        <v>0</v>
      </c>
    </row>
    <row r="88" spans="1:8" ht="15.75" customHeight="1">
      <c r="A88" s="8" t="s">
        <v>2658</v>
      </c>
      <c r="B88" s="35">
        <v>44612</v>
      </c>
      <c r="C88" s="36" t="s">
        <v>3340</v>
      </c>
      <c r="D88" s="36" t="s">
        <v>66</v>
      </c>
      <c r="E88" s="6">
        <f t="shared" si="1"/>
        <v>2</v>
      </c>
      <c r="F88" s="48">
        <v>0</v>
      </c>
      <c r="G88" s="6" t="str">
        <f t="shared" si="2"/>
        <v/>
      </c>
      <c r="H88" s="58">
        <f t="shared" si="3"/>
        <v>2</v>
      </c>
    </row>
    <row r="89" spans="1:8" ht="15.75" customHeight="1">
      <c r="A89" s="8" t="s">
        <v>2658</v>
      </c>
      <c r="B89" s="35">
        <v>44612</v>
      </c>
      <c r="C89" s="34" t="s">
        <v>2973</v>
      </c>
      <c r="D89" s="34" t="s">
        <v>3341</v>
      </c>
      <c r="E89" s="6">
        <f t="shared" si="1"/>
        <v>17.16</v>
      </c>
      <c r="F89" s="48">
        <v>0</v>
      </c>
      <c r="G89" s="6" t="str">
        <f t="shared" si="2"/>
        <v/>
      </c>
      <c r="H89" s="58">
        <f t="shared" si="3"/>
        <v>17.16</v>
      </c>
    </row>
    <row r="90" spans="1:8" ht="15.75" customHeight="1">
      <c r="A90" s="8" t="s">
        <v>2658</v>
      </c>
      <c r="B90" s="35">
        <v>44613</v>
      </c>
      <c r="C90" s="34" t="s">
        <v>2102</v>
      </c>
      <c r="D90" s="34" t="s">
        <v>3342</v>
      </c>
      <c r="E90" s="6">
        <f t="shared" si="1"/>
        <v>37.42</v>
      </c>
      <c r="F90" s="49">
        <v>2</v>
      </c>
      <c r="G90" s="6">
        <f t="shared" si="2"/>
        <v>18.71</v>
      </c>
      <c r="H90" s="58">
        <f t="shared" si="3"/>
        <v>18.71</v>
      </c>
    </row>
    <row r="91" spans="1:8" ht="15.75" customHeight="1">
      <c r="A91" s="8" t="s">
        <v>2658</v>
      </c>
      <c r="B91" s="35">
        <v>44613</v>
      </c>
      <c r="C91" s="34" t="s">
        <v>3323</v>
      </c>
      <c r="D91" s="34" t="s">
        <v>2780</v>
      </c>
      <c r="E91" s="6">
        <f t="shared" si="1"/>
        <v>4.0999999999999996</v>
      </c>
      <c r="F91" s="48">
        <v>2</v>
      </c>
      <c r="G91" s="6">
        <f t="shared" si="2"/>
        <v>2.0499999999999998</v>
      </c>
      <c r="H91" s="58">
        <f t="shared" si="3"/>
        <v>2.0499999999999998</v>
      </c>
    </row>
    <row r="92" spans="1:8" ht="15.75" customHeight="1">
      <c r="A92" s="8" t="s">
        <v>2658</v>
      </c>
      <c r="B92" s="33">
        <v>44613</v>
      </c>
      <c r="C92" s="34" t="s">
        <v>22</v>
      </c>
      <c r="D92" s="34" t="s">
        <v>2726</v>
      </c>
      <c r="E92" s="6">
        <f t="shared" si="1"/>
        <v>5.85</v>
      </c>
      <c r="F92" s="48">
        <v>2</v>
      </c>
      <c r="G92" s="6">
        <f t="shared" si="2"/>
        <v>2.9249999999999998</v>
      </c>
      <c r="H92" s="58">
        <f t="shared" si="3"/>
        <v>2.9249999999999998</v>
      </c>
    </row>
    <row r="93" spans="1:8" ht="15.75" customHeight="1">
      <c r="A93" s="8" t="s">
        <v>2658</v>
      </c>
      <c r="B93" s="35">
        <v>44613</v>
      </c>
      <c r="C93" s="34" t="s">
        <v>3318</v>
      </c>
      <c r="D93" s="34" t="s">
        <v>1905</v>
      </c>
      <c r="E93" s="6">
        <f t="shared" si="1"/>
        <v>15.75</v>
      </c>
      <c r="F93" s="57">
        <v>2</v>
      </c>
      <c r="G93" s="6">
        <f t="shared" si="2"/>
        <v>7.875</v>
      </c>
      <c r="H93" s="58">
        <f t="shared" si="3"/>
        <v>7.875</v>
      </c>
    </row>
    <row r="94" spans="1:8" ht="15.75" customHeight="1">
      <c r="A94" s="8" t="s">
        <v>2658</v>
      </c>
      <c r="B94" s="33">
        <v>44613</v>
      </c>
      <c r="C94" s="34" t="s">
        <v>1842</v>
      </c>
      <c r="D94" s="36" t="s">
        <v>358</v>
      </c>
      <c r="E94" s="6">
        <f t="shared" si="1"/>
        <v>10</v>
      </c>
      <c r="F94" s="48">
        <v>2</v>
      </c>
      <c r="G94" s="6">
        <f t="shared" si="2"/>
        <v>5</v>
      </c>
      <c r="H94" s="58">
        <f t="shared" si="3"/>
        <v>5</v>
      </c>
    </row>
    <row r="95" spans="1:8" ht="15.75" customHeight="1">
      <c r="A95" s="8" t="s">
        <v>2658</v>
      </c>
      <c r="B95" s="33">
        <v>44614</v>
      </c>
      <c r="C95" s="34" t="s">
        <v>3343</v>
      </c>
      <c r="D95" s="34" t="s">
        <v>3344</v>
      </c>
      <c r="E95" s="6">
        <f t="shared" si="1"/>
        <v>30.01</v>
      </c>
      <c r="F95" s="49">
        <v>2</v>
      </c>
      <c r="G95" s="6">
        <f t="shared" si="2"/>
        <v>15.005000000000001</v>
      </c>
      <c r="H95" s="58">
        <f t="shared" si="3"/>
        <v>15.005000000000001</v>
      </c>
    </row>
    <row r="96" spans="1:8" ht="15.75" customHeight="1">
      <c r="A96" s="8" t="s">
        <v>2658</v>
      </c>
      <c r="B96" s="35">
        <v>44614</v>
      </c>
      <c r="C96" s="34" t="s">
        <v>3238</v>
      </c>
      <c r="D96" s="34" t="s">
        <v>2833</v>
      </c>
      <c r="E96" s="6">
        <f t="shared" si="1"/>
        <v>14.98</v>
      </c>
      <c r="F96" s="48">
        <v>0</v>
      </c>
      <c r="G96" s="6" t="str">
        <f t="shared" si="2"/>
        <v/>
      </c>
      <c r="H96" s="58">
        <f t="shared" si="3"/>
        <v>14.98</v>
      </c>
    </row>
    <row r="97" spans="1:8" ht="15.75" customHeight="1">
      <c r="A97" s="8" t="s">
        <v>2658</v>
      </c>
      <c r="B97" s="35">
        <v>44614</v>
      </c>
      <c r="C97" s="34" t="s">
        <v>3318</v>
      </c>
      <c r="D97" s="34" t="s">
        <v>942</v>
      </c>
      <c r="E97" s="6">
        <f t="shared" si="1"/>
        <v>8.9</v>
      </c>
      <c r="F97" s="48">
        <v>2</v>
      </c>
      <c r="G97" s="6">
        <f t="shared" si="2"/>
        <v>4.45</v>
      </c>
      <c r="H97" s="58">
        <f t="shared" si="3"/>
        <v>4.45</v>
      </c>
    </row>
    <row r="98" spans="1:8" ht="15.75" customHeight="1">
      <c r="A98" s="8" t="s">
        <v>2658</v>
      </c>
      <c r="B98" s="35">
        <v>44614</v>
      </c>
      <c r="C98" s="34" t="s">
        <v>1745</v>
      </c>
      <c r="D98" s="34" t="s">
        <v>3345</v>
      </c>
      <c r="E98" s="6">
        <f t="shared" si="1"/>
        <v>1518.44</v>
      </c>
      <c r="F98" s="48">
        <v>2</v>
      </c>
      <c r="G98" s="6">
        <f t="shared" si="2"/>
        <v>759.22</v>
      </c>
      <c r="H98" s="58">
        <f t="shared" si="3"/>
        <v>759.22</v>
      </c>
    </row>
    <row r="99" spans="1:8" ht="15.75" customHeight="1">
      <c r="A99" s="8" t="s">
        <v>2658</v>
      </c>
      <c r="B99" s="35">
        <v>44615</v>
      </c>
      <c r="C99" s="34" t="s">
        <v>3314</v>
      </c>
      <c r="D99" s="34" t="s">
        <v>8</v>
      </c>
      <c r="E99" s="6">
        <f t="shared" si="1"/>
        <v>40.5</v>
      </c>
      <c r="F99" s="48">
        <v>2</v>
      </c>
      <c r="G99" s="6">
        <f t="shared" si="2"/>
        <v>20.25</v>
      </c>
      <c r="H99" s="58">
        <f t="shared" si="3"/>
        <v>20.25</v>
      </c>
    </row>
    <row r="100" spans="1:8" ht="15.75" customHeight="1">
      <c r="A100" s="8" t="s">
        <v>2658</v>
      </c>
      <c r="B100" s="33">
        <v>44615</v>
      </c>
      <c r="C100" s="34" t="s">
        <v>1842</v>
      </c>
      <c r="D100" s="34" t="s">
        <v>709</v>
      </c>
      <c r="E100" s="6">
        <f t="shared" si="1"/>
        <v>30</v>
      </c>
      <c r="F100" s="48">
        <v>2</v>
      </c>
      <c r="G100" s="6">
        <f t="shared" si="2"/>
        <v>15</v>
      </c>
      <c r="H100" s="58">
        <f t="shared" si="3"/>
        <v>15</v>
      </c>
    </row>
    <row r="101" spans="1:8" ht="15.75" customHeight="1">
      <c r="A101" s="8" t="s">
        <v>2658</v>
      </c>
      <c r="B101" s="33">
        <v>44615</v>
      </c>
      <c r="C101" s="34" t="s">
        <v>3346</v>
      </c>
      <c r="D101" s="34" t="s">
        <v>2780</v>
      </c>
      <c r="E101" s="6">
        <f t="shared" si="1"/>
        <v>4.0999999999999996</v>
      </c>
      <c r="F101" s="48">
        <v>2</v>
      </c>
      <c r="G101" s="6">
        <f t="shared" si="2"/>
        <v>2.0499999999999998</v>
      </c>
      <c r="H101" s="58">
        <f t="shared" si="3"/>
        <v>2.0499999999999998</v>
      </c>
    </row>
    <row r="102" spans="1:8" ht="15.75" customHeight="1">
      <c r="A102" s="8" t="s">
        <v>2658</v>
      </c>
      <c r="B102" s="35">
        <v>44616</v>
      </c>
      <c r="C102" s="34" t="s">
        <v>1842</v>
      </c>
      <c r="D102" s="34" t="s">
        <v>358</v>
      </c>
      <c r="E102" s="6">
        <f t="shared" si="1"/>
        <v>10</v>
      </c>
      <c r="F102" s="48">
        <v>2</v>
      </c>
      <c r="G102" s="6">
        <f t="shared" si="2"/>
        <v>5</v>
      </c>
      <c r="H102" s="58">
        <f t="shared" si="3"/>
        <v>5</v>
      </c>
    </row>
    <row r="103" spans="1:8" ht="15.75" customHeight="1">
      <c r="A103" s="8" t="s">
        <v>2658</v>
      </c>
      <c r="B103" s="35">
        <v>44616</v>
      </c>
      <c r="C103" s="34" t="s">
        <v>3318</v>
      </c>
      <c r="D103" s="34" t="s">
        <v>323</v>
      </c>
      <c r="E103" s="6">
        <f t="shared" si="1"/>
        <v>13.5</v>
      </c>
      <c r="F103" s="48">
        <v>2</v>
      </c>
      <c r="G103" s="6">
        <f t="shared" si="2"/>
        <v>6.75</v>
      </c>
      <c r="H103" s="58">
        <f t="shared" si="3"/>
        <v>6.75</v>
      </c>
    </row>
    <row r="104" spans="1:8" ht="15.75" customHeight="1">
      <c r="A104" s="8" t="s">
        <v>2658</v>
      </c>
      <c r="B104" s="35">
        <v>44616</v>
      </c>
      <c r="C104" s="34" t="s">
        <v>3347</v>
      </c>
      <c r="D104" s="34" t="s">
        <v>3348</v>
      </c>
      <c r="E104" s="6">
        <f t="shared" si="1"/>
        <v>1482.54</v>
      </c>
      <c r="F104" s="48">
        <v>1</v>
      </c>
      <c r="G104" s="6">
        <f t="shared" si="2"/>
        <v>1482.54</v>
      </c>
      <c r="H104" s="58">
        <f t="shared" si="3"/>
        <v>0</v>
      </c>
    </row>
    <row r="105" spans="1:8" ht="15.75" customHeight="1">
      <c r="A105" s="8" t="s">
        <v>2658</v>
      </c>
      <c r="B105" s="33">
        <v>44616</v>
      </c>
      <c r="C105" s="34" t="s">
        <v>2102</v>
      </c>
      <c r="D105" s="34" t="s">
        <v>3342</v>
      </c>
      <c r="E105" s="6">
        <f t="shared" si="1"/>
        <v>37.42</v>
      </c>
      <c r="F105" s="48">
        <v>2</v>
      </c>
      <c r="G105" s="6">
        <f t="shared" si="2"/>
        <v>18.71</v>
      </c>
      <c r="H105" s="58">
        <f t="shared" si="3"/>
        <v>18.71</v>
      </c>
    </row>
    <row r="106" spans="1:8" ht="15.75" customHeight="1">
      <c r="A106" s="8" t="s">
        <v>2658</v>
      </c>
      <c r="B106" s="35">
        <v>44616</v>
      </c>
      <c r="C106" s="34" t="s">
        <v>3349</v>
      </c>
      <c r="D106" s="34" t="s">
        <v>38</v>
      </c>
      <c r="E106" s="6">
        <f t="shared" si="1"/>
        <v>7.2</v>
      </c>
      <c r="F106" s="48">
        <v>2</v>
      </c>
      <c r="G106" s="6">
        <f t="shared" si="2"/>
        <v>3.6</v>
      </c>
      <c r="H106" s="58">
        <f t="shared" si="3"/>
        <v>3.6</v>
      </c>
    </row>
    <row r="107" spans="1:8" ht="15.75" customHeight="1">
      <c r="A107" s="8" t="s">
        <v>2658</v>
      </c>
      <c r="B107" s="35">
        <v>44616</v>
      </c>
      <c r="C107" s="34" t="s">
        <v>3350</v>
      </c>
      <c r="D107" s="34" t="s">
        <v>1115</v>
      </c>
      <c r="E107" s="6">
        <f t="shared" si="1"/>
        <v>38</v>
      </c>
      <c r="F107" s="48">
        <v>2</v>
      </c>
      <c r="G107" s="6">
        <f t="shared" si="2"/>
        <v>19</v>
      </c>
      <c r="H107" s="58">
        <f t="shared" si="3"/>
        <v>19</v>
      </c>
    </row>
    <row r="108" spans="1:8" ht="15.75" customHeight="1">
      <c r="A108" s="8" t="s">
        <v>2658</v>
      </c>
      <c r="B108" s="35">
        <v>44617</v>
      </c>
      <c r="C108" s="34" t="s">
        <v>1842</v>
      </c>
      <c r="D108" s="34" t="s">
        <v>471</v>
      </c>
      <c r="E108" s="6">
        <f t="shared" si="1"/>
        <v>20</v>
      </c>
      <c r="F108" s="48">
        <v>2</v>
      </c>
      <c r="G108" s="6">
        <f t="shared" si="2"/>
        <v>10</v>
      </c>
      <c r="H108" s="58">
        <f t="shared" si="3"/>
        <v>10</v>
      </c>
    </row>
    <row r="109" spans="1:8" ht="15.75" customHeight="1">
      <c r="A109" s="8" t="s">
        <v>2658</v>
      </c>
      <c r="B109" s="35">
        <v>44617</v>
      </c>
      <c r="C109" s="34" t="s">
        <v>3328</v>
      </c>
      <c r="D109" s="34" t="s">
        <v>2043</v>
      </c>
      <c r="E109" s="6">
        <f t="shared" si="1"/>
        <v>38.61</v>
      </c>
      <c r="F109" s="48">
        <v>2</v>
      </c>
      <c r="G109" s="6">
        <f t="shared" si="2"/>
        <v>19.305</v>
      </c>
      <c r="H109" s="58">
        <f t="shared" si="3"/>
        <v>19.305</v>
      </c>
    </row>
    <row r="110" spans="1:8" ht="15.75" customHeight="1">
      <c r="A110" s="8" t="s">
        <v>2658</v>
      </c>
      <c r="B110" s="35">
        <v>44617</v>
      </c>
      <c r="C110" s="34" t="s">
        <v>9</v>
      </c>
      <c r="D110" s="34" t="s">
        <v>927</v>
      </c>
      <c r="E110" s="6">
        <f t="shared" si="1"/>
        <v>31.5</v>
      </c>
      <c r="F110" s="48">
        <v>2</v>
      </c>
      <c r="G110" s="6">
        <f t="shared" si="2"/>
        <v>15.75</v>
      </c>
      <c r="H110" s="58">
        <f t="shared" si="3"/>
        <v>15.75</v>
      </c>
    </row>
    <row r="111" spans="1:8" ht="15.75" customHeight="1">
      <c r="A111" s="8" t="s">
        <v>2658</v>
      </c>
      <c r="B111" s="33">
        <v>44617</v>
      </c>
      <c r="C111" s="34" t="s">
        <v>3325</v>
      </c>
      <c r="D111" s="36" t="s">
        <v>2628</v>
      </c>
      <c r="E111" s="6">
        <f t="shared" si="1"/>
        <v>19.5</v>
      </c>
      <c r="F111" s="48">
        <v>2</v>
      </c>
      <c r="G111" s="6">
        <f t="shared" si="2"/>
        <v>9.75</v>
      </c>
      <c r="H111" s="58">
        <f t="shared" si="3"/>
        <v>9.75</v>
      </c>
    </row>
    <row r="112" spans="1:8" ht="15.75" customHeight="1">
      <c r="A112" s="8" t="s">
        <v>2658</v>
      </c>
      <c r="B112" s="35">
        <v>44618</v>
      </c>
      <c r="C112" s="34" t="s">
        <v>2918</v>
      </c>
      <c r="D112" s="34" t="s">
        <v>3351</v>
      </c>
      <c r="E112" s="6">
        <f t="shared" si="1"/>
        <v>41.3</v>
      </c>
      <c r="F112" s="48">
        <v>2</v>
      </c>
      <c r="G112" s="6">
        <f t="shared" si="2"/>
        <v>20.65</v>
      </c>
      <c r="H112" s="58">
        <f t="shared" si="3"/>
        <v>20.65</v>
      </c>
    </row>
    <row r="113" spans="1:8" ht="15.75" customHeight="1">
      <c r="A113" s="8" t="s">
        <v>2658</v>
      </c>
      <c r="B113" s="33">
        <v>44619</v>
      </c>
      <c r="C113" s="34" t="s">
        <v>3352</v>
      </c>
      <c r="D113" s="34" t="s">
        <v>3353</v>
      </c>
      <c r="E113" s="6">
        <f t="shared" si="1"/>
        <v>44.78</v>
      </c>
      <c r="F113" s="48">
        <v>1</v>
      </c>
      <c r="G113" s="6">
        <f t="shared" si="2"/>
        <v>44.78</v>
      </c>
      <c r="H113" s="58">
        <f t="shared" si="3"/>
        <v>0</v>
      </c>
    </row>
    <row r="114" spans="1:8" ht="15.75" customHeight="1">
      <c r="A114" s="8" t="s">
        <v>2658</v>
      </c>
      <c r="B114" s="33">
        <v>44619</v>
      </c>
      <c r="C114" s="34" t="s">
        <v>3323</v>
      </c>
      <c r="D114" s="34" t="s">
        <v>2780</v>
      </c>
      <c r="E114" s="6">
        <f t="shared" si="1"/>
        <v>4.0999999999999996</v>
      </c>
      <c r="F114" s="48">
        <v>2</v>
      </c>
      <c r="G114" s="6">
        <f t="shared" si="2"/>
        <v>2.0499999999999998</v>
      </c>
      <c r="H114" s="58">
        <f t="shared" si="3"/>
        <v>2.0499999999999998</v>
      </c>
    </row>
    <row r="115" spans="1:8" ht="15.75" customHeight="1">
      <c r="A115" s="8" t="s">
        <v>2658</v>
      </c>
      <c r="B115" s="33">
        <v>44619</v>
      </c>
      <c r="C115" s="34" t="s">
        <v>458</v>
      </c>
      <c r="D115" s="34" t="s">
        <v>817</v>
      </c>
      <c r="E115" s="6">
        <f t="shared" si="1"/>
        <v>1.4</v>
      </c>
      <c r="F115" s="48">
        <v>2</v>
      </c>
      <c r="G115" s="6">
        <f t="shared" si="2"/>
        <v>0.7</v>
      </c>
      <c r="H115" s="58">
        <f t="shared" si="3"/>
        <v>0.7</v>
      </c>
    </row>
    <row r="116" spans="1:8" ht="15.75" customHeight="1">
      <c r="A116" s="8" t="s">
        <v>2658</v>
      </c>
      <c r="B116" s="35">
        <v>44619</v>
      </c>
      <c r="C116" s="34" t="s">
        <v>454</v>
      </c>
      <c r="D116" s="34" t="s">
        <v>3354</v>
      </c>
      <c r="E116" s="6">
        <f t="shared" si="1"/>
        <v>76.150000000000006</v>
      </c>
      <c r="F116" s="48">
        <v>2</v>
      </c>
      <c r="G116" s="6">
        <f t="shared" si="2"/>
        <v>38.075000000000003</v>
      </c>
      <c r="H116" s="58">
        <f t="shared" si="3"/>
        <v>38.075000000000003</v>
      </c>
    </row>
    <row r="117" spans="1:8" ht="15.75" customHeight="1">
      <c r="A117" s="8" t="s">
        <v>2658</v>
      </c>
      <c r="B117" s="33">
        <v>44619</v>
      </c>
      <c r="C117" s="34" t="s">
        <v>2102</v>
      </c>
      <c r="D117" s="34" t="s">
        <v>1686</v>
      </c>
      <c r="E117" s="6">
        <f t="shared" si="1"/>
        <v>29.9</v>
      </c>
      <c r="F117" s="49">
        <v>2</v>
      </c>
      <c r="G117" s="6">
        <f t="shared" si="2"/>
        <v>14.95</v>
      </c>
      <c r="H117" s="58">
        <f t="shared" si="3"/>
        <v>14.95</v>
      </c>
    </row>
    <row r="118" spans="1:8" ht="15.75" customHeight="1">
      <c r="A118" s="8" t="s">
        <v>2658</v>
      </c>
      <c r="B118" s="35">
        <v>44620</v>
      </c>
      <c r="C118" s="34" t="s">
        <v>2973</v>
      </c>
      <c r="D118" s="36" t="s">
        <v>2460</v>
      </c>
      <c r="E118" s="6">
        <f t="shared" si="1"/>
        <v>11.8</v>
      </c>
      <c r="F118" s="48">
        <v>0</v>
      </c>
      <c r="G118" s="6" t="str">
        <f t="shared" si="2"/>
        <v/>
      </c>
      <c r="H118" s="58">
        <f t="shared" si="3"/>
        <v>11.8</v>
      </c>
    </row>
    <row r="119" spans="1:8" ht="15.75" customHeight="1">
      <c r="A119" s="8" t="s">
        <v>2658</v>
      </c>
      <c r="B119" s="33">
        <v>44620</v>
      </c>
      <c r="C119" s="34" t="s">
        <v>3355</v>
      </c>
      <c r="D119" s="34" t="s">
        <v>1576</v>
      </c>
      <c r="E119" s="6">
        <f t="shared" si="1"/>
        <v>33.9</v>
      </c>
      <c r="F119" s="49">
        <v>2</v>
      </c>
      <c r="G119" s="6">
        <f t="shared" si="2"/>
        <v>16.95</v>
      </c>
      <c r="H119" s="58">
        <f t="shared" si="3"/>
        <v>16.95</v>
      </c>
    </row>
    <row r="120" spans="1:8" ht="15.75" customHeight="1">
      <c r="A120" s="8" t="s">
        <v>2658</v>
      </c>
      <c r="B120" s="33">
        <v>44620</v>
      </c>
      <c r="C120" s="34" t="s">
        <v>2973</v>
      </c>
      <c r="D120" s="34" t="s">
        <v>3356</v>
      </c>
      <c r="E120" s="6">
        <f t="shared" si="1"/>
        <v>12.03</v>
      </c>
      <c r="F120" s="48">
        <v>0</v>
      </c>
      <c r="G120" s="6" t="str">
        <f t="shared" si="2"/>
        <v/>
      </c>
      <c r="H120" s="58">
        <f t="shared" si="3"/>
        <v>12.03</v>
      </c>
    </row>
    <row r="121" spans="1:8" ht="15.75" customHeight="1">
      <c r="A121" s="8" t="s">
        <v>2658</v>
      </c>
      <c r="B121" s="33">
        <v>44620</v>
      </c>
      <c r="C121" s="34" t="s">
        <v>3357</v>
      </c>
      <c r="D121" s="34" t="s">
        <v>256</v>
      </c>
      <c r="E121" s="6">
        <f t="shared" si="1"/>
        <v>11</v>
      </c>
      <c r="F121" s="49">
        <v>0</v>
      </c>
      <c r="G121" s="6" t="str">
        <f t="shared" si="2"/>
        <v/>
      </c>
      <c r="H121" s="58">
        <f t="shared" si="3"/>
        <v>11</v>
      </c>
    </row>
    <row r="122" spans="1:8" ht="15.75" customHeight="1">
      <c r="A122" s="8" t="s">
        <v>2658</v>
      </c>
      <c r="B122" s="33">
        <v>44621</v>
      </c>
      <c r="C122" s="34" t="s">
        <v>3358</v>
      </c>
      <c r="D122" s="34" t="s">
        <v>3152</v>
      </c>
      <c r="E122" s="6">
        <f t="shared" si="1"/>
        <v>42.25</v>
      </c>
      <c r="F122" s="49">
        <v>2</v>
      </c>
      <c r="G122" s="6">
        <f t="shared" si="2"/>
        <v>21.125</v>
      </c>
      <c r="H122" s="58">
        <f t="shared" si="3"/>
        <v>21.125</v>
      </c>
    </row>
    <row r="123" spans="1:8" ht="15.75" customHeight="1">
      <c r="A123" s="8" t="s">
        <v>2658</v>
      </c>
      <c r="B123" s="35">
        <v>44622</v>
      </c>
      <c r="C123" s="36" t="s">
        <v>3359</v>
      </c>
      <c r="D123" s="36" t="s">
        <v>3360</v>
      </c>
      <c r="E123" s="6">
        <f t="shared" si="1"/>
        <v>123.75</v>
      </c>
      <c r="F123" s="48">
        <v>2</v>
      </c>
      <c r="G123" s="6">
        <f t="shared" si="2"/>
        <v>61.875</v>
      </c>
      <c r="H123" s="58">
        <f t="shared" si="3"/>
        <v>61.875</v>
      </c>
    </row>
    <row r="124" spans="1:8" ht="15.75" customHeight="1">
      <c r="A124" s="8" t="s">
        <v>2658</v>
      </c>
      <c r="B124" s="33">
        <v>44622</v>
      </c>
      <c r="C124" s="34" t="s">
        <v>2645</v>
      </c>
      <c r="D124" s="34" t="s">
        <v>1696</v>
      </c>
      <c r="E124" s="6">
        <f t="shared" si="1"/>
        <v>17.5</v>
      </c>
      <c r="F124" s="49">
        <v>0</v>
      </c>
      <c r="G124" s="6" t="str">
        <f t="shared" si="2"/>
        <v/>
      </c>
      <c r="H124" s="58">
        <f t="shared" si="3"/>
        <v>17.5</v>
      </c>
    </row>
    <row r="125" spans="1:8" ht="15.75" customHeight="1">
      <c r="A125" s="8" t="s">
        <v>2658</v>
      </c>
      <c r="B125" s="33">
        <v>44623</v>
      </c>
      <c r="C125" s="34" t="s">
        <v>3098</v>
      </c>
      <c r="D125" s="34" t="s">
        <v>3023</v>
      </c>
      <c r="E125" s="6">
        <f t="shared" si="1"/>
        <v>589.63</v>
      </c>
      <c r="F125" s="49">
        <v>2</v>
      </c>
      <c r="G125" s="6">
        <f t="shared" si="2"/>
        <v>294.815</v>
      </c>
      <c r="H125" s="58">
        <f t="shared" si="3"/>
        <v>294.815</v>
      </c>
    </row>
    <row r="126" spans="1:8" ht="15.75" customHeight="1">
      <c r="A126" s="8" t="s">
        <v>3361</v>
      </c>
      <c r="B126" s="33">
        <v>44601</v>
      </c>
      <c r="C126" s="34" t="s">
        <v>3362</v>
      </c>
      <c r="D126" s="34" t="s">
        <v>2339</v>
      </c>
      <c r="E126" s="6">
        <f t="shared" si="1"/>
        <v>160</v>
      </c>
      <c r="F126" s="49">
        <v>2</v>
      </c>
      <c r="G126" s="6">
        <f t="shared" si="2"/>
        <v>80</v>
      </c>
      <c r="H126" s="58">
        <f t="shared" si="3"/>
        <v>80</v>
      </c>
    </row>
    <row r="127" spans="1:8" ht="15.75" customHeight="1">
      <c r="A127" s="8" t="s">
        <v>3361</v>
      </c>
      <c r="B127" s="33">
        <v>44603</v>
      </c>
      <c r="C127" s="34" t="s">
        <v>3363</v>
      </c>
      <c r="D127" s="34" t="s">
        <v>358</v>
      </c>
      <c r="E127" s="6">
        <f t="shared" si="1"/>
        <v>10</v>
      </c>
      <c r="F127" s="49">
        <v>2</v>
      </c>
      <c r="G127" s="6">
        <f t="shared" si="2"/>
        <v>5</v>
      </c>
      <c r="H127" s="58">
        <f t="shared" si="3"/>
        <v>5</v>
      </c>
    </row>
    <row r="128" spans="1:8" ht="15.75" customHeight="1">
      <c r="A128" s="8" t="s">
        <v>3361</v>
      </c>
      <c r="B128" s="33">
        <v>44605</v>
      </c>
      <c r="C128" s="34" t="s">
        <v>898</v>
      </c>
      <c r="D128" s="34" t="s">
        <v>3364</v>
      </c>
      <c r="E128" s="6">
        <f t="shared" si="1"/>
        <v>77.260000000000005</v>
      </c>
      <c r="F128" s="49">
        <v>2</v>
      </c>
      <c r="G128" s="6">
        <f t="shared" si="2"/>
        <v>38.630000000000003</v>
      </c>
      <c r="H128" s="58">
        <f t="shared" si="3"/>
        <v>38.630000000000003</v>
      </c>
    </row>
    <row r="129" spans="1:8" ht="15.75" customHeight="1">
      <c r="A129" s="8" t="s">
        <v>3361</v>
      </c>
      <c r="B129" s="33">
        <v>44619</v>
      </c>
      <c r="C129" s="34" t="s">
        <v>3365</v>
      </c>
      <c r="D129" s="34" t="s">
        <v>3366</v>
      </c>
      <c r="E129" s="6">
        <f t="shared" si="1"/>
        <v>81.99</v>
      </c>
      <c r="F129" s="49">
        <v>2</v>
      </c>
      <c r="G129" s="6">
        <f t="shared" si="2"/>
        <v>40.994999999999997</v>
      </c>
      <c r="H129" s="58">
        <f t="shared" si="3"/>
        <v>40.994999999999997</v>
      </c>
    </row>
    <row r="130" spans="1:8" ht="15.75" customHeight="1">
      <c r="A130" s="8" t="s">
        <v>3361</v>
      </c>
      <c r="B130" s="33">
        <v>44620</v>
      </c>
      <c r="C130" s="34" t="s">
        <v>3367</v>
      </c>
      <c r="D130" s="34" t="s">
        <v>358</v>
      </c>
      <c r="E130" s="6">
        <f t="shared" si="1"/>
        <v>10</v>
      </c>
      <c r="F130" s="49">
        <v>2</v>
      </c>
      <c r="G130" s="6">
        <f t="shared" si="2"/>
        <v>5</v>
      </c>
      <c r="H130" s="58">
        <f t="shared" si="3"/>
        <v>5</v>
      </c>
    </row>
    <row r="131" spans="1:8" ht="15.75" customHeight="1">
      <c r="A131" s="8"/>
      <c r="B131" s="33"/>
      <c r="E131" s="6"/>
      <c r="F131" s="49"/>
      <c r="G131" s="6"/>
      <c r="H131" s="58"/>
    </row>
    <row r="132" spans="1:8" ht="15.75" customHeight="1">
      <c r="A132" s="8"/>
      <c r="B132" s="33"/>
      <c r="E132" s="6"/>
      <c r="F132" s="49"/>
      <c r="G132" s="6"/>
      <c r="H132" s="58"/>
    </row>
    <row r="133" spans="1:8" ht="15.75" customHeight="1">
      <c r="A133" s="8"/>
      <c r="B133" s="33"/>
      <c r="E133" s="6"/>
      <c r="F133" s="49"/>
      <c r="G133" s="6"/>
      <c r="H133" s="58"/>
    </row>
    <row r="134" spans="1:8" ht="15.75" customHeight="1">
      <c r="A134" s="8"/>
      <c r="B134" s="33"/>
      <c r="E134" s="6"/>
      <c r="F134" s="49"/>
      <c r="G134" s="6"/>
      <c r="H134" s="58"/>
    </row>
    <row r="135" spans="1:8" ht="15.75" customHeight="1">
      <c r="A135" s="8"/>
      <c r="B135" s="35"/>
      <c r="E135" s="6"/>
      <c r="F135" s="49"/>
      <c r="G135" s="6"/>
      <c r="H135" s="58"/>
    </row>
    <row r="136" spans="1:8" ht="15.75" customHeight="1">
      <c r="A136" s="8"/>
      <c r="B136" s="35"/>
      <c r="E136" s="6"/>
      <c r="F136" s="49"/>
      <c r="G136" s="6"/>
      <c r="H136" s="58"/>
    </row>
    <row r="137" spans="1:8" ht="15.75" customHeight="1">
      <c r="A137" s="8"/>
      <c r="B137" s="35"/>
      <c r="E137" s="6"/>
      <c r="F137" s="49"/>
      <c r="G137" s="6"/>
      <c r="H137" s="58"/>
    </row>
    <row r="138" spans="1:8" ht="15.75" customHeight="1">
      <c r="A138" s="8"/>
      <c r="B138" s="35"/>
      <c r="E138" s="6"/>
      <c r="F138" s="49"/>
      <c r="G138" s="6"/>
      <c r="H138" s="58"/>
    </row>
    <row r="139" spans="1:8" ht="15.75" customHeight="1">
      <c r="A139" s="8"/>
      <c r="B139" s="35"/>
      <c r="E139" s="6"/>
      <c r="F139" s="49"/>
      <c r="G139" s="6"/>
      <c r="H139" s="58"/>
    </row>
    <row r="140" spans="1:8" ht="15.75" customHeight="1">
      <c r="A140" s="8"/>
      <c r="B140" s="35"/>
      <c r="E140" s="6"/>
      <c r="F140" s="49"/>
      <c r="G140" s="6"/>
      <c r="H140" s="58"/>
    </row>
    <row r="141" spans="1:8" ht="15.75" customHeight="1">
      <c r="A141" s="8"/>
      <c r="B141" s="35"/>
      <c r="E141" s="6"/>
      <c r="F141" s="49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B146" s="33"/>
      <c r="E146" s="6"/>
      <c r="F146" s="49"/>
      <c r="G146" s="6"/>
      <c r="H146" s="58"/>
    </row>
    <row r="147" spans="1:8" ht="15.75" customHeight="1">
      <c r="B147" s="35"/>
      <c r="E147" s="6"/>
      <c r="F147" s="49"/>
      <c r="G147" s="6"/>
      <c r="H147" s="58"/>
    </row>
    <row r="148" spans="1:8" ht="15.75" customHeight="1">
      <c r="B148" s="35"/>
      <c r="E148" s="6"/>
      <c r="F148" s="49"/>
      <c r="G148" s="6"/>
      <c r="H148" s="58"/>
    </row>
    <row r="149" spans="1:8" ht="15.75" customHeight="1">
      <c r="B149" s="35"/>
      <c r="E149" s="6"/>
      <c r="F149" s="49"/>
      <c r="G149" s="6"/>
      <c r="H149" s="58"/>
    </row>
    <row r="150" spans="1:8" ht="15.75" customHeight="1">
      <c r="B150" s="33"/>
      <c r="E150" s="6"/>
      <c r="F150" s="49"/>
      <c r="G150" s="6"/>
      <c r="H150" s="58"/>
    </row>
    <row r="151" spans="1:8" ht="15.75" customHeight="1">
      <c r="F151" s="49"/>
      <c r="G151" s="13"/>
    </row>
    <row r="152" spans="1:8" ht="15.75" customHeight="1">
      <c r="F152" s="49"/>
      <c r="G152" s="13"/>
    </row>
    <row r="153" spans="1:8" ht="15.75" customHeight="1">
      <c r="F153" s="49"/>
      <c r="G153" s="13"/>
    </row>
    <row r="154" spans="1:8" ht="15.75" customHeight="1">
      <c r="F154" s="49"/>
      <c r="G154" s="13"/>
    </row>
    <row r="155" spans="1:8" ht="15.75" customHeight="1">
      <c r="F155" s="49"/>
      <c r="G155" s="13"/>
    </row>
    <row r="156" spans="1:8" ht="15.75" customHeight="1">
      <c r="F156" s="49"/>
      <c r="G156" s="13"/>
    </row>
    <row r="157" spans="1:8" ht="15.75" customHeight="1">
      <c r="F157" s="49"/>
      <c r="G157" s="13"/>
    </row>
    <row r="158" spans="1:8" ht="15.75" customHeight="1">
      <c r="F158" s="49"/>
      <c r="G158" s="13"/>
    </row>
    <row r="159" spans="1:8" ht="15.75" customHeight="1">
      <c r="F159" s="49"/>
      <c r="G159" s="13"/>
    </row>
    <row r="160" spans="1:8" ht="15.75" customHeight="1">
      <c r="F160" s="49"/>
      <c r="G160" s="13"/>
    </row>
    <row r="161" spans="6:7" ht="15.75" customHeight="1">
      <c r="F161" s="49"/>
      <c r="G161" s="13"/>
    </row>
    <row r="162" spans="6:7" ht="15.75" customHeight="1">
      <c r="F162" s="49"/>
      <c r="G162" s="13"/>
    </row>
    <row r="163" spans="6:7" ht="15.75" customHeight="1">
      <c r="F163" s="49"/>
      <c r="G163" s="13"/>
    </row>
    <row r="164" spans="6:7" ht="15.75" customHeight="1">
      <c r="F164" s="49"/>
      <c r="G164" s="13"/>
    </row>
    <row r="165" spans="6:7" ht="15.75" customHeight="1">
      <c r="F165" s="49"/>
      <c r="G165" s="13"/>
    </row>
    <row r="166" spans="6:7" ht="15.75" customHeight="1">
      <c r="F166" s="49"/>
      <c r="G166" s="13"/>
    </row>
    <row r="167" spans="6:7" ht="15.75" customHeight="1">
      <c r="F167" s="49"/>
      <c r="G167" s="13"/>
    </row>
    <row r="168" spans="6:7" ht="15.75" customHeight="1">
      <c r="F168" s="49"/>
      <c r="G168" s="13"/>
    </row>
    <row r="169" spans="6:7" ht="15.75" customHeight="1">
      <c r="F169" s="49"/>
      <c r="G169" s="13"/>
    </row>
    <row r="170" spans="6:7" ht="15.75" customHeight="1">
      <c r="F170" s="49"/>
      <c r="G170" s="13"/>
    </row>
    <row r="171" spans="6:7" ht="15.75" customHeight="1">
      <c r="F171" s="49"/>
      <c r="G171" s="13"/>
    </row>
    <row r="172" spans="6:7" ht="15.75" customHeight="1">
      <c r="F172" s="49"/>
      <c r="G172" s="13"/>
    </row>
    <row r="173" spans="6:7" ht="15.75" customHeight="1">
      <c r="F173" s="49"/>
      <c r="G173" s="13"/>
    </row>
    <row r="174" spans="6:7" ht="15.75" customHeight="1">
      <c r="F174" s="49"/>
      <c r="G174" s="13"/>
    </row>
    <row r="175" spans="6:7" ht="15.75" customHeight="1">
      <c r="F175" s="49"/>
      <c r="G175" s="13"/>
    </row>
    <row r="176" spans="6:7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50" xr:uid="{562B2B99-AEA7-4F98-A4C3-2B12F358417A}">
        <sortState xmlns:xlrd2="http://schemas.microsoft.com/office/spreadsheetml/2017/richdata2" ref="A2:H150">
          <sortCondition descending="1" ref="E2:E150"/>
          <sortCondition descending="1" ref="H2:H150"/>
        </sortState>
      </autoFilter>
    </customSheetView>
  </customSheetView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1742</v>
      </c>
      <c r="B1" s="8"/>
      <c r="C1" s="8"/>
      <c r="D1" s="8"/>
      <c r="E1" s="6">
        <f>SUM(E3:E200)</f>
        <v>3997.7500000000005</v>
      </c>
      <c r="F1" s="48"/>
      <c r="G1" s="59">
        <f t="shared" ref="G1:H1" si="0">SUM(G3:G200)</f>
        <v>1884.9</v>
      </c>
      <c r="H1" s="27">
        <f t="shared" si="0"/>
        <v>2049.2950000000005</v>
      </c>
      <c r="I1" s="31" t="s">
        <v>1864</v>
      </c>
      <c r="J1" s="31">
        <f>G1*1</f>
        <v>1884.9</v>
      </c>
      <c r="K1" s="31">
        <f>SUM(G1:H1)-J1</f>
        <v>2049.2950000000005</v>
      </c>
      <c r="L1" s="31">
        <f>SUM(J1:K1)</f>
        <v>3934.1950000000006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2130.9</v>
      </c>
      <c r="K2" s="31">
        <f>K1+K6+K7</f>
        <v>2418.2950000000005</v>
      </c>
      <c r="L2" s="31">
        <f>SUM(J2:K2)</f>
        <v>4549.1950000000006</v>
      </c>
    </row>
    <row r="3" spans="1:12" ht="15.75">
      <c r="A3" s="8" t="s">
        <v>2658</v>
      </c>
      <c r="B3" s="35">
        <v>44622</v>
      </c>
      <c r="C3" s="34" t="s">
        <v>3368</v>
      </c>
      <c r="D3" s="34" t="s">
        <v>3369</v>
      </c>
      <c r="E3" s="6">
        <f t="shared" ref="E3:E92" si="1">MID(D3,3,LEN(D3)-2)+0</f>
        <v>38.299999999999997</v>
      </c>
      <c r="F3" s="48">
        <v>2</v>
      </c>
      <c r="G3" s="6">
        <f t="shared" ref="G3:G79" si="2">IFERROR(E3/F3,"")</f>
        <v>19.149999999999999</v>
      </c>
      <c r="H3" s="58">
        <f t="shared" ref="H3:H79" si="3">IF(F3=0,E3,E3-G3)</f>
        <v>19.149999999999999</v>
      </c>
      <c r="I3" s="60" t="s">
        <v>1868</v>
      </c>
      <c r="J3" s="61">
        <f>J1-J7+J6</f>
        <v>2130.9</v>
      </c>
      <c r="K3" s="32"/>
      <c r="L3" s="32"/>
    </row>
    <row r="4" spans="1:12">
      <c r="A4" s="8" t="s">
        <v>2658</v>
      </c>
      <c r="B4" s="35">
        <v>44622</v>
      </c>
      <c r="C4" s="34" t="s">
        <v>3370</v>
      </c>
      <c r="D4" s="34" t="s">
        <v>3371</v>
      </c>
      <c r="E4" s="6">
        <f t="shared" si="1"/>
        <v>6.65</v>
      </c>
      <c r="F4" s="48">
        <v>2</v>
      </c>
      <c r="G4" s="6">
        <f t="shared" si="2"/>
        <v>3.3250000000000002</v>
      </c>
      <c r="H4" s="58">
        <f t="shared" si="3"/>
        <v>3.3250000000000002</v>
      </c>
    </row>
    <row r="5" spans="1:12" ht="15.75">
      <c r="A5" s="8" t="s">
        <v>2658</v>
      </c>
      <c r="B5" s="35">
        <v>44622</v>
      </c>
      <c r="C5" s="34" t="s">
        <v>3372</v>
      </c>
      <c r="D5" s="34" t="s">
        <v>1088</v>
      </c>
      <c r="E5" s="6">
        <f t="shared" si="1"/>
        <v>53.65</v>
      </c>
      <c r="F5" s="48">
        <v>2</v>
      </c>
      <c r="G5" s="6">
        <f t="shared" si="2"/>
        <v>26.824999999999999</v>
      </c>
      <c r="H5" s="58">
        <f t="shared" si="3"/>
        <v>26.824999999999999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44622</v>
      </c>
      <c r="C6" s="34" t="s">
        <v>3373</v>
      </c>
      <c r="D6" s="34" t="s">
        <v>505</v>
      </c>
      <c r="E6" s="6">
        <f t="shared" si="1"/>
        <v>5.5</v>
      </c>
      <c r="F6" s="48">
        <v>2</v>
      </c>
      <c r="G6" s="6">
        <f t="shared" si="2"/>
        <v>2.75</v>
      </c>
      <c r="H6" s="58">
        <f t="shared" si="3"/>
        <v>2.75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44622</v>
      </c>
      <c r="C7" s="34" t="s">
        <v>3374</v>
      </c>
      <c r="D7" s="34" t="s">
        <v>3375</v>
      </c>
      <c r="E7" s="6">
        <f t="shared" si="1"/>
        <v>12.55</v>
      </c>
      <c r="F7" s="48">
        <v>2</v>
      </c>
      <c r="G7" s="6">
        <f t="shared" si="2"/>
        <v>6.2750000000000004</v>
      </c>
      <c r="H7" s="58">
        <f t="shared" si="3"/>
        <v>6.2750000000000004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44623</v>
      </c>
      <c r="C8" s="34" t="s">
        <v>3325</v>
      </c>
      <c r="D8" s="34" t="s">
        <v>329</v>
      </c>
      <c r="E8" s="6">
        <f t="shared" si="1"/>
        <v>2.8</v>
      </c>
      <c r="F8" s="57">
        <v>0</v>
      </c>
      <c r="G8" s="6" t="str">
        <f t="shared" si="2"/>
        <v/>
      </c>
      <c r="H8" s="58">
        <f t="shared" si="3"/>
        <v>2.8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44623</v>
      </c>
      <c r="C9" s="34" t="s">
        <v>3355</v>
      </c>
      <c r="D9" s="34" t="s">
        <v>3376</v>
      </c>
      <c r="E9" s="6">
        <f t="shared" si="1"/>
        <v>37.43</v>
      </c>
      <c r="F9" s="48">
        <v>2</v>
      </c>
      <c r="G9" s="6">
        <f t="shared" si="2"/>
        <v>18.715</v>
      </c>
      <c r="H9" s="58">
        <f t="shared" si="3"/>
        <v>18.715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44623</v>
      </c>
      <c r="C10" s="34" t="s">
        <v>3377</v>
      </c>
      <c r="D10" s="36" t="s">
        <v>3126</v>
      </c>
      <c r="E10" s="6">
        <f t="shared" si="1"/>
        <v>17.52</v>
      </c>
      <c r="F10" s="48">
        <v>3</v>
      </c>
      <c r="G10" s="6">
        <f t="shared" si="2"/>
        <v>5.84</v>
      </c>
      <c r="H10" s="58">
        <f t="shared" si="3"/>
        <v>11.68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44623</v>
      </c>
      <c r="C11" s="34" t="s">
        <v>3378</v>
      </c>
      <c r="D11" s="34" t="s">
        <v>50</v>
      </c>
      <c r="E11" s="6">
        <f t="shared" si="1"/>
        <v>6.5</v>
      </c>
      <c r="F11" s="48">
        <v>3</v>
      </c>
      <c r="G11" s="6">
        <f t="shared" si="2"/>
        <v>2.1666666666666665</v>
      </c>
      <c r="H11" s="58">
        <f t="shared" si="3"/>
        <v>4.3333333333333339</v>
      </c>
    </row>
    <row r="12" spans="1:12" ht="15.75">
      <c r="A12" s="8" t="s">
        <v>2658</v>
      </c>
      <c r="B12" s="35">
        <v>44623</v>
      </c>
      <c r="C12" s="34" t="s">
        <v>2404</v>
      </c>
      <c r="D12" s="34" t="s">
        <v>3379</v>
      </c>
      <c r="E12" s="6">
        <f t="shared" si="1"/>
        <v>28.88</v>
      </c>
      <c r="F12" s="48">
        <v>3</v>
      </c>
      <c r="G12" s="6">
        <f t="shared" si="2"/>
        <v>9.6266666666666669</v>
      </c>
      <c r="H12" s="58">
        <f t="shared" si="3"/>
        <v>19.25333333333333</v>
      </c>
      <c r="I12" s="1" t="s">
        <v>1818</v>
      </c>
      <c r="J12" s="16">
        <f>J8-K2</f>
        <v>3179.7049999999995</v>
      </c>
      <c r="K12" s="17">
        <f t="shared" ref="K12:K13" si="4">J12/J8</f>
        <v>0.56800732404430143</v>
      </c>
    </row>
    <row r="13" spans="1:12" ht="15.75">
      <c r="A13" s="8" t="s">
        <v>2658</v>
      </c>
      <c r="B13" s="35">
        <v>44624</v>
      </c>
      <c r="C13" s="34" t="s">
        <v>2973</v>
      </c>
      <c r="D13" s="34" t="s">
        <v>3380</v>
      </c>
      <c r="E13" s="6">
        <f t="shared" si="1"/>
        <v>12.21</v>
      </c>
      <c r="F13" s="48">
        <v>3</v>
      </c>
      <c r="G13" s="6">
        <f t="shared" si="2"/>
        <v>4.07</v>
      </c>
      <c r="H13" s="58">
        <f t="shared" si="3"/>
        <v>8.14</v>
      </c>
      <c r="I13" s="1" t="s">
        <v>1821</v>
      </c>
      <c r="J13" s="16">
        <f>J9-J2</f>
        <v>1824.35</v>
      </c>
      <c r="K13" s="17">
        <f t="shared" si="4"/>
        <v>0.46124770874154603</v>
      </c>
    </row>
    <row r="14" spans="1:12">
      <c r="A14" s="8" t="s">
        <v>2658</v>
      </c>
      <c r="B14" s="35">
        <v>44625</v>
      </c>
      <c r="C14" s="36" t="s">
        <v>842</v>
      </c>
      <c r="D14" s="36" t="s">
        <v>3381</v>
      </c>
      <c r="E14" s="6">
        <f t="shared" si="1"/>
        <v>66.56</v>
      </c>
      <c r="F14" s="48">
        <v>3</v>
      </c>
      <c r="G14" s="6">
        <f t="shared" si="2"/>
        <v>22.186666666666667</v>
      </c>
      <c r="H14" s="58">
        <f t="shared" si="3"/>
        <v>44.373333333333335</v>
      </c>
    </row>
    <row r="15" spans="1:12">
      <c r="A15" s="8" t="s">
        <v>2658</v>
      </c>
      <c r="B15" s="35">
        <v>44625</v>
      </c>
      <c r="C15" s="34" t="s">
        <v>3382</v>
      </c>
      <c r="D15" s="34" t="s">
        <v>2070</v>
      </c>
      <c r="E15" s="6">
        <f t="shared" si="1"/>
        <v>13.11</v>
      </c>
      <c r="F15" s="48">
        <v>3</v>
      </c>
      <c r="G15" s="6">
        <f t="shared" si="2"/>
        <v>4.37</v>
      </c>
      <c r="H15" s="58">
        <f t="shared" si="3"/>
        <v>8.7399999999999984</v>
      </c>
    </row>
    <row r="16" spans="1:12">
      <c r="A16" s="8" t="s">
        <v>2658</v>
      </c>
      <c r="B16" s="35">
        <v>44625</v>
      </c>
      <c r="C16" s="34" t="s">
        <v>2757</v>
      </c>
      <c r="D16" s="34" t="s">
        <v>3383</v>
      </c>
      <c r="E16" s="6">
        <f t="shared" si="1"/>
        <v>53.79</v>
      </c>
      <c r="F16" s="48">
        <v>3</v>
      </c>
      <c r="G16" s="6">
        <f t="shared" si="2"/>
        <v>17.93</v>
      </c>
      <c r="H16" s="58">
        <f t="shared" si="3"/>
        <v>35.86</v>
      </c>
    </row>
    <row r="17" spans="1:10">
      <c r="A17" s="8" t="s">
        <v>2658</v>
      </c>
      <c r="B17" s="35">
        <v>44625</v>
      </c>
      <c r="C17" s="34" t="s">
        <v>3384</v>
      </c>
      <c r="D17" s="34" t="s">
        <v>806</v>
      </c>
      <c r="E17" s="6">
        <f t="shared" si="1"/>
        <v>3.5</v>
      </c>
      <c r="F17" s="48">
        <v>3</v>
      </c>
      <c r="G17" s="6">
        <f t="shared" si="2"/>
        <v>1.1666666666666667</v>
      </c>
      <c r="H17" s="58">
        <f t="shared" si="3"/>
        <v>2.333333333333333</v>
      </c>
    </row>
    <row r="18" spans="1:10">
      <c r="A18" s="8" t="s">
        <v>2658</v>
      </c>
      <c r="B18" s="35">
        <v>44625</v>
      </c>
      <c r="C18" s="34" t="s">
        <v>842</v>
      </c>
      <c r="D18" s="34" t="s">
        <v>69</v>
      </c>
      <c r="E18" s="6">
        <f t="shared" si="1"/>
        <v>1.5</v>
      </c>
      <c r="F18" s="48">
        <v>3</v>
      </c>
      <c r="G18" s="6">
        <f t="shared" si="2"/>
        <v>0.5</v>
      </c>
      <c r="H18" s="58">
        <f t="shared" si="3"/>
        <v>1</v>
      </c>
    </row>
    <row r="19" spans="1:10">
      <c r="A19" s="8" t="s">
        <v>2658</v>
      </c>
      <c r="B19" s="33">
        <v>44625</v>
      </c>
      <c r="C19" s="34" t="s">
        <v>3385</v>
      </c>
      <c r="D19" s="34" t="s">
        <v>1108</v>
      </c>
      <c r="E19" s="6">
        <f t="shared" si="1"/>
        <v>6.98</v>
      </c>
      <c r="F19" s="48">
        <v>0</v>
      </c>
      <c r="G19" s="6" t="str">
        <f t="shared" si="2"/>
        <v/>
      </c>
      <c r="H19" s="58">
        <f t="shared" si="3"/>
        <v>6.98</v>
      </c>
    </row>
    <row r="20" spans="1:10">
      <c r="A20" s="8" t="s">
        <v>2658</v>
      </c>
      <c r="B20" s="35">
        <v>44626</v>
      </c>
      <c r="C20" s="34" t="s">
        <v>9</v>
      </c>
      <c r="D20" s="34" t="s">
        <v>3386</v>
      </c>
      <c r="E20" s="6">
        <f t="shared" si="1"/>
        <v>109.46</v>
      </c>
      <c r="F20" s="48">
        <v>3</v>
      </c>
      <c r="G20" s="6">
        <f t="shared" si="2"/>
        <v>36.486666666666665</v>
      </c>
      <c r="H20" s="58">
        <f t="shared" si="3"/>
        <v>72.973333333333329</v>
      </c>
    </row>
    <row r="21" spans="1:10" ht="15.75" customHeight="1">
      <c r="A21" s="8" t="s">
        <v>2658</v>
      </c>
      <c r="B21" s="35">
        <v>44626</v>
      </c>
      <c r="C21" s="34" t="s">
        <v>3323</v>
      </c>
      <c r="D21" s="34" t="s">
        <v>387</v>
      </c>
      <c r="E21" s="6">
        <f t="shared" si="1"/>
        <v>1</v>
      </c>
      <c r="F21" s="48">
        <v>3</v>
      </c>
      <c r="G21" s="6">
        <f t="shared" si="2"/>
        <v>0.33333333333333331</v>
      </c>
      <c r="H21" s="58">
        <f t="shared" si="3"/>
        <v>0.66666666666666674</v>
      </c>
    </row>
    <row r="22" spans="1:10" ht="15.75" customHeight="1">
      <c r="A22" s="8" t="s">
        <v>2658</v>
      </c>
      <c r="B22" s="35">
        <v>44626</v>
      </c>
      <c r="C22" s="34" t="s">
        <v>3377</v>
      </c>
      <c r="D22" s="34" t="s">
        <v>3387</v>
      </c>
      <c r="E22" s="6">
        <f t="shared" si="1"/>
        <v>7.96</v>
      </c>
      <c r="F22" s="49">
        <v>3</v>
      </c>
      <c r="G22" s="6">
        <f t="shared" si="2"/>
        <v>2.6533333333333333</v>
      </c>
      <c r="H22" s="58">
        <f t="shared" si="3"/>
        <v>5.3066666666666666</v>
      </c>
      <c r="J22" s="36"/>
    </row>
    <row r="23" spans="1:10" ht="15.75" customHeight="1">
      <c r="A23" s="8" t="s">
        <v>2658</v>
      </c>
      <c r="B23" s="35">
        <v>44626</v>
      </c>
      <c r="C23" s="34" t="s">
        <v>55</v>
      </c>
      <c r="D23" s="34" t="s">
        <v>2709</v>
      </c>
      <c r="E23" s="6">
        <f t="shared" si="1"/>
        <v>7.6</v>
      </c>
      <c r="F23" s="48">
        <v>3</v>
      </c>
      <c r="G23" s="6">
        <f t="shared" si="2"/>
        <v>2.5333333333333332</v>
      </c>
      <c r="H23" s="58">
        <f t="shared" si="3"/>
        <v>5.0666666666666664</v>
      </c>
      <c r="J23" s="36"/>
    </row>
    <row r="24" spans="1:10" ht="15.75" customHeight="1">
      <c r="A24" s="8" t="s">
        <v>2658</v>
      </c>
      <c r="B24" s="35">
        <v>44627</v>
      </c>
      <c r="C24" s="34" t="s">
        <v>2438</v>
      </c>
      <c r="D24" s="34" t="s">
        <v>2911</v>
      </c>
      <c r="E24" s="6">
        <f t="shared" si="1"/>
        <v>21.98</v>
      </c>
      <c r="F24" s="48">
        <v>3</v>
      </c>
      <c r="G24" s="6">
        <f t="shared" si="2"/>
        <v>7.3266666666666671</v>
      </c>
      <c r="H24" s="58">
        <f t="shared" si="3"/>
        <v>14.653333333333332</v>
      </c>
    </row>
    <row r="25" spans="1:10" ht="15.75" customHeight="1">
      <c r="A25" s="8" t="s">
        <v>2658</v>
      </c>
      <c r="B25" s="35">
        <v>44627</v>
      </c>
      <c r="C25" s="34" t="s">
        <v>3355</v>
      </c>
      <c r="D25" s="34" t="s">
        <v>2043</v>
      </c>
      <c r="E25" s="6">
        <f t="shared" si="1"/>
        <v>38.61</v>
      </c>
      <c r="F25" s="48">
        <v>3</v>
      </c>
      <c r="G25" s="6">
        <f t="shared" si="2"/>
        <v>12.87</v>
      </c>
      <c r="H25" s="58">
        <f t="shared" si="3"/>
        <v>25.740000000000002</v>
      </c>
    </row>
    <row r="26" spans="1:10" ht="15.75" customHeight="1">
      <c r="A26" s="8" t="s">
        <v>2658</v>
      </c>
      <c r="B26" s="35">
        <v>44628</v>
      </c>
      <c r="C26" s="34" t="s">
        <v>1842</v>
      </c>
      <c r="D26" s="34" t="s">
        <v>358</v>
      </c>
      <c r="E26" s="6">
        <f t="shared" si="1"/>
        <v>10</v>
      </c>
      <c r="F26" s="48">
        <v>3</v>
      </c>
      <c r="G26" s="6">
        <f t="shared" si="2"/>
        <v>3.3333333333333335</v>
      </c>
      <c r="H26" s="58">
        <f t="shared" si="3"/>
        <v>6.6666666666666661</v>
      </c>
    </row>
    <row r="27" spans="1:10" ht="15.75" customHeight="1">
      <c r="A27" s="8" t="s">
        <v>2658</v>
      </c>
      <c r="B27" s="33">
        <v>44628</v>
      </c>
      <c r="C27" s="34" t="s">
        <v>2973</v>
      </c>
      <c r="D27" s="34" t="s">
        <v>719</v>
      </c>
      <c r="E27" s="6">
        <f t="shared" si="1"/>
        <v>25.1</v>
      </c>
      <c r="F27" s="48">
        <v>3</v>
      </c>
      <c r="G27" s="6">
        <f t="shared" si="2"/>
        <v>8.3666666666666671</v>
      </c>
      <c r="H27" s="58">
        <f t="shared" si="3"/>
        <v>16.733333333333334</v>
      </c>
    </row>
    <row r="28" spans="1:10" ht="15.75" customHeight="1">
      <c r="A28" s="8" t="s">
        <v>2658</v>
      </c>
      <c r="B28" s="33">
        <v>44628</v>
      </c>
      <c r="C28" s="34" t="s">
        <v>2404</v>
      </c>
      <c r="D28" s="34" t="s">
        <v>3388</v>
      </c>
      <c r="E28" s="6">
        <f t="shared" si="1"/>
        <v>81.58</v>
      </c>
      <c r="F28" s="48">
        <v>0</v>
      </c>
      <c r="G28" s="6" t="str">
        <f t="shared" si="2"/>
        <v/>
      </c>
      <c r="H28" s="58">
        <f t="shared" si="3"/>
        <v>81.58</v>
      </c>
    </row>
    <row r="29" spans="1:10" ht="15.75" customHeight="1">
      <c r="A29" s="8" t="s">
        <v>2658</v>
      </c>
      <c r="B29" s="35">
        <v>44628</v>
      </c>
      <c r="C29" s="34" t="s">
        <v>22</v>
      </c>
      <c r="D29" s="34" t="s">
        <v>3389</v>
      </c>
      <c r="E29" s="6">
        <f t="shared" si="1"/>
        <v>27.35</v>
      </c>
      <c r="F29" s="48">
        <v>2</v>
      </c>
      <c r="G29" s="6">
        <f t="shared" si="2"/>
        <v>13.675000000000001</v>
      </c>
      <c r="H29" s="58">
        <f t="shared" si="3"/>
        <v>13.675000000000001</v>
      </c>
    </row>
    <row r="30" spans="1:10" ht="15.75" customHeight="1">
      <c r="A30" s="8" t="s">
        <v>2658</v>
      </c>
      <c r="B30" s="35">
        <v>44629</v>
      </c>
      <c r="C30" s="34" t="s">
        <v>1842</v>
      </c>
      <c r="D30" s="34" t="s">
        <v>358</v>
      </c>
      <c r="E30" s="6">
        <f t="shared" si="1"/>
        <v>10</v>
      </c>
      <c r="F30" s="48">
        <v>2</v>
      </c>
      <c r="G30" s="6">
        <f t="shared" si="2"/>
        <v>5</v>
      </c>
      <c r="H30" s="58">
        <f t="shared" si="3"/>
        <v>5</v>
      </c>
    </row>
    <row r="31" spans="1:10" ht="15.75" customHeight="1">
      <c r="A31" s="8" t="s">
        <v>2658</v>
      </c>
      <c r="B31" s="35">
        <v>44629</v>
      </c>
      <c r="C31" s="34" t="s">
        <v>2973</v>
      </c>
      <c r="D31" s="34" t="s">
        <v>3390</v>
      </c>
      <c r="E31" s="6">
        <f t="shared" si="1"/>
        <v>12.51</v>
      </c>
      <c r="F31" s="48">
        <v>2</v>
      </c>
      <c r="G31" s="6">
        <f t="shared" si="2"/>
        <v>6.2549999999999999</v>
      </c>
      <c r="H31" s="58">
        <f t="shared" si="3"/>
        <v>6.2549999999999999</v>
      </c>
    </row>
    <row r="32" spans="1:10" ht="15.75" customHeight="1">
      <c r="A32" s="8" t="s">
        <v>2658</v>
      </c>
      <c r="B32" s="33">
        <v>44629</v>
      </c>
      <c r="C32" s="34" t="s">
        <v>2973</v>
      </c>
      <c r="D32" s="34" t="s">
        <v>3391</v>
      </c>
      <c r="E32" s="6">
        <f t="shared" si="1"/>
        <v>10.66</v>
      </c>
      <c r="F32" s="48">
        <v>2</v>
      </c>
      <c r="G32" s="6">
        <f t="shared" si="2"/>
        <v>5.33</v>
      </c>
      <c r="H32" s="58">
        <f t="shared" si="3"/>
        <v>5.33</v>
      </c>
    </row>
    <row r="33" spans="1:8" ht="15.75" customHeight="1">
      <c r="A33" s="8" t="s">
        <v>2658</v>
      </c>
      <c r="B33" s="35">
        <v>44629</v>
      </c>
      <c r="C33" s="34" t="s">
        <v>3392</v>
      </c>
      <c r="D33" s="34" t="s">
        <v>3393</v>
      </c>
      <c r="E33" s="6">
        <f t="shared" si="1"/>
        <v>12.4</v>
      </c>
      <c r="F33" s="48">
        <v>2</v>
      </c>
      <c r="G33" s="6">
        <f t="shared" si="2"/>
        <v>6.2</v>
      </c>
      <c r="H33" s="58">
        <f t="shared" si="3"/>
        <v>6.2</v>
      </c>
    </row>
    <row r="34" spans="1:8" ht="15.75" customHeight="1">
      <c r="A34" s="8" t="s">
        <v>2658</v>
      </c>
      <c r="B34" s="37">
        <v>44630</v>
      </c>
      <c r="C34" s="34" t="s">
        <v>3325</v>
      </c>
      <c r="D34" s="34" t="s">
        <v>311</v>
      </c>
      <c r="E34" s="6">
        <f t="shared" si="1"/>
        <v>34</v>
      </c>
      <c r="F34" s="48">
        <v>2</v>
      </c>
      <c r="G34" s="6">
        <f t="shared" si="2"/>
        <v>17</v>
      </c>
      <c r="H34" s="58">
        <f t="shared" si="3"/>
        <v>17</v>
      </c>
    </row>
    <row r="35" spans="1:8" ht="15.75" customHeight="1">
      <c r="A35" s="8" t="s">
        <v>2658</v>
      </c>
      <c r="B35" s="35">
        <v>44630</v>
      </c>
      <c r="C35" s="34" t="s">
        <v>3357</v>
      </c>
      <c r="D35" s="34" t="s">
        <v>2943</v>
      </c>
      <c r="E35" s="6">
        <f t="shared" si="1"/>
        <v>12.7</v>
      </c>
      <c r="F35" s="57">
        <v>2</v>
      </c>
      <c r="G35" s="6">
        <f t="shared" si="2"/>
        <v>6.35</v>
      </c>
      <c r="H35" s="58">
        <f t="shared" si="3"/>
        <v>6.35</v>
      </c>
    </row>
    <row r="36" spans="1:8" ht="15.75" customHeight="1">
      <c r="A36" s="8" t="s">
        <v>2658</v>
      </c>
      <c r="B36" s="35">
        <v>44630</v>
      </c>
      <c r="C36" s="34" t="s">
        <v>1708</v>
      </c>
      <c r="D36" s="34" t="s">
        <v>3394</v>
      </c>
      <c r="E36" s="6">
        <f t="shared" si="1"/>
        <v>38.65</v>
      </c>
      <c r="F36" s="48">
        <v>2</v>
      </c>
      <c r="G36" s="6">
        <f t="shared" si="2"/>
        <v>19.324999999999999</v>
      </c>
      <c r="H36" s="58">
        <f t="shared" si="3"/>
        <v>19.324999999999999</v>
      </c>
    </row>
    <row r="37" spans="1:8" ht="15.75" customHeight="1">
      <c r="A37" s="8" t="s">
        <v>2658</v>
      </c>
      <c r="B37" s="35">
        <v>44630</v>
      </c>
      <c r="C37" s="34" t="s">
        <v>3395</v>
      </c>
      <c r="D37" s="34" t="s">
        <v>976</v>
      </c>
      <c r="E37" s="6">
        <f t="shared" si="1"/>
        <v>0.22</v>
      </c>
      <c r="F37" s="48">
        <v>2</v>
      </c>
      <c r="G37" s="6">
        <f t="shared" si="2"/>
        <v>0.11</v>
      </c>
      <c r="H37" s="58">
        <f t="shared" si="3"/>
        <v>0.11</v>
      </c>
    </row>
    <row r="38" spans="1:8" ht="15.75" customHeight="1">
      <c r="A38" s="8" t="s">
        <v>2658</v>
      </c>
      <c r="B38" s="35">
        <v>44631</v>
      </c>
      <c r="C38" s="34" t="s">
        <v>2973</v>
      </c>
      <c r="D38" s="34" t="s">
        <v>3396</v>
      </c>
      <c r="E38" s="6">
        <f t="shared" si="1"/>
        <v>14.78</v>
      </c>
      <c r="F38" s="48">
        <v>2</v>
      </c>
      <c r="G38" s="6">
        <f t="shared" si="2"/>
        <v>7.39</v>
      </c>
      <c r="H38" s="58">
        <f t="shared" si="3"/>
        <v>7.39</v>
      </c>
    </row>
    <row r="39" spans="1:8" ht="15.75" customHeight="1">
      <c r="A39" s="8" t="s">
        <v>2658</v>
      </c>
      <c r="B39" s="37">
        <v>44631</v>
      </c>
      <c r="C39" s="34" t="s">
        <v>3397</v>
      </c>
      <c r="D39" s="34" t="s">
        <v>3398</v>
      </c>
      <c r="E39" s="6">
        <f t="shared" si="1"/>
        <v>63.4</v>
      </c>
      <c r="F39" s="48">
        <v>2</v>
      </c>
      <c r="G39" s="6">
        <f t="shared" si="2"/>
        <v>31.7</v>
      </c>
      <c r="H39" s="58">
        <f t="shared" si="3"/>
        <v>31.7</v>
      </c>
    </row>
    <row r="40" spans="1:8" ht="15.75" customHeight="1">
      <c r="A40" s="8" t="s">
        <v>2658</v>
      </c>
      <c r="B40" s="35">
        <v>44631</v>
      </c>
      <c r="C40" s="34" t="s">
        <v>2973</v>
      </c>
      <c r="D40" s="34" t="s">
        <v>3399</v>
      </c>
      <c r="E40" s="6">
        <f t="shared" si="1"/>
        <v>11.92</v>
      </c>
      <c r="F40" s="48">
        <v>2</v>
      </c>
      <c r="G40" s="6">
        <f t="shared" si="2"/>
        <v>5.96</v>
      </c>
      <c r="H40" s="58">
        <f t="shared" si="3"/>
        <v>5.96</v>
      </c>
    </row>
    <row r="41" spans="1:8" ht="15.75" customHeight="1">
      <c r="A41" s="8" t="s">
        <v>2658</v>
      </c>
      <c r="B41" s="33">
        <v>44632</v>
      </c>
      <c r="C41" s="34" t="s">
        <v>3255</v>
      </c>
      <c r="D41" s="34" t="s">
        <v>3400</v>
      </c>
      <c r="E41" s="6">
        <f t="shared" si="1"/>
        <v>54.98</v>
      </c>
      <c r="F41" s="48">
        <v>0</v>
      </c>
      <c r="G41" s="6" t="str">
        <f t="shared" si="2"/>
        <v/>
      </c>
      <c r="H41" s="58">
        <f t="shared" si="3"/>
        <v>54.98</v>
      </c>
    </row>
    <row r="42" spans="1:8" ht="15.75" customHeight="1">
      <c r="A42" s="8" t="s">
        <v>2658</v>
      </c>
      <c r="B42" s="35">
        <v>44632</v>
      </c>
      <c r="C42" s="34" t="s">
        <v>3397</v>
      </c>
      <c r="D42" s="34" t="s">
        <v>555</v>
      </c>
      <c r="E42" s="6">
        <f t="shared" si="1"/>
        <v>4.25</v>
      </c>
      <c r="F42" s="48">
        <v>2</v>
      </c>
      <c r="G42" s="6">
        <f t="shared" si="2"/>
        <v>2.125</v>
      </c>
      <c r="H42" s="58">
        <f t="shared" si="3"/>
        <v>2.125</v>
      </c>
    </row>
    <row r="43" spans="1:8" ht="15.75" customHeight="1">
      <c r="A43" s="8" t="s">
        <v>2658</v>
      </c>
      <c r="B43" s="35">
        <v>44632</v>
      </c>
      <c r="C43" s="34" t="s">
        <v>3401</v>
      </c>
      <c r="D43" s="34" t="s">
        <v>656</v>
      </c>
      <c r="E43" s="6">
        <f t="shared" si="1"/>
        <v>8.3000000000000007</v>
      </c>
      <c r="F43" s="48">
        <v>2</v>
      </c>
      <c r="G43" s="6">
        <f t="shared" si="2"/>
        <v>4.1500000000000004</v>
      </c>
      <c r="H43" s="58">
        <f t="shared" si="3"/>
        <v>4.1500000000000004</v>
      </c>
    </row>
    <row r="44" spans="1:8" ht="15.75" customHeight="1">
      <c r="A44" s="8" t="s">
        <v>2658</v>
      </c>
      <c r="B44" s="35">
        <v>44632</v>
      </c>
      <c r="C44" s="34" t="s">
        <v>2973</v>
      </c>
      <c r="D44" s="34" t="s">
        <v>3402</v>
      </c>
      <c r="E44" s="6">
        <f t="shared" si="1"/>
        <v>13.35</v>
      </c>
      <c r="F44" s="57">
        <v>2</v>
      </c>
      <c r="G44" s="6">
        <f t="shared" si="2"/>
        <v>6.6749999999999998</v>
      </c>
      <c r="H44" s="58">
        <f t="shared" si="3"/>
        <v>6.6749999999999998</v>
      </c>
    </row>
    <row r="45" spans="1:8" ht="15.75" customHeight="1">
      <c r="A45" s="8" t="s">
        <v>2658</v>
      </c>
      <c r="B45" s="33">
        <v>44633</v>
      </c>
      <c r="C45" s="34" t="s">
        <v>2278</v>
      </c>
      <c r="D45" s="34" t="s">
        <v>3403</v>
      </c>
      <c r="E45" s="6">
        <f t="shared" si="1"/>
        <v>14.25</v>
      </c>
      <c r="F45" s="48">
        <v>2</v>
      </c>
      <c r="G45" s="6">
        <f t="shared" si="2"/>
        <v>7.125</v>
      </c>
      <c r="H45" s="58">
        <f t="shared" si="3"/>
        <v>7.125</v>
      </c>
    </row>
    <row r="46" spans="1:8" ht="15.75" customHeight="1">
      <c r="A46" s="8" t="s">
        <v>2658</v>
      </c>
      <c r="B46" s="35">
        <v>44633</v>
      </c>
      <c r="C46" s="34" t="s">
        <v>2278</v>
      </c>
      <c r="D46" s="34" t="s">
        <v>2318</v>
      </c>
      <c r="E46" s="6">
        <f t="shared" si="1"/>
        <v>12.2</v>
      </c>
      <c r="F46" s="48">
        <v>2</v>
      </c>
      <c r="G46" s="6">
        <f t="shared" si="2"/>
        <v>6.1</v>
      </c>
      <c r="H46" s="58">
        <f t="shared" si="3"/>
        <v>6.1</v>
      </c>
    </row>
    <row r="47" spans="1:8" ht="15.75" customHeight="1">
      <c r="A47" s="8" t="s">
        <v>2658</v>
      </c>
      <c r="B47" s="33">
        <v>44633</v>
      </c>
      <c r="C47" s="34" t="s">
        <v>3397</v>
      </c>
      <c r="D47" s="34" t="s">
        <v>583</v>
      </c>
      <c r="E47" s="6">
        <f t="shared" si="1"/>
        <v>1.47</v>
      </c>
      <c r="F47" s="49">
        <v>2</v>
      </c>
      <c r="G47" s="6">
        <f t="shared" si="2"/>
        <v>0.73499999999999999</v>
      </c>
      <c r="H47" s="58">
        <f t="shared" si="3"/>
        <v>0.73499999999999999</v>
      </c>
    </row>
    <row r="48" spans="1:8" ht="15.75" customHeight="1">
      <c r="A48" s="8" t="s">
        <v>2658</v>
      </c>
      <c r="B48" s="33">
        <v>44633</v>
      </c>
      <c r="C48" s="34" t="s">
        <v>3404</v>
      </c>
      <c r="D48" s="36" t="s">
        <v>57</v>
      </c>
      <c r="E48" s="6">
        <f t="shared" si="1"/>
        <v>4.4000000000000004</v>
      </c>
      <c r="F48" s="48">
        <v>2</v>
      </c>
      <c r="G48" s="6">
        <f t="shared" si="2"/>
        <v>2.2000000000000002</v>
      </c>
      <c r="H48" s="58">
        <f t="shared" si="3"/>
        <v>2.2000000000000002</v>
      </c>
    </row>
    <row r="49" spans="1:8" ht="15.75" customHeight="1">
      <c r="A49" s="8" t="s">
        <v>2658</v>
      </c>
      <c r="B49" s="33">
        <v>44634</v>
      </c>
      <c r="C49" s="34" t="s">
        <v>3397</v>
      </c>
      <c r="D49" s="34" t="s">
        <v>3405</v>
      </c>
      <c r="E49" s="6">
        <f t="shared" si="1"/>
        <v>71.2</v>
      </c>
      <c r="F49" s="48">
        <v>2</v>
      </c>
      <c r="G49" s="6">
        <f t="shared" si="2"/>
        <v>35.6</v>
      </c>
      <c r="H49" s="58">
        <f t="shared" si="3"/>
        <v>35.6</v>
      </c>
    </row>
    <row r="50" spans="1:8" ht="15.75" customHeight="1">
      <c r="A50" s="8" t="s">
        <v>2658</v>
      </c>
      <c r="B50" s="35">
        <v>44634</v>
      </c>
      <c r="C50" s="34" t="s">
        <v>3325</v>
      </c>
      <c r="D50" s="34" t="s">
        <v>618</v>
      </c>
      <c r="E50" s="6">
        <f t="shared" si="1"/>
        <v>13</v>
      </c>
      <c r="F50" s="48">
        <v>2</v>
      </c>
      <c r="G50" s="6">
        <f t="shared" si="2"/>
        <v>6.5</v>
      </c>
      <c r="H50" s="58">
        <f t="shared" si="3"/>
        <v>6.5</v>
      </c>
    </row>
    <row r="51" spans="1:8" ht="15.75" customHeight="1">
      <c r="A51" s="8" t="s">
        <v>2658</v>
      </c>
      <c r="B51" s="35">
        <v>44634</v>
      </c>
      <c r="C51" s="34" t="s">
        <v>1842</v>
      </c>
      <c r="D51" s="34" t="s">
        <v>358</v>
      </c>
      <c r="E51" s="6">
        <f t="shared" si="1"/>
        <v>10</v>
      </c>
      <c r="F51" s="48">
        <v>2</v>
      </c>
      <c r="G51" s="6">
        <f t="shared" si="2"/>
        <v>5</v>
      </c>
      <c r="H51" s="58">
        <f t="shared" si="3"/>
        <v>5</v>
      </c>
    </row>
    <row r="52" spans="1:8" ht="15.75" customHeight="1">
      <c r="A52" s="8" t="s">
        <v>2658</v>
      </c>
      <c r="B52" s="35">
        <v>44635</v>
      </c>
      <c r="C52" s="34" t="s">
        <v>3406</v>
      </c>
      <c r="D52" s="36" t="s">
        <v>3407</v>
      </c>
      <c r="E52" s="6">
        <f t="shared" si="1"/>
        <v>18.690000000000001</v>
      </c>
      <c r="F52" s="48">
        <v>2</v>
      </c>
      <c r="G52" s="6">
        <f t="shared" si="2"/>
        <v>9.3450000000000006</v>
      </c>
      <c r="H52" s="58">
        <f t="shared" si="3"/>
        <v>9.3450000000000006</v>
      </c>
    </row>
    <row r="53" spans="1:8" ht="15.75" customHeight="1">
      <c r="A53" s="8" t="s">
        <v>2658</v>
      </c>
      <c r="B53" s="35">
        <v>44635</v>
      </c>
      <c r="C53" s="34" t="s">
        <v>1842</v>
      </c>
      <c r="D53" s="34" t="s">
        <v>358</v>
      </c>
      <c r="E53" s="6">
        <f t="shared" si="1"/>
        <v>10</v>
      </c>
      <c r="F53" s="48">
        <v>2</v>
      </c>
      <c r="G53" s="6">
        <f t="shared" si="2"/>
        <v>5</v>
      </c>
      <c r="H53" s="58">
        <f t="shared" si="3"/>
        <v>5</v>
      </c>
    </row>
    <row r="54" spans="1:8" ht="15.75" customHeight="1">
      <c r="A54" s="8" t="s">
        <v>2658</v>
      </c>
      <c r="B54" s="33">
        <v>44636</v>
      </c>
      <c r="C54" s="34" t="s">
        <v>2206</v>
      </c>
      <c r="D54" s="34" t="s">
        <v>471</v>
      </c>
      <c r="E54" s="6">
        <f t="shared" si="1"/>
        <v>20</v>
      </c>
      <c r="F54" s="49">
        <v>2</v>
      </c>
      <c r="G54" s="6">
        <f t="shared" si="2"/>
        <v>10</v>
      </c>
      <c r="H54" s="58">
        <f t="shared" si="3"/>
        <v>10</v>
      </c>
    </row>
    <row r="55" spans="1:8" ht="15.75" customHeight="1">
      <c r="A55" s="8" t="s">
        <v>2658</v>
      </c>
      <c r="B55" s="35">
        <v>44636</v>
      </c>
      <c r="C55" s="34" t="s">
        <v>3406</v>
      </c>
      <c r="D55" s="34" t="s">
        <v>3408</v>
      </c>
      <c r="E55" s="6">
        <f t="shared" si="1"/>
        <v>30.88</v>
      </c>
      <c r="F55" s="48">
        <v>2</v>
      </c>
      <c r="G55" s="6">
        <f t="shared" si="2"/>
        <v>15.44</v>
      </c>
      <c r="H55" s="58">
        <f t="shared" si="3"/>
        <v>15.44</v>
      </c>
    </row>
    <row r="56" spans="1:8" ht="15.75" customHeight="1">
      <c r="A56" s="8" t="s">
        <v>2658</v>
      </c>
      <c r="B56" s="35">
        <v>44637</v>
      </c>
      <c r="C56" s="34" t="s">
        <v>3406</v>
      </c>
      <c r="D56" s="34" t="s">
        <v>3409</v>
      </c>
      <c r="E56" s="6">
        <f t="shared" si="1"/>
        <v>29.18</v>
      </c>
      <c r="F56" s="48">
        <v>2</v>
      </c>
      <c r="G56" s="6">
        <f t="shared" si="2"/>
        <v>14.59</v>
      </c>
      <c r="H56" s="58">
        <f t="shared" si="3"/>
        <v>14.59</v>
      </c>
    </row>
    <row r="57" spans="1:8" ht="15.75" customHeight="1">
      <c r="A57" s="8" t="s">
        <v>2658</v>
      </c>
      <c r="B57" s="35">
        <v>44637</v>
      </c>
      <c r="C57" s="34" t="s">
        <v>2329</v>
      </c>
      <c r="D57" s="34" t="s">
        <v>3122</v>
      </c>
      <c r="E57" s="6">
        <f t="shared" si="1"/>
        <v>30.7</v>
      </c>
      <c r="F57" s="49">
        <v>2</v>
      </c>
      <c r="G57" s="6">
        <f t="shared" si="2"/>
        <v>15.35</v>
      </c>
      <c r="H57" s="58">
        <f t="shared" si="3"/>
        <v>15.35</v>
      </c>
    </row>
    <row r="58" spans="1:8" ht="15.75" customHeight="1">
      <c r="A58" s="8" t="s">
        <v>2658</v>
      </c>
      <c r="B58" s="33">
        <v>44638</v>
      </c>
      <c r="C58" s="34" t="s">
        <v>22</v>
      </c>
      <c r="D58" s="34" t="s">
        <v>54</v>
      </c>
      <c r="E58" s="6">
        <f t="shared" si="1"/>
        <v>4.9000000000000004</v>
      </c>
      <c r="F58" s="48">
        <v>2</v>
      </c>
      <c r="G58" s="6">
        <f t="shared" si="2"/>
        <v>2.4500000000000002</v>
      </c>
      <c r="H58" s="58">
        <f t="shared" si="3"/>
        <v>2.4500000000000002</v>
      </c>
    </row>
    <row r="59" spans="1:8" ht="15.75" customHeight="1">
      <c r="A59" s="8" t="s">
        <v>2658</v>
      </c>
      <c r="B59" s="35">
        <v>44638</v>
      </c>
      <c r="C59" s="34" t="s">
        <v>3410</v>
      </c>
      <c r="D59" s="34" t="s">
        <v>3411</v>
      </c>
      <c r="E59" s="6">
        <f t="shared" si="1"/>
        <v>31.2</v>
      </c>
      <c r="F59" s="48">
        <v>2</v>
      </c>
      <c r="G59" s="6">
        <f t="shared" si="2"/>
        <v>15.6</v>
      </c>
      <c r="H59" s="58">
        <f t="shared" si="3"/>
        <v>15.6</v>
      </c>
    </row>
    <row r="60" spans="1:8" ht="15.75" customHeight="1">
      <c r="A60" s="8" t="s">
        <v>2658</v>
      </c>
      <c r="B60" s="33">
        <v>44639</v>
      </c>
      <c r="C60" s="34" t="s">
        <v>3412</v>
      </c>
      <c r="D60" s="34" t="s">
        <v>2339</v>
      </c>
      <c r="E60" s="6">
        <f t="shared" si="1"/>
        <v>160</v>
      </c>
      <c r="F60" s="48">
        <v>2</v>
      </c>
      <c r="G60" s="6">
        <f t="shared" si="2"/>
        <v>80</v>
      </c>
      <c r="H60" s="58">
        <f t="shared" si="3"/>
        <v>80</v>
      </c>
    </row>
    <row r="61" spans="1:8" ht="15.75" customHeight="1">
      <c r="A61" s="8" t="s">
        <v>2658</v>
      </c>
      <c r="B61" s="33">
        <v>44639</v>
      </c>
      <c r="C61" s="34" t="s">
        <v>2737</v>
      </c>
      <c r="D61" s="34" t="s">
        <v>1612</v>
      </c>
      <c r="E61" s="6">
        <f t="shared" si="1"/>
        <v>4.7</v>
      </c>
      <c r="F61" s="48">
        <v>2</v>
      </c>
      <c r="G61" s="6">
        <f t="shared" si="2"/>
        <v>2.35</v>
      </c>
      <c r="H61" s="58">
        <f t="shared" si="3"/>
        <v>2.35</v>
      </c>
    </row>
    <row r="62" spans="1:8" ht="15.75" customHeight="1">
      <c r="A62" s="8" t="s">
        <v>2658</v>
      </c>
      <c r="B62" s="35">
        <v>44639</v>
      </c>
      <c r="C62" s="34" t="s">
        <v>3413</v>
      </c>
      <c r="D62" s="34" t="s">
        <v>3414</v>
      </c>
      <c r="E62" s="6">
        <f t="shared" si="1"/>
        <v>48.24</v>
      </c>
      <c r="F62" s="48">
        <v>2</v>
      </c>
      <c r="G62" s="6">
        <f t="shared" si="2"/>
        <v>24.12</v>
      </c>
      <c r="H62" s="58">
        <f t="shared" si="3"/>
        <v>24.12</v>
      </c>
    </row>
    <row r="63" spans="1:8" ht="15.75" customHeight="1">
      <c r="A63" s="8" t="s">
        <v>2658</v>
      </c>
      <c r="B63" s="33">
        <v>44640</v>
      </c>
      <c r="C63" s="34" t="s">
        <v>3415</v>
      </c>
      <c r="D63" s="34" t="s">
        <v>3416</v>
      </c>
      <c r="E63" s="6">
        <f t="shared" si="1"/>
        <v>58.03</v>
      </c>
      <c r="F63" s="48">
        <v>2</v>
      </c>
      <c r="G63" s="6">
        <f t="shared" si="2"/>
        <v>29.015000000000001</v>
      </c>
      <c r="H63" s="58">
        <f t="shared" si="3"/>
        <v>29.015000000000001</v>
      </c>
    </row>
    <row r="64" spans="1:8" ht="15.75" customHeight="1">
      <c r="A64" s="8" t="s">
        <v>2658</v>
      </c>
      <c r="B64" s="33">
        <v>44640</v>
      </c>
      <c r="C64" s="34" t="s">
        <v>443</v>
      </c>
      <c r="D64" s="34" t="s">
        <v>3417</v>
      </c>
      <c r="E64" s="6">
        <f t="shared" si="1"/>
        <v>22.1</v>
      </c>
      <c r="F64" s="48">
        <v>2</v>
      </c>
      <c r="G64" s="6">
        <f t="shared" si="2"/>
        <v>11.05</v>
      </c>
      <c r="H64" s="58">
        <f t="shared" si="3"/>
        <v>11.05</v>
      </c>
    </row>
    <row r="65" spans="1:8" ht="15.75" customHeight="1">
      <c r="A65" s="8" t="s">
        <v>2658</v>
      </c>
      <c r="B65" s="35">
        <v>44640</v>
      </c>
      <c r="C65" s="34" t="s">
        <v>1842</v>
      </c>
      <c r="D65" s="34" t="s">
        <v>358</v>
      </c>
      <c r="E65" s="6">
        <f t="shared" si="1"/>
        <v>10</v>
      </c>
      <c r="F65" s="48">
        <v>2</v>
      </c>
      <c r="G65" s="6">
        <f t="shared" si="2"/>
        <v>5</v>
      </c>
      <c r="H65" s="58">
        <f t="shared" si="3"/>
        <v>5</v>
      </c>
    </row>
    <row r="66" spans="1:8" ht="15.75" customHeight="1">
      <c r="A66" s="8" t="s">
        <v>2658</v>
      </c>
      <c r="B66" s="35">
        <v>44640</v>
      </c>
      <c r="C66" s="34" t="s">
        <v>2984</v>
      </c>
      <c r="D66" s="36" t="s">
        <v>3418</v>
      </c>
      <c r="E66" s="6">
        <f t="shared" si="1"/>
        <v>38.1</v>
      </c>
      <c r="F66" s="48">
        <v>2</v>
      </c>
      <c r="G66" s="6">
        <f t="shared" si="2"/>
        <v>19.05</v>
      </c>
      <c r="H66" s="58">
        <f t="shared" si="3"/>
        <v>19.05</v>
      </c>
    </row>
    <row r="67" spans="1:8" ht="15.75" customHeight="1">
      <c r="A67" s="8" t="s">
        <v>2658</v>
      </c>
      <c r="B67" s="35">
        <v>44640</v>
      </c>
      <c r="C67" s="34" t="s">
        <v>3419</v>
      </c>
      <c r="D67" s="34" t="s">
        <v>3420</v>
      </c>
      <c r="E67" s="6">
        <f t="shared" si="1"/>
        <v>581</v>
      </c>
      <c r="F67" s="48">
        <v>2</v>
      </c>
      <c r="G67" s="6">
        <f t="shared" si="2"/>
        <v>290.5</v>
      </c>
      <c r="H67" s="58">
        <f t="shared" si="3"/>
        <v>290.5</v>
      </c>
    </row>
    <row r="68" spans="1:8" ht="15.75" customHeight="1">
      <c r="A68" s="8" t="s">
        <v>2658</v>
      </c>
      <c r="B68" s="35">
        <v>44641</v>
      </c>
      <c r="C68" s="34" t="s">
        <v>3179</v>
      </c>
      <c r="D68" s="34" t="s">
        <v>1685</v>
      </c>
      <c r="E68" s="6">
        <f t="shared" si="1"/>
        <v>35</v>
      </c>
      <c r="F68" s="48">
        <v>2</v>
      </c>
      <c r="G68" s="6">
        <f t="shared" si="2"/>
        <v>17.5</v>
      </c>
      <c r="H68" s="58">
        <f t="shared" si="3"/>
        <v>17.5</v>
      </c>
    </row>
    <row r="69" spans="1:8" ht="15.75" customHeight="1">
      <c r="A69" s="8" t="s">
        <v>2658</v>
      </c>
      <c r="B69" s="35">
        <v>44641</v>
      </c>
      <c r="C69" s="34" t="s">
        <v>55</v>
      </c>
      <c r="D69" s="34" t="s">
        <v>742</v>
      </c>
      <c r="E69" s="6">
        <f t="shared" si="1"/>
        <v>3.8</v>
      </c>
      <c r="F69" s="48">
        <v>2</v>
      </c>
      <c r="G69" s="6">
        <f t="shared" si="2"/>
        <v>1.9</v>
      </c>
      <c r="H69" s="58">
        <f t="shared" si="3"/>
        <v>1.9</v>
      </c>
    </row>
    <row r="70" spans="1:8" ht="15.75" customHeight="1">
      <c r="A70" s="8" t="s">
        <v>2658</v>
      </c>
      <c r="B70" s="33">
        <v>44641</v>
      </c>
      <c r="C70" s="34" t="s">
        <v>3421</v>
      </c>
      <c r="D70" s="34" t="s">
        <v>2050</v>
      </c>
      <c r="E70" s="6">
        <f t="shared" si="1"/>
        <v>59.9</v>
      </c>
      <c r="F70" s="49">
        <v>0</v>
      </c>
      <c r="G70" s="6" t="str">
        <f t="shared" si="2"/>
        <v/>
      </c>
      <c r="H70" s="58">
        <f t="shared" si="3"/>
        <v>59.9</v>
      </c>
    </row>
    <row r="71" spans="1:8" ht="15.75" customHeight="1">
      <c r="A71" s="8" t="s">
        <v>2658</v>
      </c>
      <c r="B71" s="33">
        <v>44641</v>
      </c>
      <c r="C71" s="34" t="s">
        <v>1941</v>
      </c>
      <c r="D71" s="34" t="s">
        <v>1917</v>
      </c>
      <c r="E71" s="6">
        <f t="shared" si="1"/>
        <v>6.1</v>
      </c>
      <c r="F71" s="49">
        <v>2</v>
      </c>
      <c r="G71" s="6">
        <f t="shared" si="2"/>
        <v>3.05</v>
      </c>
      <c r="H71" s="58">
        <f t="shared" si="3"/>
        <v>3.05</v>
      </c>
    </row>
    <row r="72" spans="1:8" ht="15.75" customHeight="1">
      <c r="A72" s="8" t="s">
        <v>2658</v>
      </c>
      <c r="B72" s="33">
        <v>44642</v>
      </c>
      <c r="C72" s="34" t="s">
        <v>2973</v>
      </c>
      <c r="D72" s="34" t="s">
        <v>427</v>
      </c>
      <c r="E72" s="6">
        <f t="shared" si="1"/>
        <v>27.5</v>
      </c>
      <c r="F72" s="49">
        <v>2</v>
      </c>
      <c r="G72" s="6">
        <f t="shared" si="2"/>
        <v>13.75</v>
      </c>
      <c r="H72" s="58">
        <f t="shared" si="3"/>
        <v>13.75</v>
      </c>
    </row>
    <row r="73" spans="1:8" ht="15.75" customHeight="1">
      <c r="A73" s="8" t="s">
        <v>2658</v>
      </c>
      <c r="B73" s="33">
        <v>44642</v>
      </c>
      <c r="C73" s="34" t="s">
        <v>3397</v>
      </c>
      <c r="D73" s="34" t="s">
        <v>2545</v>
      </c>
      <c r="E73" s="6">
        <f t="shared" si="1"/>
        <v>3.2</v>
      </c>
      <c r="F73" s="48">
        <v>2</v>
      </c>
      <c r="G73" s="6">
        <f t="shared" si="2"/>
        <v>1.6</v>
      </c>
      <c r="H73" s="58">
        <f t="shared" si="3"/>
        <v>1.6</v>
      </c>
    </row>
    <row r="74" spans="1:8" ht="15.75" customHeight="1">
      <c r="A74" s="8" t="s">
        <v>2658</v>
      </c>
      <c r="B74" s="33">
        <v>44642</v>
      </c>
      <c r="C74" s="34" t="s">
        <v>3422</v>
      </c>
      <c r="D74" s="34" t="s">
        <v>1057</v>
      </c>
      <c r="E74" s="6">
        <f t="shared" si="1"/>
        <v>5.4</v>
      </c>
      <c r="F74" s="48">
        <v>2</v>
      </c>
      <c r="G74" s="6">
        <f t="shared" si="2"/>
        <v>2.7</v>
      </c>
      <c r="H74" s="58">
        <f t="shared" si="3"/>
        <v>2.7</v>
      </c>
    </row>
    <row r="75" spans="1:8" ht="15.75" customHeight="1">
      <c r="A75" s="8" t="s">
        <v>2658</v>
      </c>
      <c r="B75" s="35">
        <v>44642</v>
      </c>
      <c r="C75" s="34" t="s">
        <v>3423</v>
      </c>
      <c r="D75" s="36" t="s">
        <v>3424</v>
      </c>
      <c r="E75" s="6">
        <f t="shared" si="1"/>
        <v>256.2</v>
      </c>
      <c r="F75" s="48">
        <v>1</v>
      </c>
      <c r="G75" s="6">
        <f t="shared" si="2"/>
        <v>256.2</v>
      </c>
      <c r="H75" s="58">
        <f t="shared" si="3"/>
        <v>0</v>
      </c>
    </row>
    <row r="76" spans="1:8" ht="15.75" customHeight="1">
      <c r="A76" s="8" t="s">
        <v>2658</v>
      </c>
      <c r="B76" s="33">
        <v>44643</v>
      </c>
      <c r="C76" s="34" t="s">
        <v>1941</v>
      </c>
      <c r="D76" s="34" t="s">
        <v>3425</v>
      </c>
      <c r="E76" s="6">
        <f t="shared" si="1"/>
        <v>13.65</v>
      </c>
      <c r="F76" s="48">
        <v>2</v>
      </c>
      <c r="G76" s="6">
        <f t="shared" si="2"/>
        <v>6.8250000000000002</v>
      </c>
      <c r="H76" s="58">
        <f t="shared" si="3"/>
        <v>6.8250000000000002</v>
      </c>
    </row>
    <row r="77" spans="1:8" ht="15.75" customHeight="1">
      <c r="A77" s="8" t="s">
        <v>2658</v>
      </c>
      <c r="B77" s="33">
        <v>44643</v>
      </c>
      <c r="C77" s="34" t="s">
        <v>3343</v>
      </c>
      <c r="D77" s="34" t="s">
        <v>262</v>
      </c>
      <c r="E77" s="6">
        <f t="shared" si="1"/>
        <v>31.78</v>
      </c>
      <c r="F77" s="48">
        <v>2</v>
      </c>
      <c r="G77" s="6">
        <f t="shared" si="2"/>
        <v>15.89</v>
      </c>
      <c r="H77" s="58">
        <f t="shared" si="3"/>
        <v>15.89</v>
      </c>
    </row>
    <row r="78" spans="1:8" ht="15.75" customHeight="1">
      <c r="A78" s="8" t="s">
        <v>2658</v>
      </c>
      <c r="B78" s="35">
        <v>44644</v>
      </c>
      <c r="C78" s="34" t="s">
        <v>1842</v>
      </c>
      <c r="D78" s="34" t="s">
        <v>358</v>
      </c>
      <c r="E78" s="6">
        <f t="shared" si="1"/>
        <v>10</v>
      </c>
      <c r="F78" s="48">
        <v>2</v>
      </c>
      <c r="G78" s="6">
        <f t="shared" si="2"/>
        <v>5</v>
      </c>
      <c r="H78" s="58">
        <f t="shared" si="3"/>
        <v>5</v>
      </c>
    </row>
    <row r="79" spans="1:8" ht="15.75" customHeight="1">
      <c r="A79" s="8" t="s">
        <v>2658</v>
      </c>
      <c r="B79" s="35">
        <v>44644</v>
      </c>
      <c r="C79" s="36" t="s">
        <v>2102</v>
      </c>
      <c r="D79" s="36" t="s">
        <v>3426</v>
      </c>
      <c r="E79" s="6">
        <f t="shared" si="1"/>
        <v>36.17</v>
      </c>
      <c r="F79" s="48">
        <v>2</v>
      </c>
      <c r="G79" s="6">
        <f t="shared" si="2"/>
        <v>18.085000000000001</v>
      </c>
      <c r="H79" s="58">
        <f t="shared" si="3"/>
        <v>18.085000000000001</v>
      </c>
    </row>
    <row r="80" spans="1:8" ht="15.75" customHeight="1">
      <c r="A80" s="8" t="s">
        <v>2658</v>
      </c>
      <c r="B80" s="35">
        <v>44645</v>
      </c>
      <c r="C80" s="34" t="s">
        <v>2060</v>
      </c>
      <c r="D80" s="34" t="s">
        <v>3231</v>
      </c>
      <c r="E80" s="6">
        <f t="shared" si="1"/>
        <v>84.74</v>
      </c>
      <c r="F80" s="48"/>
      <c r="G80" s="6">
        <f>E80/4</f>
        <v>21.184999999999999</v>
      </c>
      <c r="H80" s="58"/>
    </row>
    <row r="81" spans="1:8" ht="15.75" customHeight="1">
      <c r="A81" s="8" t="s">
        <v>2658</v>
      </c>
      <c r="B81" s="33">
        <v>44645</v>
      </c>
      <c r="C81" s="34" t="s">
        <v>2973</v>
      </c>
      <c r="D81" s="34" t="s">
        <v>558</v>
      </c>
      <c r="E81" s="6">
        <f t="shared" si="1"/>
        <v>12.45</v>
      </c>
      <c r="F81" s="49">
        <v>2</v>
      </c>
      <c r="G81" s="6">
        <f t="shared" ref="G81:G123" si="5">IFERROR(E81/F81,"")</f>
        <v>6.2249999999999996</v>
      </c>
      <c r="H81" s="58">
        <f t="shared" ref="H81:H123" si="6">IF(F81=0,E81,E81-G81)</f>
        <v>6.2249999999999996</v>
      </c>
    </row>
    <row r="82" spans="1:8" ht="15.75" customHeight="1">
      <c r="A82" s="8" t="s">
        <v>2658</v>
      </c>
      <c r="B82" s="35">
        <v>44645</v>
      </c>
      <c r="C82" s="34" t="s">
        <v>22</v>
      </c>
      <c r="D82" s="34" t="s">
        <v>69</v>
      </c>
      <c r="E82" s="6">
        <f t="shared" si="1"/>
        <v>1.5</v>
      </c>
      <c r="F82" s="48">
        <v>2</v>
      </c>
      <c r="G82" s="6">
        <f t="shared" si="5"/>
        <v>0.75</v>
      </c>
      <c r="H82" s="58">
        <f t="shared" si="6"/>
        <v>0.75</v>
      </c>
    </row>
    <row r="83" spans="1:8" ht="15.75" customHeight="1">
      <c r="A83" s="8" t="s">
        <v>2658</v>
      </c>
      <c r="B83" s="35">
        <v>44645</v>
      </c>
      <c r="C83" s="34" t="s">
        <v>2973</v>
      </c>
      <c r="D83" s="34" t="s">
        <v>3396</v>
      </c>
      <c r="E83" s="6">
        <f t="shared" si="1"/>
        <v>14.78</v>
      </c>
      <c r="F83" s="49">
        <v>1</v>
      </c>
      <c r="G83" s="6">
        <f t="shared" si="5"/>
        <v>14.78</v>
      </c>
      <c r="H83" s="58">
        <f t="shared" si="6"/>
        <v>0</v>
      </c>
    </row>
    <row r="84" spans="1:8" ht="15.75" customHeight="1">
      <c r="A84" s="8" t="s">
        <v>2658</v>
      </c>
      <c r="B84" s="35">
        <v>44645</v>
      </c>
      <c r="C84" s="34" t="s">
        <v>2973</v>
      </c>
      <c r="D84" s="34" t="s">
        <v>69</v>
      </c>
      <c r="E84" s="6">
        <f t="shared" si="1"/>
        <v>1.5</v>
      </c>
      <c r="F84" s="48">
        <v>0</v>
      </c>
      <c r="G84" s="6" t="str">
        <f t="shared" si="5"/>
        <v/>
      </c>
      <c r="H84" s="58">
        <f t="shared" si="6"/>
        <v>1.5</v>
      </c>
    </row>
    <row r="85" spans="1:8" ht="15.75" customHeight="1">
      <c r="A85" s="8" t="s">
        <v>2658</v>
      </c>
      <c r="B85" s="33">
        <v>44646</v>
      </c>
      <c r="C85" s="34" t="s">
        <v>2984</v>
      </c>
      <c r="D85" s="36" t="s">
        <v>3427</v>
      </c>
      <c r="E85" s="6">
        <f t="shared" si="1"/>
        <v>70.099999999999994</v>
      </c>
      <c r="F85" s="48">
        <v>2</v>
      </c>
      <c r="G85" s="6">
        <f t="shared" si="5"/>
        <v>35.049999999999997</v>
      </c>
      <c r="H85" s="58">
        <f t="shared" si="6"/>
        <v>35.049999999999997</v>
      </c>
    </row>
    <row r="86" spans="1:8" ht="15.75" customHeight="1">
      <c r="A86" s="8" t="s">
        <v>2658</v>
      </c>
      <c r="B86" s="33">
        <v>44646</v>
      </c>
      <c r="C86" s="34" t="s">
        <v>3428</v>
      </c>
      <c r="D86" s="34" t="s">
        <v>3429</v>
      </c>
      <c r="E86" s="6">
        <f t="shared" si="1"/>
        <v>79.599999999999994</v>
      </c>
      <c r="F86" s="48">
        <v>0</v>
      </c>
      <c r="G86" s="6" t="str">
        <f t="shared" si="5"/>
        <v/>
      </c>
      <c r="H86" s="58">
        <f t="shared" si="6"/>
        <v>79.599999999999994</v>
      </c>
    </row>
    <row r="87" spans="1:8" ht="15.75" customHeight="1">
      <c r="A87" s="8" t="s">
        <v>2658</v>
      </c>
      <c r="B87" s="33">
        <v>44646</v>
      </c>
      <c r="C87" s="34" t="s">
        <v>1842</v>
      </c>
      <c r="D87" s="34" t="s">
        <v>358</v>
      </c>
      <c r="E87" s="6">
        <f t="shared" si="1"/>
        <v>10</v>
      </c>
      <c r="F87" s="48">
        <v>2</v>
      </c>
      <c r="G87" s="6">
        <f t="shared" si="5"/>
        <v>5</v>
      </c>
      <c r="H87" s="58">
        <f t="shared" si="6"/>
        <v>5</v>
      </c>
    </row>
    <row r="88" spans="1:8" ht="15.75" customHeight="1">
      <c r="A88" s="8" t="s">
        <v>2658</v>
      </c>
      <c r="B88" s="35">
        <v>44646</v>
      </c>
      <c r="C88" s="36" t="s">
        <v>3430</v>
      </c>
      <c r="D88" s="36" t="s">
        <v>3431</v>
      </c>
      <c r="E88" s="6">
        <f t="shared" si="1"/>
        <v>64.75</v>
      </c>
      <c r="F88" s="48">
        <v>2</v>
      </c>
      <c r="G88" s="6">
        <f t="shared" si="5"/>
        <v>32.375</v>
      </c>
      <c r="H88" s="58">
        <f t="shared" si="6"/>
        <v>32.375</v>
      </c>
    </row>
    <row r="89" spans="1:8" ht="15.75" customHeight="1">
      <c r="A89" s="8" t="s">
        <v>2658</v>
      </c>
      <c r="B89" s="35">
        <v>44647</v>
      </c>
      <c r="C89" s="34" t="s">
        <v>3432</v>
      </c>
      <c r="D89" s="34" t="s">
        <v>3433</v>
      </c>
      <c r="E89" s="6">
        <f t="shared" si="1"/>
        <v>58.25</v>
      </c>
      <c r="F89" s="48">
        <v>2</v>
      </c>
      <c r="G89" s="6">
        <f t="shared" si="5"/>
        <v>29.125</v>
      </c>
      <c r="H89" s="58">
        <f t="shared" si="6"/>
        <v>29.125</v>
      </c>
    </row>
    <row r="90" spans="1:8" ht="15.75" customHeight="1">
      <c r="A90" s="8" t="s">
        <v>2658</v>
      </c>
      <c r="B90" s="35">
        <v>44647</v>
      </c>
      <c r="C90" s="34" t="s">
        <v>2584</v>
      </c>
      <c r="D90" s="34" t="s">
        <v>3434</v>
      </c>
      <c r="E90" s="6">
        <f t="shared" si="1"/>
        <v>89.1</v>
      </c>
      <c r="F90" s="49">
        <v>2</v>
      </c>
      <c r="G90" s="6">
        <f t="shared" si="5"/>
        <v>44.55</v>
      </c>
      <c r="H90" s="58">
        <f t="shared" si="6"/>
        <v>44.55</v>
      </c>
    </row>
    <row r="91" spans="1:8" ht="15.75" customHeight="1">
      <c r="A91" s="8" t="s">
        <v>2658</v>
      </c>
      <c r="B91" s="35">
        <v>44647</v>
      </c>
      <c r="C91" s="34" t="s">
        <v>3435</v>
      </c>
      <c r="D91" s="34" t="s">
        <v>3436</v>
      </c>
      <c r="E91" s="6">
        <f t="shared" si="1"/>
        <v>29.86</v>
      </c>
      <c r="F91" s="48">
        <v>2</v>
      </c>
      <c r="G91" s="6">
        <f t="shared" si="5"/>
        <v>14.93</v>
      </c>
      <c r="H91" s="58">
        <f t="shared" si="6"/>
        <v>14.93</v>
      </c>
    </row>
    <row r="92" spans="1:8" ht="15.75" customHeight="1">
      <c r="A92" s="8" t="s">
        <v>2658</v>
      </c>
      <c r="B92" s="33">
        <v>44647</v>
      </c>
      <c r="C92" s="34" t="s">
        <v>3246</v>
      </c>
      <c r="D92" s="34" t="s">
        <v>3437</v>
      </c>
      <c r="E92" s="6">
        <f t="shared" si="1"/>
        <v>13.39</v>
      </c>
      <c r="F92" s="48">
        <v>2</v>
      </c>
      <c r="G92" s="6">
        <f t="shared" si="5"/>
        <v>6.6950000000000003</v>
      </c>
      <c r="H92" s="58">
        <f t="shared" si="6"/>
        <v>6.6950000000000003</v>
      </c>
    </row>
    <row r="93" spans="1:8" ht="15.75" customHeight="1">
      <c r="A93" s="8" t="s">
        <v>2658</v>
      </c>
      <c r="B93" s="35">
        <v>44647</v>
      </c>
      <c r="C93" s="34" t="s">
        <v>3438</v>
      </c>
      <c r="D93" s="34" t="s">
        <v>3439</v>
      </c>
      <c r="E93" s="6"/>
      <c r="F93" s="57"/>
      <c r="G93" s="6" t="str">
        <f t="shared" si="5"/>
        <v/>
      </c>
      <c r="H93" s="58">
        <f t="shared" si="6"/>
        <v>0</v>
      </c>
    </row>
    <row r="94" spans="1:8" ht="15.75" customHeight="1">
      <c r="A94" s="8" t="s">
        <v>2658</v>
      </c>
      <c r="B94" s="33">
        <v>44647</v>
      </c>
      <c r="C94" s="34" t="s">
        <v>3438</v>
      </c>
      <c r="D94" s="36" t="s">
        <v>3439</v>
      </c>
      <c r="E94" s="6"/>
      <c r="F94" s="48"/>
      <c r="G94" s="6" t="str">
        <f t="shared" si="5"/>
        <v/>
      </c>
      <c r="H94" s="58">
        <f t="shared" si="6"/>
        <v>0</v>
      </c>
    </row>
    <row r="95" spans="1:8" ht="15.75" customHeight="1">
      <c r="A95" s="8" t="s">
        <v>2658</v>
      </c>
      <c r="B95" s="33">
        <v>44648</v>
      </c>
      <c r="C95" s="34" t="s">
        <v>2737</v>
      </c>
      <c r="D95" s="34" t="s">
        <v>617</v>
      </c>
      <c r="E95" s="6">
        <f t="shared" ref="E95:E123" si="7">MID(D95,3,LEN(D95)-2)+0</f>
        <v>4.3</v>
      </c>
      <c r="F95" s="49">
        <v>2</v>
      </c>
      <c r="G95" s="6">
        <f t="shared" si="5"/>
        <v>2.15</v>
      </c>
      <c r="H95" s="58">
        <f t="shared" si="6"/>
        <v>2.15</v>
      </c>
    </row>
    <row r="96" spans="1:8" ht="15.75" customHeight="1">
      <c r="A96" s="8" t="s">
        <v>2658</v>
      </c>
      <c r="B96" s="35">
        <v>44648</v>
      </c>
      <c r="C96" s="34" t="s">
        <v>3440</v>
      </c>
      <c r="D96" s="34" t="s">
        <v>338</v>
      </c>
      <c r="E96" s="6">
        <f t="shared" si="7"/>
        <v>1.8</v>
      </c>
      <c r="F96" s="48">
        <v>2</v>
      </c>
      <c r="G96" s="6">
        <f t="shared" si="5"/>
        <v>0.9</v>
      </c>
      <c r="H96" s="58">
        <f t="shared" si="6"/>
        <v>0.9</v>
      </c>
    </row>
    <row r="97" spans="1:8" ht="15.75" customHeight="1">
      <c r="A97" s="8" t="s">
        <v>2658</v>
      </c>
      <c r="B97" s="35">
        <v>44648</v>
      </c>
      <c r="C97" s="34" t="s">
        <v>5</v>
      </c>
      <c r="D97" s="34" t="s">
        <v>657</v>
      </c>
      <c r="E97" s="6">
        <f t="shared" si="7"/>
        <v>4.5999999999999996</v>
      </c>
      <c r="F97" s="48">
        <v>2</v>
      </c>
      <c r="G97" s="6">
        <f t="shared" si="5"/>
        <v>2.2999999999999998</v>
      </c>
      <c r="H97" s="58">
        <f t="shared" si="6"/>
        <v>2.2999999999999998</v>
      </c>
    </row>
    <row r="98" spans="1:8" ht="15.75" customHeight="1">
      <c r="A98" s="8" t="s">
        <v>2658</v>
      </c>
      <c r="B98" s="35">
        <v>44648</v>
      </c>
      <c r="C98" s="34" t="s">
        <v>3397</v>
      </c>
      <c r="D98" s="34" t="s">
        <v>572</v>
      </c>
      <c r="E98" s="6">
        <f t="shared" si="7"/>
        <v>3.9</v>
      </c>
      <c r="F98" s="48">
        <v>2</v>
      </c>
      <c r="G98" s="6">
        <f t="shared" si="5"/>
        <v>1.95</v>
      </c>
      <c r="H98" s="58">
        <f t="shared" si="6"/>
        <v>1.95</v>
      </c>
    </row>
    <row r="99" spans="1:8" ht="15.75" customHeight="1">
      <c r="A99" s="8" t="s">
        <v>2658</v>
      </c>
      <c r="B99" s="35">
        <v>44648</v>
      </c>
      <c r="C99" s="34" t="s">
        <v>2464</v>
      </c>
      <c r="D99" s="34" t="s">
        <v>3344</v>
      </c>
      <c r="E99" s="6">
        <f t="shared" si="7"/>
        <v>30.01</v>
      </c>
      <c r="F99" s="48">
        <v>2</v>
      </c>
      <c r="G99" s="6">
        <f t="shared" si="5"/>
        <v>15.005000000000001</v>
      </c>
      <c r="H99" s="58">
        <f t="shared" si="6"/>
        <v>15.005000000000001</v>
      </c>
    </row>
    <row r="100" spans="1:8" ht="15.75" customHeight="1">
      <c r="A100" s="8" t="s">
        <v>2658</v>
      </c>
      <c r="B100" s="33">
        <v>44649</v>
      </c>
      <c r="C100" s="34" t="s">
        <v>1842</v>
      </c>
      <c r="D100" s="34" t="s">
        <v>471</v>
      </c>
      <c r="E100" s="6">
        <f t="shared" si="7"/>
        <v>20</v>
      </c>
      <c r="F100" s="48">
        <v>2</v>
      </c>
      <c r="G100" s="6">
        <f t="shared" si="5"/>
        <v>10</v>
      </c>
      <c r="H100" s="58">
        <f t="shared" si="6"/>
        <v>10</v>
      </c>
    </row>
    <row r="101" spans="1:8" ht="15.75" customHeight="1">
      <c r="A101" s="8" t="s">
        <v>2658</v>
      </c>
      <c r="B101" s="33">
        <v>44649</v>
      </c>
      <c r="C101" s="34" t="s">
        <v>55</v>
      </c>
      <c r="D101" s="34" t="s">
        <v>3257</v>
      </c>
      <c r="E101" s="6">
        <f t="shared" si="7"/>
        <v>3.42</v>
      </c>
      <c r="F101" s="48">
        <v>2</v>
      </c>
      <c r="G101" s="6">
        <f t="shared" si="5"/>
        <v>1.71</v>
      </c>
      <c r="H101" s="58">
        <f t="shared" si="6"/>
        <v>1.71</v>
      </c>
    </row>
    <row r="102" spans="1:8" ht="15.75" customHeight="1">
      <c r="A102" s="8" t="s">
        <v>2658</v>
      </c>
      <c r="B102" s="35">
        <v>44649</v>
      </c>
      <c r="C102" s="34" t="s">
        <v>1842</v>
      </c>
      <c r="D102" s="34" t="s">
        <v>358</v>
      </c>
      <c r="E102" s="6">
        <f t="shared" si="7"/>
        <v>10</v>
      </c>
      <c r="F102" s="48">
        <v>2</v>
      </c>
      <c r="G102" s="6">
        <f t="shared" si="5"/>
        <v>5</v>
      </c>
      <c r="H102" s="58">
        <f t="shared" si="6"/>
        <v>5</v>
      </c>
    </row>
    <row r="103" spans="1:8" ht="15.75" customHeight="1">
      <c r="A103" s="8" t="s">
        <v>2658</v>
      </c>
      <c r="B103" s="35">
        <v>44649</v>
      </c>
      <c r="C103" s="34" t="s">
        <v>3081</v>
      </c>
      <c r="D103" s="34" t="s">
        <v>3273</v>
      </c>
      <c r="E103" s="6">
        <f t="shared" si="7"/>
        <v>30.2</v>
      </c>
      <c r="F103" s="48">
        <v>2</v>
      </c>
      <c r="G103" s="6">
        <f t="shared" si="5"/>
        <v>15.1</v>
      </c>
      <c r="H103" s="58">
        <f t="shared" si="6"/>
        <v>15.1</v>
      </c>
    </row>
    <row r="104" spans="1:8" ht="15.75" customHeight="1">
      <c r="A104" s="8" t="s">
        <v>2658</v>
      </c>
      <c r="B104" s="35">
        <v>44649</v>
      </c>
      <c r="C104" s="34" t="s">
        <v>3179</v>
      </c>
      <c r="D104" s="34" t="s">
        <v>471</v>
      </c>
      <c r="E104" s="6">
        <f t="shared" si="7"/>
        <v>20</v>
      </c>
      <c r="F104" s="48">
        <v>2</v>
      </c>
      <c r="G104" s="6">
        <f t="shared" si="5"/>
        <v>10</v>
      </c>
      <c r="H104" s="58">
        <f t="shared" si="6"/>
        <v>10</v>
      </c>
    </row>
    <row r="105" spans="1:8" ht="15.75" customHeight="1">
      <c r="A105" s="8" t="s">
        <v>2658</v>
      </c>
      <c r="B105" s="33">
        <v>44650</v>
      </c>
      <c r="C105" s="34" t="s">
        <v>3397</v>
      </c>
      <c r="D105" s="34" t="s">
        <v>3441</v>
      </c>
      <c r="E105" s="6">
        <f t="shared" si="7"/>
        <v>22.23</v>
      </c>
      <c r="F105" s="48">
        <v>2</v>
      </c>
      <c r="G105" s="6">
        <f t="shared" si="5"/>
        <v>11.115</v>
      </c>
      <c r="H105" s="58">
        <f t="shared" si="6"/>
        <v>11.115</v>
      </c>
    </row>
    <row r="106" spans="1:8" ht="15.75" customHeight="1">
      <c r="A106" s="8" t="s">
        <v>2658</v>
      </c>
      <c r="B106" s="35">
        <v>44650</v>
      </c>
      <c r="C106" s="34" t="s">
        <v>3415</v>
      </c>
      <c r="D106" s="34" t="s">
        <v>3442</v>
      </c>
      <c r="E106" s="6">
        <f t="shared" si="7"/>
        <v>9.09</v>
      </c>
      <c r="F106" s="48">
        <v>2</v>
      </c>
      <c r="G106" s="6">
        <f t="shared" si="5"/>
        <v>4.5449999999999999</v>
      </c>
      <c r="H106" s="58">
        <f t="shared" si="6"/>
        <v>4.5449999999999999</v>
      </c>
    </row>
    <row r="107" spans="1:8" ht="15.75" customHeight="1">
      <c r="A107" s="8" t="s">
        <v>2658</v>
      </c>
      <c r="B107" s="35">
        <v>44650</v>
      </c>
      <c r="C107" s="34" t="s">
        <v>3385</v>
      </c>
      <c r="D107" s="34" t="s">
        <v>1108</v>
      </c>
      <c r="E107" s="6">
        <f t="shared" si="7"/>
        <v>6.98</v>
      </c>
      <c r="F107" s="48">
        <v>0</v>
      </c>
      <c r="G107" s="6" t="str">
        <f t="shared" si="5"/>
        <v/>
      </c>
      <c r="H107" s="58">
        <f t="shared" si="6"/>
        <v>6.98</v>
      </c>
    </row>
    <row r="108" spans="1:8" ht="15.75" customHeight="1">
      <c r="A108" s="8" t="s">
        <v>2658</v>
      </c>
      <c r="B108" s="35">
        <v>44650</v>
      </c>
      <c r="C108" s="34" t="s">
        <v>3238</v>
      </c>
      <c r="D108" s="34" t="s">
        <v>2833</v>
      </c>
      <c r="E108" s="6">
        <f t="shared" si="7"/>
        <v>14.98</v>
      </c>
      <c r="F108" s="48">
        <v>0</v>
      </c>
      <c r="G108" s="6" t="str">
        <f t="shared" si="5"/>
        <v/>
      </c>
      <c r="H108" s="58">
        <f t="shared" si="6"/>
        <v>14.98</v>
      </c>
    </row>
    <row r="109" spans="1:8" ht="15.75" customHeight="1">
      <c r="A109" s="8" t="s">
        <v>2658</v>
      </c>
      <c r="B109" s="35">
        <v>44650</v>
      </c>
      <c r="C109" s="34" t="s">
        <v>2471</v>
      </c>
      <c r="D109" s="34" t="s">
        <v>505</v>
      </c>
      <c r="E109" s="6">
        <f t="shared" si="7"/>
        <v>5.5</v>
      </c>
      <c r="F109" s="48">
        <v>0</v>
      </c>
      <c r="G109" s="6" t="str">
        <f t="shared" si="5"/>
        <v/>
      </c>
      <c r="H109" s="58">
        <f t="shared" si="6"/>
        <v>5.5</v>
      </c>
    </row>
    <row r="110" spans="1:8" ht="15.75" customHeight="1">
      <c r="A110" s="8" t="s">
        <v>2658</v>
      </c>
      <c r="B110" s="35">
        <v>44650</v>
      </c>
      <c r="C110" s="34" t="s">
        <v>2737</v>
      </c>
      <c r="D110" s="34" t="s">
        <v>572</v>
      </c>
      <c r="E110" s="6">
        <f t="shared" si="7"/>
        <v>3.9</v>
      </c>
      <c r="F110" s="48">
        <v>2</v>
      </c>
      <c r="G110" s="6">
        <f t="shared" si="5"/>
        <v>1.95</v>
      </c>
      <c r="H110" s="58">
        <f t="shared" si="6"/>
        <v>1.95</v>
      </c>
    </row>
    <row r="111" spans="1:8" ht="15.75" customHeight="1">
      <c r="A111" s="8" t="s">
        <v>2658</v>
      </c>
      <c r="B111" s="33">
        <v>44650</v>
      </c>
      <c r="C111" s="34" t="s">
        <v>114</v>
      </c>
      <c r="D111" s="36" t="s">
        <v>1685</v>
      </c>
      <c r="E111" s="6">
        <f t="shared" si="7"/>
        <v>35</v>
      </c>
      <c r="F111" s="48">
        <v>2</v>
      </c>
      <c r="G111" s="6">
        <f t="shared" si="5"/>
        <v>17.5</v>
      </c>
      <c r="H111" s="58">
        <f t="shared" si="6"/>
        <v>17.5</v>
      </c>
    </row>
    <row r="112" spans="1:8" ht="15.75" customHeight="1">
      <c r="A112" s="8" t="s">
        <v>2658</v>
      </c>
      <c r="B112" s="35">
        <v>44650</v>
      </c>
      <c r="C112" s="34" t="s">
        <v>2215</v>
      </c>
      <c r="D112" s="34" t="s">
        <v>513</v>
      </c>
      <c r="E112" s="6">
        <f t="shared" si="7"/>
        <v>24</v>
      </c>
      <c r="F112" s="48">
        <v>2</v>
      </c>
      <c r="G112" s="6">
        <f t="shared" si="5"/>
        <v>12</v>
      </c>
      <c r="H112" s="58">
        <f t="shared" si="6"/>
        <v>12</v>
      </c>
    </row>
    <row r="113" spans="1:8" ht="15.75" customHeight="1">
      <c r="A113" s="8" t="s">
        <v>2658</v>
      </c>
      <c r="B113" s="33">
        <v>44651</v>
      </c>
      <c r="C113" s="34" t="s">
        <v>3081</v>
      </c>
      <c r="D113" s="34" t="s">
        <v>3443</v>
      </c>
      <c r="E113" s="6">
        <f t="shared" si="7"/>
        <v>36.6</v>
      </c>
      <c r="F113" s="48">
        <v>2</v>
      </c>
      <c r="G113" s="6">
        <f t="shared" si="5"/>
        <v>18.3</v>
      </c>
      <c r="H113" s="58">
        <f t="shared" si="6"/>
        <v>18.3</v>
      </c>
    </row>
    <row r="114" spans="1:8" ht="15.75" customHeight="1">
      <c r="A114" s="8" t="s">
        <v>2658</v>
      </c>
      <c r="B114" s="33">
        <v>44651</v>
      </c>
      <c r="C114" s="34" t="s">
        <v>443</v>
      </c>
      <c r="D114" s="34" t="s">
        <v>368</v>
      </c>
      <c r="E114" s="6">
        <f t="shared" si="7"/>
        <v>2.6</v>
      </c>
      <c r="F114" s="48">
        <v>2</v>
      </c>
      <c r="G114" s="6">
        <f t="shared" si="5"/>
        <v>1.3</v>
      </c>
      <c r="H114" s="58">
        <f t="shared" si="6"/>
        <v>1.3</v>
      </c>
    </row>
    <row r="115" spans="1:8" ht="15.75" customHeight="1">
      <c r="A115" s="8" t="s">
        <v>2658</v>
      </c>
      <c r="B115" s="33">
        <v>44651</v>
      </c>
      <c r="C115" s="34" t="s">
        <v>2464</v>
      </c>
      <c r="D115" s="34" t="s">
        <v>2514</v>
      </c>
      <c r="E115" s="6">
        <f t="shared" si="7"/>
        <v>26.48</v>
      </c>
      <c r="F115" s="48">
        <v>2</v>
      </c>
      <c r="G115" s="6">
        <f t="shared" si="5"/>
        <v>13.24</v>
      </c>
      <c r="H115" s="58">
        <f t="shared" si="6"/>
        <v>13.24</v>
      </c>
    </row>
    <row r="116" spans="1:8" ht="15.75" customHeight="1">
      <c r="A116" s="8" t="s">
        <v>2658</v>
      </c>
      <c r="B116" s="35">
        <v>44652</v>
      </c>
      <c r="C116" s="34" t="s">
        <v>3444</v>
      </c>
      <c r="D116" s="34" t="s">
        <v>2917</v>
      </c>
      <c r="E116" s="6">
        <f t="shared" si="7"/>
        <v>30.13</v>
      </c>
      <c r="F116" s="48">
        <v>2</v>
      </c>
      <c r="G116" s="6">
        <f t="shared" si="5"/>
        <v>15.065</v>
      </c>
      <c r="H116" s="58">
        <f t="shared" si="6"/>
        <v>15.065</v>
      </c>
    </row>
    <row r="117" spans="1:8" ht="15.75" customHeight="1">
      <c r="A117" s="8" t="s">
        <v>2658</v>
      </c>
      <c r="B117" s="33">
        <v>44652</v>
      </c>
      <c r="C117" s="34" t="s">
        <v>2868</v>
      </c>
      <c r="D117" s="34" t="s">
        <v>3445</v>
      </c>
      <c r="E117" s="6">
        <f t="shared" si="7"/>
        <v>33.450000000000003</v>
      </c>
      <c r="F117" s="49">
        <v>2</v>
      </c>
      <c r="G117" s="6">
        <f t="shared" si="5"/>
        <v>16.725000000000001</v>
      </c>
      <c r="H117" s="58">
        <f t="shared" si="6"/>
        <v>16.725000000000001</v>
      </c>
    </row>
    <row r="118" spans="1:8" ht="15.75" customHeight="1">
      <c r="A118" s="8" t="s">
        <v>2658</v>
      </c>
      <c r="B118" s="35">
        <v>44652</v>
      </c>
      <c r="C118" s="34" t="s">
        <v>55</v>
      </c>
      <c r="D118" s="36" t="s">
        <v>1973</v>
      </c>
      <c r="E118" s="6">
        <f t="shared" si="7"/>
        <v>9.8000000000000007</v>
      </c>
      <c r="F118" s="48">
        <v>2</v>
      </c>
      <c r="G118" s="6">
        <f t="shared" si="5"/>
        <v>4.9000000000000004</v>
      </c>
      <c r="H118" s="58">
        <f t="shared" si="6"/>
        <v>4.9000000000000004</v>
      </c>
    </row>
    <row r="119" spans="1:8" ht="15.75" customHeight="1">
      <c r="A119" s="8" t="s">
        <v>3361</v>
      </c>
      <c r="B119" s="33">
        <v>44625</v>
      </c>
      <c r="C119" s="34" t="s">
        <v>3446</v>
      </c>
      <c r="D119" s="34" t="s">
        <v>2665</v>
      </c>
      <c r="E119" s="6">
        <f t="shared" si="7"/>
        <v>161</v>
      </c>
      <c r="F119" s="49">
        <v>2</v>
      </c>
      <c r="G119" s="6">
        <f t="shared" si="5"/>
        <v>80.5</v>
      </c>
      <c r="H119" s="58">
        <f t="shared" si="6"/>
        <v>80.5</v>
      </c>
    </row>
    <row r="120" spans="1:8" ht="15.75" customHeight="1">
      <c r="A120" s="8" t="s">
        <v>3361</v>
      </c>
      <c r="B120" s="33">
        <v>44632</v>
      </c>
      <c r="C120" s="34" t="s">
        <v>3447</v>
      </c>
      <c r="D120" s="34" t="s">
        <v>3448</v>
      </c>
      <c r="E120" s="6">
        <f t="shared" si="7"/>
        <v>76.680000000000007</v>
      </c>
      <c r="F120" s="48">
        <v>2</v>
      </c>
      <c r="G120" s="6">
        <f t="shared" si="5"/>
        <v>38.340000000000003</v>
      </c>
      <c r="H120" s="58">
        <f t="shared" si="6"/>
        <v>38.340000000000003</v>
      </c>
    </row>
    <row r="121" spans="1:8" ht="15.75" customHeight="1">
      <c r="A121" s="8" t="s">
        <v>3361</v>
      </c>
      <c r="B121" s="33">
        <v>44642</v>
      </c>
      <c r="C121" s="34" t="s">
        <v>3449</v>
      </c>
      <c r="D121" s="34" t="s">
        <v>358</v>
      </c>
      <c r="E121" s="6">
        <f t="shared" si="7"/>
        <v>10</v>
      </c>
      <c r="F121" s="49">
        <v>2</v>
      </c>
      <c r="G121" s="6">
        <f t="shared" si="5"/>
        <v>5</v>
      </c>
      <c r="H121" s="58">
        <f t="shared" si="6"/>
        <v>5</v>
      </c>
    </row>
    <row r="122" spans="1:8" ht="15.75" customHeight="1">
      <c r="A122" s="8" t="s">
        <v>3361</v>
      </c>
      <c r="B122" s="33">
        <v>44647</v>
      </c>
      <c r="C122" s="34" t="s">
        <v>3450</v>
      </c>
      <c r="D122" s="34" t="s">
        <v>358</v>
      </c>
      <c r="E122" s="6">
        <f t="shared" si="7"/>
        <v>10</v>
      </c>
      <c r="F122" s="49">
        <v>2</v>
      </c>
      <c r="G122" s="6">
        <f t="shared" si="5"/>
        <v>5</v>
      </c>
      <c r="H122" s="58">
        <f t="shared" si="6"/>
        <v>5</v>
      </c>
    </row>
    <row r="123" spans="1:8" ht="15.75" customHeight="1">
      <c r="A123" s="8" t="s">
        <v>3361</v>
      </c>
      <c r="B123" s="35">
        <v>44649</v>
      </c>
      <c r="C123" s="36" t="s">
        <v>292</v>
      </c>
      <c r="D123" s="36" t="s">
        <v>3451</v>
      </c>
      <c r="E123" s="6">
        <f t="shared" si="7"/>
        <v>107.95</v>
      </c>
      <c r="F123" s="48">
        <v>2</v>
      </c>
      <c r="G123" s="6">
        <f t="shared" si="5"/>
        <v>53.975000000000001</v>
      </c>
      <c r="H123" s="58">
        <f t="shared" si="6"/>
        <v>53.975000000000001</v>
      </c>
    </row>
    <row r="124" spans="1:8" ht="15.75" customHeight="1">
      <c r="A124" s="8"/>
      <c r="B124" s="33"/>
      <c r="E124" s="6"/>
      <c r="F124" s="49"/>
      <c r="G124" s="6"/>
      <c r="H124" s="58"/>
    </row>
    <row r="125" spans="1:8" ht="15.75" customHeight="1">
      <c r="A125" s="8"/>
      <c r="B125" s="33"/>
      <c r="E125" s="6"/>
      <c r="F125" s="49"/>
      <c r="G125" s="6"/>
      <c r="H125" s="58"/>
    </row>
    <row r="126" spans="1:8" ht="15.75" customHeight="1">
      <c r="A126" s="8"/>
      <c r="B126" s="33"/>
      <c r="E126" s="6"/>
      <c r="F126" s="49"/>
      <c r="G126" s="6"/>
      <c r="H126" s="58"/>
    </row>
    <row r="127" spans="1:8" ht="15.75" customHeight="1">
      <c r="A127" s="8"/>
      <c r="B127" s="33"/>
      <c r="E127" s="6"/>
      <c r="F127" s="49"/>
      <c r="G127" s="6"/>
      <c r="H127" s="58"/>
    </row>
    <row r="128" spans="1:8" ht="15.75" customHeight="1">
      <c r="A128" s="8"/>
      <c r="B128" s="33"/>
      <c r="E128" s="6"/>
      <c r="F128" s="49"/>
      <c r="G128" s="6"/>
      <c r="H128" s="58"/>
    </row>
    <row r="129" spans="1:8" ht="15.75" customHeight="1">
      <c r="A129" s="8"/>
      <c r="B129" s="33"/>
      <c r="E129" s="6"/>
      <c r="F129" s="49"/>
      <c r="G129" s="6"/>
      <c r="H129" s="58"/>
    </row>
    <row r="130" spans="1:8" ht="15.75" customHeight="1">
      <c r="A130" s="8"/>
      <c r="B130" s="33"/>
      <c r="E130" s="6"/>
      <c r="F130" s="49"/>
      <c r="G130" s="6"/>
      <c r="H130" s="58"/>
    </row>
    <row r="131" spans="1:8" ht="15.75" customHeight="1">
      <c r="A131" s="8"/>
      <c r="B131" s="33"/>
      <c r="E131" s="6"/>
      <c r="F131" s="49"/>
      <c r="G131" s="6"/>
      <c r="H131" s="58"/>
    </row>
    <row r="132" spans="1:8" ht="15.75" customHeight="1">
      <c r="A132" s="8"/>
      <c r="B132" s="33"/>
      <c r="E132" s="6"/>
      <c r="F132" s="49"/>
      <c r="G132" s="6"/>
      <c r="H132" s="58"/>
    </row>
    <row r="133" spans="1:8" ht="15.75" customHeight="1">
      <c r="A133" s="8"/>
      <c r="B133" s="33"/>
      <c r="E133" s="6"/>
      <c r="F133" s="49"/>
      <c r="G133" s="6"/>
      <c r="H133" s="58"/>
    </row>
    <row r="134" spans="1:8" ht="15.75" customHeight="1">
      <c r="A134" s="8"/>
      <c r="B134" s="33"/>
      <c r="E134" s="6"/>
      <c r="F134" s="49"/>
      <c r="G134" s="6"/>
      <c r="H134" s="58"/>
    </row>
    <row r="135" spans="1:8" ht="15.75" customHeight="1">
      <c r="A135" s="8"/>
      <c r="B135" s="35"/>
      <c r="E135" s="6"/>
      <c r="F135" s="49"/>
      <c r="G135" s="6"/>
      <c r="H135" s="58"/>
    </row>
    <row r="136" spans="1:8" ht="15.75" customHeight="1">
      <c r="A136" s="8"/>
      <c r="B136" s="35"/>
      <c r="E136" s="6"/>
      <c r="F136" s="49"/>
      <c r="G136" s="6"/>
      <c r="H136" s="58"/>
    </row>
    <row r="137" spans="1:8" ht="15.75" customHeight="1">
      <c r="A137" s="8"/>
      <c r="B137" s="35"/>
      <c r="E137" s="6"/>
      <c r="F137" s="49"/>
      <c r="G137" s="6"/>
      <c r="H137" s="58"/>
    </row>
    <row r="138" spans="1:8" ht="15.75" customHeight="1">
      <c r="A138" s="8"/>
      <c r="B138" s="35"/>
      <c r="E138" s="6"/>
      <c r="F138" s="49"/>
      <c r="G138" s="6"/>
      <c r="H138" s="58"/>
    </row>
    <row r="139" spans="1:8" ht="15.75" customHeight="1">
      <c r="A139" s="8"/>
      <c r="B139" s="35"/>
      <c r="E139" s="6"/>
      <c r="F139" s="49"/>
      <c r="G139" s="6"/>
      <c r="H139" s="58"/>
    </row>
    <row r="140" spans="1:8" ht="15.75" customHeight="1">
      <c r="A140" s="8"/>
      <c r="B140" s="35"/>
      <c r="E140" s="6"/>
      <c r="F140" s="49"/>
      <c r="G140" s="6"/>
      <c r="H140" s="58"/>
    </row>
    <row r="141" spans="1:8" ht="15.75" customHeight="1">
      <c r="A141" s="8"/>
      <c r="B141" s="35"/>
      <c r="E141" s="6"/>
      <c r="F141" s="49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B146" s="33"/>
      <c r="E146" s="6"/>
      <c r="F146" s="49"/>
      <c r="G146" s="6"/>
      <c r="H146" s="58"/>
    </row>
    <row r="147" spans="1:8" ht="15.75" customHeight="1">
      <c r="B147" s="35"/>
      <c r="E147" s="6"/>
      <c r="F147" s="49"/>
      <c r="G147" s="6"/>
      <c r="H147" s="58"/>
    </row>
    <row r="148" spans="1:8" ht="15.75" customHeight="1">
      <c r="B148" s="35"/>
      <c r="E148" s="6"/>
      <c r="F148" s="49"/>
      <c r="G148" s="6"/>
      <c r="H148" s="58"/>
    </row>
    <row r="149" spans="1:8" ht="15.75" customHeight="1">
      <c r="B149" s="35"/>
      <c r="E149" s="6"/>
      <c r="F149" s="49"/>
      <c r="G149" s="6"/>
      <c r="H149" s="58"/>
    </row>
    <row r="150" spans="1:8" ht="15.75" customHeight="1">
      <c r="B150" s="33"/>
      <c r="E150" s="6"/>
      <c r="F150" s="49"/>
      <c r="G150" s="6"/>
      <c r="H150" s="58"/>
    </row>
    <row r="151" spans="1:8" ht="15.75" customHeight="1">
      <c r="F151" s="49"/>
      <c r="G151" s="13"/>
    </row>
    <row r="152" spans="1:8" ht="15.75" customHeight="1">
      <c r="F152" s="49"/>
      <c r="G152" s="13"/>
    </row>
    <row r="153" spans="1:8" ht="15.75" customHeight="1">
      <c r="F153" s="49"/>
      <c r="G153" s="13"/>
    </row>
    <row r="154" spans="1:8" ht="15.75" customHeight="1">
      <c r="F154" s="49"/>
      <c r="G154" s="13"/>
    </row>
    <row r="155" spans="1:8" ht="15.75" customHeight="1">
      <c r="F155" s="49"/>
      <c r="G155" s="13"/>
    </row>
    <row r="156" spans="1:8" ht="15.75" customHeight="1">
      <c r="F156" s="49"/>
      <c r="G156" s="13"/>
    </row>
    <row r="157" spans="1:8" ht="15.75" customHeight="1">
      <c r="F157" s="49"/>
      <c r="G157" s="13"/>
    </row>
    <row r="158" spans="1:8" ht="15.75" customHeight="1">
      <c r="F158" s="49"/>
      <c r="G158" s="13"/>
    </row>
    <row r="159" spans="1:8" ht="15.75" customHeight="1">
      <c r="F159" s="49"/>
      <c r="G159" s="13"/>
    </row>
    <row r="160" spans="1:8" ht="15.75" customHeight="1">
      <c r="F160" s="49"/>
      <c r="G160" s="13"/>
    </row>
    <row r="161" spans="6:7" ht="15.75" customHeight="1">
      <c r="F161" s="49"/>
      <c r="G161" s="13"/>
    </row>
    <row r="162" spans="6:7" ht="15.75" customHeight="1">
      <c r="F162" s="49"/>
      <c r="G162" s="13"/>
    </row>
    <row r="163" spans="6:7" ht="15.75" customHeight="1">
      <c r="F163" s="49"/>
      <c r="G163" s="13"/>
    </row>
    <row r="164" spans="6:7" ht="15.75" customHeight="1">
      <c r="F164" s="49"/>
      <c r="G164" s="13"/>
    </row>
    <row r="165" spans="6:7" ht="15.75" customHeight="1">
      <c r="F165" s="49"/>
      <c r="G165" s="13"/>
    </row>
    <row r="166" spans="6:7" ht="15.75" customHeight="1">
      <c r="F166" s="49"/>
      <c r="G166" s="13"/>
    </row>
    <row r="167" spans="6:7" ht="15.75" customHeight="1">
      <c r="F167" s="49"/>
      <c r="G167" s="13"/>
    </row>
    <row r="168" spans="6:7" ht="15.75" customHeight="1">
      <c r="F168" s="49"/>
      <c r="G168" s="13"/>
    </row>
    <row r="169" spans="6:7" ht="15.75" customHeight="1">
      <c r="F169" s="49"/>
      <c r="G169" s="13"/>
    </row>
    <row r="170" spans="6:7" ht="15.75" customHeight="1">
      <c r="F170" s="49"/>
      <c r="G170" s="13"/>
    </row>
    <row r="171" spans="6:7" ht="15.75" customHeight="1">
      <c r="F171" s="49"/>
      <c r="G171" s="13"/>
    </row>
    <row r="172" spans="6:7" ht="15.75" customHeight="1">
      <c r="F172" s="49"/>
      <c r="G172" s="13"/>
    </row>
    <row r="173" spans="6:7" ht="15.75" customHeight="1">
      <c r="F173" s="49"/>
      <c r="G173" s="13"/>
    </row>
    <row r="174" spans="6:7" ht="15.75" customHeight="1">
      <c r="F174" s="49"/>
      <c r="G174" s="13"/>
    </row>
    <row r="175" spans="6:7" ht="15.75" customHeight="1">
      <c r="F175" s="49"/>
      <c r="G175" s="13"/>
    </row>
    <row r="176" spans="6:7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50" xr:uid="{5C025052-28C5-40F3-BAB5-320DC36D590B}">
        <sortState xmlns:xlrd2="http://schemas.microsoft.com/office/spreadsheetml/2017/richdata2" ref="A2:H150">
          <sortCondition descending="1" ref="E2:E150"/>
          <sortCondition descending="1" ref="H2:H150"/>
        </sortState>
      </autoFilter>
    </customSheetView>
  </customSheetView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1802</v>
      </c>
      <c r="B1" s="8"/>
      <c r="C1" s="8"/>
      <c r="D1" s="8"/>
      <c r="E1" s="6">
        <f>SUM(E3:E200)</f>
        <v>6318.9999999999982</v>
      </c>
      <c r="F1" s="48"/>
      <c r="G1" s="59">
        <f t="shared" ref="G1:H1" si="0">SUM(G3:G200)</f>
        <v>3031.474999999999</v>
      </c>
      <c r="H1" s="27">
        <f t="shared" si="0"/>
        <v>3287.5250000000001</v>
      </c>
      <c r="I1" s="31" t="s">
        <v>1864</v>
      </c>
      <c r="J1" s="31">
        <f>G1*1</f>
        <v>3031.474999999999</v>
      </c>
      <c r="K1" s="31">
        <f>SUM(G1:H1)-J1</f>
        <v>3287.5250000000001</v>
      </c>
      <c r="L1" s="31">
        <f>SUM(J1:K1)</f>
        <v>6318.9999999999991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3277.474999999999</v>
      </c>
      <c r="K2" s="31">
        <f>K1+K6+K7</f>
        <v>3656.5250000000001</v>
      </c>
      <c r="L2" s="31">
        <f>SUM(J2:K2)</f>
        <v>6933.9999999999991</v>
      </c>
    </row>
    <row r="3" spans="1:12" ht="15.75">
      <c r="A3" s="8" t="s">
        <v>2658</v>
      </c>
      <c r="B3" s="35">
        <v>44651</v>
      </c>
      <c r="C3" s="34" t="s">
        <v>3415</v>
      </c>
      <c r="D3" s="34" t="s">
        <v>1812</v>
      </c>
      <c r="E3" s="6">
        <f t="shared" ref="E3:E36" si="1">MID(D3,3,LEN(D3)-2)+0</f>
        <v>33.75</v>
      </c>
      <c r="F3" s="48">
        <v>2</v>
      </c>
      <c r="G3" s="6">
        <f t="shared" ref="G3:G142" si="2">IFERROR(E3/F3,"")</f>
        <v>16.875</v>
      </c>
      <c r="H3" s="58">
        <f t="shared" ref="H3:H142" si="3">IF(F3=0,E3,E3-G3)</f>
        <v>16.875</v>
      </c>
      <c r="I3" s="60" t="s">
        <v>1868</v>
      </c>
      <c r="J3" s="61">
        <f>J1-J7+J6</f>
        <v>3277.474999999999</v>
      </c>
      <c r="K3" s="32"/>
      <c r="L3" s="32"/>
    </row>
    <row r="4" spans="1:12">
      <c r="A4" s="8" t="s">
        <v>2658</v>
      </c>
      <c r="B4" s="35">
        <v>44652</v>
      </c>
      <c r="C4" s="34" t="s">
        <v>766</v>
      </c>
      <c r="D4" s="34" t="s">
        <v>3268</v>
      </c>
      <c r="E4" s="6">
        <f t="shared" si="1"/>
        <v>25.6</v>
      </c>
      <c r="F4" s="48">
        <v>2</v>
      </c>
      <c r="G4" s="6">
        <f t="shared" si="2"/>
        <v>12.8</v>
      </c>
      <c r="H4" s="58">
        <f t="shared" si="3"/>
        <v>12.8</v>
      </c>
    </row>
    <row r="5" spans="1:12" ht="15.75">
      <c r="A5" s="8" t="s">
        <v>2658</v>
      </c>
      <c r="B5" s="35">
        <v>44653</v>
      </c>
      <c r="C5" s="34" t="s">
        <v>2868</v>
      </c>
      <c r="D5" s="34" t="s">
        <v>1234</v>
      </c>
      <c r="E5" s="6">
        <f t="shared" si="1"/>
        <v>24.9</v>
      </c>
      <c r="F5" s="48">
        <v>2</v>
      </c>
      <c r="G5" s="6">
        <f t="shared" si="2"/>
        <v>12.45</v>
      </c>
      <c r="H5" s="58">
        <f t="shared" si="3"/>
        <v>12.45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44653</v>
      </c>
      <c r="C6" s="34" t="s">
        <v>502</v>
      </c>
      <c r="D6" s="34" t="s">
        <v>1164</v>
      </c>
      <c r="E6" s="6">
        <f t="shared" si="1"/>
        <v>2.85</v>
      </c>
      <c r="F6" s="48">
        <v>2</v>
      </c>
      <c r="G6" s="6">
        <f t="shared" si="2"/>
        <v>1.425</v>
      </c>
      <c r="H6" s="58">
        <f t="shared" si="3"/>
        <v>1.425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44653</v>
      </c>
      <c r="C7" s="34" t="s">
        <v>502</v>
      </c>
      <c r="D7" s="34" t="s">
        <v>2564</v>
      </c>
      <c r="E7" s="6">
        <f t="shared" si="1"/>
        <v>1.36</v>
      </c>
      <c r="F7" s="48">
        <v>2</v>
      </c>
      <c r="G7" s="6">
        <f t="shared" si="2"/>
        <v>0.68</v>
      </c>
      <c r="H7" s="58">
        <f t="shared" si="3"/>
        <v>0.68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44653</v>
      </c>
      <c r="C8" s="34" t="s">
        <v>3452</v>
      </c>
      <c r="D8" s="34" t="s">
        <v>3453</v>
      </c>
      <c r="E8" s="6">
        <f t="shared" si="1"/>
        <v>267</v>
      </c>
      <c r="F8" s="57">
        <v>1</v>
      </c>
      <c r="G8" s="6">
        <f t="shared" si="2"/>
        <v>267</v>
      </c>
      <c r="H8" s="58">
        <f t="shared" si="3"/>
        <v>0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44653</v>
      </c>
      <c r="C9" s="34" t="s">
        <v>3454</v>
      </c>
      <c r="D9" s="34" t="s">
        <v>742</v>
      </c>
      <c r="E9" s="6">
        <f t="shared" si="1"/>
        <v>3.8</v>
      </c>
      <c r="F9" s="48">
        <v>2</v>
      </c>
      <c r="G9" s="6">
        <f t="shared" si="2"/>
        <v>1.9</v>
      </c>
      <c r="H9" s="58">
        <f t="shared" si="3"/>
        <v>1.9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44653</v>
      </c>
      <c r="C10" s="34" t="s">
        <v>2645</v>
      </c>
      <c r="D10" s="36" t="s">
        <v>557</v>
      </c>
      <c r="E10" s="6">
        <f t="shared" si="1"/>
        <v>18</v>
      </c>
      <c r="F10" s="48"/>
      <c r="G10" s="6" t="str">
        <f t="shared" si="2"/>
        <v/>
      </c>
      <c r="H10" s="58">
        <f t="shared" si="3"/>
        <v>18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44653</v>
      </c>
      <c r="C11" s="34" t="s">
        <v>3455</v>
      </c>
      <c r="D11" s="34" t="s">
        <v>353</v>
      </c>
      <c r="E11" s="6">
        <f t="shared" si="1"/>
        <v>9</v>
      </c>
      <c r="F11" s="48">
        <v>2</v>
      </c>
      <c r="G11" s="6">
        <f t="shared" si="2"/>
        <v>4.5</v>
      </c>
      <c r="H11" s="58">
        <f t="shared" si="3"/>
        <v>4.5</v>
      </c>
    </row>
    <row r="12" spans="1:12" ht="15.75">
      <c r="A12" s="8" t="s">
        <v>2658</v>
      </c>
      <c r="B12" s="35">
        <v>44653</v>
      </c>
      <c r="C12" s="34" t="s">
        <v>2060</v>
      </c>
      <c r="D12" s="34" t="s">
        <v>3456</v>
      </c>
      <c r="E12" s="6">
        <f t="shared" si="1"/>
        <v>142.41999999999999</v>
      </c>
      <c r="F12" s="48">
        <v>4</v>
      </c>
      <c r="G12" s="6">
        <f t="shared" si="2"/>
        <v>35.604999999999997</v>
      </c>
      <c r="H12" s="58">
        <f t="shared" si="3"/>
        <v>106.815</v>
      </c>
      <c r="I12" s="1" t="s">
        <v>1818</v>
      </c>
      <c r="J12" s="16">
        <f>J8-K2</f>
        <v>1941.4749999999999</v>
      </c>
      <c r="K12" s="17">
        <f t="shared" ref="K12:K13" si="4">J12/J8</f>
        <v>0.34681582708110037</v>
      </c>
    </row>
    <row r="13" spans="1:12" ht="15.75">
      <c r="A13" s="8" t="s">
        <v>2658</v>
      </c>
      <c r="B13" s="35">
        <v>44654</v>
      </c>
      <c r="C13" s="34" t="s">
        <v>3421</v>
      </c>
      <c r="D13" s="34" t="s">
        <v>3457</v>
      </c>
      <c r="E13" s="6">
        <f t="shared" si="1"/>
        <v>89.9</v>
      </c>
      <c r="F13" s="48">
        <v>0</v>
      </c>
      <c r="G13" s="6" t="str">
        <f t="shared" si="2"/>
        <v/>
      </c>
      <c r="H13" s="58">
        <f t="shared" si="3"/>
        <v>89.9</v>
      </c>
      <c r="I13" s="1" t="s">
        <v>1821</v>
      </c>
      <c r="J13" s="16">
        <f>J9-J2</f>
        <v>677.775000000001</v>
      </c>
      <c r="K13" s="17">
        <f t="shared" si="4"/>
        <v>0.1713608495038243</v>
      </c>
    </row>
    <row r="14" spans="1:12">
      <c r="A14" s="8" t="s">
        <v>2658</v>
      </c>
      <c r="B14" s="35">
        <v>44654</v>
      </c>
      <c r="C14" s="36" t="s">
        <v>3397</v>
      </c>
      <c r="D14" s="36" t="s">
        <v>1258</v>
      </c>
      <c r="E14" s="6">
        <f t="shared" si="1"/>
        <v>2.1</v>
      </c>
      <c r="F14" s="48">
        <v>2</v>
      </c>
      <c r="G14" s="6">
        <f t="shared" si="2"/>
        <v>1.05</v>
      </c>
      <c r="H14" s="58">
        <f t="shared" si="3"/>
        <v>1.05</v>
      </c>
    </row>
    <row r="15" spans="1:12">
      <c r="A15" s="8" t="s">
        <v>2658</v>
      </c>
      <c r="B15" s="35">
        <v>44654</v>
      </c>
      <c r="C15" s="34" t="s">
        <v>3458</v>
      </c>
      <c r="D15" s="34" t="s">
        <v>768</v>
      </c>
      <c r="E15" s="6">
        <f t="shared" si="1"/>
        <v>12</v>
      </c>
      <c r="F15" s="48">
        <v>2</v>
      </c>
      <c r="G15" s="6">
        <f t="shared" si="2"/>
        <v>6</v>
      </c>
      <c r="H15" s="58">
        <f t="shared" si="3"/>
        <v>6</v>
      </c>
    </row>
    <row r="16" spans="1:12">
      <c r="A16" s="8" t="s">
        <v>2658</v>
      </c>
      <c r="B16" s="35">
        <v>44654</v>
      </c>
      <c r="C16" s="34" t="s">
        <v>3406</v>
      </c>
      <c r="D16" s="34" t="s">
        <v>3459</v>
      </c>
      <c r="E16" s="6">
        <f t="shared" si="1"/>
        <v>26.38</v>
      </c>
      <c r="F16" s="48">
        <v>2</v>
      </c>
      <c r="G16" s="6">
        <f t="shared" si="2"/>
        <v>13.19</v>
      </c>
      <c r="H16" s="58">
        <f t="shared" si="3"/>
        <v>13.19</v>
      </c>
    </row>
    <row r="17" spans="1:10">
      <c r="A17" s="8" t="s">
        <v>2658</v>
      </c>
      <c r="B17" s="35">
        <v>44654</v>
      </c>
      <c r="C17" s="34" t="s">
        <v>3460</v>
      </c>
      <c r="D17" s="34" t="s">
        <v>3461</v>
      </c>
      <c r="E17" s="6">
        <f t="shared" si="1"/>
        <v>51.55</v>
      </c>
      <c r="F17" s="48">
        <v>2</v>
      </c>
      <c r="G17" s="6">
        <f t="shared" si="2"/>
        <v>25.774999999999999</v>
      </c>
      <c r="H17" s="58">
        <f t="shared" si="3"/>
        <v>25.774999999999999</v>
      </c>
    </row>
    <row r="18" spans="1:10">
      <c r="A18" s="8" t="s">
        <v>2658</v>
      </c>
      <c r="B18" s="35">
        <v>44654</v>
      </c>
      <c r="C18" s="34" t="s">
        <v>1842</v>
      </c>
      <c r="D18" s="34" t="s">
        <v>2533</v>
      </c>
      <c r="E18" s="6">
        <f t="shared" si="1"/>
        <v>60</v>
      </c>
      <c r="F18" s="48">
        <v>2</v>
      </c>
      <c r="G18" s="6">
        <f t="shared" si="2"/>
        <v>30</v>
      </c>
      <c r="H18" s="58">
        <f t="shared" si="3"/>
        <v>30</v>
      </c>
    </row>
    <row r="19" spans="1:10">
      <c r="A19" s="8" t="s">
        <v>2658</v>
      </c>
      <c r="B19" s="33">
        <v>44655</v>
      </c>
      <c r="C19" s="34" t="s">
        <v>5</v>
      </c>
      <c r="D19" s="34" t="s">
        <v>3462</v>
      </c>
      <c r="E19" s="6">
        <f t="shared" si="1"/>
        <v>13.85</v>
      </c>
      <c r="F19" s="48">
        <v>2</v>
      </c>
      <c r="G19" s="6">
        <f t="shared" si="2"/>
        <v>6.9249999999999998</v>
      </c>
      <c r="H19" s="58">
        <f t="shared" si="3"/>
        <v>6.9249999999999998</v>
      </c>
    </row>
    <row r="20" spans="1:10">
      <c r="A20" s="8" t="s">
        <v>2658</v>
      </c>
      <c r="B20" s="35">
        <v>44655</v>
      </c>
      <c r="C20" s="34" t="s">
        <v>1916</v>
      </c>
      <c r="D20" s="34" t="s">
        <v>69</v>
      </c>
      <c r="E20" s="6">
        <f t="shared" si="1"/>
        <v>1.5</v>
      </c>
      <c r="F20" s="48">
        <v>2</v>
      </c>
      <c r="G20" s="6">
        <f t="shared" si="2"/>
        <v>0.75</v>
      </c>
      <c r="H20" s="58">
        <f t="shared" si="3"/>
        <v>0.75</v>
      </c>
    </row>
    <row r="21" spans="1:10" ht="15.75" customHeight="1">
      <c r="A21" s="8" t="s">
        <v>2658</v>
      </c>
      <c r="B21" s="35">
        <v>44655</v>
      </c>
      <c r="C21" s="34" t="s">
        <v>1842</v>
      </c>
      <c r="D21" s="34" t="s">
        <v>358</v>
      </c>
      <c r="E21" s="6">
        <f t="shared" si="1"/>
        <v>10</v>
      </c>
      <c r="F21" s="48">
        <v>2</v>
      </c>
      <c r="G21" s="6">
        <f t="shared" si="2"/>
        <v>5</v>
      </c>
      <c r="H21" s="58">
        <f t="shared" si="3"/>
        <v>5</v>
      </c>
    </row>
    <row r="22" spans="1:10" ht="15.75" customHeight="1">
      <c r="A22" s="8" t="s">
        <v>2658</v>
      </c>
      <c r="B22" s="35">
        <v>44655</v>
      </c>
      <c r="C22" s="34" t="s">
        <v>2102</v>
      </c>
      <c r="D22" s="34" t="s">
        <v>3463</v>
      </c>
      <c r="E22" s="6">
        <f t="shared" si="1"/>
        <v>22.46</v>
      </c>
      <c r="F22" s="49">
        <v>2</v>
      </c>
      <c r="G22" s="6">
        <f t="shared" si="2"/>
        <v>11.23</v>
      </c>
      <c r="H22" s="58">
        <f t="shared" si="3"/>
        <v>11.23</v>
      </c>
      <c r="J22" s="36"/>
    </row>
    <row r="23" spans="1:10" ht="15.75" customHeight="1">
      <c r="A23" s="8" t="s">
        <v>2658</v>
      </c>
      <c r="B23" s="35">
        <v>44656</v>
      </c>
      <c r="C23" s="34" t="s">
        <v>1842</v>
      </c>
      <c r="D23" s="34" t="s">
        <v>773</v>
      </c>
      <c r="E23" s="6">
        <f t="shared" si="1"/>
        <v>15</v>
      </c>
      <c r="F23" s="48">
        <v>2</v>
      </c>
      <c r="G23" s="6">
        <f t="shared" si="2"/>
        <v>7.5</v>
      </c>
      <c r="H23" s="58">
        <f t="shared" si="3"/>
        <v>7.5</v>
      </c>
      <c r="J23" s="36"/>
    </row>
    <row r="24" spans="1:10" ht="15.75" customHeight="1">
      <c r="A24" s="8" t="s">
        <v>2658</v>
      </c>
      <c r="B24" s="35">
        <v>44656</v>
      </c>
      <c r="C24" s="34" t="s">
        <v>2868</v>
      </c>
      <c r="D24" s="34" t="s">
        <v>2751</v>
      </c>
      <c r="E24" s="6">
        <f t="shared" si="1"/>
        <v>25.15</v>
      </c>
      <c r="F24" s="48">
        <v>2</v>
      </c>
      <c r="G24" s="6">
        <f t="shared" si="2"/>
        <v>12.574999999999999</v>
      </c>
      <c r="H24" s="58">
        <f t="shared" si="3"/>
        <v>12.574999999999999</v>
      </c>
    </row>
    <row r="25" spans="1:10" ht="15.75" customHeight="1">
      <c r="A25" s="8" t="s">
        <v>2658</v>
      </c>
      <c r="B25" s="35">
        <v>44656</v>
      </c>
      <c r="C25" s="34" t="s">
        <v>3464</v>
      </c>
      <c r="D25" s="34" t="s">
        <v>2070</v>
      </c>
      <c r="E25" s="6">
        <f t="shared" si="1"/>
        <v>13.11</v>
      </c>
      <c r="F25" s="48">
        <v>2</v>
      </c>
      <c r="G25" s="6">
        <f t="shared" si="2"/>
        <v>6.5549999999999997</v>
      </c>
      <c r="H25" s="58">
        <f t="shared" si="3"/>
        <v>6.5549999999999997</v>
      </c>
    </row>
    <row r="26" spans="1:10" ht="15.75" customHeight="1">
      <c r="A26" s="8" t="s">
        <v>2658</v>
      </c>
      <c r="B26" s="35">
        <v>44656</v>
      </c>
      <c r="C26" s="34" t="s">
        <v>3465</v>
      </c>
      <c r="D26" s="34" t="s">
        <v>3466</v>
      </c>
      <c r="E26" s="6">
        <f t="shared" si="1"/>
        <v>67.599999999999994</v>
      </c>
      <c r="F26" s="48">
        <v>0</v>
      </c>
      <c r="G26" s="6" t="str">
        <f t="shared" si="2"/>
        <v/>
      </c>
      <c r="H26" s="58">
        <f t="shared" si="3"/>
        <v>67.599999999999994</v>
      </c>
    </row>
    <row r="27" spans="1:10" ht="15.75" customHeight="1">
      <c r="A27" s="8" t="s">
        <v>2658</v>
      </c>
      <c r="B27" s="33">
        <v>44656</v>
      </c>
      <c r="C27" s="34" t="s">
        <v>3266</v>
      </c>
      <c r="D27" s="34" t="s">
        <v>617</v>
      </c>
      <c r="E27" s="6">
        <f t="shared" si="1"/>
        <v>4.3</v>
      </c>
      <c r="F27" s="48">
        <v>2</v>
      </c>
      <c r="G27" s="6">
        <f t="shared" si="2"/>
        <v>2.15</v>
      </c>
      <c r="H27" s="58">
        <f t="shared" si="3"/>
        <v>2.15</v>
      </c>
    </row>
    <row r="28" spans="1:10" ht="15.75" customHeight="1">
      <c r="A28" s="8" t="s">
        <v>2658</v>
      </c>
      <c r="B28" s="33">
        <v>44656</v>
      </c>
      <c r="C28" s="34" t="s">
        <v>3467</v>
      </c>
      <c r="D28" s="34" t="s">
        <v>3468</v>
      </c>
      <c r="E28" s="6">
        <f t="shared" si="1"/>
        <v>482.6</v>
      </c>
      <c r="F28" s="48">
        <v>2</v>
      </c>
      <c r="G28" s="6">
        <f t="shared" si="2"/>
        <v>241.3</v>
      </c>
      <c r="H28" s="58">
        <f t="shared" si="3"/>
        <v>241.3</v>
      </c>
    </row>
    <row r="29" spans="1:10" ht="15.75" customHeight="1">
      <c r="A29" s="8" t="s">
        <v>2658</v>
      </c>
      <c r="B29" s="35">
        <v>44657</v>
      </c>
      <c r="C29" s="34" t="s">
        <v>502</v>
      </c>
      <c r="D29" s="34" t="s">
        <v>2828</v>
      </c>
      <c r="E29" s="6">
        <f t="shared" si="1"/>
        <v>18.14</v>
      </c>
      <c r="F29" s="48">
        <v>2</v>
      </c>
      <c r="G29" s="6">
        <f t="shared" si="2"/>
        <v>9.07</v>
      </c>
      <c r="H29" s="58">
        <f t="shared" si="3"/>
        <v>9.07</v>
      </c>
    </row>
    <row r="30" spans="1:10" ht="15.75" customHeight="1">
      <c r="A30" s="8" t="s">
        <v>2658</v>
      </c>
      <c r="B30" s="35">
        <v>44657</v>
      </c>
      <c r="C30" s="34" t="s">
        <v>3266</v>
      </c>
      <c r="D30" s="34" t="s">
        <v>343</v>
      </c>
      <c r="E30" s="6">
        <f t="shared" si="1"/>
        <v>8.6</v>
      </c>
      <c r="F30" s="48">
        <v>2</v>
      </c>
      <c r="G30" s="6">
        <f t="shared" si="2"/>
        <v>4.3</v>
      </c>
      <c r="H30" s="58">
        <f t="shared" si="3"/>
        <v>4.3</v>
      </c>
    </row>
    <row r="31" spans="1:10" ht="15.75" customHeight="1">
      <c r="A31" s="8" t="s">
        <v>2658</v>
      </c>
      <c r="B31" s="35">
        <v>44657</v>
      </c>
      <c r="C31" s="34" t="s">
        <v>502</v>
      </c>
      <c r="D31" s="34" t="s">
        <v>2698</v>
      </c>
      <c r="E31" s="6">
        <f t="shared" si="1"/>
        <v>6.2</v>
      </c>
      <c r="F31" s="48">
        <v>2</v>
      </c>
      <c r="G31" s="6">
        <f t="shared" si="2"/>
        <v>3.1</v>
      </c>
      <c r="H31" s="58">
        <f t="shared" si="3"/>
        <v>3.1</v>
      </c>
    </row>
    <row r="32" spans="1:10" ht="15.75" customHeight="1">
      <c r="A32" s="8" t="s">
        <v>2658</v>
      </c>
      <c r="B32" s="33">
        <v>44657</v>
      </c>
      <c r="C32" s="34" t="s">
        <v>2464</v>
      </c>
      <c r="D32" s="34" t="s">
        <v>2514</v>
      </c>
      <c r="E32" s="6">
        <f t="shared" si="1"/>
        <v>26.48</v>
      </c>
      <c r="F32" s="48">
        <v>2</v>
      </c>
      <c r="G32" s="6">
        <f t="shared" si="2"/>
        <v>13.24</v>
      </c>
      <c r="H32" s="58">
        <f t="shared" si="3"/>
        <v>13.24</v>
      </c>
    </row>
    <row r="33" spans="1:8" ht="15.75" customHeight="1">
      <c r="A33" s="8" t="s">
        <v>2658</v>
      </c>
      <c r="B33" s="35">
        <v>44658</v>
      </c>
      <c r="C33" s="34" t="s">
        <v>3397</v>
      </c>
      <c r="D33" s="34" t="s">
        <v>3469</v>
      </c>
      <c r="E33" s="6">
        <f t="shared" si="1"/>
        <v>1.54</v>
      </c>
      <c r="F33" s="48">
        <v>2</v>
      </c>
      <c r="G33" s="6">
        <f t="shared" si="2"/>
        <v>0.77</v>
      </c>
      <c r="H33" s="58">
        <f t="shared" si="3"/>
        <v>0.77</v>
      </c>
    </row>
    <row r="34" spans="1:8" ht="15.75" customHeight="1">
      <c r="A34" s="8" t="s">
        <v>2658</v>
      </c>
      <c r="B34" s="37">
        <v>44658</v>
      </c>
      <c r="C34" s="34" t="s">
        <v>2737</v>
      </c>
      <c r="D34" s="34" t="s">
        <v>54</v>
      </c>
      <c r="E34" s="6">
        <f t="shared" si="1"/>
        <v>4.9000000000000004</v>
      </c>
      <c r="F34" s="48">
        <v>2</v>
      </c>
      <c r="G34" s="6">
        <f t="shared" si="2"/>
        <v>2.4500000000000002</v>
      </c>
      <c r="H34" s="58">
        <f t="shared" si="3"/>
        <v>2.4500000000000002</v>
      </c>
    </row>
    <row r="35" spans="1:8" ht="15.75" customHeight="1">
      <c r="A35" s="8" t="s">
        <v>2658</v>
      </c>
      <c r="B35" s="35">
        <v>44658</v>
      </c>
      <c r="C35" s="34" t="s">
        <v>2438</v>
      </c>
      <c r="D35" s="34" t="s">
        <v>2911</v>
      </c>
      <c r="E35" s="6">
        <f t="shared" si="1"/>
        <v>21.98</v>
      </c>
      <c r="F35" s="57">
        <v>2</v>
      </c>
      <c r="G35" s="6">
        <f t="shared" si="2"/>
        <v>10.99</v>
      </c>
      <c r="H35" s="58">
        <f t="shared" si="3"/>
        <v>10.99</v>
      </c>
    </row>
    <row r="36" spans="1:8" ht="15.75" customHeight="1">
      <c r="A36" s="8" t="s">
        <v>2658</v>
      </c>
      <c r="B36" s="35">
        <v>44658</v>
      </c>
      <c r="C36" s="34" t="s">
        <v>3397</v>
      </c>
      <c r="D36" s="34" t="s">
        <v>2374</v>
      </c>
      <c r="E36" s="6">
        <f t="shared" si="1"/>
        <v>34.840000000000003</v>
      </c>
      <c r="F36" s="48">
        <v>2</v>
      </c>
      <c r="G36" s="6">
        <f t="shared" si="2"/>
        <v>17.420000000000002</v>
      </c>
      <c r="H36" s="58">
        <f t="shared" si="3"/>
        <v>17.420000000000002</v>
      </c>
    </row>
    <row r="37" spans="1:8" ht="15.75" customHeight="1">
      <c r="A37" s="8" t="s">
        <v>2658</v>
      </c>
      <c r="B37" s="35">
        <v>44658</v>
      </c>
      <c r="C37" s="34" t="s">
        <v>2945</v>
      </c>
      <c r="D37" s="34" t="s">
        <v>3470</v>
      </c>
      <c r="E37" s="6"/>
      <c r="F37" s="48"/>
      <c r="G37" s="6" t="str">
        <f t="shared" si="2"/>
        <v/>
      </c>
      <c r="H37" s="58">
        <f t="shared" si="3"/>
        <v>0</v>
      </c>
    </row>
    <row r="38" spans="1:8" ht="15.75" customHeight="1">
      <c r="A38" s="8" t="s">
        <v>2658</v>
      </c>
      <c r="B38" s="35">
        <v>44658</v>
      </c>
      <c r="C38" s="34" t="s">
        <v>2684</v>
      </c>
      <c r="D38" s="34" t="s">
        <v>3471</v>
      </c>
      <c r="E38" s="6">
        <f t="shared" ref="E38:E40" si="5">MID(D38,3,LEN(D38)-2)+0</f>
        <v>54.14</v>
      </c>
      <c r="F38" s="48">
        <v>2</v>
      </c>
      <c r="G38" s="6">
        <f t="shared" si="2"/>
        <v>27.07</v>
      </c>
      <c r="H38" s="58">
        <f t="shared" si="3"/>
        <v>27.07</v>
      </c>
    </row>
    <row r="39" spans="1:8" ht="15.75" customHeight="1">
      <c r="A39" s="8" t="s">
        <v>2658</v>
      </c>
      <c r="B39" s="37">
        <v>44658</v>
      </c>
      <c r="C39" s="34" t="s">
        <v>3415</v>
      </c>
      <c r="D39" s="34" t="s">
        <v>3472</v>
      </c>
      <c r="E39" s="6">
        <f t="shared" si="5"/>
        <v>20.91</v>
      </c>
      <c r="F39" s="48">
        <v>2</v>
      </c>
      <c r="G39" s="6">
        <f t="shared" si="2"/>
        <v>10.455</v>
      </c>
      <c r="H39" s="58">
        <f t="shared" si="3"/>
        <v>10.455</v>
      </c>
    </row>
    <row r="40" spans="1:8" ht="15.75" customHeight="1">
      <c r="A40" s="8" t="s">
        <v>2658</v>
      </c>
      <c r="B40" s="35">
        <v>44658</v>
      </c>
      <c r="C40" s="34" t="s">
        <v>1842</v>
      </c>
      <c r="D40" s="34" t="s">
        <v>471</v>
      </c>
      <c r="E40" s="6">
        <f t="shared" si="5"/>
        <v>20</v>
      </c>
      <c r="F40" s="48">
        <v>2</v>
      </c>
      <c r="G40" s="6">
        <f t="shared" si="2"/>
        <v>10</v>
      </c>
      <c r="H40" s="58">
        <f t="shared" si="3"/>
        <v>10</v>
      </c>
    </row>
    <row r="41" spans="1:8" ht="15.75" customHeight="1">
      <c r="A41" s="8" t="s">
        <v>2658</v>
      </c>
      <c r="B41" s="33">
        <v>44658</v>
      </c>
      <c r="C41" s="34" t="s">
        <v>2945</v>
      </c>
      <c r="D41" s="34" t="s">
        <v>3470</v>
      </c>
      <c r="E41" s="6"/>
      <c r="F41" s="48"/>
      <c r="G41" s="6" t="str">
        <f t="shared" si="2"/>
        <v/>
      </c>
      <c r="H41" s="58">
        <f t="shared" si="3"/>
        <v>0</v>
      </c>
    </row>
    <row r="42" spans="1:8" ht="15.75" customHeight="1">
      <c r="A42" s="8" t="s">
        <v>2658</v>
      </c>
      <c r="B42" s="35">
        <v>44658</v>
      </c>
      <c r="C42" s="34" t="s">
        <v>2461</v>
      </c>
      <c r="D42" s="34" t="s">
        <v>66</v>
      </c>
      <c r="E42" s="6">
        <f t="shared" ref="E42:E69" si="6">MID(D42,3,LEN(D42)-2)+0</f>
        <v>2</v>
      </c>
      <c r="F42" s="48">
        <v>2</v>
      </c>
      <c r="G42" s="6">
        <f t="shared" si="2"/>
        <v>1</v>
      </c>
      <c r="H42" s="58">
        <f t="shared" si="3"/>
        <v>1</v>
      </c>
    </row>
    <row r="43" spans="1:8" ht="15.75" customHeight="1">
      <c r="A43" s="8" t="s">
        <v>2658</v>
      </c>
      <c r="B43" s="35">
        <v>44659</v>
      </c>
      <c r="C43" s="34" t="s">
        <v>3473</v>
      </c>
      <c r="D43" s="34" t="s">
        <v>2189</v>
      </c>
      <c r="E43" s="6">
        <f t="shared" si="6"/>
        <v>36</v>
      </c>
      <c r="F43" s="48">
        <v>2</v>
      </c>
      <c r="G43" s="6">
        <f t="shared" si="2"/>
        <v>18</v>
      </c>
      <c r="H43" s="58">
        <f t="shared" si="3"/>
        <v>18</v>
      </c>
    </row>
    <row r="44" spans="1:8" ht="15.75" customHeight="1">
      <c r="A44" s="8" t="s">
        <v>2658</v>
      </c>
      <c r="B44" s="35">
        <v>44659</v>
      </c>
      <c r="C44" s="34" t="s">
        <v>3473</v>
      </c>
      <c r="D44" s="34" t="s">
        <v>517</v>
      </c>
      <c r="E44" s="6">
        <f t="shared" si="6"/>
        <v>14</v>
      </c>
      <c r="F44" s="57">
        <v>2</v>
      </c>
      <c r="G44" s="6">
        <f t="shared" si="2"/>
        <v>7</v>
      </c>
      <c r="H44" s="58">
        <f t="shared" si="3"/>
        <v>7</v>
      </c>
    </row>
    <row r="45" spans="1:8" ht="15.75" customHeight="1">
      <c r="A45" s="8" t="s">
        <v>2658</v>
      </c>
      <c r="B45" s="33">
        <v>44659</v>
      </c>
      <c r="C45" s="34" t="s">
        <v>3474</v>
      </c>
      <c r="D45" s="34" t="s">
        <v>3475</v>
      </c>
      <c r="E45" s="6">
        <f t="shared" si="6"/>
        <v>23.3</v>
      </c>
      <c r="F45" s="48">
        <v>2</v>
      </c>
      <c r="G45" s="6">
        <f t="shared" si="2"/>
        <v>11.65</v>
      </c>
      <c r="H45" s="58">
        <f t="shared" si="3"/>
        <v>11.65</v>
      </c>
    </row>
    <row r="46" spans="1:8" ht="15.75" customHeight="1">
      <c r="A46" s="8" t="s">
        <v>2658</v>
      </c>
      <c r="B46" s="35">
        <v>44660</v>
      </c>
      <c r="C46" s="34" t="s">
        <v>3476</v>
      </c>
      <c r="D46" s="34" t="s">
        <v>329</v>
      </c>
      <c r="E46" s="6">
        <f t="shared" si="6"/>
        <v>2.8</v>
      </c>
      <c r="F46" s="48">
        <v>2</v>
      </c>
      <c r="G46" s="6">
        <f t="shared" si="2"/>
        <v>1.4</v>
      </c>
      <c r="H46" s="58">
        <f t="shared" si="3"/>
        <v>1.4</v>
      </c>
    </row>
    <row r="47" spans="1:8" ht="15.75" customHeight="1">
      <c r="A47" s="8" t="s">
        <v>2658</v>
      </c>
      <c r="B47" s="33">
        <v>44660</v>
      </c>
      <c r="C47" s="34" t="s">
        <v>3310</v>
      </c>
      <c r="D47" s="34" t="s">
        <v>3477</v>
      </c>
      <c r="E47" s="6">
        <f t="shared" si="6"/>
        <v>4.13</v>
      </c>
      <c r="F47" s="49">
        <v>2</v>
      </c>
      <c r="G47" s="6">
        <f t="shared" si="2"/>
        <v>2.0649999999999999</v>
      </c>
      <c r="H47" s="58">
        <f t="shared" si="3"/>
        <v>2.0649999999999999</v>
      </c>
    </row>
    <row r="48" spans="1:8" ht="15.75" customHeight="1">
      <c r="A48" s="8" t="s">
        <v>2658</v>
      </c>
      <c r="B48" s="33">
        <v>44660</v>
      </c>
      <c r="C48" s="34" t="s">
        <v>3266</v>
      </c>
      <c r="D48" s="36" t="s">
        <v>617</v>
      </c>
      <c r="E48" s="6">
        <f t="shared" si="6"/>
        <v>4.3</v>
      </c>
      <c r="F48" s="48">
        <v>2</v>
      </c>
      <c r="G48" s="6">
        <f t="shared" si="2"/>
        <v>2.15</v>
      </c>
      <c r="H48" s="58">
        <f t="shared" si="3"/>
        <v>2.15</v>
      </c>
    </row>
    <row r="49" spans="1:8" ht="15.75" customHeight="1">
      <c r="A49" s="8" t="s">
        <v>2658</v>
      </c>
      <c r="B49" s="33">
        <v>44660</v>
      </c>
      <c r="C49" s="34" t="s">
        <v>2868</v>
      </c>
      <c r="D49" s="34" t="s">
        <v>1004</v>
      </c>
      <c r="E49" s="6">
        <f t="shared" si="6"/>
        <v>11.3</v>
      </c>
      <c r="F49" s="48">
        <v>2</v>
      </c>
      <c r="G49" s="6">
        <f t="shared" si="2"/>
        <v>5.65</v>
      </c>
      <c r="H49" s="58">
        <f t="shared" si="3"/>
        <v>5.65</v>
      </c>
    </row>
    <row r="50" spans="1:8" ht="15.75" customHeight="1">
      <c r="A50" s="8" t="s">
        <v>2658</v>
      </c>
      <c r="B50" s="35">
        <v>44660</v>
      </c>
      <c r="C50" s="34" t="s">
        <v>3473</v>
      </c>
      <c r="D50" s="34" t="s">
        <v>1451</v>
      </c>
      <c r="E50" s="6">
        <f t="shared" si="6"/>
        <v>23.9</v>
      </c>
      <c r="F50" s="48">
        <v>2</v>
      </c>
      <c r="G50" s="6">
        <f t="shared" si="2"/>
        <v>11.95</v>
      </c>
      <c r="H50" s="58">
        <f t="shared" si="3"/>
        <v>11.95</v>
      </c>
    </row>
    <row r="51" spans="1:8" ht="15.75" customHeight="1">
      <c r="A51" s="8" t="s">
        <v>2658</v>
      </c>
      <c r="B51" s="35">
        <v>44660</v>
      </c>
      <c r="C51" s="34" t="s">
        <v>2868</v>
      </c>
      <c r="D51" s="34" t="s">
        <v>3478</v>
      </c>
      <c r="E51" s="6">
        <f t="shared" si="6"/>
        <v>11.4</v>
      </c>
      <c r="F51" s="48">
        <v>2</v>
      </c>
      <c r="G51" s="6">
        <f t="shared" si="2"/>
        <v>5.7</v>
      </c>
      <c r="H51" s="58">
        <f t="shared" si="3"/>
        <v>5.7</v>
      </c>
    </row>
    <row r="52" spans="1:8" ht="15.75" customHeight="1">
      <c r="A52" s="8" t="s">
        <v>2658</v>
      </c>
      <c r="B52" s="35">
        <v>44660</v>
      </c>
      <c r="C52" s="34" t="s">
        <v>502</v>
      </c>
      <c r="D52" s="36" t="s">
        <v>1797</v>
      </c>
      <c r="E52" s="6">
        <f t="shared" si="6"/>
        <v>1.28</v>
      </c>
      <c r="F52" s="48">
        <v>2</v>
      </c>
      <c r="G52" s="6">
        <f t="shared" si="2"/>
        <v>0.64</v>
      </c>
      <c r="H52" s="58">
        <f t="shared" si="3"/>
        <v>0.64</v>
      </c>
    </row>
    <row r="53" spans="1:8" ht="15.75" customHeight="1">
      <c r="A53" s="8" t="s">
        <v>2658</v>
      </c>
      <c r="B53" s="35">
        <v>44660</v>
      </c>
      <c r="C53" s="34" t="s">
        <v>3430</v>
      </c>
      <c r="D53" s="34" t="s">
        <v>3479</v>
      </c>
      <c r="E53" s="6">
        <f t="shared" si="6"/>
        <v>155.35</v>
      </c>
      <c r="F53" s="48">
        <v>2</v>
      </c>
      <c r="G53" s="6">
        <f t="shared" si="2"/>
        <v>77.674999999999997</v>
      </c>
      <c r="H53" s="58">
        <f t="shared" si="3"/>
        <v>77.674999999999997</v>
      </c>
    </row>
    <row r="54" spans="1:8" ht="15.75" customHeight="1">
      <c r="A54" s="8" t="s">
        <v>2658</v>
      </c>
      <c r="B54" s="33">
        <v>44660</v>
      </c>
      <c r="C54" s="34" t="s">
        <v>3321</v>
      </c>
      <c r="D54" s="34" t="s">
        <v>3480</v>
      </c>
      <c r="E54" s="6">
        <f t="shared" si="6"/>
        <v>129</v>
      </c>
      <c r="F54" s="49">
        <v>2</v>
      </c>
      <c r="G54" s="6">
        <f t="shared" si="2"/>
        <v>64.5</v>
      </c>
      <c r="H54" s="58">
        <f t="shared" si="3"/>
        <v>64.5</v>
      </c>
    </row>
    <row r="55" spans="1:8" ht="15.75" customHeight="1">
      <c r="A55" s="8" t="s">
        <v>2658</v>
      </c>
      <c r="B55" s="35">
        <v>44661</v>
      </c>
      <c r="C55" s="34" t="s">
        <v>3481</v>
      </c>
      <c r="D55" s="34" t="s">
        <v>3482</v>
      </c>
      <c r="E55" s="6">
        <f t="shared" si="6"/>
        <v>680</v>
      </c>
      <c r="F55" s="48">
        <v>1</v>
      </c>
      <c r="G55" s="6">
        <f t="shared" si="2"/>
        <v>680</v>
      </c>
      <c r="H55" s="58">
        <f t="shared" si="3"/>
        <v>0</v>
      </c>
    </row>
    <row r="56" spans="1:8" ht="15.75" customHeight="1">
      <c r="A56" s="8" t="s">
        <v>2658</v>
      </c>
      <c r="B56" s="35">
        <v>44661</v>
      </c>
      <c r="C56" s="34" t="s">
        <v>3483</v>
      </c>
      <c r="D56" s="34" t="s">
        <v>3484</v>
      </c>
      <c r="E56" s="6">
        <f t="shared" si="6"/>
        <v>46.73</v>
      </c>
      <c r="F56" s="48">
        <v>2</v>
      </c>
      <c r="G56" s="6">
        <f t="shared" si="2"/>
        <v>23.364999999999998</v>
      </c>
      <c r="H56" s="58">
        <f t="shared" si="3"/>
        <v>23.364999999999998</v>
      </c>
    </row>
    <row r="57" spans="1:8" ht="15.75" customHeight="1">
      <c r="A57" s="8" t="s">
        <v>2658</v>
      </c>
      <c r="B57" s="35">
        <v>44661</v>
      </c>
      <c r="C57" s="34" t="s">
        <v>951</v>
      </c>
      <c r="D57" s="34" t="s">
        <v>1582</v>
      </c>
      <c r="E57" s="6">
        <f t="shared" si="6"/>
        <v>28</v>
      </c>
      <c r="F57" s="49">
        <v>2</v>
      </c>
      <c r="G57" s="6">
        <f t="shared" si="2"/>
        <v>14</v>
      </c>
      <c r="H57" s="58">
        <f t="shared" si="3"/>
        <v>14</v>
      </c>
    </row>
    <row r="58" spans="1:8" ht="15.75" customHeight="1">
      <c r="A58" s="8" t="s">
        <v>2658</v>
      </c>
      <c r="B58" s="33">
        <v>44661</v>
      </c>
      <c r="C58" s="34" t="s">
        <v>1916</v>
      </c>
      <c r="D58" s="34" t="s">
        <v>1252</v>
      </c>
      <c r="E58" s="6">
        <f t="shared" si="6"/>
        <v>1.6</v>
      </c>
      <c r="F58" s="48">
        <v>2</v>
      </c>
      <c r="G58" s="6">
        <f t="shared" si="2"/>
        <v>0.8</v>
      </c>
      <c r="H58" s="58">
        <f t="shared" si="3"/>
        <v>0.8</v>
      </c>
    </row>
    <row r="59" spans="1:8" ht="15.75" customHeight="1">
      <c r="A59" s="8" t="s">
        <v>2658</v>
      </c>
      <c r="B59" s="35">
        <v>44661</v>
      </c>
      <c r="C59" s="34" t="s">
        <v>3009</v>
      </c>
      <c r="D59" s="34" t="s">
        <v>3485</v>
      </c>
      <c r="E59" s="6">
        <f t="shared" si="6"/>
        <v>155</v>
      </c>
      <c r="F59" s="48">
        <v>0</v>
      </c>
      <c r="G59" s="6" t="str">
        <f t="shared" si="2"/>
        <v/>
      </c>
      <c r="H59" s="58">
        <f t="shared" si="3"/>
        <v>155</v>
      </c>
    </row>
    <row r="60" spans="1:8" ht="15.75" customHeight="1">
      <c r="A60" s="8" t="s">
        <v>2658</v>
      </c>
      <c r="B60" s="33">
        <v>44661</v>
      </c>
      <c r="C60" s="34" t="s">
        <v>3397</v>
      </c>
      <c r="D60" s="34" t="s">
        <v>3486</v>
      </c>
      <c r="E60" s="6">
        <f t="shared" si="6"/>
        <v>1.38</v>
      </c>
      <c r="F60" s="48">
        <v>2</v>
      </c>
      <c r="G60" s="6">
        <f t="shared" si="2"/>
        <v>0.69</v>
      </c>
      <c r="H60" s="58">
        <f t="shared" si="3"/>
        <v>0.69</v>
      </c>
    </row>
    <row r="61" spans="1:8" ht="15.75" customHeight="1">
      <c r="A61" s="8" t="s">
        <v>2658</v>
      </c>
      <c r="B61" s="33">
        <v>44662</v>
      </c>
      <c r="C61" s="34" t="s">
        <v>1842</v>
      </c>
      <c r="D61" s="34" t="s">
        <v>358</v>
      </c>
      <c r="E61" s="6">
        <f t="shared" si="6"/>
        <v>10</v>
      </c>
      <c r="F61" s="48">
        <v>2</v>
      </c>
      <c r="G61" s="6">
        <f t="shared" si="2"/>
        <v>5</v>
      </c>
      <c r="H61" s="58">
        <f t="shared" si="3"/>
        <v>5</v>
      </c>
    </row>
    <row r="62" spans="1:8" ht="15.75" customHeight="1">
      <c r="A62" s="8" t="s">
        <v>2658</v>
      </c>
      <c r="B62" s="35">
        <v>44662</v>
      </c>
      <c r="C62" s="34" t="s">
        <v>1842</v>
      </c>
      <c r="D62" s="34" t="s">
        <v>358</v>
      </c>
      <c r="E62" s="6">
        <f t="shared" si="6"/>
        <v>10</v>
      </c>
      <c r="F62" s="48">
        <v>2</v>
      </c>
      <c r="G62" s="6">
        <f t="shared" si="2"/>
        <v>5</v>
      </c>
      <c r="H62" s="58">
        <f t="shared" si="3"/>
        <v>5</v>
      </c>
    </row>
    <row r="63" spans="1:8" ht="15.75" customHeight="1">
      <c r="A63" s="8" t="s">
        <v>2658</v>
      </c>
      <c r="B63" s="33">
        <v>44662</v>
      </c>
      <c r="C63" s="34" t="s">
        <v>2102</v>
      </c>
      <c r="D63" s="34" t="s">
        <v>3487</v>
      </c>
      <c r="E63" s="6">
        <f t="shared" si="6"/>
        <v>32.409999999999997</v>
      </c>
      <c r="F63" s="48">
        <v>2</v>
      </c>
      <c r="G63" s="6">
        <f t="shared" si="2"/>
        <v>16.204999999999998</v>
      </c>
      <c r="H63" s="58">
        <f t="shared" si="3"/>
        <v>16.204999999999998</v>
      </c>
    </row>
    <row r="64" spans="1:8" ht="15.75" customHeight="1">
      <c r="A64" s="8" t="s">
        <v>2658</v>
      </c>
      <c r="B64" s="33">
        <v>44662</v>
      </c>
      <c r="C64" s="34" t="s">
        <v>3488</v>
      </c>
      <c r="D64" s="34" t="s">
        <v>2709</v>
      </c>
      <c r="E64" s="6">
        <f t="shared" si="6"/>
        <v>7.6</v>
      </c>
      <c r="F64" s="48">
        <v>2</v>
      </c>
      <c r="G64" s="6">
        <f t="shared" si="2"/>
        <v>3.8</v>
      </c>
      <c r="H64" s="58">
        <f t="shared" si="3"/>
        <v>3.8</v>
      </c>
    </row>
    <row r="65" spans="1:8" ht="15.75" customHeight="1">
      <c r="A65" s="8" t="s">
        <v>2658</v>
      </c>
      <c r="B65" s="35">
        <v>44663</v>
      </c>
      <c r="C65" s="34" t="s">
        <v>2584</v>
      </c>
      <c r="D65" s="34" t="s">
        <v>1127</v>
      </c>
      <c r="E65" s="6">
        <f t="shared" si="6"/>
        <v>25.9</v>
      </c>
      <c r="F65" s="48">
        <v>2</v>
      </c>
      <c r="G65" s="6">
        <f t="shared" si="2"/>
        <v>12.95</v>
      </c>
      <c r="H65" s="58">
        <f t="shared" si="3"/>
        <v>12.95</v>
      </c>
    </row>
    <row r="66" spans="1:8" ht="15.75" customHeight="1">
      <c r="A66" s="8" t="s">
        <v>2658</v>
      </c>
      <c r="B66" s="35">
        <v>44663</v>
      </c>
      <c r="C66" s="34" t="s">
        <v>2444</v>
      </c>
      <c r="D66" s="36" t="s">
        <v>2628</v>
      </c>
      <c r="E66" s="6">
        <f t="shared" si="6"/>
        <v>19.5</v>
      </c>
      <c r="F66" s="48">
        <v>2</v>
      </c>
      <c r="G66" s="6">
        <f t="shared" si="2"/>
        <v>9.75</v>
      </c>
      <c r="H66" s="58">
        <f t="shared" si="3"/>
        <v>9.75</v>
      </c>
    </row>
    <row r="67" spans="1:8" ht="15.75" customHeight="1">
      <c r="A67" s="8" t="s">
        <v>2658</v>
      </c>
      <c r="B67" s="35">
        <v>44663</v>
      </c>
      <c r="C67" s="34" t="s">
        <v>3246</v>
      </c>
      <c r="D67" s="34" t="s">
        <v>323</v>
      </c>
      <c r="E67" s="6">
        <f t="shared" si="6"/>
        <v>13.5</v>
      </c>
      <c r="F67" s="48">
        <v>2</v>
      </c>
      <c r="G67" s="6">
        <f t="shared" si="2"/>
        <v>6.75</v>
      </c>
      <c r="H67" s="58">
        <f t="shared" si="3"/>
        <v>6.75</v>
      </c>
    </row>
    <row r="68" spans="1:8" ht="15.75" customHeight="1">
      <c r="A68" s="8" t="s">
        <v>2658</v>
      </c>
      <c r="B68" s="35">
        <v>44663</v>
      </c>
      <c r="C68" s="34" t="s">
        <v>2737</v>
      </c>
      <c r="D68" s="34" t="s">
        <v>343</v>
      </c>
      <c r="E68" s="6">
        <f t="shared" si="6"/>
        <v>8.6</v>
      </c>
      <c r="F68" s="48">
        <v>2</v>
      </c>
      <c r="G68" s="6">
        <f t="shared" si="2"/>
        <v>4.3</v>
      </c>
      <c r="H68" s="58">
        <f t="shared" si="3"/>
        <v>4.3</v>
      </c>
    </row>
    <row r="69" spans="1:8" ht="15.75" customHeight="1">
      <c r="A69" s="8" t="s">
        <v>2658</v>
      </c>
      <c r="B69" s="35">
        <v>44664</v>
      </c>
      <c r="C69" s="34" t="s">
        <v>3489</v>
      </c>
      <c r="D69" s="34" t="s">
        <v>378</v>
      </c>
      <c r="E69" s="6">
        <f t="shared" si="6"/>
        <v>0.6</v>
      </c>
      <c r="F69" s="48">
        <v>2</v>
      </c>
      <c r="G69" s="6">
        <f t="shared" si="2"/>
        <v>0.3</v>
      </c>
      <c r="H69" s="58">
        <f t="shared" si="3"/>
        <v>0.3</v>
      </c>
    </row>
    <row r="70" spans="1:8" ht="15.75" customHeight="1">
      <c r="A70" s="8" t="s">
        <v>2658</v>
      </c>
      <c r="B70" s="33">
        <v>44664</v>
      </c>
      <c r="C70" s="34" t="s">
        <v>3490</v>
      </c>
      <c r="D70" s="34" t="s">
        <v>3491</v>
      </c>
      <c r="E70" s="6"/>
      <c r="F70" s="49"/>
      <c r="G70" s="6" t="str">
        <f t="shared" si="2"/>
        <v/>
      </c>
      <c r="H70" s="58">
        <f t="shared" si="3"/>
        <v>0</v>
      </c>
    </row>
    <row r="71" spans="1:8" ht="15.75" customHeight="1">
      <c r="A71" s="8" t="s">
        <v>2658</v>
      </c>
      <c r="B71" s="33">
        <v>44664</v>
      </c>
      <c r="C71" s="34" t="s">
        <v>2584</v>
      </c>
      <c r="D71" s="34" t="s">
        <v>658</v>
      </c>
      <c r="E71" s="6">
        <f t="shared" ref="E71:E83" si="7">MID(D71,3,LEN(D71)-2)+0</f>
        <v>13.2</v>
      </c>
      <c r="F71" s="49">
        <v>2</v>
      </c>
      <c r="G71" s="6">
        <f t="shared" si="2"/>
        <v>6.6</v>
      </c>
      <c r="H71" s="58">
        <f t="shared" si="3"/>
        <v>6.6</v>
      </c>
    </row>
    <row r="72" spans="1:8" ht="15.75" customHeight="1">
      <c r="A72" s="8" t="s">
        <v>2658</v>
      </c>
      <c r="B72" s="33">
        <v>44664</v>
      </c>
      <c r="C72" s="34" t="s">
        <v>2444</v>
      </c>
      <c r="D72" s="34" t="s">
        <v>2048</v>
      </c>
      <c r="E72" s="6">
        <f t="shared" si="7"/>
        <v>18.100000000000001</v>
      </c>
      <c r="F72" s="49">
        <v>2</v>
      </c>
      <c r="G72" s="6">
        <f t="shared" si="2"/>
        <v>9.0500000000000007</v>
      </c>
      <c r="H72" s="58">
        <f t="shared" si="3"/>
        <v>9.0500000000000007</v>
      </c>
    </row>
    <row r="73" spans="1:8" ht="15.75" customHeight="1">
      <c r="A73" s="8" t="s">
        <v>2658</v>
      </c>
      <c r="B73" s="33">
        <v>44664</v>
      </c>
      <c r="C73" s="34" t="s">
        <v>3489</v>
      </c>
      <c r="D73" s="34" t="s">
        <v>71</v>
      </c>
      <c r="E73" s="6">
        <f t="shared" si="7"/>
        <v>1.3</v>
      </c>
      <c r="F73" s="48">
        <v>2</v>
      </c>
      <c r="G73" s="6">
        <f t="shared" si="2"/>
        <v>0.65</v>
      </c>
      <c r="H73" s="58">
        <f t="shared" si="3"/>
        <v>0.65</v>
      </c>
    </row>
    <row r="74" spans="1:8" ht="15.75" customHeight="1">
      <c r="A74" s="8" t="s">
        <v>2658</v>
      </c>
      <c r="B74" s="33">
        <v>44665</v>
      </c>
      <c r="C74" s="34" t="s">
        <v>3492</v>
      </c>
      <c r="D74" s="34" t="s">
        <v>3493</v>
      </c>
      <c r="E74" s="6">
        <f t="shared" si="7"/>
        <v>56</v>
      </c>
      <c r="F74" s="48">
        <v>2</v>
      </c>
      <c r="G74" s="6">
        <f t="shared" si="2"/>
        <v>28</v>
      </c>
      <c r="H74" s="58">
        <f t="shared" si="3"/>
        <v>28</v>
      </c>
    </row>
    <row r="75" spans="1:8" ht="15.75" customHeight="1">
      <c r="A75" s="8" t="s">
        <v>2658</v>
      </c>
      <c r="B75" s="35">
        <v>44665</v>
      </c>
      <c r="C75" s="34" t="s">
        <v>3494</v>
      </c>
      <c r="D75" s="36" t="s">
        <v>605</v>
      </c>
      <c r="E75" s="6">
        <f t="shared" si="7"/>
        <v>16.899999999999999</v>
      </c>
      <c r="F75" s="48">
        <v>2</v>
      </c>
      <c r="G75" s="6">
        <f t="shared" si="2"/>
        <v>8.4499999999999993</v>
      </c>
      <c r="H75" s="58">
        <f t="shared" si="3"/>
        <v>8.4499999999999993</v>
      </c>
    </row>
    <row r="76" spans="1:8" ht="15.75" customHeight="1">
      <c r="A76" s="8" t="s">
        <v>2658</v>
      </c>
      <c r="B76" s="33">
        <v>44665</v>
      </c>
      <c r="C76" s="34" t="s">
        <v>2827</v>
      </c>
      <c r="D76" s="34" t="s">
        <v>358</v>
      </c>
      <c r="E76" s="6">
        <f t="shared" si="7"/>
        <v>10</v>
      </c>
      <c r="F76" s="48">
        <v>2</v>
      </c>
      <c r="G76" s="6">
        <f t="shared" si="2"/>
        <v>5</v>
      </c>
      <c r="H76" s="58">
        <f t="shared" si="3"/>
        <v>5</v>
      </c>
    </row>
    <row r="77" spans="1:8" ht="15.75" customHeight="1">
      <c r="A77" s="8" t="s">
        <v>2658</v>
      </c>
      <c r="B77" s="33">
        <v>44665</v>
      </c>
      <c r="C77" s="34" t="s">
        <v>1842</v>
      </c>
      <c r="D77" s="34" t="s">
        <v>471</v>
      </c>
      <c r="E77" s="6">
        <f t="shared" si="7"/>
        <v>20</v>
      </c>
      <c r="F77" s="48">
        <v>2</v>
      </c>
      <c r="G77" s="6">
        <f t="shared" si="2"/>
        <v>10</v>
      </c>
      <c r="H77" s="58">
        <f t="shared" si="3"/>
        <v>10</v>
      </c>
    </row>
    <row r="78" spans="1:8" ht="15.75" customHeight="1">
      <c r="A78" s="8" t="s">
        <v>2658</v>
      </c>
      <c r="B78" s="35">
        <v>44665</v>
      </c>
      <c r="C78" s="34" t="s">
        <v>2645</v>
      </c>
      <c r="D78" s="34" t="s">
        <v>768</v>
      </c>
      <c r="E78" s="6">
        <f t="shared" si="7"/>
        <v>12</v>
      </c>
      <c r="F78" s="48">
        <v>0</v>
      </c>
      <c r="G78" s="6" t="str">
        <f t="shared" si="2"/>
        <v/>
      </c>
      <c r="H78" s="58">
        <f t="shared" si="3"/>
        <v>12</v>
      </c>
    </row>
    <row r="79" spans="1:8" ht="15.75" customHeight="1">
      <c r="A79" s="8" t="s">
        <v>2658</v>
      </c>
      <c r="B79" s="35">
        <v>44665</v>
      </c>
      <c r="C79" s="36" t="s">
        <v>2984</v>
      </c>
      <c r="D79" s="36" t="s">
        <v>3495</v>
      </c>
      <c r="E79" s="6">
        <f t="shared" si="7"/>
        <v>27.9</v>
      </c>
      <c r="F79" s="48">
        <v>2</v>
      </c>
      <c r="G79" s="6">
        <f t="shared" si="2"/>
        <v>13.95</v>
      </c>
      <c r="H79" s="58">
        <f t="shared" si="3"/>
        <v>13.95</v>
      </c>
    </row>
    <row r="80" spans="1:8" ht="15.75" customHeight="1">
      <c r="A80" s="8" t="s">
        <v>2658</v>
      </c>
      <c r="B80" s="35">
        <v>44665</v>
      </c>
      <c r="C80" s="34" t="s">
        <v>2827</v>
      </c>
      <c r="D80" s="34" t="s">
        <v>709</v>
      </c>
      <c r="E80" s="6">
        <f t="shared" si="7"/>
        <v>30</v>
      </c>
      <c r="F80" s="48">
        <v>2</v>
      </c>
      <c r="G80" s="6">
        <f t="shared" si="2"/>
        <v>15</v>
      </c>
      <c r="H80" s="58">
        <f t="shared" si="3"/>
        <v>15</v>
      </c>
    </row>
    <row r="81" spans="1:8" ht="15.75" customHeight="1">
      <c r="A81" s="8" t="s">
        <v>2658</v>
      </c>
      <c r="B81" s="33">
        <v>44665</v>
      </c>
      <c r="C81" s="34" t="s">
        <v>3496</v>
      </c>
      <c r="D81" s="34" t="s">
        <v>102</v>
      </c>
      <c r="E81" s="6">
        <f t="shared" si="7"/>
        <v>21.4</v>
      </c>
      <c r="F81" s="49">
        <v>0</v>
      </c>
      <c r="G81" s="6" t="str">
        <f t="shared" si="2"/>
        <v/>
      </c>
      <c r="H81" s="58">
        <f t="shared" si="3"/>
        <v>21.4</v>
      </c>
    </row>
    <row r="82" spans="1:8" ht="15.75" customHeight="1">
      <c r="A82" s="8" t="s">
        <v>2658</v>
      </c>
      <c r="B82" s="35">
        <v>44666</v>
      </c>
      <c r="C82" s="34" t="s">
        <v>2889</v>
      </c>
      <c r="D82" s="34" t="s">
        <v>2495</v>
      </c>
      <c r="E82" s="6">
        <f t="shared" si="7"/>
        <v>24.72</v>
      </c>
      <c r="F82" s="48">
        <v>2</v>
      </c>
      <c r="G82" s="6">
        <f t="shared" si="2"/>
        <v>12.36</v>
      </c>
      <c r="H82" s="58">
        <f t="shared" si="3"/>
        <v>12.36</v>
      </c>
    </row>
    <row r="83" spans="1:8" ht="15.75" customHeight="1">
      <c r="A83" s="8" t="s">
        <v>2658</v>
      </c>
      <c r="B83" s="35">
        <v>44666</v>
      </c>
      <c r="C83" s="34" t="s">
        <v>3497</v>
      </c>
      <c r="D83" s="34" t="s">
        <v>338</v>
      </c>
      <c r="E83" s="6">
        <f t="shared" si="7"/>
        <v>1.8</v>
      </c>
      <c r="F83" s="49">
        <v>2</v>
      </c>
      <c r="G83" s="6">
        <f t="shared" si="2"/>
        <v>0.9</v>
      </c>
      <c r="H83" s="58">
        <f t="shared" si="3"/>
        <v>0.9</v>
      </c>
    </row>
    <row r="84" spans="1:8" ht="15.75" customHeight="1">
      <c r="A84" s="8" t="s">
        <v>2658</v>
      </c>
      <c r="B84" s="35">
        <v>44666</v>
      </c>
      <c r="C84" s="34" t="s">
        <v>3498</v>
      </c>
      <c r="D84" s="34" t="s">
        <v>3499</v>
      </c>
      <c r="E84" s="6"/>
      <c r="F84" s="48"/>
      <c r="G84" s="6" t="str">
        <f t="shared" si="2"/>
        <v/>
      </c>
      <c r="H84" s="58">
        <f t="shared" si="3"/>
        <v>0</v>
      </c>
    </row>
    <row r="85" spans="1:8" ht="15.75" customHeight="1">
      <c r="A85" s="8" t="s">
        <v>2658</v>
      </c>
      <c r="B85" s="33">
        <v>44666</v>
      </c>
      <c r="C85" s="34" t="s">
        <v>3500</v>
      </c>
      <c r="D85" s="36" t="s">
        <v>3501</v>
      </c>
      <c r="E85" s="6">
        <f t="shared" ref="E85:E142" si="8">MID(D85,3,LEN(D85)-2)+0</f>
        <v>235.9</v>
      </c>
      <c r="F85" s="48">
        <v>1</v>
      </c>
      <c r="G85" s="6">
        <f t="shared" si="2"/>
        <v>235.9</v>
      </c>
      <c r="H85" s="58">
        <f t="shared" si="3"/>
        <v>0</v>
      </c>
    </row>
    <row r="86" spans="1:8" ht="15.75" customHeight="1">
      <c r="A86" s="8" t="s">
        <v>2658</v>
      </c>
      <c r="B86" s="33">
        <v>44667</v>
      </c>
      <c r="C86" s="34" t="s">
        <v>3502</v>
      </c>
      <c r="D86" s="34" t="s">
        <v>1178</v>
      </c>
      <c r="E86" s="6">
        <f t="shared" si="8"/>
        <v>7.8</v>
      </c>
      <c r="F86" s="48">
        <v>2</v>
      </c>
      <c r="G86" s="6">
        <f t="shared" si="2"/>
        <v>3.9</v>
      </c>
      <c r="H86" s="58">
        <f t="shared" si="3"/>
        <v>3.9</v>
      </c>
    </row>
    <row r="87" spans="1:8" ht="15.75" customHeight="1">
      <c r="A87" s="8" t="s">
        <v>2658</v>
      </c>
      <c r="B87" s="33">
        <v>44667</v>
      </c>
      <c r="C87" s="34" t="s">
        <v>3502</v>
      </c>
      <c r="D87" s="34" t="s">
        <v>50</v>
      </c>
      <c r="E87" s="6">
        <f t="shared" si="8"/>
        <v>6.5</v>
      </c>
      <c r="F87" s="48">
        <v>2</v>
      </c>
      <c r="G87" s="6">
        <f t="shared" si="2"/>
        <v>3.25</v>
      </c>
      <c r="H87" s="58">
        <f t="shared" si="3"/>
        <v>3.25</v>
      </c>
    </row>
    <row r="88" spans="1:8" ht="15.75" customHeight="1">
      <c r="A88" s="8" t="s">
        <v>2658</v>
      </c>
      <c r="B88" s="35">
        <v>44667</v>
      </c>
      <c r="C88" s="36" t="s">
        <v>3503</v>
      </c>
      <c r="D88" s="36" t="s">
        <v>401</v>
      </c>
      <c r="E88" s="6">
        <f t="shared" si="8"/>
        <v>3.74</v>
      </c>
      <c r="F88" s="48">
        <v>2</v>
      </c>
      <c r="G88" s="6">
        <f t="shared" si="2"/>
        <v>1.87</v>
      </c>
      <c r="H88" s="58">
        <f t="shared" si="3"/>
        <v>1.87</v>
      </c>
    </row>
    <row r="89" spans="1:8" ht="15.75" customHeight="1">
      <c r="A89" s="8" t="s">
        <v>2658</v>
      </c>
      <c r="B89" s="35">
        <v>44667</v>
      </c>
      <c r="C89" s="34" t="s">
        <v>3504</v>
      </c>
      <c r="D89" s="34" t="s">
        <v>3505</v>
      </c>
      <c r="E89" s="6">
        <f t="shared" si="8"/>
        <v>61.59</v>
      </c>
      <c r="F89" s="48">
        <v>2</v>
      </c>
      <c r="G89" s="6">
        <f t="shared" si="2"/>
        <v>30.795000000000002</v>
      </c>
      <c r="H89" s="58">
        <f t="shared" si="3"/>
        <v>30.795000000000002</v>
      </c>
    </row>
    <row r="90" spans="1:8" ht="15.75" customHeight="1">
      <c r="A90" s="8" t="s">
        <v>2658</v>
      </c>
      <c r="B90" s="35">
        <v>44668</v>
      </c>
      <c r="C90" s="34" t="s">
        <v>3506</v>
      </c>
      <c r="D90" s="34" t="s">
        <v>3507</v>
      </c>
      <c r="E90" s="6">
        <f t="shared" si="8"/>
        <v>137.97</v>
      </c>
      <c r="F90" s="49">
        <v>2</v>
      </c>
      <c r="G90" s="6">
        <f t="shared" si="2"/>
        <v>68.984999999999999</v>
      </c>
      <c r="H90" s="58">
        <f t="shared" si="3"/>
        <v>68.984999999999999</v>
      </c>
    </row>
    <row r="91" spans="1:8" ht="15.75" customHeight="1">
      <c r="A91" s="8" t="s">
        <v>2658</v>
      </c>
      <c r="B91" s="35">
        <v>44670</v>
      </c>
      <c r="C91" s="34" t="s">
        <v>3385</v>
      </c>
      <c r="D91" s="34" t="s">
        <v>3508</v>
      </c>
      <c r="E91" s="6">
        <f t="shared" si="8"/>
        <v>44.98</v>
      </c>
      <c r="F91" s="48">
        <v>0</v>
      </c>
      <c r="G91" s="6" t="str">
        <f t="shared" si="2"/>
        <v/>
      </c>
      <c r="H91" s="58">
        <f t="shared" si="3"/>
        <v>44.98</v>
      </c>
    </row>
    <row r="92" spans="1:8" ht="15.75" customHeight="1">
      <c r="A92" s="8" t="s">
        <v>2658</v>
      </c>
      <c r="B92" s="33">
        <v>44670</v>
      </c>
      <c r="C92" s="34" t="s">
        <v>3385</v>
      </c>
      <c r="D92" s="34" t="s">
        <v>1108</v>
      </c>
      <c r="E92" s="6">
        <f t="shared" si="8"/>
        <v>6.98</v>
      </c>
      <c r="F92" s="48">
        <v>0</v>
      </c>
      <c r="G92" s="6" t="str">
        <f t="shared" si="2"/>
        <v/>
      </c>
      <c r="H92" s="58">
        <f t="shared" si="3"/>
        <v>6.98</v>
      </c>
    </row>
    <row r="93" spans="1:8" ht="15.75" customHeight="1">
      <c r="A93" s="8" t="s">
        <v>2658</v>
      </c>
      <c r="B93" s="35">
        <v>44670</v>
      </c>
      <c r="C93" s="34" t="s">
        <v>3385</v>
      </c>
      <c r="D93" s="34" t="s">
        <v>237</v>
      </c>
      <c r="E93" s="6">
        <f t="shared" si="8"/>
        <v>1.48</v>
      </c>
      <c r="F93" s="57">
        <v>0</v>
      </c>
      <c r="G93" s="6" t="str">
        <f t="shared" si="2"/>
        <v/>
      </c>
      <c r="H93" s="58">
        <f t="shared" si="3"/>
        <v>1.48</v>
      </c>
    </row>
    <row r="94" spans="1:8" ht="15.75" customHeight="1">
      <c r="A94" s="8" t="s">
        <v>2658</v>
      </c>
      <c r="B94" s="33">
        <v>44670</v>
      </c>
      <c r="C94" s="34" t="s">
        <v>3385</v>
      </c>
      <c r="D94" s="36" t="s">
        <v>3274</v>
      </c>
      <c r="E94" s="6">
        <f t="shared" si="8"/>
        <v>148.97999999999999</v>
      </c>
      <c r="F94" s="48">
        <v>0</v>
      </c>
      <c r="G94" s="6" t="str">
        <f t="shared" si="2"/>
        <v/>
      </c>
      <c r="H94" s="58">
        <f t="shared" si="3"/>
        <v>148.97999999999999</v>
      </c>
    </row>
    <row r="95" spans="1:8" ht="15.75" customHeight="1">
      <c r="A95" s="8" t="s">
        <v>2658</v>
      </c>
      <c r="B95" s="33">
        <v>44672</v>
      </c>
      <c r="C95" s="34" t="s">
        <v>3509</v>
      </c>
      <c r="D95" s="34" t="s">
        <v>517</v>
      </c>
      <c r="E95" s="6">
        <f t="shared" si="8"/>
        <v>14</v>
      </c>
      <c r="F95" s="49">
        <v>2</v>
      </c>
      <c r="G95" s="6">
        <f t="shared" si="2"/>
        <v>7</v>
      </c>
      <c r="H95" s="58">
        <f t="shared" si="3"/>
        <v>7</v>
      </c>
    </row>
    <row r="96" spans="1:8" ht="15.75" customHeight="1">
      <c r="A96" s="8" t="s">
        <v>2658</v>
      </c>
      <c r="B96" s="35">
        <v>44672</v>
      </c>
      <c r="C96" s="34" t="s">
        <v>3509</v>
      </c>
      <c r="D96" s="34" t="s">
        <v>517</v>
      </c>
      <c r="E96" s="6">
        <f t="shared" si="8"/>
        <v>14</v>
      </c>
      <c r="F96" s="48">
        <v>2</v>
      </c>
      <c r="G96" s="6">
        <f t="shared" si="2"/>
        <v>7</v>
      </c>
      <c r="H96" s="58">
        <f t="shared" si="3"/>
        <v>7</v>
      </c>
    </row>
    <row r="97" spans="1:8" ht="15.75" customHeight="1">
      <c r="A97" s="8" t="s">
        <v>2658</v>
      </c>
      <c r="B97" s="35">
        <v>44675</v>
      </c>
      <c r="C97" s="34" t="s">
        <v>3510</v>
      </c>
      <c r="D97" s="34" t="s">
        <v>3511</v>
      </c>
      <c r="E97" s="6">
        <f t="shared" si="8"/>
        <v>59.4</v>
      </c>
      <c r="F97" s="48">
        <v>2</v>
      </c>
      <c r="G97" s="6">
        <f t="shared" si="2"/>
        <v>29.7</v>
      </c>
      <c r="H97" s="58">
        <f t="shared" si="3"/>
        <v>29.7</v>
      </c>
    </row>
    <row r="98" spans="1:8" ht="15.75" customHeight="1">
      <c r="A98" s="8" t="s">
        <v>2658</v>
      </c>
      <c r="B98" s="35">
        <v>44675</v>
      </c>
      <c r="C98" s="34" t="s">
        <v>3510</v>
      </c>
      <c r="D98" s="34" t="s">
        <v>3512</v>
      </c>
      <c r="E98" s="6">
        <f t="shared" si="8"/>
        <v>77.67</v>
      </c>
      <c r="F98" s="48">
        <v>2</v>
      </c>
      <c r="G98" s="6">
        <f t="shared" si="2"/>
        <v>38.835000000000001</v>
      </c>
      <c r="H98" s="58">
        <f t="shared" si="3"/>
        <v>38.835000000000001</v>
      </c>
    </row>
    <row r="99" spans="1:8" ht="15.75" customHeight="1">
      <c r="A99" s="8" t="s">
        <v>2658</v>
      </c>
      <c r="B99" s="35">
        <v>44675</v>
      </c>
      <c r="C99" s="34" t="s">
        <v>3460</v>
      </c>
      <c r="D99" s="34" t="s">
        <v>3152</v>
      </c>
      <c r="E99" s="6">
        <f t="shared" si="8"/>
        <v>42.25</v>
      </c>
      <c r="F99" s="48">
        <v>2</v>
      </c>
      <c r="G99" s="6">
        <f t="shared" si="2"/>
        <v>21.125</v>
      </c>
      <c r="H99" s="58">
        <f t="shared" si="3"/>
        <v>21.125</v>
      </c>
    </row>
    <row r="100" spans="1:8" ht="15.75" customHeight="1">
      <c r="A100" s="8" t="s">
        <v>2658</v>
      </c>
      <c r="B100" s="33">
        <v>44675</v>
      </c>
      <c r="C100" s="34" t="s">
        <v>1916</v>
      </c>
      <c r="D100" s="34" t="s">
        <v>1241</v>
      </c>
      <c r="E100" s="6">
        <f t="shared" si="8"/>
        <v>8.1</v>
      </c>
      <c r="F100" s="48">
        <v>2</v>
      </c>
      <c r="G100" s="6">
        <f t="shared" si="2"/>
        <v>4.05</v>
      </c>
      <c r="H100" s="58">
        <f t="shared" si="3"/>
        <v>4.05</v>
      </c>
    </row>
    <row r="101" spans="1:8" ht="15.75" customHeight="1">
      <c r="A101" s="8" t="s">
        <v>2658</v>
      </c>
      <c r="B101" s="33">
        <v>44676</v>
      </c>
      <c r="C101" s="34" t="s">
        <v>2918</v>
      </c>
      <c r="D101" s="34" t="s">
        <v>2127</v>
      </c>
      <c r="E101" s="6">
        <f t="shared" si="8"/>
        <v>9.1999999999999993</v>
      </c>
      <c r="F101" s="48">
        <v>2</v>
      </c>
      <c r="G101" s="6">
        <f t="shared" si="2"/>
        <v>4.5999999999999996</v>
      </c>
      <c r="H101" s="58">
        <f t="shared" si="3"/>
        <v>4.5999999999999996</v>
      </c>
    </row>
    <row r="102" spans="1:8" ht="15.75" customHeight="1">
      <c r="A102" s="8" t="s">
        <v>2658</v>
      </c>
      <c r="B102" s="35">
        <v>44676</v>
      </c>
      <c r="C102" s="34" t="s">
        <v>3142</v>
      </c>
      <c r="D102" s="34" t="s">
        <v>1052</v>
      </c>
      <c r="E102" s="6">
        <f t="shared" si="8"/>
        <v>1.55</v>
      </c>
      <c r="F102" s="48">
        <v>2</v>
      </c>
      <c r="G102" s="6">
        <f t="shared" si="2"/>
        <v>0.77500000000000002</v>
      </c>
      <c r="H102" s="58">
        <f t="shared" si="3"/>
        <v>0.77500000000000002</v>
      </c>
    </row>
    <row r="103" spans="1:8" ht="15.75" customHeight="1">
      <c r="A103" s="8" t="s">
        <v>2658</v>
      </c>
      <c r="B103" s="35">
        <v>44676</v>
      </c>
      <c r="C103" s="34" t="s">
        <v>3513</v>
      </c>
      <c r="D103" s="34" t="s">
        <v>773</v>
      </c>
      <c r="E103" s="6">
        <f t="shared" si="8"/>
        <v>15</v>
      </c>
      <c r="F103" s="48">
        <v>2</v>
      </c>
      <c r="G103" s="6">
        <f t="shared" si="2"/>
        <v>7.5</v>
      </c>
      <c r="H103" s="58">
        <f t="shared" si="3"/>
        <v>7.5</v>
      </c>
    </row>
    <row r="104" spans="1:8" ht="15.75" customHeight="1">
      <c r="A104" s="8" t="s">
        <v>2658</v>
      </c>
      <c r="B104" s="35">
        <v>44676</v>
      </c>
      <c r="C104" s="34" t="s">
        <v>3266</v>
      </c>
      <c r="D104" s="34" t="s">
        <v>54</v>
      </c>
      <c r="E104" s="6">
        <f t="shared" si="8"/>
        <v>4.9000000000000004</v>
      </c>
      <c r="F104" s="48">
        <v>2</v>
      </c>
      <c r="G104" s="6">
        <f t="shared" si="2"/>
        <v>2.4500000000000002</v>
      </c>
      <c r="H104" s="58">
        <f t="shared" si="3"/>
        <v>2.4500000000000002</v>
      </c>
    </row>
    <row r="105" spans="1:8" ht="15.75" customHeight="1">
      <c r="A105" s="8" t="s">
        <v>2658</v>
      </c>
      <c r="B105" s="33">
        <v>44676</v>
      </c>
      <c r="C105" s="34" t="s">
        <v>2215</v>
      </c>
      <c r="D105" s="34" t="s">
        <v>3514</v>
      </c>
      <c r="E105" s="6">
        <f t="shared" si="8"/>
        <v>25.65</v>
      </c>
      <c r="F105" s="48">
        <v>2</v>
      </c>
      <c r="G105" s="6">
        <f t="shared" si="2"/>
        <v>12.824999999999999</v>
      </c>
      <c r="H105" s="58">
        <f t="shared" si="3"/>
        <v>12.824999999999999</v>
      </c>
    </row>
    <row r="106" spans="1:8" ht="15.75" customHeight="1">
      <c r="A106" s="8" t="s">
        <v>2658</v>
      </c>
      <c r="B106" s="35">
        <v>44677</v>
      </c>
      <c r="C106" s="34" t="s">
        <v>951</v>
      </c>
      <c r="D106" s="34" t="s">
        <v>648</v>
      </c>
      <c r="E106" s="6">
        <f t="shared" si="8"/>
        <v>22</v>
      </c>
      <c r="F106" s="48">
        <v>2</v>
      </c>
      <c r="G106" s="6">
        <f t="shared" si="2"/>
        <v>11</v>
      </c>
      <c r="H106" s="58">
        <f t="shared" si="3"/>
        <v>11</v>
      </c>
    </row>
    <row r="107" spans="1:8" ht="15.75" customHeight="1">
      <c r="A107" s="8" t="s">
        <v>2658</v>
      </c>
      <c r="B107" s="35">
        <v>44677</v>
      </c>
      <c r="C107" s="34" t="s">
        <v>2464</v>
      </c>
      <c r="D107" s="34" t="s">
        <v>2487</v>
      </c>
      <c r="E107" s="6">
        <f t="shared" si="8"/>
        <v>22.95</v>
      </c>
      <c r="F107" s="48">
        <v>2</v>
      </c>
      <c r="G107" s="6">
        <f t="shared" si="2"/>
        <v>11.475</v>
      </c>
      <c r="H107" s="58">
        <f t="shared" si="3"/>
        <v>11.475</v>
      </c>
    </row>
    <row r="108" spans="1:8" ht="15.75" customHeight="1">
      <c r="A108" s="8" t="s">
        <v>2658</v>
      </c>
      <c r="B108" s="35">
        <v>44677</v>
      </c>
      <c r="C108" s="34" t="s">
        <v>1916</v>
      </c>
      <c r="D108" s="34" t="s">
        <v>69</v>
      </c>
      <c r="E108" s="6">
        <f t="shared" si="8"/>
        <v>1.5</v>
      </c>
      <c r="F108" s="48">
        <v>2</v>
      </c>
      <c r="G108" s="6">
        <f t="shared" si="2"/>
        <v>0.75</v>
      </c>
      <c r="H108" s="58">
        <f t="shared" si="3"/>
        <v>0.75</v>
      </c>
    </row>
    <row r="109" spans="1:8" ht="15.75" customHeight="1">
      <c r="A109" s="8" t="s">
        <v>2658</v>
      </c>
      <c r="B109" s="35">
        <v>44677</v>
      </c>
      <c r="C109" s="34" t="s">
        <v>443</v>
      </c>
      <c r="D109" s="34" t="s">
        <v>29</v>
      </c>
      <c r="E109" s="6">
        <f t="shared" si="8"/>
        <v>10.7</v>
      </c>
      <c r="F109" s="48">
        <v>2</v>
      </c>
      <c r="G109" s="6">
        <f t="shared" si="2"/>
        <v>5.35</v>
      </c>
      <c r="H109" s="58">
        <f t="shared" si="3"/>
        <v>5.35</v>
      </c>
    </row>
    <row r="110" spans="1:8" ht="15.75" customHeight="1">
      <c r="A110" s="8" t="s">
        <v>2658</v>
      </c>
      <c r="B110" s="35">
        <v>44678</v>
      </c>
      <c r="C110" s="34" t="s">
        <v>443</v>
      </c>
      <c r="D110" s="34" t="s">
        <v>272</v>
      </c>
      <c r="E110" s="6">
        <f t="shared" si="8"/>
        <v>10.5</v>
      </c>
      <c r="F110" s="48">
        <v>2</v>
      </c>
      <c r="G110" s="6">
        <f t="shared" si="2"/>
        <v>5.25</v>
      </c>
      <c r="H110" s="58">
        <f t="shared" si="3"/>
        <v>5.25</v>
      </c>
    </row>
    <row r="111" spans="1:8" ht="15.75" customHeight="1">
      <c r="A111" s="8" t="s">
        <v>2658</v>
      </c>
      <c r="B111" s="33">
        <v>44678</v>
      </c>
      <c r="C111" s="34" t="s">
        <v>5</v>
      </c>
      <c r="D111" s="36" t="s">
        <v>2233</v>
      </c>
      <c r="E111" s="6">
        <f t="shared" si="8"/>
        <v>7.4</v>
      </c>
      <c r="F111" s="48">
        <v>2</v>
      </c>
      <c r="G111" s="6">
        <f t="shared" si="2"/>
        <v>3.7</v>
      </c>
      <c r="H111" s="58">
        <f t="shared" si="3"/>
        <v>3.7</v>
      </c>
    </row>
    <row r="112" spans="1:8" ht="15.75" customHeight="1">
      <c r="A112" s="8" t="s">
        <v>2658</v>
      </c>
      <c r="B112" s="35">
        <v>44678</v>
      </c>
      <c r="C112" s="34" t="s">
        <v>3142</v>
      </c>
      <c r="D112" s="34" t="s">
        <v>1033</v>
      </c>
      <c r="E112" s="6">
        <f t="shared" si="8"/>
        <v>9.9499999999999993</v>
      </c>
      <c r="F112" s="48">
        <v>2</v>
      </c>
      <c r="G112" s="6">
        <f t="shared" si="2"/>
        <v>4.9749999999999996</v>
      </c>
      <c r="H112" s="58">
        <f t="shared" si="3"/>
        <v>4.9749999999999996</v>
      </c>
    </row>
    <row r="113" spans="1:8" ht="15.75" customHeight="1">
      <c r="A113" s="8" t="s">
        <v>2658</v>
      </c>
      <c r="B113" s="33">
        <v>44679</v>
      </c>
      <c r="C113" s="34" t="s">
        <v>3455</v>
      </c>
      <c r="D113" s="34" t="s">
        <v>505</v>
      </c>
      <c r="E113" s="6">
        <f t="shared" si="8"/>
        <v>5.5</v>
      </c>
      <c r="F113" s="48">
        <v>2</v>
      </c>
      <c r="G113" s="6">
        <f t="shared" si="2"/>
        <v>2.75</v>
      </c>
      <c r="H113" s="58">
        <f t="shared" si="3"/>
        <v>2.75</v>
      </c>
    </row>
    <row r="114" spans="1:8" ht="15.75" customHeight="1">
      <c r="A114" s="8" t="s">
        <v>2658</v>
      </c>
      <c r="B114" s="33">
        <v>44679</v>
      </c>
      <c r="C114" s="34" t="s">
        <v>1842</v>
      </c>
      <c r="D114" s="34" t="s">
        <v>358</v>
      </c>
      <c r="E114" s="6">
        <f t="shared" si="8"/>
        <v>10</v>
      </c>
      <c r="F114" s="48">
        <v>2</v>
      </c>
      <c r="G114" s="6">
        <f t="shared" si="2"/>
        <v>5</v>
      </c>
      <c r="H114" s="58">
        <f t="shared" si="3"/>
        <v>5</v>
      </c>
    </row>
    <row r="115" spans="1:8" ht="15.75" customHeight="1">
      <c r="A115" s="8" t="s">
        <v>2658</v>
      </c>
      <c r="B115" s="33">
        <v>44679</v>
      </c>
      <c r="C115" s="34" t="s">
        <v>2404</v>
      </c>
      <c r="D115" s="34" t="s">
        <v>3515</v>
      </c>
      <c r="E115" s="6">
        <f t="shared" si="8"/>
        <v>27.58</v>
      </c>
      <c r="F115" s="48">
        <v>2</v>
      </c>
      <c r="G115" s="6">
        <f t="shared" si="2"/>
        <v>13.79</v>
      </c>
      <c r="H115" s="58">
        <f t="shared" si="3"/>
        <v>13.79</v>
      </c>
    </row>
    <row r="116" spans="1:8" ht="15.75" customHeight="1">
      <c r="A116" s="8" t="s">
        <v>2658</v>
      </c>
      <c r="B116" s="35">
        <v>44679</v>
      </c>
      <c r="C116" s="34" t="s">
        <v>3266</v>
      </c>
      <c r="D116" s="34" t="s">
        <v>54</v>
      </c>
      <c r="E116" s="6">
        <f t="shared" si="8"/>
        <v>4.9000000000000004</v>
      </c>
      <c r="F116" s="48">
        <v>2</v>
      </c>
      <c r="G116" s="6">
        <f t="shared" si="2"/>
        <v>2.4500000000000002</v>
      </c>
      <c r="H116" s="58">
        <f t="shared" si="3"/>
        <v>2.4500000000000002</v>
      </c>
    </row>
    <row r="117" spans="1:8" ht="15.75" customHeight="1">
      <c r="A117" s="8" t="s">
        <v>2658</v>
      </c>
      <c r="B117" s="33">
        <v>44679</v>
      </c>
      <c r="C117" s="34" t="s">
        <v>443</v>
      </c>
      <c r="D117" s="34" t="s">
        <v>2152</v>
      </c>
      <c r="E117" s="6">
        <f t="shared" si="8"/>
        <v>14.3</v>
      </c>
      <c r="F117" s="49">
        <v>2</v>
      </c>
      <c r="G117" s="6">
        <f t="shared" si="2"/>
        <v>7.15</v>
      </c>
      <c r="H117" s="58">
        <f t="shared" si="3"/>
        <v>7.15</v>
      </c>
    </row>
    <row r="118" spans="1:8" ht="15.75" customHeight="1">
      <c r="A118" s="8" t="s">
        <v>2658</v>
      </c>
      <c r="B118" s="35">
        <v>44679</v>
      </c>
      <c r="C118" s="34" t="s">
        <v>2868</v>
      </c>
      <c r="D118" s="36" t="s">
        <v>2279</v>
      </c>
      <c r="E118" s="6">
        <f t="shared" si="8"/>
        <v>23.2</v>
      </c>
      <c r="F118" s="48">
        <v>2</v>
      </c>
      <c r="G118" s="6">
        <f t="shared" si="2"/>
        <v>11.6</v>
      </c>
      <c r="H118" s="58">
        <f t="shared" si="3"/>
        <v>11.6</v>
      </c>
    </row>
    <row r="119" spans="1:8" ht="15.75" customHeight="1">
      <c r="A119" s="8" t="s">
        <v>2658</v>
      </c>
      <c r="B119" s="33">
        <v>44680</v>
      </c>
      <c r="C119" s="34" t="s">
        <v>3516</v>
      </c>
      <c r="D119" s="34" t="s">
        <v>3517</v>
      </c>
      <c r="E119" s="6">
        <f t="shared" si="8"/>
        <v>124.87</v>
      </c>
      <c r="F119" s="49">
        <v>0</v>
      </c>
      <c r="G119" s="6" t="str">
        <f t="shared" si="2"/>
        <v/>
      </c>
      <c r="H119" s="58">
        <f t="shared" si="3"/>
        <v>124.87</v>
      </c>
    </row>
    <row r="120" spans="1:8" ht="15.75" customHeight="1">
      <c r="A120" s="8" t="s">
        <v>2658</v>
      </c>
      <c r="B120" s="33">
        <v>44680</v>
      </c>
      <c r="C120" s="34" t="s">
        <v>3518</v>
      </c>
      <c r="D120" s="34" t="s">
        <v>2545</v>
      </c>
      <c r="E120" s="6">
        <f t="shared" si="8"/>
        <v>3.2</v>
      </c>
      <c r="F120" s="48">
        <v>2</v>
      </c>
      <c r="G120" s="6">
        <f t="shared" si="2"/>
        <v>1.6</v>
      </c>
      <c r="H120" s="58">
        <f t="shared" si="3"/>
        <v>1.6</v>
      </c>
    </row>
    <row r="121" spans="1:8" ht="15.75" customHeight="1">
      <c r="A121" s="8" t="s">
        <v>2658</v>
      </c>
      <c r="B121" s="33">
        <v>44680</v>
      </c>
      <c r="C121" s="34" t="s">
        <v>3518</v>
      </c>
      <c r="D121" s="34" t="s">
        <v>1258</v>
      </c>
      <c r="E121" s="6">
        <f t="shared" si="8"/>
        <v>2.1</v>
      </c>
      <c r="F121" s="49">
        <v>2</v>
      </c>
      <c r="G121" s="6">
        <f t="shared" si="2"/>
        <v>1.05</v>
      </c>
      <c r="H121" s="58">
        <f t="shared" si="3"/>
        <v>1.05</v>
      </c>
    </row>
    <row r="122" spans="1:8" ht="15.75" customHeight="1">
      <c r="A122" s="8" t="s">
        <v>2658</v>
      </c>
      <c r="B122" s="33">
        <v>44680</v>
      </c>
      <c r="C122" s="34" t="s">
        <v>3519</v>
      </c>
      <c r="D122" s="34" t="s">
        <v>2636</v>
      </c>
      <c r="E122" s="6">
        <f t="shared" si="8"/>
        <v>26.2</v>
      </c>
      <c r="F122" s="49">
        <v>0</v>
      </c>
      <c r="G122" s="6" t="str">
        <f t="shared" si="2"/>
        <v/>
      </c>
      <c r="H122" s="58">
        <f t="shared" si="3"/>
        <v>26.2</v>
      </c>
    </row>
    <row r="123" spans="1:8" ht="15.75" customHeight="1">
      <c r="A123" s="8" t="s">
        <v>2658</v>
      </c>
      <c r="B123" s="35">
        <v>44680</v>
      </c>
      <c r="C123" s="36" t="s">
        <v>3520</v>
      </c>
      <c r="D123" s="36" t="s">
        <v>3521</v>
      </c>
      <c r="E123" s="6">
        <f t="shared" si="8"/>
        <v>51.1</v>
      </c>
      <c r="F123" s="48">
        <v>2</v>
      </c>
      <c r="G123" s="6">
        <f t="shared" si="2"/>
        <v>25.55</v>
      </c>
      <c r="H123" s="58">
        <f t="shared" si="3"/>
        <v>25.55</v>
      </c>
    </row>
    <row r="124" spans="1:8" ht="15.75" customHeight="1">
      <c r="A124" s="8" t="s">
        <v>2658</v>
      </c>
      <c r="B124" s="33">
        <v>44680</v>
      </c>
      <c r="C124" s="34" t="s">
        <v>3522</v>
      </c>
      <c r="D124" s="34" t="s">
        <v>3523</v>
      </c>
      <c r="E124" s="6">
        <f t="shared" si="8"/>
        <v>241.8</v>
      </c>
      <c r="F124" s="49">
        <v>0</v>
      </c>
      <c r="G124" s="6" t="str">
        <f t="shared" si="2"/>
        <v/>
      </c>
      <c r="H124" s="58">
        <f t="shared" si="3"/>
        <v>241.8</v>
      </c>
    </row>
    <row r="125" spans="1:8" ht="15.75" customHeight="1">
      <c r="A125" s="8" t="s">
        <v>2658</v>
      </c>
      <c r="B125" s="33">
        <v>44680</v>
      </c>
      <c r="C125" s="34" t="s">
        <v>3524</v>
      </c>
      <c r="D125" s="34" t="s">
        <v>954</v>
      </c>
      <c r="E125" s="6">
        <f t="shared" si="8"/>
        <v>4.5</v>
      </c>
      <c r="F125" s="49">
        <v>2</v>
      </c>
      <c r="G125" s="6">
        <f t="shared" si="2"/>
        <v>2.25</v>
      </c>
      <c r="H125" s="58">
        <f t="shared" si="3"/>
        <v>2.25</v>
      </c>
    </row>
    <row r="126" spans="1:8" ht="15.75" customHeight="1">
      <c r="A126" s="8" t="s">
        <v>2658</v>
      </c>
      <c r="B126" s="33">
        <v>44681</v>
      </c>
      <c r="C126" s="34" t="s">
        <v>2464</v>
      </c>
      <c r="D126" s="34" t="s">
        <v>625</v>
      </c>
      <c r="E126" s="6">
        <f t="shared" si="8"/>
        <v>35.31</v>
      </c>
      <c r="F126" s="49">
        <v>2</v>
      </c>
      <c r="G126" s="6">
        <f t="shared" si="2"/>
        <v>17.655000000000001</v>
      </c>
      <c r="H126" s="58">
        <f t="shared" si="3"/>
        <v>17.655000000000001</v>
      </c>
    </row>
    <row r="127" spans="1:8" ht="15.75" customHeight="1">
      <c r="A127" s="8" t="s">
        <v>2658</v>
      </c>
      <c r="B127" s="33">
        <v>44681</v>
      </c>
      <c r="C127" s="34" t="s">
        <v>2797</v>
      </c>
      <c r="D127" s="34" t="s">
        <v>496</v>
      </c>
      <c r="E127" s="6">
        <f t="shared" si="8"/>
        <v>61.2</v>
      </c>
      <c r="F127" s="49">
        <v>2</v>
      </c>
      <c r="G127" s="6">
        <f t="shared" si="2"/>
        <v>30.6</v>
      </c>
      <c r="H127" s="58">
        <f t="shared" si="3"/>
        <v>30.6</v>
      </c>
    </row>
    <row r="128" spans="1:8" ht="15.75" customHeight="1">
      <c r="A128" s="8" t="s">
        <v>2658</v>
      </c>
      <c r="B128" s="33">
        <v>44681</v>
      </c>
      <c r="C128" s="34" t="s">
        <v>3246</v>
      </c>
      <c r="D128" s="34" t="s">
        <v>59</v>
      </c>
      <c r="E128" s="6">
        <f t="shared" si="8"/>
        <v>2.9</v>
      </c>
      <c r="F128" s="49">
        <v>2</v>
      </c>
      <c r="G128" s="6">
        <f t="shared" si="2"/>
        <v>1.45</v>
      </c>
      <c r="H128" s="58">
        <f t="shared" si="3"/>
        <v>1.45</v>
      </c>
    </row>
    <row r="129" spans="1:8" ht="15.75" customHeight="1">
      <c r="A129" s="8" t="s">
        <v>2658</v>
      </c>
      <c r="B129" s="33">
        <v>44681</v>
      </c>
      <c r="C129" s="34" t="s">
        <v>3525</v>
      </c>
      <c r="D129" s="34" t="s">
        <v>1132</v>
      </c>
      <c r="E129" s="6">
        <f t="shared" si="8"/>
        <v>0.48</v>
      </c>
      <c r="F129" s="49">
        <v>2</v>
      </c>
      <c r="G129" s="6">
        <f t="shared" si="2"/>
        <v>0.24</v>
      </c>
      <c r="H129" s="58">
        <f t="shared" si="3"/>
        <v>0.24</v>
      </c>
    </row>
    <row r="130" spans="1:8" ht="15.75" customHeight="1">
      <c r="A130" s="8" t="s">
        <v>2658</v>
      </c>
      <c r="B130" s="33">
        <v>44682</v>
      </c>
      <c r="C130" s="34" t="s">
        <v>3454</v>
      </c>
      <c r="D130" s="34" t="s">
        <v>59</v>
      </c>
      <c r="E130" s="6">
        <f t="shared" si="8"/>
        <v>2.9</v>
      </c>
      <c r="F130" s="49">
        <v>2</v>
      </c>
      <c r="G130" s="6">
        <f t="shared" si="2"/>
        <v>1.45</v>
      </c>
      <c r="H130" s="58">
        <f t="shared" si="3"/>
        <v>1.45</v>
      </c>
    </row>
    <row r="131" spans="1:8" ht="15.75" customHeight="1">
      <c r="A131" s="8" t="s">
        <v>2658</v>
      </c>
      <c r="B131" s="33">
        <v>44683</v>
      </c>
      <c r="C131" s="34" t="s">
        <v>3526</v>
      </c>
      <c r="D131" s="34" t="s">
        <v>3527</v>
      </c>
      <c r="E131" s="6">
        <f t="shared" si="8"/>
        <v>390.55</v>
      </c>
      <c r="F131" s="49">
        <v>0</v>
      </c>
      <c r="G131" s="6" t="str">
        <f t="shared" si="2"/>
        <v/>
      </c>
      <c r="H131" s="58">
        <f t="shared" si="3"/>
        <v>390.55</v>
      </c>
    </row>
    <row r="132" spans="1:8" ht="15.75" customHeight="1">
      <c r="A132" s="8" t="s">
        <v>2658</v>
      </c>
      <c r="B132" s="33">
        <v>44683</v>
      </c>
      <c r="C132" s="34" t="s">
        <v>2645</v>
      </c>
      <c r="D132" s="34" t="s">
        <v>557</v>
      </c>
      <c r="E132" s="6">
        <f t="shared" si="8"/>
        <v>18</v>
      </c>
      <c r="F132" s="49">
        <v>0</v>
      </c>
      <c r="G132" s="6" t="str">
        <f t="shared" si="2"/>
        <v/>
      </c>
      <c r="H132" s="58">
        <f t="shared" si="3"/>
        <v>18</v>
      </c>
    </row>
    <row r="133" spans="1:8" ht="15.75" customHeight="1">
      <c r="A133" s="8" t="s">
        <v>2658</v>
      </c>
      <c r="B133" s="33">
        <v>44683</v>
      </c>
      <c r="C133" s="34" t="s">
        <v>265</v>
      </c>
      <c r="D133" s="34" t="s">
        <v>1529</v>
      </c>
      <c r="E133" s="6">
        <f t="shared" si="8"/>
        <v>7</v>
      </c>
      <c r="F133" s="49">
        <v>2</v>
      </c>
      <c r="G133" s="6">
        <f t="shared" si="2"/>
        <v>3.5</v>
      </c>
      <c r="H133" s="58">
        <f t="shared" si="3"/>
        <v>3.5</v>
      </c>
    </row>
    <row r="134" spans="1:8" ht="15.75" customHeight="1">
      <c r="A134" s="8" t="s">
        <v>2658</v>
      </c>
      <c r="B134" s="33">
        <v>44683</v>
      </c>
      <c r="C134" s="34" t="s">
        <v>3200</v>
      </c>
      <c r="D134" s="34" t="s">
        <v>1055</v>
      </c>
      <c r="E134" s="6">
        <f t="shared" si="8"/>
        <v>23.8</v>
      </c>
      <c r="F134" s="49">
        <v>2</v>
      </c>
      <c r="G134" s="6">
        <f t="shared" si="2"/>
        <v>11.9</v>
      </c>
      <c r="H134" s="58">
        <f t="shared" si="3"/>
        <v>11.9</v>
      </c>
    </row>
    <row r="135" spans="1:8" ht="15.75" customHeight="1">
      <c r="A135" s="8" t="s">
        <v>2658</v>
      </c>
      <c r="B135" s="35">
        <v>44685</v>
      </c>
      <c r="C135" s="34" t="s">
        <v>3528</v>
      </c>
      <c r="D135" s="34" t="s">
        <v>3529</v>
      </c>
      <c r="E135" s="6">
        <f t="shared" si="8"/>
        <v>652</v>
      </c>
      <c r="F135" s="49">
        <v>2</v>
      </c>
      <c r="G135" s="6">
        <f t="shared" si="2"/>
        <v>326</v>
      </c>
      <c r="H135" s="58">
        <f t="shared" si="3"/>
        <v>326</v>
      </c>
    </row>
    <row r="136" spans="1:8" ht="15.75" customHeight="1">
      <c r="A136" s="8" t="s">
        <v>3361</v>
      </c>
      <c r="B136" s="35">
        <v>44662</v>
      </c>
      <c r="C136" s="34" t="s">
        <v>292</v>
      </c>
      <c r="D136" s="34" t="s">
        <v>3530</v>
      </c>
      <c r="E136" s="6">
        <f t="shared" si="8"/>
        <v>83.54</v>
      </c>
      <c r="F136" s="49">
        <v>2</v>
      </c>
      <c r="G136" s="6">
        <f t="shared" si="2"/>
        <v>41.77</v>
      </c>
      <c r="H136" s="58">
        <f t="shared" si="3"/>
        <v>41.77</v>
      </c>
    </row>
    <row r="137" spans="1:8" ht="15.75" customHeight="1">
      <c r="A137" s="8" t="s">
        <v>3361</v>
      </c>
      <c r="B137" s="35">
        <v>44666</v>
      </c>
      <c r="C137" s="34" t="s">
        <v>3531</v>
      </c>
      <c r="D137" s="34" t="s">
        <v>773</v>
      </c>
      <c r="E137" s="6">
        <f t="shared" si="8"/>
        <v>15</v>
      </c>
      <c r="F137" s="49">
        <v>2</v>
      </c>
      <c r="G137" s="6">
        <f t="shared" si="2"/>
        <v>7.5</v>
      </c>
      <c r="H137" s="58">
        <f t="shared" si="3"/>
        <v>7.5</v>
      </c>
    </row>
    <row r="138" spans="1:8" ht="15.75" customHeight="1">
      <c r="A138" s="8" t="s">
        <v>3361</v>
      </c>
      <c r="B138" s="35">
        <v>44677</v>
      </c>
      <c r="C138" s="34" t="s">
        <v>3532</v>
      </c>
      <c r="D138" s="34" t="s">
        <v>358</v>
      </c>
      <c r="E138" s="6">
        <f t="shared" si="8"/>
        <v>10</v>
      </c>
      <c r="F138" s="49">
        <v>2</v>
      </c>
      <c r="G138" s="6">
        <f t="shared" si="2"/>
        <v>5</v>
      </c>
      <c r="H138" s="58">
        <f t="shared" si="3"/>
        <v>5</v>
      </c>
    </row>
    <row r="139" spans="1:8" ht="15.75" customHeight="1">
      <c r="A139" s="8" t="s">
        <v>3361</v>
      </c>
      <c r="B139" s="35">
        <v>44678</v>
      </c>
      <c r="C139" s="34" t="s">
        <v>3533</v>
      </c>
      <c r="D139" s="34" t="s">
        <v>256</v>
      </c>
      <c r="E139" s="6">
        <f t="shared" si="8"/>
        <v>11</v>
      </c>
      <c r="F139" s="49">
        <v>2</v>
      </c>
      <c r="G139" s="6">
        <f t="shared" si="2"/>
        <v>5.5</v>
      </c>
      <c r="H139" s="58">
        <f t="shared" si="3"/>
        <v>5.5</v>
      </c>
    </row>
    <row r="140" spans="1:8" ht="15.75" customHeight="1">
      <c r="A140" s="8" t="s">
        <v>3361</v>
      </c>
      <c r="B140" s="35">
        <v>44679</v>
      </c>
      <c r="C140" s="34" t="s">
        <v>3534</v>
      </c>
      <c r="D140" s="34" t="s">
        <v>358</v>
      </c>
      <c r="E140" s="6">
        <f t="shared" si="8"/>
        <v>10</v>
      </c>
      <c r="F140" s="49">
        <v>2</v>
      </c>
      <c r="G140" s="6">
        <f t="shared" si="2"/>
        <v>5</v>
      </c>
      <c r="H140" s="58">
        <f t="shared" si="3"/>
        <v>5</v>
      </c>
    </row>
    <row r="141" spans="1:8" ht="15.75" customHeight="1">
      <c r="A141" s="8" t="s">
        <v>3361</v>
      </c>
      <c r="B141" s="35">
        <v>44684</v>
      </c>
      <c r="C141" s="34" t="s">
        <v>1993</v>
      </c>
      <c r="D141" s="34" t="s">
        <v>3535</v>
      </c>
      <c r="E141" s="6">
        <f t="shared" si="8"/>
        <v>76.62</v>
      </c>
      <c r="F141" s="49">
        <v>2</v>
      </c>
      <c r="G141" s="6">
        <f t="shared" si="2"/>
        <v>38.31</v>
      </c>
      <c r="H141" s="58">
        <f t="shared" si="3"/>
        <v>38.31</v>
      </c>
    </row>
    <row r="142" spans="1:8" ht="15.75" customHeight="1">
      <c r="A142" s="8" t="s">
        <v>3361</v>
      </c>
      <c r="B142" s="35">
        <v>44685</v>
      </c>
      <c r="C142" s="34" t="s">
        <v>3536</v>
      </c>
      <c r="D142" s="34" t="s">
        <v>358</v>
      </c>
      <c r="E142" s="6">
        <f t="shared" si="8"/>
        <v>10</v>
      </c>
      <c r="F142" s="49">
        <v>2</v>
      </c>
      <c r="G142" s="6">
        <f t="shared" si="2"/>
        <v>5</v>
      </c>
      <c r="H142" s="58">
        <f t="shared" si="3"/>
        <v>5</v>
      </c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B146" s="33"/>
      <c r="E146" s="6"/>
      <c r="F146" s="49"/>
      <c r="G146" s="6"/>
      <c r="H146" s="58"/>
    </row>
    <row r="147" spans="1:8" ht="15.75" customHeight="1">
      <c r="B147" s="35"/>
      <c r="E147" s="6"/>
      <c r="F147" s="49"/>
      <c r="G147" s="6"/>
      <c r="H147" s="58"/>
    </row>
    <row r="148" spans="1:8" ht="15.75" customHeight="1">
      <c r="B148" s="35"/>
      <c r="E148" s="6"/>
      <c r="F148" s="49"/>
      <c r="G148" s="6"/>
      <c r="H148" s="58"/>
    </row>
    <row r="149" spans="1:8" ht="15.75" customHeight="1">
      <c r="B149" s="35"/>
      <c r="E149" s="6"/>
      <c r="F149" s="49"/>
      <c r="G149" s="6"/>
      <c r="H149" s="58"/>
    </row>
    <row r="150" spans="1:8" ht="15.75" customHeight="1">
      <c r="B150" s="33"/>
      <c r="E150" s="6"/>
      <c r="F150" s="49"/>
      <c r="G150" s="6"/>
      <c r="H150" s="58"/>
    </row>
    <row r="151" spans="1:8" ht="15.75" customHeight="1">
      <c r="F151" s="49"/>
      <c r="G151" s="13"/>
    </row>
    <row r="152" spans="1:8" ht="15.75" customHeight="1">
      <c r="F152" s="49"/>
      <c r="G152" s="13"/>
    </row>
    <row r="153" spans="1:8" ht="15.75" customHeight="1">
      <c r="F153" s="49"/>
      <c r="G153" s="13"/>
    </row>
    <row r="154" spans="1:8" ht="15.75" customHeight="1">
      <c r="F154" s="49"/>
      <c r="G154" s="13"/>
    </row>
    <row r="155" spans="1:8" ht="15.75" customHeight="1">
      <c r="F155" s="49"/>
      <c r="G155" s="13"/>
    </row>
    <row r="156" spans="1:8" ht="15.75" customHeight="1">
      <c r="F156" s="49"/>
      <c r="G156" s="13"/>
    </row>
    <row r="157" spans="1:8" ht="15.75" customHeight="1">
      <c r="F157" s="49"/>
      <c r="G157" s="13"/>
    </row>
    <row r="158" spans="1:8" ht="15.75" customHeight="1">
      <c r="F158" s="49"/>
      <c r="G158" s="13"/>
    </row>
    <row r="159" spans="1:8" ht="15.75" customHeight="1">
      <c r="F159" s="49"/>
      <c r="G159" s="13"/>
    </row>
    <row r="160" spans="1:8" ht="15.75" customHeight="1">
      <c r="F160" s="49"/>
      <c r="G160" s="13"/>
    </row>
    <row r="161" spans="6:7" ht="15.75" customHeight="1">
      <c r="F161" s="49"/>
      <c r="G161" s="13"/>
    </row>
    <row r="162" spans="6:7" ht="15.75" customHeight="1">
      <c r="F162" s="49"/>
      <c r="G162" s="13"/>
    </row>
    <row r="163" spans="6:7" ht="15.75" customHeight="1">
      <c r="F163" s="49"/>
      <c r="G163" s="13"/>
    </row>
    <row r="164" spans="6:7" ht="15.75" customHeight="1">
      <c r="F164" s="49"/>
      <c r="G164" s="13"/>
    </row>
    <row r="165" spans="6:7" ht="15.75" customHeight="1">
      <c r="F165" s="49"/>
      <c r="G165" s="13"/>
    </row>
    <row r="166" spans="6:7" ht="15.75" customHeight="1">
      <c r="F166" s="49"/>
      <c r="G166" s="13"/>
    </row>
    <row r="167" spans="6:7" ht="15.75" customHeight="1">
      <c r="F167" s="49"/>
      <c r="G167" s="13"/>
    </row>
    <row r="168" spans="6:7" ht="15.75" customHeight="1">
      <c r="F168" s="49"/>
      <c r="G168" s="13"/>
    </row>
    <row r="169" spans="6:7" ht="15.75" customHeight="1">
      <c r="F169" s="49"/>
      <c r="G169" s="13"/>
    </row>
    <row r="170" spans="6:7" ht="15.75" customHeight="1">
      <c r="F170" s="49"/>
      <c r="G170" s="13"/>
    </row>
    <row r="171" spans="6:7" ht="15.75" customHeight="1">
      <c r="F171" s="49"/>
      <c r="G171" s="13"/>
    </row>
    <row r="172" spans="6:7" ht="15.75" customHeight="1">
      <c r="F172" s="49"/>
      <c r="G172" s="13"/>
    </row>
    <row r="173" spans="6:7" ht="15.75" customHeight="1">
      <c r="F173" s="49"/>
      <c r="G173" s="13"/>
    </row>
    <row r="174" spans="6:7" ht="15.75" customHeight="1">
      <c r="F174" s="49"/>
      <c r="G174" s="13"/>
    </row>
    <row r="175" spans="6:7" ht="15.75" customHeight="1">
      <c r="F175" s="49"/>
      <c r="G175" s="13"/>
    </row>
    <row r="176" spans="6:7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50" xr:uid="{9B634811-7C9E-4B73-9AAF-A63E406F64B1}">
        <sortState xmlns:xlrd2="http://schemas.microsoft.com/office/spreadsheetml/2017/richdata2" ref="A2:H150">
          <sortCondition descending="1" ref="E2:E150"/>
          <sortCondition descending="1" ref="H2:H150"/>
        </sortState>
      </autoFilter>
    </customSheetView>
  </customSheetView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1863</v>
      </c>
      <c r="B1" s="8"/>
      <c r="C1" s="8"/>
      <c r="D1" s="8"/>
      <c r="E1" s="6">
        <f>SUM(E3:E200)</f>
        <v>9433.8600000000024</v>
      </c>
      <c r="F1" s="48"/>
      <c r="G1" s="59">
        <f t="shared" ref="G1:H1" si="0">SUM(G3:G200)</f>
        <v>3992.7072662400487</v>
      </c>
      <c r="H1" s="27">
        <f t="shared" si="0"/>
        <v>5441.1527337599528</v>
      </c>
      <c r="I1" s="31" t="s">
        <v>1864</v>
      </c>
      <c r="J1" s="31">
        <f>G1*1</f>
        <v>3992.7072662400487</v>
      </c>
      <c r="K1" s="31">
        <f>SUM(G1:H1)-J1</f>
        <v>5441.1527337599518</v>
      </c>
      <c r="L1" s="31">
        <f>SUM(J1:K1)</f>
        <v>9433.86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4238.7072662400487</v>
      </c>
      <c r="K2" s="31">
        <f>K1+K6+K7</f>
        <v>5810.1527337599518</v>
      </c>
      <c r="L2" s="31">
        <f>SUM(J2:K2)</f>
        <v>10048.86</v>
      </c>
    </row>
    <row r="3" spans="1:12" ht="15.75">
      <c r="A3" s="8" t="s">
        <v>2658</v>
      </c>
      <c r="B3" s="35">
        <v>44681</v>
      </c>
      <c r="C3" s="34" t="s">
        <v>3537</v>
      </c>
      <c r="D3" s="34" t="s">
        <v>1077</v>
      </c>
      <c r="E3" s="6">
        <f t="shared" ref="E3:E44" si="1">MID(D3,3,LEN(D3)-2)+0</f>
        <v>1.9</v>
      </c>
      <c r="F3" s="48">
        <v>0</v>
      </c>
      <c r="G3" s="6" t="str">
        <f t="shared" ref="G3:G163" si="2">IFERROR(E3/F3,"")</f>
        <v/>
      </c>
      <c r="H3" s="58">
        <f t="shared" ref="H3:H163" si="3">IF(F3=0,E3,E3-G3)</f>
        <v>1.9</v>
      </c>
      <c r="I3" s="60" t="s">
        <v>1868</v>
      </c>
      <c r="J3" s="61">
        <f>J1-J7+J6</f>
        <v>4238.7072662400487</v>
      </c>
      <c r="K3" s="32"/>
      <c r="L3" s="32"/>
    </row>
    <row r="4" spans="1:12">
      <c r="A4" s="8" t="s">
        <v>2658</v>
      </c>
      <c r="B4" s="35">
        <v>44681</v>
      </c>
      <c r="C4" s="34" t="s">
        <v>2426</v>
      </c>
      <c r="D4" s="34" t="s">
        <v>3538</v>
      </c>
      <c r="E4" s="6">
        <f t="shared" si="1"/>
        <v>249</v>
      </c>
      <c r="F4" s="48">
        <v>2</v>
      </c>
      <c r="G4" s="6">
        <f t="shared" si="2"/>
        <v>124.5</v>
      </c>
      <c r="H4" s="58">
        <f t="shared" si="3"/>
        <v>124.5</v>
      </c>
    </row>
    <row r="5" spans="1:12" ht="15.75">
      <c r="A5" s="8" t="s">
        <v>2658</v>
      </c>
      <c r="B5" s="35">
        <v>44681</v>
      </c>
      <c r="C5" s="34" t="s">
        <v>3158</v>
      </c>
      <c r="D5" s="34" t="s">
        <v>358</v>
      </c>
      <c r="E5" s="6">
        <f t="shared" si="1"/>
        <v>10</v>
      </c>
      <c r="F5" s="48">
        <v>2</v>
      </c>
      <c r="G5" s="6">
        <f t="shared" si="2"/>
        <v>5</v>
      </c>
      <c r="H5" s="58">
        <f t="shared" si="3"/>
        <v>5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44681</v>
      </c>
      <c r="C6" s="34" t="s">
        <v>2404</v>
      </c>
      <c r="D6" s="34" t="s">
        <v>1227</v>
      </c>
      <c r="E6" s="6">
        <f t="shared" si="1"/>
        <v>22.9</v>
      </c>
      <c r="F6" s="48">
        <v>0</v>
      </c>
      <c r="G6" s="6" t="str">
        <f t="shared" si="2"/>
        <v/>
      </c>
      <c r="H6" s="58">
        <f t="shared" si="3"/>
        <v>22.9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44682</v>
      </c>
      <c r="C7" s="34" t="s">
        <v>3246</v>
      </c>
      <c r="D7" s="34" t="s">
        <v>329</v>
      </c>
      <c r="E7" s="6">
        <f t="shared" si="1"/>
        <v>2.8</v>
      </c>
      <c r="F7" s="48">
        <v>2</v>
      </c>
      <c r="G7" s="6">
        <f t="shared" si="2"/>
        <v>1.4</v>
      </c>
      <c r="H7" s="58">
        <f t="shared" si="3"/>
        <v>1.4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44682</v>
      </c>
      <c r="C8" s="34" t="s">
        <v>1842</v>
      </c>
      <c r="D8" s="34" t="s">
        <v>256</v>
      </c>
      <c r="E8" s="6">
        <f t="shared" si="1"/>
        <v>11</v>
      </c>
      <c r="F8" s="57">
        <v>2</v>
      </c>
      <c r="G8" s="6">
        <f t="shared" si="2"/>
        <v>5.5</v>
      </c>
      <c r="H8" s="58">
        <f t="shared" si="3"/>
        <v>5.5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44682</v>
      </c>
      <c r="C9" s="34" t="s">
        <v>3539</v>
      </c>
      <c r="D9" s="34" t="s">
        <v>3540</v>
      </c>
      <c r="E9" s="6">
        <f t="shared" si="1"/>
        <v>159</v>
      </c>
      <c r="F9" s="48">
        <v>0</v>
      </c>
      <c r="G9" s="6" t="str">
        <f t="shared" si="2"/>
        <v/>
      </c>
      <c r="H9" s="58">
        <f t="shared" si="3"/>
        <v>159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44682</v>
      </c>
      <c r="C10" s="34" t="s">
        <v>3055</v>
      </c>
      <c r="D10" s="36" t="s">
        <v>617</v>
      </c>
      <c r="E10" s="6">
        <f t="shared" si="1"/>
        <v>4.3</v>
      </c>
      <c r="F10" s="48">
        <v>2</v>
      </c>
      <c r="G10" s="6">
        <f t="shared" si="2"/>
        <v>2.15</v>
      </c>
      <c r="H10" s="58">
        <f t="shared" si="3"/>
        <v>2.15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44682</v>
      </c>
      <c r="C11" s="34" t="s">
        <v>3541</v>
      </c>
      <c r="D11" s="34" t="s">
        <v>3542</v>
      </c>
      <c r="E11" s="6">
        <f t="shared" si="1"/>
        <v>22.25</v>
      </c>
      <c r="F11" s="48">
        <v>2</v>
      </c>
      <c r="G11" s="6">
        <f t="shared" si="2"/>
        <v>11.125</v>
      </c>
      <c r="H11" s="58">
        <f t="shared" si="3"/>
        <v>11.125</v>
      </c>
    </row>
    <row r="12" spans="1:12" ht="15.75">
      <c r="A12" s="8" t="s">
        <v>2658</v>
      </c>
      <c r="B12" s="35">
        <v>44683</v>
      </c>
      <c r="C12" s="34" t="s">
        <v>3055</v>
      </c>
      <c r="D12" s="34" t="s">
        <v>617</v>
      </c>
      <c r="E12" s="6">
        <f t="shared" si="1"/>
        <v>4.3</v>
      </c>
      <c r="F12" s="48">
        <v>2</v>
      </c>
      <c r="G12" s="6">
        <f t="shared" si="2"/>
        <v>2.15</v>
      </c>
      <c r="H12" s="58">
        <f t="shared" si="3"/>
        <v>2.15</v>
      </c>
      <c r="I12" s="1" t="s">
        <v>1818</v>
      </c>
      <c r="J12" s="16">
        <f>J8-K2</f>
        <v>-212.15273375995184</v>
      </c>
      <c r="K12" s="17">
        <f t="shared" ref="K12:K13" si="4">J12/J8</f>
        <v>-3.7897951725607691E-2</v>
      </c>
    </row>
    <row r="13" spans="1:12" ht="15.75">
      <c r="A13" s="8" t="s">
        <v>2658</v>
      </c>
      <c r="B13" s="35">
        <v>44683</v>
      </c>
      <c r="C13" s="34" t="s">
        <v>458</v>
      </c>
      <c r="D13" s="34" t="s">
        <v>1529</v>
      </c>
      <c r="E13" s="6">
        <f t="shared" si="1"/>
        <v>7</v>
      </c>
      <c r="F13" s="48">
        <v>2</v>
      </c>
      <c r="G13" s="6">
        <f t="shared" si="2"/>
        <v>3.5</v>
      </c>
      <c r="H13" s="58">
        <f t="shared" si="3"/>
        <v>3.5</v>
      </c>
      <c r="I13" s="1" t="s">
        <v>1821</v>
      </c>
      <c r="J13" s="16">
        <f>J9-J2</f>
        <v>-283.45726624004874</v>
      </c>
      <c r="K13" s="17">
        <f t="shared" si="4"/>
        <v>-7.1666080839403012E-2</v>
      </c>
    </row>
    <row r="14" spans="1:12">
      <c r="A14" s="8" t="s">
        <v>2658</v>
      </c>
      <c r="B14" s="35">
        <v>44683</v>
      </c>
      <c r="C14" s="36" t="s">
        <v>3543</v>
      </c>
      <c r="D14" s="36" t="s">
        <v>3544</v>
      </c>
      <c r="E14" s="6">
        <f t="shared" si="1"/>
        <v>27.31</v>
      </c>
      <c r="F14" s="48">
        <v>2</v>
      </c>
      <c r="G14" s="6">
        <f t="shared" si="2"/>
        <v>13.654999999999999</v>
      </c>
      <c r="H14" s="58">
        <f t="shared" si="3"/>
        <v>13.654999999999999</v>
      </c>
    </row>
    <row r="15" spans="1:12">
      <c r="A15" s="8" t="s">
        <v>2658</v>
      </c>
      <c r="B15" s="35">
        <v>44684</v>
      </c>
      <c r="C15" s="34" t="s">
        <v>2444</v>
      </c>
      <c r="D15" s="34" t="s">
        <v>2628</v>
      </c>
      <c r="E15" s="6">
        <f t="shared" si="1"/>
        <v>19.5</v>
      </c>
      <c r="F15" s="48">
        <v>2</v>
      </c>
      <c r="G15" s="6">
        <f t="shared" si="2"/>
        <v>9.75</v>
      </c>
      <c r="H15" s="58">
        <f t="shared" si="3"/>
        <v>9.75</v>
      </c>
    </row>
    <row r="16" spans="1:12">
      <c r="A16" s="8" t="s">
        <v>2658</v>
      </c>
      <c r="B16" s="35">
        <v>44684</v>
      </c>
      <c r="C16" s="34" t="s">
        <v>1916</v>
      </c>
      <c r="D16" s="34" t="s">
        <v>1252</v>
      </c>
      <c r="E16" s="6">
        <f t="shared" si="1"/>
        <v>1.6</v>
      </c>
      <c r="F16" s="48">
        <v>2</v>
      </c>
      <c r="G16" s="6">
        <f t="shared" si="2"/>
        <v>0.8</v>
      </c>
      <c r="H16" s="58">
        <f t="shared" si="3"/>
        <v>0.8</v>
      </c>
    </row>
    <row r="17" spans="1:10">
      <c r="A17" s="8" t="s">
        <v>2658</v>
      </c>
      <c r="B17" s="35">
        <v>44684</v>
      </c>
      <c r="C17" s="34" t="s">
        <v>2713</v>
      </c>
      <c r="D17" s="34" t="s">
        <v>464</v>
      </c>
      <c r="E17" s="6">
        <f t="shared" si="1"/>
        <v>3.1</v>
      </c>
      <c r="F17" s="48">
        <v>2</v>
      </c>
      <c r="G17" s="6">
        <f t="shared" si="2"/>
        <v>1.55</v>
      </c>
      <c r="H17" s="58">
        <f t="shared" si="3"/>
        <v>1.55</v>
      </c>
    </row>
    <row r="18" spans="1:10">
      <c r="A18" s="8" t="s">
        <v>2658</v>
      </c>
      <c r="B18" s="35">
        <v>44685</v>
      </c>
      <c r="C18" s="34" t="s">
        <v>3</v>
      </c>
      <c r="D18" s="34" t="s">
        <v>770</v>
      </c>
      <c r="E18" s="6">
        <f t="shared" si="1"/>
        <v>3.4</v>
      </c>
      <c r="F18" s="48">
        <v>2</v>
      </c>
      <c r="G18" s="6">
        <f t="shared" si="2"/>
        <v>1.7</v>
      </c>
      <c r="H18" s="58">
        <f t="shared" si="3"/>
        <v>1.7</v>
      </c>
    </row>
    <row r="19" spans="1:10">
      <c r="A19" s="8" t="s">
        <v>2658</v>
      </c>
      <c r="B19" s="33">
        <v>44685</v>
      </c>
      <c r="C19" s="34" t="s">
        <v>443</v>
      </c>
      <c r="D19" s="34" t="s">
        <v>1829</v>
      </c>
      <c r="E19" s="6">
        <f t="shared" si="1"/>
        <v>10.8</v>
      </c>
      <c r="F19" s="48">
        <v>2</v>
      </c>
      <c r="G19" s="6">
        <f t="shared" si="2"/>
        <v>5.4</v>
      </c>
      <c r="H19" s="58">
        <f t="shared" si="3"/>
        <v>5.4</v>
      </c>
    </row>
    <row r="20" spans="1:10">
      <c r="A20" s="8" t="s">
        <v>2658</v>
      </c>
      <c r="B20" s="35">
        <v>44685</v>
      </c>
      <c r="C20" s="34" t="s">
        <v>443</v>
      </c>
      <c r="D20" s="34" t="s">
        <v>2570</v>
      </c>
      <c r="E20" s="6">
        <f t="shared" si="1"/>
        <v>14.6</v>
      </c>
      <c r="F20" s="48">
        <v>2</v>
      </c>
      <c r="G20" s="6">
        <f t="shared" si="2"/>
        <v>7.3</v>
      </c>
      <c r="H20" s="58">
        <f t="shared" si="3"/>
        <v>7.3</v>
      </c>
    </row>
    <row r="21" spans="1:10" ht="15.75" customHeight="1">
      <c r="A21" s="8" t="s">
        <v>2658</v>
      </c>
      <c r="B21" s="35">
        <v>44686</v>
      </c>
      <c r="C21" s="34" t="s">
        <v>3545</v>
      </c>
      <c r="D21" s="34" t="s">
        <v>2489</v>
      </c>
      <c r="E21" s="6">
        <f t="shared" si="1"/>
        <v>23.4</v>
      </c>
      <c r="F21" s="48">
        <v>2</v>
      </c>
      <c r="G21" s="6">
        <f t="shared" si="2"/>
        <v>11.7</v>
      </c>
      <c r="H21" s="58">
        <f t="shared" si="3"/>
        <v>11.7</v>
      </c>
    </row>
    <row r="22" spans="1:10" ht="15.75" customHeight="1">
      <c r="A22" s="8" t="s">
        <v>2658</v>
      </c>
      <c r="B22" s="35">
        <v>44686</v>
      </c>
      <c r="C22" s="34" t="s">
        <v>3546</v>
      </c>
      <c r="D22" s="34" t="s">
        <v>2070</v>
      </c>
      <c r="E22" s="6">
        <f t="shared" si="1"/>
        <v>13.11</v>
      </c>
      <c r="F22" s="49">
        <v>2</v>
      </c>
      <c r="G22" s="6">
        <f t="shared" si="2"/>
        <v>6.5549999999999997</v>
      </c>
      <c r="H22" s="58">
        <f t="shared" si="3"/>
        <v>6.5549999999999997</v>
      </c>
      <c r="J22" s="36"/>
    </row>
    <row r="23" spans="1:10" ht="15.75" customHeight="1">
      <c r="A23" s="8" t="s">
        <v>2658</v>
      </c>
      <c r="B23" s="35">
        <v>44686</v>
      </c>
      <c r="C23" s="34" t="s">
        <v>2352</v>
      </c>
      <c r="D23" s="34" t="s">
        <v>2132</v>
      </c>
      <c r="E23" s="6">
        <f t="shared" si="1"/>
        <v>38.799999999999997</v>
      </c>
      <c r="F23" s="48">
        <v>2</v>
      </c>
      <c r="G23" s="6">
        <f t="shared" si="2"/>
        <v>19.399999999999999</v>
      </c>
      <c r="H23" s="58">
        <f t="shared" si="3"/>
        <v>19.399999999999999</v>
      </c>
      <c r="J23" s="36"/>
    </row>
    <row r="24" spans="1:10" ht="15.75" customHeight="1">
      <c r="A24" s="8" t="s">
        <v>2658</v>
      </c>
      <c r="B24" s="35">
        <v>44686</v>
      </c>
      <c r="C24" s="34" t="s">
        <v>3547</v>
      </c>
      <c r="D24" s="34" t="s">
        <v>817</v>
      </c>
      <c r="E24" s="6">
        <f t="shared" si="1"/>
        <v>1.4</v>
      </c>
      <c r="F24" s="48">
        <v>2</v>
      </c>
      <c r="G24" s="6">
        <f t="shared" si="2"/>
        <v>0.7</v>
      </c>
      <c r="H24" s="58">
        <f t="shared" si="3"/>
        <v>0.7</v>
      </c>
    </row>
    <row r="25" spans="1:10" ht="15.75" customHeight="1">
      <c r="A25" s="8" t="s">
        <v>2658</v>
      </c>
      <c r="B25" s="35">
        <v>44686</v>
      </c>
      <c r="C25" s="34" t="s">
        <v>1842</v>
      </c>
      <c r="D25" s="34" t="s">
        <v>256</v>
      </c>
      <c r="E25" s="6">
        <f t="shared" si="1"/>
        <v>11</v>
      </c>
      <c r="F25" s="48">
        <v>2</v>
      </c>
      <c r="G25" s="6">
        <f t="shared" si="2"/>
        <v>5.5</v>
      </c>
      <c r="H25" s="58">
        <f t="shared" si="3"/>
        <v>5.5</v>
      </c>
    </row>
    <row r="26" spans="1:10" ht="15.75" customHeight="1">
      <c r="A26" s="8" t="s">
        <v>2658</v>
      </c>
      <c r="B26" s="35">
        <v>44686</v>
      </c>
      <c r="C26" s="34" t="s">
        <v>1753</v>
      </c>
      <c r="D26" s="34" t="s">
        <v>3548</v>
      </c>
      <c r="E26" s="6">
        <f t="shared" si="1"/>
        <v>38.020000000000003</v>
      </c>
      <c r="F26" s="48">
        <v>2</v>
      </c>
      <c r="G26" s="6">
        <f t="shared" si="2"/>
        <v>19.010000000000002</v>
      </c>
      <c r="H26" s="58">
        <f t="shared" si="3"/>
        <v>19.010000000000002</v>
      </c>
    </row>
    <row r="27" spans="1:10" ht="15.75" customHeight="1">
      <c r="A27" s="8" t="s">
        <v>2658</v>
      </c>
      <c r="B27" s="33">
        <v>44687</v>
      </c>
      <c r="C27" s="34" t="s">
        <v>3547</v>
      </c>
      <c r="D27" s="34" t="s">
        <v>3549</v>
      </c>
      <c r="E27" s="6">
        <f t="shared" si="1"/>
        <v>4.6500000000000004</v>
      </c>
      <c r="F27" s="48">
        <v>2</v>
      </c>
      <c r="G27" s="6">
        <f t="shared" si="2"/>
        <v>2.3250000000000002</v>
      </c>
      <c r="H27" s="58">
        <f t="shared" si="3"/>
        <v>2.3250000000000002</v>
      </c>
    </row>
    <row r="28" spans="1:10" ht="15.75" customHeight="1">
      <c r="A28" s="8" t="s">
        <v>2658</v>
      </c>
      <c r="B28" s="33">
        <v>44687</v>
      </c>
      <c r="C28" s="34" t="s">
        <v>1916</v>
      </c>
      <c r="D28" s="34" t="s">
        <v>71</v>
      </c>
      <c r="E28" s="6">
        <f t="shared" si="1"/>
        <v>1.3</v>
      </c>
      <c r="F28" s="48">
        <v>2</v>
      </c>
      <c r="G28" s="6">
        <f t="shared" si="2"/>
        <v>0.65</v>
      </c>
      <c r="H28" s="58">
        <f t="shared" si="3"/>
        <v>0.65</v>
      </c>
    </row>
    <row r="29" spans="1:10" ht="15.75" customHeight="1">
      <c r="A29" s="8" t="s">
        <v>2658</v>
      </c>
      <c r="B29" s="35">
        <v>44687</v>
      </c>
      <c r="C29" s="34" t="s">
        <v>3550</v>
      </c>
      <c r="D29" s="34" t="s">
        <v>521</v>
      </c>
      <c r="E29" s="6">
        <f t="shared" si="1"/>
        <v>2.4</v>
      </c>
      <c r="F29" s="48">
        <v>2</v>
      </c>
      <c r="G29" s="6">
        <f t="shared" si="2"/>
        <v>1.2</v>
      </c>
      <c r="H29" s="58">
        <f t="shared" si="3"/>
        <v>1.2</v>
      </c>
    </row>
    <row r="30" spans="1:10" ht="15.75" customHeight="1">
      <c r="A30" s="8" t="s">
        <v>2658</v>
      </c>
      <c r="B30" s="35">
        <v>44687</v>
      </c>
      <c r="C30" s="34" t="s">
        <v>3551</v>
      </c>
      <c r="D30" s="34" t="s">
        <v>1099</v>
      </c>
      <c r="E30" s="6">
        <f t="shared" si="1"/>
        <v>2.2000000000000002</v>
      </c>
      <c r="F30" s="48">
        <v>2</v>
      </c>
      <c r="G30" s="6">
        <f t="shared" si="2"/>
        <v>1.1000000000000001</v>
      </c>
      <c r="H30" s="58">
        <f t="shared" si="3"/>
        <v>1.1000000000000001</v>
      </c>
    </row>
    <row r="31" spans="1:10" ht="15.75" customHeight="1">
      <c r="A31" s="8" t="s">
        <v>2658</v>
      </c>
      <c r="B31" s="35">
        <v>44687</v>
      </c>
      <c r="C31" s="34" t="s">
        <v>3545</v>
      </c>
      <c r="D31" s="34" t="s">
        <v>790</v>
      </c>
      <c r="E31" s="6">
        <f t="shared" si="1"/>
        <v>14.9</v>
      </c>
      <c r="F31" s="48">
        <v>2</v>
      </c>
      <c r="G31" s="6">
        <f t="shared" si="2"/>
        <v>7.45</v>
      </c>
      <c r="H31" s="58">
        <f t="shared" si="3"/>
        <v>7.45</v>
      </c>
    </row>
    <row r="32" spans="1:10" ht="15.75" customHeight="1">
      <c r="A32" s="8" t="s">
        <v>2658</v>
      </c>
      <c r="B32" s="33">
        <v>44687</v>
      </c>
      <c r="C32" s="34" t="s">
        <v>1842</v>
      </c>
      <c r="D32" s="34" t="s">
        <v>256</v>
      </c>
      <c r="E32" s="6">
        <f t="shared" si="1"/>
        <v>11</v>
      </c>
      <c r="F32" s="48">
        <v>2</v>
      </c>
      <c r="G32" s="6">
        <f t="shared" si="2"/>
        <v>5.5</v>
      </c>
      <c r="H32" s="58">
        <f t="shared" si="3"/>
        <v>5.5</v>
      </c>
    </row>
    <row r="33" spans="1:8" ht="15.75" customHeight="1">
      <c r="A33" s="8" t="s">
        <v>2658</v>
      </c>
      <c r="B33" s="35">
        <v>44687</v>
      </c>
      <c r="C33" s="34" t="s">
        <v>3552</v>
      </c>
      <c r="D33" s="34" t="s">
        <v>1712</v>
      </c>
      <c r="E33" s="6">
        <f t="shared" si="1"/>
        <v>5.6</v>
      </c>
      <c r="F33" s="48">
        <v>2</v>
      </c>
      <c r="G33" s="6">
        <f t="shared" si="2"/>
        <v>2.8</v>
      </c>
      <c r="H33" s="58">
        <f t="shared" si="3"/>
        <v>2.8</v>
      </c>
    </row>
    <row r="34" spans="1:8" ht="15.75" customHeight="1">
      <c r="A34" s="8" t="s">
        <v>2658</v>
      </c>
      <c r="B34" s="37">
        <v>44687</v>
      </c>
      <c r="C34" s="34" t="s">
        <v>3551</v>
      </c>
      <c r="D34" s="34" t="s">
        <v>62</v>
      </c>
      <c r="E34" s="6">
        <f t="shared" si="1"/>
        <v>2.2999999999999998</v>
      </c>
      <c r="F34" s="48">
        <v>2</v>
      </c>
      <c r="G34" s="6">
        <f t="shared" si="2"/>
        <v>1.1499999999999999</v>
      </c>
      <c r="H34" s="58">
        <f t="shared" si="3"/>
        <v>1.1499999999999999</v>
      </c>
    </row>
    <row r="35" spans="1:8" ht="15.75" customHeight="1">
      <c r="A35" s="8" t="s">
        <v>2658</v>
      </c>
      <c r="B35" s="35">
        <v>44687</v>
      </c>
      <c r="C35" s="34" t="s">
        <v>3553</v>
      </c>
      <c r="D35" s="34" t="s">
        <v>3138</v>
      </c>
      <c r="E35" s="6">
        <f t="shared" si="1"/>
        <v>30.5</v>
      </c>
      <c r="F35" s="57">
        <v>2</v>
      </c>
      <c r="G35" s="6">
        <f t="shared" si="2"/>
        <v>15.25</v>
      </c>
      <c r="H35" s="58">
        <f t="shared" si="3"/>
        <v>15.25</v>
      </c>
    </row>
    <row r="36" spans="1:8" ht="15.75" customHeight="1">
      <c r="A36" s="8" t="s">
        <v>2658</v>
      </c>
      <c r="B36" s="35">
        <v>44687</v>
      </c>
      <c r="C36" s="34" t="s">
        <v>3554</v>
      </c>
      <c r="D36" s="34" t="s">
        <v>2194</v>
      </c>
      <c r="E36" s="6">
        <f t="shared" si="1"/>
        <v>3.75</v>
      </c>
      <c r="F36" s="48">
        <v>2</v>
      </c>
      <c r="G36" s="6">
        <f t="shared" si="2"/>
        <v>1.875</v>
      </c>
      <c r="H36" s="58">
        <f t="shared" si="3"/>
        <v>1.875</v>
      </c>
    </row>
    <row r="37" spans="1:8" ht="15.75" customHeight="1">
      <c r="A37" s="8" t="s">
        <v>2658</v>
      </c>
      <c r="B37" s="35">
        <v>44688</v>
      </c>
      <c r="C37" s="34" t="s">
        <v>3555</v>
      </c>
      <c r="D37" s="34" t="s">
        <v>692</v>
      </c>
      <c r="E37" s="6">
        <f t="shared" si="1"/>
        <v>25</v>
      </c>
      <c r="F37" s="48">
        <v>1</v>
      </c>
      <c r="G37" s="6">
        <f t="shared" si="2"/>
        <v>25</v>
      </c>
      <c r="H37" s="58">
        <f t="shared" si="3"/>
        <v>0</v>
      </c>
    </row>
    <row r="38" spans="1:8" ht="15.75" customHeight="1">
      <c r="A38" s="8" t="s">
        <v>2658</v>
      </c>
      <c r="B38" s="35">
        <v>44688</v>
      </c>
      <c r="C38" s="34" t="s">
        <v>2451</v>
      </c>
      <c r="D38" s="34" t="s">
        <v>34</v>
      </c>
      <c r="E38" s="6">
        <f t="shared" si="1"/>
        <v>7.9</v>
      </c>
      <c r="F38" s="48">
        <v>0</v>
      </c>
      <c r="G38" s="6" t="str">
        <f t="shared" si="2"/>
        <v/>
      </c>
      <c r="H38" s="58">
        <f t="shared" si="3"/>
        <v>7.9</v>
      </c>
    </row>
    <row r="39" spans="1:8" ht="15.75" customHeight="1">
      <c r="A39" s="8" t="s">
        <v>2658</v>
      </c>
      <c r="B39" s="37">
        <v>44688</v>
      </c>
      <c r="C39" s="34" t="s">
        <v>2438</v>
      </c>
      <c r="D39" s="34" t="s">
        <v>2911</v>
      </c>
      <c r="E39" s="6">
        <f t="shared" si="1"/>
        <v>21.98</v>
      </c>
      <c r="F39" s="48">
        <v>2</v>
      </c>
      <c r="G39" s="6">
        <f t="shared" si="2"/>
        <v>10.99</v>
      </c>
      <c r="H39" s="58">
        <f t="shared" si="3"/>
        <v>10.99</v>
      </c>
    </row>
    <row r="40" spans="1:8" ht="15.75" customHeight="1">
      <c r="A40" s="8" t="s">
        <v>2658</v>
      </c>
      <c r="B40" s="35">
        <v>44688</v>
      </c>
      <c r="C40" s="34" t="s">
        <v>3465</v>
      </c>
      <c r="D40" s="34" t="s">
        <v>3556</v>
      </c>
      <c r="E40" s="6">
        <f t="shared" si="1"/>
        <v>57.46</v>
      </c>
      <c r="F40" s="48">
        <v>0</v>
      </c>
      <c r="G40" s="6" t="str">
        <f t="shared" si="2"/>
        <v/>
      </c>
      <c r="H40" s="58">
        <f t="shared" si="3"/>
        <v>57.46</v>
      </c>
    </row>
    <row r="41" spans="1:8" ht="15.75" customHeight="1">
      <c r="A41" s="8" t="s">
        <v>2658</v>
      </c>
      <c r="B41" s="33">
        <v>44688</v>
      </c>
      <c r="C41" s="34" t="s">
        <v>3557</v>
      </c>
      <c r="D41" s="34" t="s">
        <v>2604</v>
      </c>
      <c r="E41" s="6">
        <f t="shared" si="1"/>
        <v>76.510000000000005</v>
      </c>
      <c r="F41" s="48">
        <v>2</v>
      </c>
      <c r="G41" s="6">
        <f t="shared" si="2"/>
        <v>38.255000000000003</v>
      </c>
      <c r="H41" s="58">
        <f t="shared" si="3"/>
        <v>38.255000000000003</v>
      </c>
    </row>
    <row r="42" spans="1:8" ht="15.75" customHeight="1">
      <c r="A42" s="8" t="s">
        <v>2658</v>
      </c>
      <c r="B42" s="35">
        <v>44688</v>
      </c>
      <c r="C42" s="34" t="s">
        <v>3558</v>
      </c>
      <c r="D42" s="34" t="s">
        <v>3559</v>
      </c>
      <c r="E42" s="6">
        <f t="shared" si="1"/>
        <v>938.84</v>
      </c>
      <c r="F42" s="48">
        <v>0</v>
      </c>
      <c r="G42" s="6" t="str">
        <f t="shared" si="2"/>
        <v/>
      </c>
      <c r="H42" s="58">
        <f t="shared" si="3"/>
        <v>938.84</v>
      </c>
    </row>
    <row r="43" spans="1:8" ht="15.75" customHeight="1">
      <c r="A43" s="8" t="s">
        <v>2658</v>
      </c>
      <c r="B43" s="35">
        <v>44688</v>
      </c>
      <c r="C43" s="34" t="s">
        <v>443</v>
      </c>
      <c r="D43" s="34" t="s">
        <v>513</v>
      </c>
      <c r="E43" s="6">
        <f t="shared" si="1"/>
        <v>24</v>
      </c>
      <c r="F43" s="48">
        <v>2</v>
      </c>
      <c r="G43" s="6">
        <f t="shared" si="2"/>
        <v>12</v>
      </c>
      <c r="H43" s="58">
        <f t="shared" si="3"/>
        <v>12</v>
      </c>
    </row>
    <row r="44" spans="1:8" ht="15.75" customHeight="1">
      <c r="A44" s="8" t="s">
        <v>2658</v>
      </c>
      <c r="B44" s="35">
        <v>44688</v>
      </c>
      <c r="C44" s="34" t="s">
        <v>3560</v>
      </c>
      <c r="D44" s="34" t="s">
        <v>3561</v>
      </c>
      <c r="E44" s="6">
        <f t="shared" si="1"/>
        <v>146.43</v>
      </c>
      <c r="F44" s="57">
        <v>0</v>
      </c>
      <c r="G44" s="6" t="str">
        <f t="shared" si="2"/>
        <v/>
      </c>
      <c r="H44" s="58">
        <f t="shared" si="3"/>
        <v>146.43</v>
      </c>
    </row>
    <row r="45" spans="1:8" ht="15.75" customHeight="1">
      <c r="A45" s="8" t="s">
        <v>2658</v>
      </c>
      <c r="B45" s="33">
        <v>44688</v>
      </c>
      <c r="C45" s="34" t="s">
        <v>3560</v>
      </c>
      <c r="D45" s="34" t="s">
        <v>3562</v>
      </c>
      <c r="E45" s="6">
        <v>-146.43</v>
      </c>
      <c r="F45" s="48">
        <v>0</v>
      </c>
      <c r="G45" s="6" t="str">
        <f t="shared" si="2"/>
        <v/>
      </c>
      <c r="H45" s="58">
        <f t="shared" si="3"/>
        <v>-146.43</v>
      </c>
    </row>
    <row r="46" spans="1:8" ht="15.75" customHeight="1">
      <c r="A46" s="8" t="s">
        <v>2658</v>
      </c>
      <c r="B46" s="35">
        <v>44688</v>
      </c>
      <c r="C46" s="34" t="s">
        <v>3563</v>
      </c>
      <c r="D46" s="34" t="s">
        <v>3564</v>
      </c>
      <c r="E46" s="6">
        <f t="shared" ref="E46:E163" si="5">MID(D46,3,LEN(D46)-2)+0</f>
        <v>174.57</v>
      </c>
      <c r="F46" s="48">
        <v>0</v>
      </c>
      <c r="G46" s="6" t="str">
        <f t="shared" si="2"/>
        <v/>
      </c>
      <c r="H46" s="58">
        <f t="shared" si="3"/>
        <v>174.57</v>
      </c>
    </row>
    <row r="47" spans="1:8" ht="15.75" customHeight="1">
      <c r="A47" s="8" t="s">
        <v>2658</v>
      </c>
      <c r="B47" s="33">
        <v>44689</v>
      </c>
      <c r="C47" s="34" t="s">
        <v>3238</v>
      </c>
      <c r="D47" s="34" t="s">
        <v>1108</v>
      </c>
      <c r="E47" s="6">
        <f t="shared" si="5"/>
        <v>6.98</v>
      </c>
      <c r="F47" s="49">
        <v>0</v>
      </c>
      <c r="G47" s="6" t="str">
        <f t="shared" si="2"/>
        <v/>
      </c>
      <c r="H47" s="58">
        <f t="shared" si="3"/>
        <v>6.98</v>
      </c>
    </row>
    <row r="48" spans="1:8" ht="15.75" customHeight="1">
      <c r="A48" s="8" t="s">
        <v>2658</v>
      </c>
      <c r="B48" s="33">
        <v>44689</v>
      </c>
      <c r="C48" s="34" t="s">
        <v>944</v>
      </c>
      <c r="D48" s="36" t="s">
        <v>337</v>
      </c>
      <c r="E48" s="6">
        <f t="shared" si="5"/>
        <v>12.9</v>
      </c>
      <c r="F48" s="48">
        <v>2</v>
      </c>
      <c r="G48" s="6">
        <f t="shared" si="2"/>
        <v>6.45</v>
      </c>
      <c r="H48" s="58">
        <f t="shared" si="3"/>
        <v>6.45</v>
      </c>
    </row>
    <row r="49" spans="1:8" ht="15.75" customHeight="1">
      <c r="A49" s="8" t="s">
        <v>2658</v>
      </c>
      <c r="B49" s="33">
        <v>44689</v>
      </c>
      <c r="C49" s="34" t="s">
        <v>2645</v>
      </c>
      <c r="D49" s="34" t="s">
        <v>768</v>
      </c>
      <c r="E49" s="6">
        <f t="shared" si="5"/>
        <v>12</v>
      </c>
      <c r="F49" s="48">
        <v>0</v>
      </c>
      <c r="G49" s="6" t="str">
        <f t="shared" si="2"/>
        <v/>
      </c>
      <c r="H49" s="58">
        <f t="shared" si="3"/>
        <v>12</v>
      </c>
    </row>
    <row r="50" spans="1:8" ht="15.75" customHeight="1">
      <c r="A50" s="8" t="s">
        <v>2658</v>
      </c>
      <c r="B50" s="35">
        <v>44689</v>
      </c>
      <c r="C50" s="34" t="s">
        <v>9</v>
      </c>
      <c r="D50" s="34" t="s">
        <v>798</v>
      </c>
      <c r="E50" s="6">
        <f t="shared" si="5"/>
        <v>40.9</v>
      </c>
      <c r="F50" s="48">
        <v>2</v>
      </c>
      <c r="G50" s="6">
        <f t="shared" si="2"/>
        <v>20.45</v>
      </c>
      <c r="H50" s="58">
        <f t="shared" si="3"/>
        <v>20.45</v>
      </c>
    </row>
    <row r="51" spans="1:8" ht="15.75" customHeight="1">
      <c r="A51" s="8" t="s">
        <v>2658</v>
      </c>
      <c r="B51" s="35">
        <v>44689</v>
      </c>
      <c r="C51" s="34" t="s">
        <v>3565</v>
      </c>
      <c r="D51" s="34" t="s">
        <v>2008</v>
      </c>
      <c r="E51" s="6">
        <f t="shared" si="5"/>
        <v>0.95</v>
      </c>
      <c r="F51" s="48">
        <v>2</v>
      </c>
      <c r="G51" s="6">
        <f t="shared" si="2"/>
        <v>0.47499999999999998</v>
      </c>
      <c r="H51" s="58">
        <f t="shared" si="3"/>
        <v>0.47499999999999998</v>
      </c>
    </row>
    <row r="52" spans="1:8" ht="15.75" customHeight="1">
      <c r="A52" s="8" t="s">
        <v>2658</v>
      </c>
      <c r="B52" s="35">
        <v>44689</v>
      </c>
      <c r="C52" s="34" t="s">
        <v>9</v>
      </c>
      <c r="D52" s="36" t="s">
        <v>506</v>
      </c>
      <c r="E52" s="6">
        <f t="shared" si="5"/>
        <v>9.5</v>
      </c>
      <c r="F52" s="48">
        <v>2</v>
      </c>
      <c r="G52" s="6">
        <f t="shared" si="2"/>
        <v>4.75</v>
      </c>
      <c r="H52" s="58">
        <f t="shared" si="3"/>
        <v>4.75</v>
      </c>
    </row>
    <row r="53" spans="1:8" ht="15.75" customHeight="1">
      <c r="A53" s="8" t="s">
        <v>2658</v>
      </c>
      <c r="B53" s="35">
        <v>44689</v>
      </c>
      <c r="C53" s="34" t="s">
        <v>3558</v>
      </c>
      <c r="D53" s="34" t="s">
        <v>77</v>
      </c>
      <c r="E53" s="6">
        <f t="shared" si="5"/>
        <v>50</v>
      </c>
      <c r="F53" s="48">
        <v>2</v>
      </c>
      <c r="G53" s="6">
        <f t="shared" si="2"/>
        <v>25</v>
      </c>
      <c r="H53" s="58">
        <f t="shared" si="3"/>
        <v>25</v>
      </c>
    </row>
    <row r="54" spans="1:8" ht="15.75" customHeight="1">
      <c r="A54" s="8" t="s">
        <v>2658</v>
      </c>
      <c r="B54" s="33">
        <v>44690</v>
      </c>
      <c r="C54" s="34" t="s">
        <v>3566</v>
      </c>
      <c r="D54" s="34" t="s">
        <v>3567</v>
      </c>
      <c r="E54" s="6">
        <f t="shared" si="5"/>
        <v>65.150000000000006</v>
      </c>
      <c r="F54" s="49">
        <v>2</v>
      </c>
      <c r="G54" s="6">
        <f t="shared" si="2"/>
        <v>32.575000000000003</v>
      </c>
      <c r="H54" s="58">
        <f t="shared" si="3"/>
        <v>32.575000000000003</v>
      </c>
    </row>
    <row r="55" spans="1:8" ht="15.75" customHeight="1">
      <c r="A55" s="8" t="s">
        <v>2658</v>
      </c>
      <c r="B55" s="35">
        <v>44690</v>
      </c>
      <c r="C55" s="34" t="s">
        <v>3568</v>
      </c>
      <c r="D55" s="34" t="s">
        <v>270</v>
      </c>
      <c r="E55" s="6">
        <f t="shared" si="5"/>
        <v>3</v>
      </c>
      <c r="F55" s="48">
        <v>2</v>
      </c>
      <c r="G55" s="6">
        <f t="shared" si="2"/>
        <v>1.5</v>
      </c>
      <c r="H55" s="58">
        <f t="shared" si="3"/>
        <v>1.5</v>
      </c>
    </row>
    <row r="56" spans="1:8" ht="15.75" customHeight="1">
      <c r="A56" s="8" t="s">
        <v>2658</v>
      </c>
      <c r="B56" s="35">
        <v>44690</v>
      </c>
      <c r="C56" s="34" t="s">
        <v>3569</v>
      </c>
      <c r="D56" s="34" t="s">
        <v>3570</v>
      </c>
      <c r="E56" s="6">
        <f t="shared" si="5"/>
        <v>113.94</v>
      </c>
      <c r="F56" s="48">
        <v>2</v>
      </c>
      <c r="G56" s="6">
        <f t="shared" si="2"/>
        <v>56.97</v>
      </c>
      <c r="H56" s="58">
        <f t="shared" si="3"/>
        <v>56.97</v>
      </c>
    </row>
    <row r="57" spans="1:8" ht="15.75" customHeight="1">
      <c r="A57" s="8" t="s">
        <v>2658</v>
      </c>
      <c r="B57" s="35">
        <v>44690</v>
      </c>
      <c r="C57" s="34" t="s">
        <v>3571</v>
      </c>
      <c r="D57" s="34" t="s">
        <v>3572</v>
      </c>
      <c r="E57" s="6">
        <f t="shared" si="5"/>
        <v>269.36</v>
      </c>
      <c r="F57" s="49">
        <v>3</v>
      </c>
      <c r="G57" s="6">
        <f t="shared" si="2"/>
        <v>89.786666666666676</v>
      </c>
      <c r="H57" s="58">
        <f t="shared" si="3"/>
        <v>179.57333333333332</v>
      </c>
    </row>
    <row r="58" spans="1:8" ht="15.75" customHeight="1">
      <c r="A58" s="8" t="s">
        <v>2658</v>
      </c>
      <c r="B58" s="33">
        <v>44692</v>
      </c>
      <c r="C58" s="34" t="s">
        <v>3573</v>
      </c>
      <c r="D58" s="34" t="s">
        <v>3574</v>
      </c>
      <c r="E58" s="6">
        <f t="shared" si="5"/>
        <v>374.3</v>
      </c>
      <c r="F58" s="48">
        <v>2</v>
      </c>
      <c r="G58" s="6">
        <f t="shared" si="2"/>
        <v>187.15</v>
      </c>
      <c r="H58" s="58">
        <f t="shared" si="3"/>
        <v>187.15</v>
      </c>
    </row>
    <row r="59" spans="1:8" ht="15.75" customHeight="1">
      <c r="A59" s="8" t="s">
        <v>2658</v>
      </c>
      <c r="B59" s="35">
        <v>44692</v>
      </c>
      <c r="C59" s="34" t="s">
        <v>3575</v>
      </c>
      <c r="D59" s="34" t="s">
        <v>3576</v>
      </c>
      <c r="E59" s="6">
        <f t="shared" si="5"/>
        <v>72.22</v>
      </c>
      <c r="F59" s="48">
        <v>2</v>
      </c>
      <c r="G59" s="6">
        <f t="shared" si="2"/>
        <v>36.11</v>
      </c>
      <c r="H59" s="58">
        <f t="shared" si="3"/>
        <v>36.11</v>
      </c>
    </row>
    <row r="60" spans="1:8" ht="15.75" customHeight="1">
      <c r="A60" s="8" t="s">
        <v>2658</v>
      </c>
      <c r="B60" s="33">
        <v>44693</v>
      </c>
      <c r="C60" s="34" t="s">
        <v>1842</v>
      </c>
      <c r="D60" s="34" t="s">
        <v>311</v>
      </c>
      <c r="E60" s="6">
        <f t="shared" si="5"/>
        <v>34</v>
      </c>
      <c r="F60" s="48">
        <v>2</v>
      </c>
      <c r="G60" s="6">
        <f t="shared" si="2"/>
        <v>17</v>
      </c>
      <c r="H60" s="58">
        <f t="shared" si="3"/>
        <v>17</v>
      </c>
    </row>
    <row r="61" spans="1:8" ht="15.75" customHeight="1">
      <c r="A61" s="8" t="s">
        <v>2658</v>
      </c>
      <c r="B61" s="33">
        <v>44695</v>
      </c>
      <c r="C61" s="34" t="s">
        <v>3460</v>
      </c>
      <c r="D61" s="34" t="s">
        <v>3152</v>
      </c>
      <c r="E61" s="6">
        <f t="shared" si="5"/>
        <v>42.25</v>
      </c>
      <c r="F61" s="48">
        <v>2</v>
      </c>
      <c r="G61" s="6">
        <f t="shared" si="2"/>
        <v>21.125</v>
      </c>
      <c r="H61" s="58">
        <f t="shared" si="3"/>
        <v>21.125</v>
      </c>
    </row>
    <row r="62" spans="1:8" ht="15.75" customHeight="1">
      <c r="A62" s="8" t="s">
        <v>2658</v>
      </c>
      <c r="B62" s="35">
        <v>44695</v>
      </c>
      <c r="C62" s="34" t="s">
        <v>3577</v>
      </c>
      <c r="D62" s="34" t="s">
        <v>3578</v>
      </c>
      <c r="E62" s="6">
        <f t="shared" si="5"/>
        <v>1.59</v>
      </c>
      <c r="F62" s="48">
        <v>0</v>
      </c>
      <c r="G62" s="6" t="str">
        <f t="shared" si="2"/>
        <v/>
      </c>
      <c r="H62" s="58">
        <f t="shared" si="3"/>
        <v>1.59</v>
      </c>
    </row>
    <row r="63" spans="1:8" ht="15.75" customHeight="1">
      <c r="A63" s="8" t="s">
        <v>2658</v>
      </c>
      <c r="B63" s="33">
        <v>44695</v>
      </c>
      <c r="C63" s="34" t="s">
        <v>3579</v>
      </c>
      <c r="D63" s="34" t="s">
        <v>3580</v>
      </c>
      <c r="E63" s="6">
        <f t="shared" si="5"/>
        <v>119.37</v>
      </c>
      <c r="F63" s="48">
        <v>2</v>
      </c>
      <c r="G63" s="6">
        <f t="shared" si="2"/>
        <v>59.685000000000002</v>
      </c>
      <c r="H63" s="58">
        <f t="shared" si="3"/>
        <v>59.685000000000002</v>
      </c>
    </row>
    <row r="64" spans="1:8" ht="15.75" customHeight="1">
      <c r="A64" s="8" t="s">
        <v>2658</v>
      </c>
      <c r="B64" s="33">
        <v>44695</v>
      </c>
      <c r="C64" s="34" t="s">
        <v>3581</v>
      </c>
      <c r="D64" s="34" t="s">
        <v>1379</v>
      </c>
      <c r="E64" s="6">
        <f t="shared" si="5"/>
        <v>10.6</v>
      </c>
      <c r="F64" s="48">
        <v>2</v>
      </c>
      <c r="G64" s="6">
        <f t="shared" si="2"/>
        <v>5.3</v>
      </c>
      <c r="H64" s="58">
        <f t="shared" si="3"/>
        <v>5.3</v>
      </c>
    </row>
    <row r="65" spans="1:8" ht="15.75" customHeight="1">
      <c r="A65" s="8" t="s">
        <v>2658</v>
      </c>
      <c r="B65" s="35">
        <v>44695</v>
      </c>
      <c r="C65" s="34" t="s">
        <v>3582</v>
      </c>
      <c r="D65" s="34" t="s">
        <v>3583</v>
      </c>
      <c r="E65" s="6">
        <f t="shared" si="5"/>
        <v>579.75</v>
      </c>
      <c r="F65" s="48">
        <v>2</v>
      </c>
      <c r="G65" s="6">
        <f t="shared" si="2"/>
        <v>289.875</v>
      </c>
      <c r="H65" s="58">
        <f t="shared" si="3"/>
        <v>289.875</v>
      </c>
    </row>
    <row r="66" spans="1:8" ht="15.75" customHeight="1">
      <c r="A66" s="8" t="s">
        <v>2658</v>
      </c>
      <c r="B66" s="35">
        <v>44696</v>
      </c>
      <c r="C66" s="34" t="s">
        <v>3584</v>
      </c>
      <c r="D66" s="36" t="s">
        <v>3585</v>
      </c>
      <c r="E66" s="6">
        <f t="shared" si="5"/>
        <v>1400</v>
      </c>
      <c r="F66" s="48">
        <v>1.65</v>
      </c>
      <c r="G66" s="6">
        <f t="shared" si="2"/>
        <v>848.4848484848485</v>
      </c>
      <c r="H66" s="58">
        <f t="shared" si="3"/>
        <v>551.5151515151515</v>
      </c>
    </row>
    <row r="67" spans="1:8" ht="15.75" customHeight="1">
      <c r="A67" s="8" t="s">
        <v>2658</v>
      </c>
      <c r="B67" s="35">
        <v>44696</v>
      </c>
      <c r="C67" s="34" t="s">
        <v>3586</v>
      </c>
      <c r="D67" s="34" t="s">
        <v>3587</v>
      </c>
      <c r="E67" s="6">
        <f t="shared" si="5"/>
        <v>1182</v>
      </c>
      <c r="F67" s="48">
        <v>2.0670000000000002</v>
      </c>
      <c r="G67" s="6">
        <f t="shared" si="2"/>
        <v>571.84325108853409</v>
      </c>
      <c r="H67" s="58">
        <f t="shared" si="3"/>
        <v>610.15674891146591</v>
      </c>
    </row>
    <row r="68" spans="1:8" ht="15.75" customHeight="1">
      <c r="A68" s="8" t="s">
        <v>2658</v>
      </c>
      <c r="B68" s="35">
        <v>44696</v>
      </c>
      <c r="C68" s="34" t="s">
        <v>3430</v>
      </c>
      <c r="D68" s="34" t="s">
        <v>3588</v>
      </c>
      <c r="E68" s="6">
        <f t="shared" si="5"/>
        <v>151.85</v>
      </c>
      <c r="F68" s="48">
        <v>2</v>
      </c>
      <c r="G68" s="6">
        <f t="shared" si="2"/>
        <v>75.924999999999997</v>
      </c>
      <c r="H68" s="58">
        <f t="shared" si="3"/>
        <v>75.924999999999997</v>
      </c>
    </row>
    <row r="69" spans="1:8" ht="15.75" customHeight="1">
      <c r="A69" s="8" t="s">
        <v>2658</v>
      </c>
      <c r="B69" s="35">
        <v>44696</v>
      </c>
      <c r="C69" s="34" t="s">
        <v>3384</v>
      </c>
      <c r="D69" s="34" t="s">
        <v>2233</v>
      </c>
      <c r="E69" s="6">
        <f t="shared" si="5"/>
        <v>7.4</v>
      </c>
      <c r="F69" s="48">
        <v>2</v>
      </c>
      <c r="G69" s="6">
        <f t="shared" si="2"/>
        <v>3.7</v>
      </c>
      <c r="H69" s="58">
        <f t="shared" si="3"/>
        <v>3.7</v>
      </c>
    </row>
    <row r="70" spans="1:8" ht="15.75" customHeight="1">
      <c r="A70" s="8" t="s">
        <v>2658</v>
      </c>
      <c r="B70" s="33">
        <v>44696</v>
      </c>
      <c r="C70" s="34" t="s">
        <v>3221</v>
      </c>
      <c r="D70" s="34" t="s">
        <v>557</v>
      </c>
      <c r="E70" s="6">
        <f t="shared" si="5"/>
        <v>18</v>
      </c>
      <c r="F70" s="49">
        <v>2</v>
      </c>
      <c r="G70" s="6">
        <f t="shared" si="2"/>
        <v>9</v>
      </c>
      <c r="H70" s="58">
        <f t="shared" si="3"/>
        <v>9</v>
      </c>
    </row>
    <row r="71" spans="1:8" ht="15.75" customHeight="1">
      <c r="A71" s="8" t="s">
        <v>2658</v>
      </c>
      <c r="B71" s="33">
        <v>44696</v>
      </c>
      <c r="C71" s="34" t="s">
        <v>1842</v>
      </c>
      <c r="D71" s="34" t="s">
        <v>1456</v>
      </c>
      <c r="E71" s="6">
        <f t="shared" si="5"/>
        <v>21</v>
      </c>
      <c r="F71" s="49">
        <v>2</v>
      </c>
      <c r="G71" s="6">
        <f t="shared" si="2"/>
        <v>10.5</v>
      </c>
      <c r="H71" s="58">
        <f t="shared" si="3"/>
        <v>10.5</v>
      </c>
    </row>
    <row r="72" spans="1:8" ht="15.75" customHeight="1">
      <c r="A72" s="8" t="s">
        <v>2658</v>
      </c>
      <c r="B72" s="33">
        <v>44697</v>
      </c>
      <c r="C72" s="34" t="s">
        <v>2404</v>
      </c>
      <c r="D72" s="34" t="s">
        <v>3589</v>
      </c>
      <c r="E72" s="6">
        <f t="shared" si="5"/>
        <v>27.61</v>
      </c>
      <c r="F72" s="49">
        <v>2</v>
      </c>
      <c r="G72" s="6">
        <f t="shared" si="2"/>
        <v>13.805</v>
      </c>
      <c r="H72" s="58">
        <f t="shared" si="3"/>
        <v>13.805</v>
      </c>
    </row>
    <row r="73" spans="1:8" ht="15.75" customHeight="1">
      <c r="A73" s="8" t="s">
        <v>2658</v>
      </c>
      <c r="B73" s="33">
        <v>44697</v>
      </c>
      <c r="C73" s="34" t="s">
        <v>2102</v>
      </c>
      <c r="D73" s="34" t="s">
        <v>3291</v>
      </c>
      <c r="E73" s="6">
        <f t="shared" si="5"/>
        <v>16.670000000000002</v>
      </c>
      <c r="F73" s="48">
        <v>2</v>
      </c>
      <c r="G73" s="6">
        <f t="shared" si="2"/>
        <v>8.3350000000000009</v>
      </c>
      <c r="H73" s="58">
        <f t="shared" si="3"/>
        <v>8.3350000000000009</v>
      </c>
    </row>
    <row r="74" spans="1:8" ht="15.75" customHeight="1">
      <c r="A74" s="8" t="s">
        <v>2658</v>
      </c>
      <c r="B74" s="33">
        <v>44697</v>
      </c>
      <c r="C74" s="34" t="s">
        <v>3590</v>
      </c>
      <c r="D74" s="34" t="s">
        <v>617</v>
      </c>
      <c r="E74" s="6">
        <f t="shared" si="5"/>
        <v>4.3</v>
      </c>
      <c r="F74" s="48">
        <v>2</v>
      </c>
      <c r="G74" s="6">
        <f t="shared" si="2"/>
        <v>2.15</v>
      </c>
      <c r="H74" s="58">
        <f t="shared" si="3"/>
        <v>2.15</v>
      </c>
    </row>
    <row r="75" spans="1:8" ht="15.75" customHeight="1">
      <c r="A75" s="8" t="s">
        <v>2658</v>
      </c>
      <c r="B75" s="35">
        <v>44697</v>
      </c>
      <c r="C75" s="34" t="s">
        <v>502</v>
      </c>
      <c r="D75" s="36" t="s">
        <v>3591</v>
      </c>
      <c r="E75" s="6">
        <f t="shared" si="5"/>
        <v>6.17</v>
      </c>
      <c r="F75" s="48">
        <v>2</v>
      </c>
      <c r="G75" s="6">
        <f t="shared" si="2"/>
        <v>3.085</v>
      </c>
      <c r="H75" s="58">
        <f t="shared" si="3"/>
        <v>3.085</v>
      </c>
    </row>
    <row r="76" spans="1:8" ht="15.75" customHeight="1">
      <c r="A76" s="8" t="s">
        <v>2658</v>
      </c>
      <c r="B76" s="33">
        <v>44697</v>
      </c>
      <c r="C76" s="34" t="s">
        <v>3547</v>
      </c>
      <c r="D76" s="34" t="s">
        <v>1116</v>
      </c>
      <c r="E76" s="6">
        <f t="shared" si="5"/>
        <v>6.55</v>
      </c>
      <c r="F76" s="48">
        <v>2</v>
      </c>
      <c r="G76" s="6">
        <f t="shared" si="2"/>
        <v>3.2749999999999999</v>
      </c>
      <c r="H76" s="58">
        <f t="shared" si="3"/>
        <v>3.2749999999999999</v>
      </c>
    </row>
    <row r="77" spans="1:8" ht="15.75" customHeight="1">
      <c r="A77" s="8" t="s">
        <v>2658</v>
      </c>
      <c r="B77" s="33">
        <v>44697</v>
      </c>
      <c r="C77" s="34" t="s">
        <v>3545</v>
      </c>
      <c r="D77" s="34" t="s">
        <v>2489</v>
      </c>
      <c r="E77" s="6">
        <f t="shared" si="5"/>
        <v>23.4</v>
      </c>
      <c r="F77" s="48">
        <v>2</v>
      </c>
      <c r="G77" s="6">
        <f t="shared" si="2"/>
        <v>11.7</v>
      </c>
      <c r="H77" s="58">
        <f t="shared" si="3"/>
        <v>11.7</v>
      </c>
    </row>
    <row r="78" spans="1:8" ht="15.75" customHeight="1">
      <c r="A78" s="8" t="s">
        <v>2658</v>
      </c>
      <c r="B78" s="35">
        <v>44698</v>
      </c>
      <c r="C78" s="34" t="s">
        <v>2584</v>
      </c>
      <c r="D78" s="34" t="s">
        <v>3409</v>
      </c>
      <c r="E78" s="6">
        <f t="shared" si="5"/>
        <v>29.18</v>
      </c>
      <c r="F78" s="48">
        <v>2</v>
      </c>
      <c r="G78" s="6">
        <f t="shared" si="2"/>
        <v>14.59</v>
      </c>
      <c r="H78" s="58">
        <f t="shared" si="3"/>
        <v>14.59</v>
      </c>
    </row>
    <row r="79" spans="1:8" ht="15.75" customHeight="1">
      <c r="A79" s="8" t="s">
        <v>2658</v>
      </c>
      <c r="B79" s="35">
        <v>44698</v>
      </c>
      <c r="C79" s="36" t="s">
        <v>3246</v>
      </c>
      <c r="D79" s="36" t="s">
        <v>3592</v>
      </c>
      <c r="E79" s="6">
        <f t="shared" si="5"/>
        <v>0.55000000000000004</v>
      </c>
      <c r="F79" s="48">
        <v>2</v>
      </c>
      <c r="G79" s="6">
        <f t="shared" si="2"/>
        <v>0.27500000000000002</v>
      </c>
      <c r="H79" s="58">
        <f t="shared" si="3"/>
        <v>0.27500000000000002</v>
      </c>
    </row>
    <row r="80" spans="1:8" ht="15.75" customHeight="1">
      <c r="A80" s="8" t="s">
        <v>2658</v>
      </c>
      <c r="B80" s="35">
        <v>44698</v>
      </c>
      <c r="C80" s="34" t="s">
        <v>3593</v>
      </c>
      <c r="D80" s="34" t="s">
        <v>2127</v>
      </c>
      <c r="E80" s="6">
        <f t="shared" si="5"/>
        <v>9.1999999999999993</v>
      </c>
      <c r="F80" s="48">
        <v>2</v>
      </c>
      <c r="G80" s="6">
        <f t="shared" si="2"/>
        <v>4.5999999999999996</v>
      </c>
      <c r="H80" s="58">
        <f t="shared" si="3"/>
        <v>4.5999999999999996</v>
      </c>
    </row>
    <row r="81" spans="1:8" ht="15.75" customHeight="1">
      <c r="A81" s="8" t="s">
        <v>2658</v>
      </c>
      <c r="B81" s="33">
        <v>44698</v>
      </c>
      <c r="C81" s="34" t="s">
        <v>2461</v>
      </c>
      <c r="D81" s="34" t="s">
        <v>2218</v>
      </c>
      <c r="E81" s="6">
        <f t="shared" si="5"/>
        <v>16.55</v>
      </c>
      <c r="F81" s="49">
        <v>2</v>
      </c>
      <c r="G81" s="6">
        <f t="shared" si="2"/>
        <v>8.2750000000000004</v>
      </c>
      <c r="H81" s="58">
        <f t="shared" si="3"/>
        <v>8.2750000000000004</v>
      </c>
    </row>
    <row r="82" spans="1:8" ht="15.75" customHeight="1">
      <c r="A82" s="8" t="s">
        <v>2658</v>
      </c>
      <c r="B82" s="35">
        <v>44698</v>
      </c>
      <c r="C82" s="34" t="s">
        <v>443</v>
      </c>
      <c r="D82" s="34" t="s">
        <v>3594</v>
      </c>
      <c r="E82" s="6">
        <f t="shared" si="5"/>
        <v>13.3</v>
      </c>
      <c r="F82" s="48">
        <v>2</v>
      </c>
      <c r="G82" s="6">
        <f t="shared" si="2"/>
        <v>6.65</v>
      </c>
      <c r="H82" s="58">
        <f t="shared" si="3"/>
        <v>6.65</v>
      </c>
    </row>
    <row r="83" spans="1:8" ht="15.75" customHeight="1">
      <c r="A83" s="8" t="s">
        <v>2658</v>
      </c>
      <c r="B83" s="35">
        <v>44698</v>
      </c>
      <c r="C83" s="34" t="s">
        <v>2444</v>
      </c>
      <c r="D83" s="34" t="s">
        <v>2628</v>
      </c>
      <c r="E83" s="6">
        <f t="shared" si="5"/>
        <v>19.5</v>
      </c>
      <c r="F83" s="49">
        <v>2</v>
      </c>
      <c r="G83" s="6">
        <f t="shared" si="2"/>
        <v>9.75</v>
      </c>
      <c r="H83" s="58">
        <f t="shared" si="3"/>
        <v>9.75</v>
      </c>
    </row>
    <row r="84" spans="1:8" ht="15.75" customHeight="1">
      <c r="A84" s="8" t="s">
        <v>2658</v>
      </c>
      <c r="B84" s="35">
        <v>44698</v>
      </c>
      <c r="C84" s="34" t="s">
        <v>3595</v>
      </c>
      <c r="D84" s="34" t="s">
        <v>1460</v>
      </c>
      <c r="E84" s="6">
        <f t="shared" si="5"/>
        <v>10.199999999999999</v>
      </c>
      <c r="F84" s="48">
        <v>2</v>
      </c>
      <c r="G84" s="6">
        <f t="shared" si="2"/>
        <v>5.0999999999999996</v>
      </c>
      <c r="H84" s="58">
        <f t="shared" si="3"/>
        <v>5.0999999999999996</v>
      </c>
    </row>
    <row r="85" spans="1:8" ht="15.75" customHeight="1">
      <c r="A85" s="8" t="s">
        <v>2658</v>
      </c>
      <c r="B85" s="33">
        <v>44699</v>
      </c>
      <c r="C85" s="34" t="s">
        <v>3460</v>
      </c>
      <c r="D85" s="36" t="s">
        <v>457</v>
      </c>
      <c r="E85" s="6">
        <f t="shared" si="5"/>
        <v>44.49</v>
      </c>
      <c r="F85" s="48">
        <v>2</v>
      </c>
      <c r="G85" s="6">
        <f t="shared" si="2"/>
        <v>22.245000000000001</v>
      </c>
      <c r="H85" s="58">
        <f t="shared" si="3"/>
        <v>22.245000000000001</v>
      </c>
    </row>
    <row r="86" spans="1:8" ht="15.75" customHeight="1">
      <c r="A86" s="8" t="s">
        <v>2658</v>
      </c>
      <c r="B86" s="33">
        <v>44699</v>
      </c>
      <c r="C86" s="34" t="s">
        <v>2823</v>
      </c>
      <c r="D86" s="34" t="s">
        <v>59</v>
      </c>
      <c r="E86" s="6">
        <f t="shared" si="5"/>
        <v>2.9</v>
      </c>
      <c r="F86" s="48">
        <v>2</v>
      </c>
      <c r="G86" s="6">
        <f t="shared" si="2"/>
        <v>1.45</v>
      </c>
      <c r="H86" s="58">
        <f t="shared" si="3"/>
        <v>1.45</v>
      </c>
    </row>
    <row r="87" spans="1:8" ht="15.75" customHeight="1">
      <c r="A87" s="8" t="s">
        <v>2658</v>
      </c>
      <c r="B87" s="33">
        <v>44699</v>
      </c>
      <c r="C87" s="34" t="s">
        <v>3397</v>
      </c>
      <c r="D87" s="34" t="s">
        <v>973</v>
      </c>
      <c r="E87" s="6">
        <f t="shared" si="5"/>
        <v>1.1399999999999999</v>
      </c>
      <c r="F87" s="48">
        <v>2</v>
      </c>
      <c r="G87" s="6">
        <f t="shared" si="2"/>
        <v>0.56999999999999995</v>
      </c>
      <c r="H87" s="58">
        <f t="shared" si="3"/>
        <v>0.56999999999999995</v>
      </c>
    </row>
    <row r="88" spans="1:8" ht="15.75" customHeight="1">
      <c r="A88" s="8" t="s">
        <v>2658</v>
      </c>
      <c r="B88" s="35">
        <v>44699</v>
      </c>
      <c r="C88" s="36" t="s">
        <v>2889</v>
      </c>
      <c r="D88" s="36" t="s">
        <v>2487</v>
      </c>
      <c r="E88" s="6">
        <f t="shared" si="5"/>
        <v>22.95</v>
      </c>
      <c r="F88" s="48">
        <v>2</v>
      </c>
      <c r="G88" s="6">
        <f t="shared" si="2"/>
        <v>11.475</v>
      </c>
      <c r="H88" s="58">
        <f t="shared" si="3"/>
        <v>11.475</v>
      </c>
    </row>
    <row r="89" spans="1:8" ht="15.75" customHeight="1">
      <c r="A89" s="8" t="s">
        <v>2658</v>
      </c>
      <c r="B89" s="35">
        <v>44700</v>
      </c>
      <c r="C89" s="34" t="s">
        <v>502</v>
      </c>
      <c r="D89" s="34" t="s">
        <v>69</v>
      </c>
      <c r="E89" s="6">
        <f t="shared" si="5"/>
        <v>1.5</v>
      </c>
      <c r="F89" s="48">
        <v>2</v>
      </c>
      <c r="G89" s="6">
        <f t="shared" si="2"/>
        <v>0.75</v>
      </c>
      <c r="H89" s="58">
        <f t="shared" si="3"/>
        <v>0.75</v>
      </c>
    </row>
    <row r="90" spans="1:8" ht="15.75" customHeight="1">
      <c r="A90" s="8" t="s">
        <v>2658</v>
      </c>
      <c r="B90" s="35">
        <v>44700</v>
      </c>
      <c r="C90" s="34" t="s">
        <v>3596</v>
      </c>
      <c r="D90" s="34" t="s">
        <v>790</v>
      </c>
      <c r="E90" s="6">
        <f t="shared" si="5"/>
        <v>14.9</v>
      </c>
      <c r="F90" s="49">
        <v>2</v>
      </c>
      <c r="G90" s="6">
        <f t="shared" si="2"/>
        <v>7.45</v>
      </c>
      <c r="H90" s="58">
        <f t="shared" si="3"/>
        <v>7.45</v>
      </c>
    </row>
    <row r="91" spans="1:8" ht="15.75" customHeight="1">
      <c r="A91" s="8" t="s">
        <v>2658</v>
      </c>
      <c r="B91" s="35">
        <v>44700</v>
      </c>
      <c r="C91" s="34" t="s">
        <v>3597</v>
      </c>
      <c r="D91" s="34" t="s">
        <v>3598</v>
      </c>
      <c r="E91" s="6">
        <f t="shared" si="5"/>
        <v>77.209999999999994</v>
      </c>
      <c r="F91" s="48">
        <v>4</v>
      </c>
      <c r="G91" s="6">
        <f t="shared" si="2"/>
        <v>19.302499999999998</v>
      </c>
      <c r="H91" s="58">
        <f t="shared" si="3"/>
        <v>57.907499999999999</v>
      </c>
    </row>
    <row r="92" spans="1:8" ht="15.75" customHeight="1">
      <c r="A92" s="8" t="s">
        <v>2658</v>
      </c>
      <c r="B92" s="33">
        <v>44700</v>
      </c>
      <c r="C92" s="34" t="s">
        <v>2444</v>
      </c>
      <c r="D92" s="34" t="s">
        <v>2628</v>
      </c>
      <c r="E92" s="6">
        <f t="shared" si="5"/>
        <v>19.5</v>
      </c>
      <c r="F92" s="48">
        <v>2</v>
      </c>
      <c r="G92" s="6">
        <f t="shared" si="2"/>
        <v>9.75</v>
      </c>
      <c r="H92" s="58">
        <f t="shared" si="3"/>
        <v>9.75</v>
      </c>
    </row>
    <row r="93" spans="1:8" ht="15.75" customHeight="1">
      <c r="A93" s="8" t="s">
        <v>2658</v>
      </c>
      <c r="B93" s="35">
        <v>44701</v>
      </c>
      <c r="C93" s="34" t="s">
        <v>2215</v>
      </c>
      <c r="D93" s="34" t="s">
        <v>3599</v>
      </c>
      <c r="E93" s="6">
        <f t="shared" si="5"/>
        <v>24.25</v>
      </c>
      <c r="F93" s="57">
        <v>2</v>
      </c>
      <c r="G93" s="6">
        <f t="shared" si="2"/>
        <v>12.125</v>
      </c>
      <c r="H93" s="58">
        <f t="shared" si="3"/>
        <v>12.125</v>
      </c>
    </row>
    <row r="94" spans="1:8" ht="15.75" customHeight="1">
      <c r="A94" s="8" t="s">
        <v>2658</v>
      </c>
      <c r="B94" s="33">
        <v>44701</v>
      </c>
      <c r="C94" s="34" t="s">
        <v>3600</v>
      </c>
      <c r="D94" s="36" t="s">
        <v>3601</v>
      </c>
      <c r="E94" s="6">
        <f t="shared" si="5"/>
        <v>7.25</v>
      </c>
      <c r="F94" s="48">
        <v>2</v>
      </c>
      <c r="G94" s="6">
        <f t="shared" si="2"/>
        <v>3.625</v>
      </c>
      <c r="H94" s="58">
        <f t="shared" si="3"/>
        <v>3.625</v>
      </c>
    </row>
    <row r="95" spans="1:8" ht="15.75" customHeight="1">
      <c r="A95" s="8" t="s">
        <v>2658</v>
      </c>
      <c r="B95" s="33">
        <v>44701</v>
      </c>
      <c r="C95" s="34" t="s">
        <v>3602</v>
      </c>
      <c r="D95" s="34" t="s">
        <v>3603</v>
      </c>
      <c r="E95" s="6">
        <f t="shared" si="5"/>
        <v>1.86</v>
      </c>
      <c r="F95" s="49">
        <v>2</v>
      </c>
      <c r="G95" s="6">
        <f t="shared" si="2"/>
        <v>0.93</v>
      </c>
      <c r="H95" s="58">
        <f t="shared" si="3"/>
        <v>0.93</v>
      </c>
    </row>
    <row r="96" spans="1:8" ht="15.75" customHeight="1">
      <c r="A96" s="8" t="s">
        <v>2658</v>
      </c>
      <c r="B96" s="35">
        <v>44702</v>
      </c>
      <c r="C96" s="34" t="s">
        <v>3604</v>
      </c>
      <c r="D96" s="34" t="s">
        <v>572</v>
      </c>
      <c r="E96" s="6">
        <f t="shared" si="5"/>
        <v>3.9</v>
      </c>
      <c r="F96" s="48">
        <v>2</v>
      </c>
      <c r="G96" s="6">
        <f t="shared" si="2"/>
        <v>1.95</v>
      </c>
      <c r="H96" s="58">
        <f t="shared" si="3"/>
        <v>1.95</v>
      </c>
    </row>
    <row r="97" spans="1:8" ht="15.75" customHeight="1">
      <c r="A97" s="8" t="s">
        <v>2658</v>
      </c>
      <c r="B97" s="35">
        <v>44702</v>
      </c>
      <c r="C97" s="34" t="s">
        <v>3605</v>
      </c>
      <c r="D97" s="34" t="s">
        <v>3606</v>
      </c>
      <c r="E97" s="6">
        <f t="shared" si="5"/>
        <v>1.46</v>
      </c>
      <c r="F97" s="48">
        <v>2</v>
      </c>
      <c r="G97" s="6">
        <f t="shared" si="2"/>
        <v>0.73</v>
      </c>
      <c r="H97" s="58">
        <f t="shared" si="3"/>
        <v>0.73</v>
      </c>
    </row>
    <row r="98" spans="1:8" ht="15.75" customHeight="1">
      <c r="A98" s="8" t="s">
        <v>2658</v>
      </c>
      <c r="B98" s="35">
        <v>44702</v>
      </c>
      <c r="C98" s="34" t="s">
        <v>3607</v>
      </c>
      <c r="D98" s="34" t="s">
        <v>3059</v>
      </c>
      <c r="E98" s="6">
        <f t="shared" si="5"/>
        <v>38.72</v>
      </c>
      <c r="F98" s="48">
        <v>2</v>
      </c>
      <c r="G98" s="6">
        <f t="shared" si="2"/>
        <v>19.36</v>
      </c>
      <c r="H98" s="58">
        <f t="shared" si="3"/>
        <v>19.36</v>
      </c>
    </row>
    <row r="99" spans="1:8" ht="15.75" customHeight="1">
      <c r="A99" s="8" t="s">
        <v>2658</v>
      </c>
      <c r="B99" s="35">
        <v>44702</v>
      </c>
      <c r="C99" s="34" t="s">
        <v>2444</v>
      </c>
      <c r="D99" s="34" t="s">
        <v>2628</v>
      </c>
      <c r="E99" s="6">
        <f t="shared" si="5"/>
        <v>19.5</v>
      </c>
      <c r="F99" s="48">
        <v>2</v>
      </c>
      <c r="G99" s="6">
        <f t="shared" si="2"/>
        <v>9.75</v>
      </c>
      <c r="H99" s="58">
        <f t="shared" si="3"/>
        <v>9.75</v>
      </c>
    </row>
    <row r="100" spans="1:8" ht="15.75" customHeight="1">
      <c r="A100" s="8" t="s">
        <v>2658</v>
      </c>
      <c r="B100" s="33">
        <v>44704</v>
      </c>
      <c r="C100" s="34" t="s">
        <v>3114</v>
      </c>
      <c r="D100" s="34" t="s">
        <v>3608</v>
      </c>
      <c r="E100" s="6">
        <f t="shared" si="5"/>
        <v>4.97</v>
      </c>
      <c r="F100" s="48">
        <v>2</v>
      </c>
      <c r="G100" s="6">
        <f t="shared" si="2"/>
        <v>2.4849999999999999</v>
      </c>
      <c r="H100" s="58">
        <f t="shared" si="3"/>
        <v>2.4849999999999999</v>
      </c>
    </row>
    <row r="101" spans="1:8" ht="15.75" customHeight="1">
      <c r="A101" s="8" t="s">
        <v>2658</v>
      </c>
      <c r="B101" s="33">
        <v>44704</v>
      </c>
      <c r="C101" s="34" t="s">
        <v>3609</v>
      </c>
      <c r="D101" s="34" t="s">
        <v>2661</v>
      </c>
      <c r="E101" s="6">
        <f t="shared" si="5"/>
        <v>33.54</v>
      </c>
      <c r="F101" s="48">
        <v>2</v>
      </c>
      <c r="G101" s="6">
        <f t="shared" si="2"/>
        <v>16.77</v>
      </c>
      <c r="H101" s="58">
        <f t="shared" si="3"/>
        <v>16.77</v>
      </c>
    </row>
    <row r="102" spans="1:8" ht="15.75" customHeight="1">
      <c r="A102" s="8" t="s">
        <v>2658</v>
      </c>
      <c r="B102" s="35">
        <v>44704</v>
      </c>
      <c r="C102" s="34" t="s">
        <v>3552</v>
      </c>
      <c r="D102" s="34" t="s">
        <v>73</v>
      </c>
      <c r="E102" s="6">
        <f t="shared" si="5"/>
        <v>1.2</v>
      </c>
      <c r="F102" s="48">
        <v>2</v>
      </c>
      <c r="G102" s="6">
        <f t="shared" si="2"/>
        <v>0.6</v>
      </c>
      <c r="H102" s="58">
        <f t="shared" si="3"/>
        <v>0.6</v>
      </c>
    </row>
    <row r="103" spans="1:8" ht="15.75" customHeight="1">
      <c r="A103" s="8" t="s">
        <v>2658</v>
      </c>
      <c r="B103" s="35">
        <v>44704</v>
      </c>
      <c r="C103" s="34" t="s">
        <v>2464</v>
      </c>
      <c r="D103" s="34" t="s">
        <v>2661</v>
      </c>
      <c r="E103" s="6">
        <f t="shared" si="5"/>
        <v>33.54</v>
      </c>
      <c r="F103" s="48">
        <v>2</v>
      </c>
      <c r="G103" s="6">
        <f t="shared" si="2"/>
        <v>16.77</v>
      </c>
      <c r="H103" s="58">
        <f t="shared" si="3"/>
        <v>16.77</v>
      </c>
    </row>
    <row r="104" spans="1:8" ht="15.75" customHeight="1">
      <c r="A104" s="8" t="s">
        <v>2658</v>
      </c>
      <c r="B104" s="35">
        <v>44704</v>
      </c>
      <c r="C104" s="34" t="s">
        <v>2461</v>
      </c>
      <c r="D104" s="34" t="s">
        <v>71</v>
      </c>
      <c r="E104" s="6">
        <f t="shared" si="5"/>
        <v>1.3</v>
      </c>
      <c r="F104" s="48">
        <v>2</v>
      </c>
      <c r="G104" s="6">
        <f t="shared" si="2"/>
        <v>0.65</v>
      </c>
      <c r="H104" s="58">
        <f t="shared" si="3"/>
        <v>0.65</v>
      </c>
    </row>
    <row r="105" spans="1:8" ht="15.75" customHeight="1">
      <c r="A105" s="8" t="s">
        <v>2658</v>
      </c>
      <c r="B105" s="33">
        <v>44704</v>
      </c>
      <c r="C105" s="34" t="s">
        <v>3552</v>
      </c>
      <c r="D105" s="34" t="s">
        <v>498</v>
      </c>
      <c r="E105" s="6">
        <f t="shared" si="5"/>
        <v>5.2</v>
      </c>
      <c r="F105" s="48">
        <v>2</v>
      </c>
      <c r="G105" s="6">
        <f t="shared" si="2"/>
        <v>2.6</v>
      </c>
      <c r="H105" s="58">
        <f t="shared" si="3"/>
        <v>2.6</v>
      </c>
    </row>
    <row r="106" spans="1:8" ht="15.75" customHeight="1">
      <c r="A106" s="8" t="s">
        <v>2658</v>
      </c>
      <c r="B106" s="35">
        <v>44704</v>
      </c>
      <c r="C106" s="34" t="s">
        <v>502</v>
      </c>
      <c r="D106" s="34" t="s">
        <v>1451</v>
      </c>
      <c r="E106" s="6">
        <f t="shared" si="5"/>
        <v>23.9</v>
      </c>
      <c r="F106" s="48">
        <v>2</v>
      </c>
      <c r="G106" s="6">
        <f t="shared" si="2"/>
        <v>11.95</v>
      </c>
      <c r="H106" s="58">
        <f t="shared" si="3"/>
        <v>11.95</v>
      </c>
    </row>
    <row r="107" spans="1:8" ht="15.75" customHeight="1">
      <c r="A107" s="8" t="s">
        <v>2658</v>
      </c>
      <c r="B107" s="35">
        <v>44705</v>
      </c>
      <c r="C107" s="34" t="s">
        <v>549</v>
      </c>
      <c r="D107" s="34" t="s">
        <v>368</v>
      </c>
      <c r="E107" s="6">
        <f t="shared" si="5"/>
        <v>2.6</v>
      </c>
      <c r="F107" s="48">
        <v>2</v>
      </c>
      <c r="G107" s="6">
        <f t="shared" si="2"/>
        <v>1.3</v>
      </c>
      <c r="H107" s="58">
        <f t="shared" si="3"/>
        <v>1.3</v>
      </c>
    </row>
    <row r="108" spans="1:8" ht="15.75" customHeight="1">
      <c r="A108" s="8" t="s">
        <v>2658</v>
      </c>
      <c r="B108" s="35">
        <v>44705</v>
      </c>
      <c r="C108" s="34" t="s">
        <v>443</v>
      </c>
      <c r="D108" s="34" t="s">
        <v>471</v>
      </c>
      <c r="E108" s="6">
        <f t="shared" si="5"/>
        <v>20</v>
      </c>
      <c r="F108" s="48">
        <v>2</v>
      </c>
      <c r="G108" s="6">
        <f t="shared" si="2"/>
        <v>10</v>
      </c>
      <c r="H108" s="58">
        <f t="shared" si="3"/>
        <v>10</v>
      </c>
    </row>
    <row r="109" spans="1:8" ht="15.75" customHeight="1">
      <c r="A109" s="8" t="s">
        <v>2658</v>
      </c>
      <c r="B109" s="35">
        <v>44705</v>
      </c>
      <c r="C109" s="34" t="s">
        <v>1391</v>
      </c>
      <c r="D109" s="34" t="s">
        <v>1368</v>
      </c>
      <c r="E109" s="6">
        <f t="shared" si="5"/>
        <v>31.55</v>
      </c>
      <c r="F109" s="48">
        <v>2</v>
      </c>
      <c r="G109" s="6">
        <f t="shared" si="2"/>
        <v>15.775</v>
      </c>
      <c r="H109" s="58">
        <f t="shared" si="3"/>
        <v>15.775</v>
      </c>
    </row>
    <row r="110" spans="1:8" ht="15.75" customHeight="1">
      <c r="A110" s="8" t="s">
        <v>2658</v>
      </c>
      <c r="B110" s="35">
        <v>44705</v>
      </c>
      <c r="C110" s="34" t="s">
        <v>2737</v>
      </c>
      <c r="D110" s="34" t="s">
        <v>343</v>
      </c>
      <c r="E110" s="6">
        <f t="shared" si="5"/>
        <v>8.6</v>
      </c>
      <c r="F110" s="48">
        <v>2</v>
      </c>
      <c r="G110" s="6">
        <f t="shared" si="2"/>
        <v>4.3</v>
      </c>
      <c r="H110" s="58">
        <f t="shared" si="3"/>
        <v>4.3</v>
      </c>
    </row>
    <row r="111" spans="1:8" ht="15.75" customHeight="1">
      <c r="A111" s="8" t="s">
        <v>2658</v>
      </c>
      <c r="B111" s="33">
        <v>44705</v>
      </c>
      <c r="C111" s="34" t="s">
        <v>3610</v>
      </c>
      <c r="D111" s="36" t="s">
        <v>73</v>
      </c>
      <c r="E111" s="6">
        <f t="shared" si="5"/>
        <v>1.2</v>
      </c>
      <c r="F111" s="48">
        <v>2</v>
      </c>
      <c r="G111" s="6">
        <f t="shared" si="2"/>
        <v>0.6</v>
      </c>
      <c r="H111" s="58">
        <f t="shared" si="3"/>
        <v>0.6</v>
      </c>
    </row>
    <row r="112" spans="1:8" ht="15.75" customHeight="1">
      <c r="A112" s="8" t="s">
        <v>2658</v>
      </c>
      <c r="B112" s="35">
        <v>44706</v>
      </c>
      <c r="C112" s="34" t="s">
        <v>3611</v>
      </c>
      <c r="D112" s="34" t="s">
        <v>3152</v>
      </c>
      <c r="E112" s="6">
        <f t="shared" si="5"/>
        <v>42.25</v>
      </c>
      <c r="F112" s="48">
        <v>2</v>
      </c>
      <c r="G112" s="6">
        <f t="shared" si="2"/>
        <v>21.125</v>
      </c>
      <c r="H112" s="58">
        <f t="shared" si="3"/>
        <v>21.125</v>
      </c>
    </row>
    <row r="113" spans="1:8" ht="15.75" customHeight="1">
      <c r="A113" s="8" t="s">
        <v>2658</v>
      </c>
      <c r="B113" s="33">
        <v>44706</v>
      </c>
      <c r="C113" s="34" t="s">
        <v>2889</v>
      </c>
      <c r="D113" s="34" t="s">
        <v>2487</v>
      </c>
      <c r="E113" s="6">
        <f t="shared" si="5"/>
        <v>22.95</v>
      </c>
      <c r="F113" s="48">
        <v>2</v>
      </c>
      <c r="G113" s="6">
        <f t="shared" si="2"/>
        <v>11.475</v>
      </c>
      <c r="H113" s="58">
        <f t="shared" si="3"/>
        <v>11.475</v>
      </c>
    </row>
    <row r="114" spans="1:8" ht="15.75" customHeight="1">
      <c r="A114" s="8" t="s">
        <v>2658</v>
      </c>
      <c r="B114" s="33">
        <v>44706</v>
      </c>
      <c r="C114" s="34" t="s">
        <v>3593</v>
      </c>
      <c r="D114" s="34" t="s">
        <v>343</v>
      </c>
      <c r="E114" s="6">
        <f t="shared" si="5"/>
        <v>8.6</v>
      </c>
      <c r="F114" s="48">
        <v>2</v>
      </c>
      <c r="G114" s="6">
        <f t="shared" si="2"/>
        <v>4.3</v>
      </c>
      <c r="H114" s="58">
        <f t="shared" si="3"/>
        <v>4.3</v>
      </c>
    </row>
    <row r="115" spans="1:8" ht="15.75" customHeight="1">
      <c r="A115" s="8" t="s">
        <v>2658</v>
      </c>
      <c r="B115" s="33">
        <v>44706</v>
      </c>
      <c r="C115" s="34" t="s">
        <v>1374</v>
      </c>
      <c r="D115" s="34" t="s">
        <v>3612</v>
      </c>
      <c r="E115" s="6">
        <f t="shared" si="5"/>
        <v>53.64</v>
      </c>
      <c r="F115" s="48">
        <v>0</v>
      </c>
      <c r="G115" s="6" t="str">
        <f t="shared" si="2"/>
        <v/>
      </c>
      <c r="H115" s="58">
        <f t="shared" si="3"/>
        <v>53.64</v>
      </c>
    </row>
    <row r="116" spans="1:8" ht="15.75" customHeight="1">
      <c r="A116" s="8" t="s">
        <v>2658</v>
      </c>
      <c r="B116" s="35">
        <v>44707</v>
      </c>
      <c r="C116" s="34" t="s">
        <v>2471</v>
      </c>
      <c r="D116" s="34" t="s">
        <v>373</v>
      </c>
      <c r="E116" s="6">
        <f t="shared" si="5"/>
        <v>5.7</v>
      </c>
      <c r="F116" s="48">
        <v>0</v>
      </c>
      <c r="G116" s="6" t="str">
        <f t="shared" si="2"/>
        <v/>
      </c>
      <c r="H116" s="58">
        <f t="shared" si="3"/>
        <v>5.7</v>
      </c>
    </row>
    <row r="117" spans="1:8" ht="15.75" customHeight="1">
      <c r="A117" s="8" t="s">
        <v>2658</v>
      </c>
      <c r="B117" s="33">
        <v>44707</v>
      </c>
      <c r="C117" s="34" t="s">
        <v>443</v>
      </c>
      <c r="D117" s="34" t="s">
        <v>3072</v>
      </c>
      <c r="E117" s="6">
        <f t="shared" si="5"/>
        <v>24.3</v>
      </c>
      <c r="F117" s="49">
        <v>2</v>
      </c>
      <c r="G117" s="6">
        <f t="shared" si="2"/>
        <v>12.15</v>
      </c>
      <c r="H117" s="58">
        <f t="shared" si="3"/>
        <v>12.15</v>
      </c>
    </row>
    <row r="118" spans="1:8" ht="15.75" customHeight="1">
      <c r="A118" s="8" t="s">
        <v>2658</v>
      </c>
      <c r="B118" s="35">
        <v>44707</v>
      </c>
      <c r="C118" s="34" t="s">
        <v>3132</v>
      </c>
      <c r="D118" s="36" t="s">
        <v>52</v>
      </c>
      <c r="E118" s="6">
        <f t="shared" si="5"/>
        <v>5.9</v>
      </c>
      <c r="F118" s="48">
        <v>2</v>
      </c>
      <c r="G118" s="6">
        <f t="shared" si="2"/>
        <v>2.95</v>
      </c>
      <c r="H118" s="58">
        <f t="shared" si="3"/>
        <v>2.95</v>
      </c>
    </row>
    <row r="119" spans="1:8" ht="15.75" customHeight="1">
      <c r="A119" s="8" t="s">
        <v>2658</v>
      </c>
      <c r="B119" s="33">
        <v>44707</v>
      </c>
      <c r="C119" s="34" t="s">
        <v>502</v>
      </c>
      <c r="D119" s="34" t="s">
        <v>62</v>
      </c>
      <c r="E119" s="6">
        <f t="shared" si="5"/>
        <v>2.2999999999999998</v>
      </c>
      <c r="F119" s="49">
        <v>2</v>
      </c>
      <c r="G119" s="6">
        <f t="shared" si="2"/>
        <v>1.1499999999999999</v>
      </c>
      <c r="H119" s="58">
        <f t="shared" si="3"/>
        <v>1.1499999999999999</v>
      </c>
    </row>
    <row r="120" spans="1:8" ht="15.75" customHeight="1">
      <c r="A120" s="8" t="s">
        <v>2658</v>
      </c>
      <c r="B120" s="33">
        <v>44707</v>
      </c>
      <c r="C120" s="34" t="s">
        <v>443</v>
      </c>
      <c r="D120" s="34" t="s">
        <v>256</v>
      </c>
      <c r="E120" s="6">
        <f t="shared" si="5"/>
        <v>11</v>
      </c>
      <c r="F120" s="48">
        <v>2</v>
      </c>
      <c r="G120" s="6">
        <f t="shared" si="2"/>
        <v>5.5</v>
      </c>
      <c r="H120" s="58">
        <f t="shared" si="3"/>
        <v>5.5</v>
      </c>
    </row>
    <row r="121" spans="1:8" ht="15.75" customHeight="1">
      <c r="A121" s="8" t="s">
        <v>2658</v>
      </c>
      <c r="B121" s="33">
        <v>44707</v>
      </c>
      <c r="C121" s="34" t="s">
        <v>3613</v>
      </c>
      <c r="D121" s="34" t="s">
        <v>3614</v>
      </c>
      <c r="E121" s="6">
        <f t="shared" si="5"/>
        <v>48</v>
      </c>
      <c r="F121" s="49">
        <v>2</v>
      </c>
      <c r="G121" s="6">
        <f t="shared" si="2"/>
        <v>24</v>
      </c>
      <c r="H121" s="58">
        <f t="shared" si="3"/>
        <v>24</v>
      </c>
    </row>
    <row r="122" spans="1:8" ht="15.75" customHeight="1">
      <c r="A122" s="8" t="s">
        <v>2658</v>
      </c>
      <c r="B122" s="33">
        <v>44707</v>
      </c>
      <c r="C122" s="34" t="s">
        <v>3615</v>
      </c>
      <c r="D122" s="34" t="s">
        <v>3616</v>
      </c>
      <c r="E122" s="6">
        <f t="shared" si="5"/>
        <v>32.840000000000003</v>
      </c>
      <c r="F122" s="49">
        <v>2</v>
      </c>
      <c r="G122" s="6">
        <f t="shared" si="2"/>
        <v>16.420000000000002</v>
      </c>
      <c r="H122" s="58">
        <f t="shared" si="3"/>
        <v>16.420000000000002</v>
      </c>
    </row>
    <row r="123" spans="1:8" ht="15.75" customHeight="1">
      <c r="A123" s="8" t="s">
        <v>2658</v>
      </c>
      <c r="B123" s="35">
        <v>44708</v>
      </c>
      <c r="C123" s="36" t="s">
        <v>2969</v>
      </c>
      <c r="D123" s="36" t="s">
        <v>2248</v>
      </c>
      <c r="E123" s="6">
        <f t="shared" si="5"/>
        <v>8.4</v>
      </c>
      <c r="F123" s="48">
        <v>2</v>
      </c>
      <c r="G123" s="6">
        <f t="shared" si="2"/>
        <v>4.2</v>
      </c>
      <c r="H123" s="58">
        <f t="shared" si="3"/>
        <v>4.2</v>
      </c>
    </row>
    <row r="124" spans="1:8" ht="15.75" customHeight="1">
      <c r="A124" s="8" t="s">
        <v>2658</v>
      </c>
      <c r="B124" s="33">
        <v>44708</v>
      </c>
      <c r="C124" s="34" t="s">
        <v>3617</v>
      </c>
      <c r="D124" s="34" t="s">
        <v>3618</v>
      </c>
      <c r="E124" s="6">
        <f t="shared" si="5"/>
        <v>298.5</v>
      </c>
      <c r="F124" s="49">
        <v>2</v>
      </c>
      <c r="G124" s="6">
        <f t="shared" si="2"/>
        <v>149.25</v>
      </c>
      <c r="H124" s="58">
        <f t="shared" si="3"/>
        <v>149.25</v>
      </c>
    </row>
    <row r="125" spans="1:8" ht="15.75" customHeight="1">
      <c r="A125" s="8" t="s">
        <v>2658</v>
      </c>
      <c r="B125" s="33">
        <v>44709</v>
      </c>
      <c r="C125" s="34" t="s">
        <v>3619</v>
      </c>
      <c r="D125" s="34" t="s">
        <v>3616</v>
      </c>
      <c r="E125" s="6">
        <f t="shared" si="5"/>
        <v>32.840000000000003</v>
      </c>
      <c r="F125" s="49">
        <v>2</v>
      </c>
      <c r="G125" s="6">
        <f t="shared" si="2"/>
        <v>16.420000000000002</v>
      </c>
      <c r="H125" s="58">
        <f t="shared" si="3"/>
        <v>16.420000000000002</v>
      </c>
    </row>
    <row r="126" spans="1:8" ht="15.75" customHeight="1">
      <c r="A126" s="8" t="s">
        <v>2658</v>
      </c>
      <c r="B126" s="33">
        <v>44709</v>
      </c>
      <c r="C126" s="34" t="s">
        <v>3605</v>
      </c>
      <c r="D126" s="34" t="s">
        <v>3620</v>
      </c>
      <c r="E126" s="6">
        <f t="shared" si="5"/>
        <v>0.65</v>
      </c>
      <c r="F126" s="49">
        <v>2</v>
      </c>
      <c r="G126" s="6">
        <f t="shared" si="2"/>
        <v>0.32500000000000001</v>
      </c>
      <c r="H126" s="58">
        <f t="shared" si="3"/>
        <v>0.32500000000000001</v>
      </c>
    </row>
    <row r="127" spans="1:8" ht="15.75" customHeight="1">
      <c r="A127" s="8" t="s">
        <v>2658</v>
      </c>
      <c r="B127" s="33">
        <v>44709</v>
      </c>
      <c r="C127" s="34" t="s">
        <v>3539</v>
      </c>
      <c r="D127" s="34" t="s">
        <v>3621</v>
      </c>
      <c r="E127" s="6">
        <f t="shared" si="5"/>
        <v>76</v>
      </c>
      <c r="F127" s="49">
        <v>0</v>
      </c>
      <c r="G127" s="6" t="str">
        <f t="shared" si="2"/>
        <v/>
      </c>
      <c r="H127" s="58">
        <f t="shared" si="3"/>
        <v>76</v>
      </c>
    </row>
    <row r="128" spans="1:8" ht="15.75" customHeight="1">
      <c r="A128" s="8" t="s">
        <v>2658</v>
      </c>
      <c r="B128" s="33">
        <v>44709</v>
      </c>
      <c r="C128" s="34" t="s">
        <v>3622</v>
      </c>
      <c r="D128" s="34" t="s">
        <v>1994</v>
      </c>
      <c r="E128" s="6">
        <f t="shared" si="5"/>
        <v>56.95</v>
      </c>
      <c r="F128" s="49">
        <v>2</v>
      </c>
      <c r="G128" s="6">
        <f t="shared" si="2"/>
        <v>28.475000000000001</v>
      </c>
      <c r="H128" s="58">
        <f t="shared" si="3"/>
        <v>28.475000000000001</v>
      </c>
    </row>
    <row r="129" spans="1:8" ht="15.75" customHeight="1">
      <c r="A129" s="8" t="s">
        <v>2658</v>
      </c>
      <c r="B129" s="33">
        <v>44710</v>
      </c>
      <c r="C129" s="34" t="s">
        <v>2444</v>
      </c>
      <c r="D129" s="34" t="s">
        <v>2628</v>
      </c>
      <c r="E129" s="6">
        <f t="shared" si="5"/>
        <v>19.5</v>
      </c>
      <c r="F129" s="49">
        <v>2</v>
      </c>
      <c r="G129" s="6">
        <f t="shared" si="2"/>
        <v>9.75</v>
      </c>
      <c r="H129" s="58">
        <f t="shared" si="3"/>
        <v>9.75</v>
      </c>
    </row>
    <row r="130" spans="1:8" ht="15.75" customHeight="1">
      <c r="A130" s="8" t="s">
        <v>2658</v>
      </c>
      <c r="B130" s="33">
        <v>44710</v>
      </c>
      <c r="C130" s="34" t="s">
        <v>1916</v>
      </c>
      <c r="D130" s="34" t="s">
        <v>3623</v>
      </c>
      <c r="E130" s="6">
        <f t="shared" si="5"/>
        <v>9.85</v>
      </c>
      <c r="F130" s="49">
        <v>2</v>
      </c>
      <c r="G130" s="6">
        <f t="shared" si="2"/>
        <v>4.9249999999999998</v>
      </c>
      <c r="H130" s="58">
        <f t="shared" si="3"/>
        <v>4.9249999999999998</v>
      </c>
    </row>
    <row r="131" spans="1:8" ht="15.75" customHeight="1">
      <c r="A131" s="8" t="s">
        <v>2658</v>
      </c>
      <c r="B131" s="33">
        <v>44710</v>
      </c>
      <c r="C131" s="34" t="s">
        <v>1916</v>
      </c>
      <c r="D131" s="34" t="s">
        <v>329</v>
      </c>
      <c r="E131" s="6">
        <f t="shared" si="5"/>
        <v>2.8</v>
      </c>
      <c r="F131" s="49">
        <v>2</v>
      </c>
      <c r="G131" s="6">
        <f t="shared" si="2"/>
        <v>1.4</v>
      </c>
      <c r="H131" s="58">
        <f t="shared" si="3"/>
        <v>1.4</v>
      </c>
    </row>
    <row r="132" spans="1:8" ht="15.75" customHeight="1">
      <c r="A132" s="8" t="s">
        <v>2658</v>
      </c>
      <c r="B132" s="33">
        <v>44710</v>
      </c>
      <c r="C132" s="34" t="s">
        <v>3624</v>
      </c>
      <c r="D132" s="34" t="s">
        <v>3625</v>
      </c>
      <c r="E132" s="6">
        <f t="shared" si="5"/>
        <v>36.770000000000003</v>
      </c>
      <c r="F132" s="49">
        <v>0</v>
      </c>
      <c r="G132" s="6" t="str">
        <f t="shared" si="2"/>
        <v/>
      </c>
      <c r="H132" s="58">
        <f t="shared" si="3"/>
        <v>36.770000000000003</v>
      </c>
    </row>
    <row r="133" spans="1:8" ht="15.75" customHeight="1">
      <c r="A133" s="8" t="s">
        <v>2658</v>
      </c>
      <c r="B133" s="33">
        <v>44710</v>
      </c>
      <c r="C133" s="34" t="s">
        <v>2102</v>
      </c>
      <c r="D133" s="34" t="s">
        <v>3626</v>
      </c>
      <c r="E133" s="6">
        <f t="shared" si="5"/>
        <v>24.47</v>
      </c>
      <c r="F133" s="49">
        <v>2</v>
      </c>
      <c r="G133" s="6">
        <f t="shared" si="2"/>
        <v>12.234999999999999</v>
      </c>
      <c r="H133" s="58">
        <f t="shared" si="3"/>
        <v>12.234999999999999</v>
      </c>
    </row>
    <row r="134" spans="1:8" ht="15.75" customHeight="1">
      <c r="A134" s="8" t="s">
        <v>2658</v>
      </c>
      <c r="B134" s="33">
        <v>44710</v>
      </c>
      <c r="C134" s="34" t="s">
        <v>9</v>
      </c>
      <c r="D134" s="34" t="s">
        <v>3627</v>
      </c>
      <c r="E134" s="6">
        <f t="shared" si="5"/>
        <v>17.75</v>
      </c>
      <c r="F134" s="49">
        <v>2</v>
      </c>
      <c r="G134" s="6">
        <f t="shared" si="2"/>
        <v>8.875</v>
      </c>
      <c r="H134" s="58">
        <f t="shared" si="3"/>
        <v>8.875</v>
      </c>
    </row>
    <row r="135" spans="1:8" ht="15.75" customHeight="1">
      <c r="A135" s="8" t="s">
        <v>2658</v>
      </c>
      <c r="B135" s="35">
        <v>44711</v>
      </c>
      <c r="C135" s="34" t="s">
        <v>3615</v>
      </c>
      <c r="D135" s="34" t="s">
        <v>3628</v>
      </c>
      <c r="E135" s="6">
        <f t="shared" si="5"/>
        <v>25.19</v>
      </c>
      <c r="F135" s="49">
        <v>2</v>
      </c>
      <c r="G135" s="6">
        <f t="shared" si="2"/>
        <v>12.595000000000001</v>
      </c>
      <c r="H135" s="58">
        <f t="shared" si="3"/>
        <v>12.595000000000001</v>
      </c>
    </row>
    <row r="136" spans="1:8" ht="15.75" customHeight="1">
      <c r="A136" s="8" t="s">
        <v>2658</v>
      </c>
      <c r="B136" s="35">
        <v>44711</v>
      </c>
      <c r="C136" s="34" t="s">
        <v>2215</v>
      </c>
      <c r="D136" s="34" t="s">
        <v>2429</v>
      </c>
      <c r="E136" s="6">
        <f t="shared" si="5"/>
        <v>22.7</v>
      </c>
      <c r="F136" s="49">
        <v>2</v>
      </c>
      <c r="G136" s="6">
        <f t="shared" si="2"/>
        <v>11.35</v>
      </c>
      <c r="H136" s="58">
        <f t="shared" si="3"/>
        <v>11.35</v>
      </c>
    </row>
    <row r="137" spans="1:8" ht="15.75" customHeight="1">
      <c r="A137" s="8" t="s">
        <v>2658</v>
      </c>
      <c r="B137" s="35">
        <v>44712</v>
      </c>
      <c r="C137" s="34" t="s">
        <v>3142</v>
      </c>
      <c r="D137" s="34" t="s">
        <v>1827</v>
      </c>
      <c r="E137" s="6">
        <f t="shared" si="5"/>
        <v>11.95</v>
      </c>
      <c r="F137" s="49">
        <v>2</v>
      </c>
      <c r="G137" s="6">
        <f t="shared" si="2"/>
        <v>5.9749999999999996</v>
      </c>
      <c r="H137" s="58">
        <f t="shared" si="3"/>
        <v>5.9749999999999996</v>
      </c>
    </row>
    <row r="138" spans="1:8" ht="15.75" customHeight="1">
      <c r="A138" s="8" t="s">
        <v>2658</v>
      </c>
      <c r="B138" s="35">
        <v>44712</v>
      </c>
      <c r="C138" s="34" t="s">
        <v>3629</v>
      </c>
      <c r="D138" s="34" t="s">
        <v>773</v>
      </c>
      <c r="E138" s="6">
        <f t="shared" si="5"/>
        <v>15</v>
      </c>
      <c r="F138" s="49">
        <v>2</v>
      </c>
      <c r="G138" s="6">
        <f t="shared" si="2"/>
        <v>7.5</v>
      </c>
      <c r="H138" s="58">
        <f t="shared" si="3"/>
        <v>7.5</v>
      </c>
    </row>
    <row r="139" spans="1:8" ht="15.75" customHeight="1">
      <c r="A139" s="8" t="s">
        <v>2658</v>
      </c>
      <c r="B139" s="35">
        <v>44712</v>
      </c>
      <c r="C139" s="34" t="s">
        <v>3055</v>
      </c>
      <c r="D139" s="34" t="s">
        <v>343</v>
      </c>
      <c r="E139" s="6">
        <f t="shared" si="5"/>
        <v>8.6</v>
      </c>
      <c r="F139" s="49">
        <v>2</v>
      </c>
      <c r="G139" s="6">
        <f t="shared" si="2"/>
        <v>4.3</v>
      </c>
      <c r="H139" s="58">
        <f t="shared" si="3"/>
        <v>4.3</v>
      </c>
    </row>
    <row r="140" spans="1:8" ht="15.75" customHeight="1">
      <c r="A140" s="8" t="s">
        <v>2658</v>
      </c>
      <c r="B140" s="35">
        <v>44712</v>
      </c>
      <c r="C140" s="34" t="s">
        <v>3615</v>
      </c>
      <c r="D140" s="34" t="s">
        <v>3616</v>
      </c>
      <c r="E140" s="6">
        <f t="shared" si="5"/>
        <v>32.840000000000003</v>
      </c>
      <c r="F140" s="49">
        <v>2</v>
      </c>
      <c r="G140" s="6">
        <f t="shared" si="2"/>
        <v>16.420000000000002</v>
      </c>
      <c r="H140" s="58">
        <f t="shared" si="3"/>
        <v>16.420000000000002</v>
      </c>
    </row>
    <row r="141" spans="1:8" ht="15.75" customHeight="1">
      <c r="A141" s="8" t="s">
        <v>2658</v>
      </c>
      <c r="B141" s="35">
        <v>44712</v>
      </c>
      <c r="C141" s="34" t="s">
        <v>2696</v>
      </c>
      <c r="D141" s="34" t="s">
        <v>2698</v>
      </c>
      <c r="E141" s="6">
        <f t="shared" si="5"/>
        <v>6.2</v>
      </c>
      <c r="F141" s="49">
        <v>2</v>
      </c>
      <c r="G141" s="6">
        <f t="shared" si="2"/>
        <v>3.1</v>
      </c>
      <c r="H141" s="58">
        <f t="shared" si="3"/>
        <v>3.1</v>
      </c>
    </row>
    <row r="142" spans="1:8" ht="15.75" customHeight="1">
      <c r="A142" s="8" t="s">
        <v>2658</v>
      </c>
      <c r="B142" s="35">
        <v>44712</v>
      </c>
      <c r="C142" s="34" t="s">
        <v>3238</v>
      </c>
      <c r="D142" s="34" t="s">
        <v>2833</v>
      </c>
      <c r="E142" s="6">
        <f t="shared" si="5"/>
        <v>14.98</v>
      </c>
      <c r="F142" s="49">
        <v>0</v>
      </c>
      <c r="G142" s="6" t="str">
        <f t="shared" si="2"/>
        <v/>
      </c>
      <c r="H142" s="58">
        <f t="shared" si="3"/>
        <v>14.98</v>
      </c>
    </row>
    <row r="143" spans="1:8" ht="15.75" customHeight="1">
      <c r="A143" s="8" t="s">
        <v>2658</v>
      </c>
      <c r="B143" s="35">
        <v>44712</v>
      </c>
      <c r="C143" s="34" t="s">
        <v>3385</v>
      </c>
      <c r="D143" s="34" t="s">
        <v>1108</v>
      </c>
      <c r="E143" s="6">
        <f t="shared" si="5"/>
        <v>6.98</v>
      </c>
      <c r="F143" s="49">
        <v>0</v>
      </c>
      <c r="G143" s="6" t="str">
        <f t="shared" si="2"/>
        <v/>
      </c>
      <c r="H143" s="58">
        <f t="shared" si="3"/>
        <v>6.98</v>
      </c>
    </row>
    <row r="144" spans="1:8" ht="15.75" customHeight="1">
      <c r="A144" s="8" t="s">
        <v>2658</v>
      </c>
      <c r="B144" s="33">
        <v>44713</v>
      </c>
      <c r="C144" s="34" t="s">
        <v>3624</v>
      </c>
      <c r="D144" s="34" t="s">
        <v>499</v>
      </c>
      <c r="E144" s="6">
        <f t="shared" si="5"/>
        <v>26.5</v>
      </c>
      <c r="F144" s="49">
        <v>0</v>
      </c>
      <c r="G144" s="6" t="str">
        <f t="shared" si="2"/>
        <v/>
      </c>
      <c r="H144" s="58">
        <f t="shared" si="3"/>
        <v>26.5</v>
      </c>
    </row>
    <row r="145" spans="1:8" ht="15.75" customHeight="1">
      <c r="A145" s="8" t="s">
        <v>2658</v>
      </c>
      <c r="B145" s="33">
        <v>44713</v>
      </c>
      <c r="C145" s="34" t="s">
        <v>3205</v>
      </c>
      <c r="D145" s="34" t="s">
        <v>801</v>
      </c>
      <c r="E145" s="6">
        <f t="shared" si="5"/>
        <v>6</v>
      </c>
      <c r="F145" s="49">
        <v>2</v>
      </c>
      <c r="G145" s="6">
        <f t="shared" si="2"/>
        <v>3</v>
      </c>
      <c r="H145" s="58">
        <f t="shared" si="3"/>
        <v>3</v>
      </c>
    </row>
    <row r="146" spans="1:8" ht="15.75" customHeight="1">
      <c r="A146" s="8" t="s">
        <v>2658</v>
      </c>
      <c r="B146" s="33">
        <v>44713</v>
      </c>
      <c r="C146" s="34" t="s">
        <v>2984</v>
      </c>
      <c r="D146" s="34" t="s">
        <v>3630</v>
      </c>
      <c r="E146" s="6">
        <f t="shared" si="5"/>
        <v>29.1</v>
      </c>
      <c r="F146" s="49">
        <v>2</v>
      </c>
      <c r="G146" s="6">
        <f t="shared" si="2"/>
        <v>14.55</v>
      </c>
      <c r="H146" s="58">
        <f t="shared" si="3"/>
        <v>14.55</v>
      </c>
    </row>
    <row r="147" spans="1:8" ht="15.75" customHeight="1">
      <c r="A147" s="8" t="s">
        <v>2658</v>
      </c>
      <c r="B147" s="35">
        <v>44713</v>
      </c>
      <c r="C147" s="34" t="s">
        <v>2675</v>
      </c>
      <c r="D147" s="34" t="s">
        <v>2388</v>
      </c>
      <c r="E147" s="6">
        <f t="shared" si="5"/>
        <v>18.649999999999999</v>
      </c>
      <c r="F147" s="49">
        <v>2</v>
      </c>
      <c r="G147" s="6">
        <f t="shared" si="2"/>
        <v>9.3249999999999993</v>
      </c>
      <c r="H147" s="58">
        <f t="shared" si="3"/>
        <v>9.3249999999999993</v>
      </c>
    </row>
    <row r="148" spans="1:8" ht="15.75" customHeight="1">
      <c r="A148" s="8" t="s">
        <v>2658</v>
      </c>
      <c r="B148" s="35">
        <v>44714</v>
      </c>
      <c r="C148" s="34" t="s">
        <v>502</v>
      </c>
      <c r="D148" s="34" t="s">
        <v>3631</v>
      </c>
      <c r="E148" s="6">
        <f t="shared" si="5"/>
        <v>7.83</v>
      </c>
      <c r="F148" s="49">
        <v>2</v>
      </c>
      <c r="G148" s="6">
        <f t="shared" si="2"/>
        <v>3.915</v>
      </c>
      <c r="H148" s="58">
        <f t="shared" si="3"/>
        <v>3.915</v>
      </c>
    </row>
    <row r="149" spans="1:8" ht="15.75" customHeight="1">
      <c r="A149" s="8" t="s">
        <v>2658</v>
      </c>
      <c r="B149" s="35">
        <v>44714</v>
      </c>
      <c r="C149" s="34" t="s">
        <v>3460</v>
      </c>
      <c r="D149" s="34" t="s">
        <v>3152</v>
      </c>
      <c r="E149" s="6">
        <f t="shared" si="5"/>
        <v>42.25</v>
      </c>
      <c r="F149" s="49">
        <v>2</v>
      </c>
      <c r="G149" s="6">
        <f t="shared" si="2"/>
        <v>21.125</v>
      </c>
      <c r="H149" s="58">
        <f t="shared" si="3"/>
        <v>21.125</v>
      </c>
    </row>
    <row r="150" spans="1:8" ht="15.75" customHeight="1">
      <c r="A150" s="8" t="s">
        <v>2658</v>
      </c>
      <c r="B150" s="33">
        <v>44715</v>
      </c>
      <c r="C150" s="34" t="s">
        <v>3528</v>
      </c>
      <c r="D150" s="34" t="s">
        <v>3529</v>
      </c>
      <c r="E150" s="6">
        <f t="shared" si="5"/>
        <v>652</v>
      </c>
      <c r="F150" s="49">
        <v>2</v>
      </c>
      <c r="G150" s="6">
        <f t="shared" si="2"/>
        <v>326</v>
      </c>
      <c r="H150" s="58">
        <f t="shared" si="3"/>
        <v>326</v>
      </c>
    </row>
    <row r="151" spans="1:8" ht="15.75" customHeight="1">
      <c r="A151" s="34" t="s">
        <v>3361</v>
      </c>
      <c r="B151" s="68">
        <v>44688</v>
      </c>
      <c r="C151" s="34" t="s">
        <v>3632</v>
      </c>
      <c r="D151" s="34" t="s">
        <v>358</v>
      </c>
      <c r="E151" s="6">
        <f t="shared" si="5"/>
        <v>10</v>
      </c>
      <c r="F151" s="49">
        <v>2</v>
      </c>
      <c r="G151" s="6">
        <f t="shared" si="2"/>
        <v>5</v>
      </c>
      <c r="H151" s="58">
        <f t="shared" si="3"/>
        <v>5</v>
      </c>
    </row>
    <row r="152" spans="1:8" ht="15.75" customHeight="1">
      <c r="A152" s="34" t="s">
        <v>3361</v>
      </c>
      <c r="B152" s="68">
        <v>44689</v>
      </c>
      <c r="C152" s="34" t="s">
        <v>3633</v>
      </c>
      <c r="D152" s="34" t="s">
        <v>358</v>
      </c>
      <c r="E152" s="6">
        <f t="shared" si="5"/>
        <v>10</v>
      </c>
      <c r="F152" s="49">
        <v>2</v>
      </c>
      <c r="G152" s="6">
        <f t="shared" si="2"/>
        <v>5</v>
      </c>
      <c r="H152" s="58">
        <f t="shared" si="3"/>
        <v>5</v>
      </c>
    </row>
    <row r="153" spans="1:8" ht="15.75" customHeight="1">
      <c r="A153" s="34" t="s">
        <v>3361</v>
      </c>
      <c r="B153" s="68">
        <v>44689</v>
      </c>
      <c r="C153" s="34" t="s">
        <v>3634</v>
      </c>
      <c r="D153" s="34" t="s">
        <v>358</v>
      </c>
      <c r="E153" s="6">
        <f t="shared" si="5"/>
        <v>10</v>
      </c>
      <c r="F153" s="49">
        <v>2</v>
      </c>
      <c r="G153" s="6">
        <f t="shared" si="2"/>
        <v>5</v>
      </c>
      <c r="H153" s="58">
        <f t="shared" si="3"/>
        <v>5</v>
      </c>
    </row>
    <row r="154" spans="1:8" ht="15.75" customHeight="1">
      <c r="A154" s="34" t="s">
        <v>3361</v>
      </c>
      <c r="B154" s="68">
        <v>44689</v>
      </c>
      <c r="C154" s="34" t="s">
        <v>3633</v>
      </c>
      <c r="D154" s="34" t="s">
        <v>358</v>
      </c>
      <c r="E154" s="6">
        <f t="shared" si="5"/>
        <v>10</v>
      </c>
      <c r="F154" s="49">
        <v>2</v>
      </c>
      <c r="G154" s="6">
        <f t="shared" si="2"/>
        <v>5</v>
      </c>
      <c r="H154" s="58">
        <f t="shared" si="3"/>
        <v>5</v>
      </c>
    </row>
    <row r="155" spans="1:8" ht="15.75" customHeight="1">
      <c r="A155" s="34" t="s">
        <v>3361</v>
      </c>
      <c r="B155" s="69">
        <v>44691</v>
      </c>
      <c r="C155" s="34" t="s">
        <v>3633</v>
      </c>
      <c r="D155" s="34" t="s">
        <v>773</v>
      </c>
      <c r="E155" s="6">
        <f t="shared" si="5"/>
        <v>15</v>
      </c>
      <c r="F155" s="49">
        <v>2</v>
      </c>
      <c r="G155" s="6">
        <f t="shared" si="2"/>
        <v>7.5</v>
      </c>
      <c r="H155" s="58">
        <f t="shared" si="3"/>
        <v>7.5</v>
      </c>
    </row>
    <row r="156" spans="1:8" ht="15.75" customHeight="1">
      <c r="A156" s="34" t="s">
        <v>3361</v>
      </c>
      <c r="B156" s="69">
        <v>44696</v>
      </c>
      <c r="C156" s="34" t="s">
        <v>3633</v>
      </c>
      <c r="D156" s="34" t="s">
        <v>358</v>
      </c>
      <c r="E156" s="6">
        <f t="shared" si="5"/>
        <v>10</v>
      </c>
      <c r="F156" s="49">
        <v>2</v>
      </c>
      <c r="G156" s="6">
        <f t="shared" si="2"/>
        <v>5</v>
      </c>
      <c r="H156" s="58">
        <f t="shared" si="3"/>
        <v>5</v>
      </c>
    </row>
    <row r="157" spans="1:8" ht="15.75" customHeight="1">
      <c r="A157" s="34" t="s">
        <v>3361</v>
      </c>
      <c r="B157" s="69">
        <v>44697</v>
      </c>
      <c r="C157" s="34" t="s">
        <v>3635</v>
      </c>
      <c r="D157" s="34" t="s">
        <v>77</v>
      </c>
      <c r="E157" s="6">
        <f t="shared" si="5"/>
        <v>50</v>
      </c>
      <c r="F157" s="49">
        <v>2</v>
      </c>
      <c r="G157" s="6">
        <f t="shared" si="2"/>
        <v>25</v>
      </c>
      <c r="H157" s="58">
        <f t="shared" si="3"/>
        <v>25</v>
      </c>
    </row>
    <row r="158" spans="1:8" ht="15.75" customHeight="1">
      <c r="A158" s="34" t="s">
        <v>3361</v>
      </c>
      <c r="B158" s="69">
        <v>44701</v>
      </c>
      <c r="C158" s="34" t="s">
        <v>3633</v>
      </c>
      <c r="D158" s="34" t="s">
        <v>358</v>
      </c>
      <c r="E158" s="6">
        <f t="shared" si="5"/>
        <v>10</v>
      </c>
      <c r="F158" s="49">
        <v>2</v>
      </c>
      <c r="G158" s="6">
        <f t="shared" si="2"/>
        <v>5</v>
      </c>
      <c r="H158" s="58">
        <f t="shared" si="3"/>
        <v>5</v>
      </c>
    </row>
    <row r="159" spans="1:8" ht="15.75" customHeight="1">
      <c r="A159" s="34" t="s">
        <v>3361</v>
      </c>
      <c r="B159" s="69">
        <v>44702</v>
      </c>
      <c r="C159" s="34" t="s">
        <v>3636</v>
      </c>
      <c r="D159" s="34" t="s">
        <v>358</v>
      </c>
      <c r="E159" s="6">
        <f t="shared" si="5"/>
        <v>10</v>
      </c>
      <c r="F159" s="49">
        <v>2</v>
      </c>
      <c r="G159" s="6">
        <f t="shared" si="2"/>
        <v>5</v>
      </c>
      <c r="H159" s="58">
        <f t="shared" si="3"/>
        <v>5</v>
      </c>
    </row>
    <row r="160" spans="1:8" ht="15.75" customHeight="1">
      <c r="A160" s="34" t="s">
        <v>3361</v>
      </c>
      <c r="B160" s="69">
        <v>44702</v>
      </c>
      <c r="C160" s="34" t="s">
        <v>292</v>
      </c>
      <c r="D160" s="34" t="s">
        <v>3637</v>
      </c>
      <c r="E160" s="6">
        <f t="shared" si="5"/>
        <v>78.84</v>
      </c>
      <c r="F160" s="49">
        <v>2</v>
      </c>
      <c r="G160" s="6">
        <f t="shared" si="2"/>
        <v>39.42</v>
      </c>
      <c r="H160" s="58">
        <f t="shared" si="3"/>
        <v>39.42</v>
      </c>
    </row>
    <row r="161" spans="1:8" ht="15.75" customHeight="1">
      <c r="A161" s="34" t="s">
        <v>3361</v>
      </c>
      <c r="B161" s="69">
        <v>44709</v>
      </c>
      <c r="C161" s="34" t="s">
        <v>3638</v>
      </c>
      <c r="D161" s="34" t="s">
        <v>358</v>
      </c>
      <c r="E161" s="6">
        <f t="shared" si="5"/>
        <v>10</v>
      </c>
      <c r="F161" s="49">
        <v>2</v>
      </c>
      <c r="G161" s="6">
        <f t="shared" si="2"/>
        <v>5</v>
      </c>
      <c r="H161" s="58">
        <f t="shared" si="3"/>
        <v>5</v>
      </c>
    </row>
    <row r="162" spans="1:8" ht="15.75" customHeight="1">
      <c r="A162" s="34" t="s">
        <v>3361</v>
      </c>
      <c r="B162" s="69">
        <v>44711</v>
      </c>
      <c r="C162" s="34" t="s">
        <v>3639</v>
      </c>
      <c r="D162" s="34" t="s">
        <v>773</v>
      </c>
      <c r="E162" s="6">
        <f t="shared" si="5"/>
        <v>15</v>
      </c>
      <c r="F162" s="49">
        <v>2</v>
      </c>
      <c r="G162" s="6">
        <f t="shared" si="2"/>
        <v>7.5</v>
      </c>
      <c r="H162" s="58">
        <f t="shared" si="3"/>
        <v>7.5</v>
      </c>
    </row>
    <row r="163" spans="1:8" ht="15.75" customHeight="1">
      <c r="A163" s="34" t="s">
        <v>3361</v>
      </c>
      <c r="B163" s="33">
        <v>44713</v>
      </c>
      <c r="C163" s="34" t="s">
        <v>292</v>
      </c>
      <c r="D163" s="34" t="s">
        <v>3640</v>
      </c>
      <c r="E163" s="6">
        <f t="shared" si="5"/>
        <v>89.62</v>
      </c>
      <c r="F163" s="49">
        <v>2</v>
      </c>
      <c r="G163" s="6">
        <f t="shared" si="2"/>
        <v>44.81</v>
      </c>
      <c r="H163" s="58">
        <f t="shared" si="3"/>
        <v>44.81</v>
      </c>
    </row>
    <row r="164" spans="1:8" ht="15.75" customHeight="1">
      <c r="F164" s="49"/>
      <c r="G164" s="13"/>
    </row>
    <row r="165" spans="1:8" ht="15.75" customHeight="1">
      <c r="F165" s="49"/>
      <c r="G165" s="13"/>
    </row>
    <row r="166" spans="1:8" ht="15.75" customHeight="1">
      <c r="F166" s="49"/>
      <c r="G166" s="13"/>
    </row>
    <row r="167" spans="1:8" ht="15.75" customHeight="1">
      <c r="F167" s="49"/>
      <c r="G167" s="13"/>
    </row>
    <row r="168" spans="1:8" ht="15.75" customHeight="1">
      <c r="F168" s="49"/>
      <c r="G168" s="13"/>
    </row>
    <row r="169" spans="1:8" ht="15.75" customHeight="1">
      <c r="F169" s="49"/>
      <c r="G169" s="13"/>
    </row>
    <row r="170" spans="1:8" ht="15.75" customHeight="1">
      <c r="F170" s="49"/>
      <c r="G170" s="13"/>
    </row>
    <row r="171" spans="1:8" ht="15.75" customHeight="1">
      <c r="F171" s="49"/>
      <c r="G171" s="13"/>
    </row>
    <row r="172" spans="1:8" ht="15.75" customHeight="1">
      <c r="F172" s="49"/>
      <c r="G172" s="13"/>
    </row>
    <row r="173" spans="1:8" ht="15.75" customHeight="1">
      <c r="F173" s="49"/>
      <c r="G173" s="13"/>
    </row>
    <row r="174" spans="1:8" ht="15.75" customHeight="1">
      <c r="F174" s="49"/>
      <c r="G174" s="13"/>
    </row>
    <row r="175" spans="1:8" ht="15.75" customHeight="1">
      <c r="F175" s="49"/>
      <c r="G175" s="13"/>
    </row>
    <row r="176" spans="1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63" xr:uid="{C1061702-DE58-4741-920E-273E8E4D6B35}">
        <sortState xmlns:xlrd2="http://schemas.microsoft.com/office/spreadsheetml/2017/richdata2" ref="A2:H163">
          <sortCondition descending="1" ref="E2:E163"/>
          <sortCondition descending="1" ref="H2:H163"/>
        </sortState>
      </autoFilter>
    </customSheetView>
  </customSheetView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3641</v>
      </c>
      <c r="B1" s="8"/>
      <c r="C1" s="8"/>
      <c r="D1" s="8"/>
      <c r="E1" s="6">
        <f>SUM(E3:E200)</f>
        <v>3671.39</v>
      </c>
      <c r="F1" s="48"/>
      <c r="G1" s="59">
        <f t="shared" ref="G1:H1" si="0">SUM(G3:G200)</f>
        <v>1815.9116666666666</v>
      </c>
      <c r="H1" s="27">
        <f t="shared" si="0"/>
        <v>1855.4783333333332</v>
      </c>
      <c r="I1" s="31" t="s">
        <v>1864</v>
      </c>
      <c r="J1" s="31">
        <f>G1*1</f>
        <v>1815.9116666666666</v>
      </c>
      <c r="K1" s="31">
        <f>SUM(G1:H1)-J1</f>
        <v>1855.4783333333332</v>
      </c>
      <c r="L1" s="31">
        <f>SUM(J1:K1)</f>
        <v>3671.39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2061.9116666666669</v>
      </c>
      <c r="K2" s="31">
        <f>K1+K6+K7</f>
        <v>2224.4783333333335</v>
      </c>
      <c r="L2" s="31">
        <f>SUM(J2:K2)</f>
        <v>4286.3900000000003</v>
      </c>
    </row>
    <row r="3" spans="1:12" ht="15.75">
      <c r="A3" s="8" t="s">
        <v>2658</v>
      </c>
      <c r="B3" s="35">
        <v>44714</v>
      </c>
      <c r="C3" s="34" t="s">
        <v>789</v>
      </c>
      <c r="D3" s="34" t="s">
        <v>320</v>
      </c>
      <c r="E3" s="6">
        <f t="shared" ref="E3:E23" si="1">MID(D3,3,LEN(D3)-2)+0</f>
        <v>20.9</v>
      </c>
      <c r="F3" s="48">
        <v>2</v>
      </c>
      <c r="G3" s="6">
        <f t="shared" ref="G3:G121" si="2">IFERROR(E3/F3,"")</f>
        <v>10.45</v>
      </c>
      <c r="H3" s="58">
        <f t="shared" ref="H3:H121" si="3">IF(F3=0,E3,E3-G3)</f>
        <v>10.45</v>
      </c>
      <c r="I3" s="60" t="s">
        <v>1868</v>
      </c>
      <c r="J3" s="61">
        <f>J1-J7+J6</f>
        <v>2061.9116666666669</v>
      </c>
      <c r="K3" s="32"/>
      <c r="L3" s="32"/>
    </row>
    <row r="4" spans="1:12">
      <c r="A4" s="8" t="s">
        <v>2658</v>
      </c>
      <c r="B4" s="35">
        <v>44714</v>
      </c>
      <c r="C4" s="34" t="s">
        <v>789</v>
      </c>
      <c r="D4" s="34" t="s">
        <v>1824</v>
      </c>
      <c r="E4" s="6">
        <f t="shared" si="1"/>
        <v>15.9</v>
      </c>
      <c r="F4" s="48">
        <v>2</v>
      </c>
      <c r="G4" s="6">
        <f t="shared" si="2"/>
        <v>7.95</v>
      </c>
      <c r="H4" s="58">
        <f t="shared" si="3"/>
        <v>7.95</v>
      </c>
    </row>
    <row r="5" spans="1:12" ht="15.75">
      <c r="A5" s="8" t="s">
        <v>2658</v>
      </c>
      <c r="B5" s="35">
        <v>44714</v>
      </c>
      <c r="C5" s="34" t="s">
        <v>2645</v>
      </c>
      <c r="D5" s="34" t="s">
        <v>709</v>
      </c>
      <c r="E5" s="6">
        <f t="shared" si="1"/>
        <v>30</v>
      </c>
      <c r="F5" s="48">
        <v>0</v>
      </c>
      <c r="G5" s="6" t="str">
        <f t="shared" si="2"/>
        <v/>
      </c>
      <c r="H5" s="58">
        <f t="shared" si="3"/>
        <v>30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44715</v>
      </c>
      <c r="C6" s="34" t="s">
        <v>3642</v>
      </c>
      <c r="D6" s="34" t="s">
        <v>3068</v>
      </c>
      <c r="E6" s="6">
        <f t="shared" si="1"/>
        <v>82</v>
      </c>
      <c r="F6" s="48">
        <v>2</v>
      </c>
      <c r="G6" s="6">
        <f t="shared" si="2"/>
        <v>41</v>
      </c>
      <c r="H6" s="58">
        <f t="shared" si="3"/>
        <v>41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44715</v>
      </c>
      <c r="C7" s="34" t="s">
        <v>3</v>
      </c>
      <c r="D7" s="34" t="s">
        <v>3643</v>
      </c>
      <c r="E7" s="6">
        <f t="shared" si="1"/>
        <v>52.75</v>
      </c>
      <c r="F7" s="48">
        <v>2</v>
      </c>
      <c r="G7" s="6">
        <f t="shared" si="2"/>
        <v>26.375</v>
      </c>
      <c r="H7" s="58">
        <f t="shared" si="3"/>
        <v>26.375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44716</v>
      </c>
      <c r="C8" s="34" t="s">
        <v>2464</v>
      </c>
      <c r="D8" s="34" t="s">
        <v>3045</v>
      </c>
      <c r="E8" s="6">
        <f t="shared" si="1"/>
        <v>21.19</v>
      </c>
      <c r="F8" s="57">
        <v>2</v>
      </c>
      <c r="G8" s="6">
        <f t="shared" si="2"/>
        <v>10.595000000000001</v>
      </c>
      <c r="H8" s="58">
        <f t="shared" si="3"/>
        <v>10.595000000000001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44716</v>
      </c>
      <c r="C9" s="34" t="s">
        <v>3644</v>
      </c>
      <c r="D9" s="34" t="s">
        <v>93</v>
      </c>
      <c r="E9" s="6">
        <f t="shared" si="1"/>
        <v>91.8</v>
      </c>
      <c r="F9" s="48">
        <v>2</v>
      </c>
      <c r="G9" s="6">
        <f t="shared" si="2"/>
        <v>45.9</v>
      </c>
      <c r="H9" s="58">
        <f t="shared" si="3"/>
        <v>45.9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44716</v>
      </c>
      <c r="C10" s="34" t="s">
        <v>3645</v>
      </c>
      <c r="D10" s="36" t="s">
        <v>2008</v>
      </c>
      <c r="E10" s="6">
        <f t="shared" si="1"/>
        <v>0.95</v>
      </c>
      <c r="F10" s="48">
        <v>0</v>
      </c>
      <c r="G10" s="6" t="str">
        <f t="shared" si="2"/>
        <v/>
      </c>
      <c r="H10" s="58">
        <f t="shared" si="3"/>
        <v>0.95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44717</v>
      </c>
      <c r="C11" s="34" t="s">
        <v>3646</v>
      </c>
      <c r="D11" s="34" t="s">
        <v>1077</v>
      </c>
      <c r="E11" s="6">
        <f t="shared" si="1"/>
        <v>1.9</v>
      </c>
      <c r="F11" s="48">
        <v>0</v>
      </c>
      <c r="G11" s="6" t="str">
        <f t="shared" si="2"/>
        <v/>
      </c>
      <c r="H11" s="58">
        <f t="shared" si="3"/>
        <v>1.9</v>
      </c>
    </row>
    <row r="12" spans="1:12" ht="15.75">
      <c r="A12" s="8" t="s">
        <v>2658</v>
      </c>
      <c r="B12" s="35">
        <v>44717</v>
      </c>
      <c r="C12" s="34" t="s">
        <v>2823</v>
      </c>
      <c r="D12" s="34" t="s">
        <v>3647</v>
      </c>
      <c r="E12" s="6">
        <f t="shared" si="1"/>
        <v>92.1</v>
      </c>
      <c r="F12" s="48">
        <v>2</v>
      </c>
      <c r="G12" s="6">
        <f t="shared" si="2"/>
        <v>46.05</v>
      </c>
      <c r="H12" s="58">
        <f t="shared" si="3"/>
        <v>46.05</v>
      </c>
      <c r="I12" s="1" t="s">
        <v>1818</v>
      </c>
      <c r="J12" s="16">
        <f>J8-K2</f>
        <v>3373.5216666666665</v>
      </c>
      <c r="K12" s="17">
        <f t="shared" ref="K12:K13" si="4">J12/J8</f>
        <v>0.60262980826485646</v>
      </c>
    </row>
    <row r="13" spans="1:12" ht="15.75">
      <c r="A13" s="8" t="s">
        <v>2658</v>
      </c>
      <c r="B13" s="35">
        <v>44717</v>
      </c>
      <c r="C13" s="34" t="s">
        <v>3615</v>
      </c>
      <c r="D13" s="34" t="s">
        <v>3416</v>
      </c>
      <c r="E13" s="6">
        <f t="shared" si="1"/>
        <v>58.03</v>
      </c>
      <c r="F13" s="48">
        <v>2</v>
      </c>
      <c r="G13" s="6">
        <f t="shared" si="2"/>
        <v>29.015000000000001</v>
      </c>
      <c r="H13" s="58">
        <f t="shared" si="3"/>
        <v>29.015000000000001</v>
      </c>
      <c r="I13" s="1" t="s">
        <v>1821</v>
      </c>
      <c r="J13" s="16">
        <f>J9-J2</f>
        <v>1893.3383333333331</v>
      </c>
      <c r="K13" s="17">
        <f t="shared" si="4"/>
        <v>0.47868992689041984</v>
      </c>
    </row>
    <row r="14" spans="1:12">
      <c r="A14" s="8" t="s">
        <v>2658</v>
      </c>
      <c r="B14" s="35">
        <v>44717</v>
      </c>
      <c r="C14" s="36" t="s">
        <v>3648</v>
      </c>
      <c r="D14" s="36" t="s">
        <v>231</v>
      </c>
      <c r="E14" s="6">
        <f t="shared" si="1"/>
        <v>30.8</v>
      </c>
      <c r="F14" s="48">
        <v>2</v>
      </c>
      <c r="G14" s="6">
        <f t="shared" si="2"/>
        <v>15.4</v>
      </c>
      <c r="H14" s="58">
        <f t="shared" si="3"/>
        <v>15.4</v>
      </c>
    </row>
    <row r="15" spans="1:12">
      <c r="A15" s="8" t="s">
        <v>2658</v>
      </c>
      <c r="B15" s="35">
        <v>44717</v>
      </c>
      <c r="C15" s="34" t="s">
        <v>3649</v>
      </c>
      <c r="D15" s="34" t="s">
        <v>2070</v>
      </c>
      <c r="E15" s="6">
        <f t="shared" si="1"/>
        <v>13.11</v>
      </c>
      <c r="F15" s="48">
        <v>2</v>
      </c>
      <c r="G15" s="6">
        <f t="shared" si="2"/>
        <v>6.5549999999999997</v>
      </c>
      <c r="H15" s="58">
        <f t="shared" si="3"/>
        <v>6.5549999999999997</v>
      </c>
    </row>
    <row r="16" spans="1:12">
      <c r="A16" s="8" t="s">
        <v>2658</v>
      </c>
      <c r="B16" s="35">
        <v>44718</v>
      </c>
      <c r="C16" s="34" t="s">
        <v>3</v>
      </c>
      <c r="D16" s="34" t="s">
        <v>54</v>
      </c>
      <c r="E16" s="6">
        <f t="shared" si="1"/>
        <v>4.9000000000000004</v>
      </c>
      <c r="F16" s="48">
        <v>2</v>
      </c>
      <c r="G16" s="6">
        <f t="shared" si="2"/>
        <v>2.4500000000000002</v>
      </c>
      <c r="H16" s="58">
        <f t="shared" si="3"/>
        <v>2.4500000000000002</v>
      </c>
    </row>
    <row r="17" spans="1:10">
      <c r="A17" s="8" t="s">
        <v>2658</v>
      </c>
      <c r="B17" s="35">
        <v>44718</v>
      </c>
      <c r="C17" s="34" t="s">
        <v>443</v>
      </c>
      <c r="D17" s="34" t="s">
        <v>1456</v>
      </c>
      <c r="E17" s="6">
        <f t="shared" si="1"/>
        <v>21</v>
      </c>
      <c r="F17" s="48">
        <v>2</v>
      </c>
      <c r="G17" s="6">
        <f t="shared" si="2"/>
        <v>10.5</v>
      </c>
      <c r="H17" s="58">
        <f t="shared" si="3"/>
        <v>10.5</v>
      </c>
    </row>
    <row r="18" spans="1:10">
      <c r="A18" s="8" t="s">
        <v>2658</v>
      </c>
      <c r="B18" s="35">
        <v>44718</v>
      </c>
      <c r="C18" s="34" t="s">
        <v>3650</v>
      </c>
      <c r="D18" s="34" t="s">
        <v>505</v>
      </c>
      <c r="E18" s="6">
        <f t="shared" si="1"/>
        <v>5.5</v>
      </c>
      <c r="F18" s="48">
        <v>0</v>
      </c>
      <c r="G18" s="6" t="str">
        <f t="shared" si="2"/>
        <v/>
      </c>
      <c r="H18" s="58">
        <f t="shared" si="3"/>
        <v>5.5</v>
      </c>
    </row>
    <row r="19" spans="1:10">
      <c r="A19" s="8" t="s">
        <v>2658</v>
      </c>
      <c r="B19" s="33">
        <v>44718</v>
      </c>
      <c r="C19" s="34" t="s">
        <v>3246</v>
      </c>
      <c r="D19" s="34" t="s">
        <v>3651</v>
      </c>
      <c r="E19" s="6">
        <f t="shared" si="1"/>
        <v>4.76</v>
      </c>
      <c r="F19" s="48">
        <v>2</v>
      </c>
      <c r="G19" s="6">
        <f t="shared" si="2"/>
        <v>2.38</v>
      </c>
      <c r="H19" s="58">
        <f t="shared" si="3"/>
        <v>2.38</v>
      </c>
    </row>
    <row r="20" spans="1:10">
      <c r="A20" s="8" t="s">
        <v>2658</v>
      </c>
      <c r="B20" s="35">
        <v>44719</v>
      </c>
      <c r="C20" s="34" t="s">
        <v>2646</v>
      </c>
      <c r="D20" s="34" t="s">
        <v>346</v>
      </c>
      <c r="E20" s="6">
        <f t="shared" si="1"/>
        <v>2.5</v>
      </c>
      <c r="F20" s="48">
        <v>2</v>
      </c>
      <c r="G20" s="6">
        <f t="shared" si="2"/>
        <v>1.25</v>
      </c>
      <c r="H20" s="58">
        <f t="shared" si="3"/>
        <v>1.25</v>
      </c>
    </row>
    <row r="21" spans="1:10" ht="15.75" customHeight="1">
      <c r="A21" s="8" t="s">
        <v>2658</v>
      </c>
      <c r="B21" s="35">
        <v>44719</v>
      </c>
      <c r="C21" s="34" t="s">
        <v>443</v>
      </c>
      <c r="D21" s="34" t="s">
        <v>3652</v>
      </c>
      <c r="E21" s="6">
        <f t="shared" si="1"/>
        <v>19.399999999999999</v>
      </c>
      <c r="F21" s="48">
        <v>2</v>
      </c>
      <c r="G21" s="6">
        <f t="shared" si="2"/>
        <v>9.6999999999999993</v>
      </c>
      <c r="H21" s="58">
        <f t="shared" si="3"/>
        <v>9.6999999999999993</v>
      </c>
    </row>
    <row r="22" spans="1:10" ht="15.75" customHeight="1">
      <c r="A22" s="8" t="s">
        <v>2658</v>
      </c>
      <c r="B22" s="35">
        <v>44719</v>
      </c>
      <c r="C22" s="34" t="s">
        <v>2646</v>
      </c>
      <c r="D22" s="34" t="s">
        <v>3653</v>
      </c>
      <c r="E22" s="6">
        <f t="shared" si="1"/>
        <v>48.1</v>
      </c>
      <c r="F22" s="49">
        <v>2</v>
      </c>
      <c r="G22" s="6">
        <f t="shared" si="2"/>
        <v>24.05</v>
      </c>
      <c r="H22" s="58">
        <f t="shared" si="3"/>
        <v>24.05</v>
      </c>
      <c r="J22" s="36"/>
    </row>
    <row r="23" spans="1:10" ht="15.75" customHeight="1">
      <c r="A23" s="8" t="s">
        <v>2658</v>
      </c>
      <c r="B23" s="35">
        <v>44719</v>
      </c>
      <c r="C23" s="34" t="s">
        <v>2737</v>
      </c>
      <c r="D23" s="34" t="s">
        <v>2709</v>
      </c>
      <c r="E23" s="6">
        <f t="shared" si="1"/>
        <v>7.6</v>
      </c>
      <c r="F23" s="48">
        <v>2</v>
      </c>
      <c r="G23" s="6">
        <f t="shared" si="2"/>
        <v>3.8</v>
      </c>
      <c r="H23" s="58">
        <f t="shared" si="3"/>
        <v>3.8</v>
      </c>
      <c r="J23" s="36"/>
    </row>
    <row r="24" spans="1:10" ht="15.75" customHeight="1">
      <c r="A24" s="8" t="s">
        <v>2658</v>
      </c>
      <c r="B24" s="35">
        <v>44719</v>
      </c>
      <c r="C24" s="34" t="s">
        <v>3654</v>
      </c>
      <c r="D24" s="34" t="s">
        <v>3655</v>
      </c>
      <c r="E24" s="6">
        <v>-390.55</v>
      </c>
      <c r="F24" s="48">
        <v>0</v>
      </c>
      <c r="G24" s="6" t="str">
        <f t="shared" si="2"/>
        <v/>
      </c>
      <c r="H24" s="58">
        <f t="shared" si="3"/>
        <v>-390.55</v>
      </c>
    </row>
    <row r="25" spans="1:10" ht="15.75" customHeight="1">
      <c r="A25" s="8" t="s">
        <v>2658</v>
      </c>
      <c r="B25" s="35">
        <v>44719</v>
      </c>
      <c r="C25" s="34" t="s">
        <v>2438</v>
      </c>
      <c r="D25" s="34" t="s">
        <v>2911</v>
      </c>
      <c r="E25" s="6">
        <f t="shared" ref="E25:E121" si="5">MID(D25,3,LEN(D25)-2)+0</f>
        <v>21.98</v>
      </c>
      <c r="F25" s="48">
        <v>2</v>
      </c>
      <c r="G25" s="6">
        <f t="shared" si="2"/>
        <v>10.99</v>
      </c>
      <c r="H25" s="58">
        <f t="shared" si="3"/>
        <v>10.99</v>
      </c>
    </row>
    <row r="26" spans="1:10" ht="15.75" customHeight="1">
      <c r="A26" s="8" t="s">
        <v>2658</v>
      </c>
      <c r="B26" s="35">
        <v>44720</v>
      </c>
      <c r="C26" s="34" t="s">
        <v>3397</v>
      </c>
      <c r="D26" s="34" t="s">
        <v>3656</v>
      </c>
      <c r="E26" s="6">
        <f t="shared" si="5"/>
        <v>6.13</v>
      </c>
      <c r="F26" s="48">
        <v>2</v>
      </c>
      <c r="G26" s="6">
        <f t="shared" si="2"/>
        <v>3.0649999999999999</v>
      </c>
      <c r="H26" s="58">
        <f t="shared" si="3"/>
        <v>3.0649999999999999</v>
      </c>
    </row>
    <row r="27" spans="1:10" ht="15.75" customHeight="1">
      <c r="A27" s="8" t="s">
        <v>2658</v>
      </c>
      <c r="B27" s="33">
        <v>44720</v>
      </c>
      <c r="C27" s="34" t="s">
        <v>3158</v>
      </c>
      <c r="D27" s="34" t="s">
        <v>358</v>
      </c>
      <c r="E27" s="6">
        <f t="shared" si="5"/>
        <v>10</v>
      </c>
      <c r="F27" s="48">
        <v>2</v>
      </c>
      <c r="G27" s="6">
        <f t="shared" si="2"/>
        <v>5</v>
      </c>
      <c r="H27" s="58">
        <f t="shared" si="3"/>
        <v>5</v>
      </c>
    </row>
    <row r="28" spans="1:10" ht="15.75" customHeight="1">
      <c r="A28" s="8" t="s">
        <v>2658</v>
      </c>
      <c r="B28" s="33">
        <v>44720</v>
      </c>
      <c r="C28" s="34" t="s">
        <v>2215</v>
      </c>
      <c r="D28" s="34" t="s">
        <v>935</v>
      </c>
      <c r="E28" s="6">
        <f t="shared" si="5"/>
        <v>23.1</v>
      </c>
      <c r="F28" s="48">
        <v>2</v>
      </c>
      <c r="G28" s="6">
        <f t="shared" si="2"/>
        <v>11.55</v>
      </c>
      <c r="H28" s="58">
        <f t="shared" si="3"/>
        <v>11.55</v>
      </c>
    </row>
    <row r="29" spans="1:10" ht="15.75" customHeight="1">
      <c r="A29" s="8" t="s">
        <v>2658</v>
      </c>
      <c r="B29" s="35">
        <v>44720</v>
      </c>
      <c r="C29" s="34" t="s">
        <v>2280</v>
      </c>
      <c r="D29" s="34" t="s">
        <v>3199</v>
      </c>
      <c r="E29" s="6">
        <f t="shared" si="5"/>
        <v>48.73</v>
      </c>
      <c r="F29" s="48">
        <v>2</v>
      </c>
      <c r="G29" s="6">
        <f t="shared" si="2"/>
        <v>24.364999999999998</v>
      </c>
      <c r="H29" s="58">
        <f t="shared" si="3"/>
        <v>24.364999999999998</v>
      </c>
    </row>
    <row r="30" spans="1:10" ht="15.75" customHeight="1">
      <c r="A30" s="8" t="s">
        <v>2658</v>
      </c>
      <c r="B30" s="35">
        <v>44721</v>
      </c>
      <c r="C30" s="34" t="s">
        <v>3657</v>
      </c>
      <c r="D30" s="34" t="s">
        <v>3658</v>
      </c>
      <c r="E30" s="6">
        <f t="shared" si="5"/>
        <v>17.12</v>
      </c>
      <c r="F30" s="48">
        <v>2</v>
      </c>
      <c r="G30" s="6">
        <f t="shared" si="2"/>
        <v>8.56</v>
      </c>
      <c r="H30" s="58">
        <f t="shared" si="3"/>
        <v>8.56</v>
      </c>
    </row>
    <row r="31" spans="1:10" ht="15.75" customHeight="1">
      <c r="A31" s="8" t="s">
        <v>2658</v>
      </c>
      <c r="B31" s="35">
        <v>44721</v>
      </c>
      <c r="C31" s="34" t="s">
        <v>2812</v>
      </c>
      <c r="D31" s="34" t="s">
        <v>2514</v>
      </c>
      <c r="E31" s="6">
        <f t="shared" si="5"/>
        <v>26.48</v>
      </c>
      <c r="F31" s="48">
        <v>2</v>
      </c>
      <c r="G31" s="6">
        <f t="shared" si="2"/>
        <v>13.24</v>
      </c>
      <c r="H31" s="58">
        <f t="shared" si="3"/>
        <v>13.24</v>
      </c>
    </row>
    <row r="32" spans="1:10" ht="15.75" customHeight="1">
      <c r="A32" s="8" t="s">
        <v>2658</v>
      </c>
      <c r="B32" s="33">
        <v>44721</v>
      </c>
      <c r="C32" s="34" t="s">
        <v>3615</v>
      </c>
      <c r="D32" s="34" t="s">
        <v>1684</v>
      </c>
      <c r="E32" s="6">
        <f t="shared" si="5"/>
        <v>39.9</v>
      </c>
      <c r="F32" s="48">
        <v>2</v>
      </c>
      <c r="G32" s="6">
        <f t="shared" si="2"/>
        <v>19.95</v>
      </c>
      <c r="H32" s="58">
        <f t="shared" si="3"/>
        <v>19.95</v>
      </c>
    </row>
    <row r="33" spans="1:8" ht="15.75" customHeight="1">
      <c r="A33" s="8" t="s">
        <v>2658</v>
      </c>
      <c r="B33" s="35">
        <v>44722</v>
      </c>
      <c r="C33" s="34" t="s">
        <v>1916</v>
      </c>
      <c r="D33" s="34" t="s">
        <v>817</v>
      </c>
      <c r="E33" s="6">
        <f t="shared" si="5"/>
        <v>1.4</v>
      </c>
      <c r="F33" s="48">
        <v>2</v>
      </c>
      <c r="G33" s="6">
        <f t="shared" si="2"/>
        <v>0.7</v>
      </c>
      <c r="H33" s="58">
        <f t="shared" si="3"/>
        <v>0.7</v>
      </c>
    </row>
    <row r="34" spans="1:8" ht="15.75" customHeight="1">
      <c r="A34" s="8" t="s">
        <v>2658</v>
      </c>
      <c r="B34" s="37">
        <v>44722</v>
      </c>
      <c r="C34" s="34" t="s">
        <v>944</v>
      </c>
      <c r="D34" s="34" t="s">
        <v>3659</v>
      </c>
      <c r="E34" s="6">
        <f t="shared" si="5"/>
        <v>43.8</v>
      </c>
      <c r="F34" s="48">
        <v>2</v>
      </c>
      <c r="G34" s="6">
        <f t="shared" si="2"/>
        <v>21.9</v>
      </c>
      <c r="H34" s="58">
        <f t="shared" si="3"/>
        <v>21.9</v>
      </c>
    </row>
    <row r="35" spans="1:8" ht="15.75" customHeight="1">
      <c r="A35" s="8" t="s">
        <v>2658</v>
      </c>
      <c r="B35" s="35">
        <v>44722</v>
      </c>
      <c r="C35" s="34" t="s">
        <v>3079</v>
      </c>
      <c r="D35" s="34" t="s">
        <v>3660</v>
      </c>
      <c r="E35" s="6">
        <f t="shared" si="5"/>
        <v>50.95</v>
      </c>
      <c r="F35" s="57">
        <v>2</v>
      </c>
      <c r="G35" s="6">
        <f t="shared" si="2"/>
        <v>25.475000000000001</v>
      </c>
      <c r="H35" s="58">
        <f t="shared" si="3"/>
        <v>25.475000000000001</v>
      </c>
    </row>
    <row r="36" spans="1:8" ht="15.75" customHeight="1">
      <c r="A36" s="8" t="s">
        <v>2658</v>
      </c>
      <c r="B36" s="35">
        <v>44722</v>
      </c>
      <c r="C36" s="34" t="s">
        <v>3551</v>
      </c>
      <c r="D36" s="34" t="s">
        <v>792</v>
      </c>
      <c r="E36" s="6">
        <f t="shared" si="5"/>
        <v>4</v>
      </c>
      <c r="F36" s="48">
        <v>2</v>
      </c>
      <c r="G36" s="6">
        <f t="shared" si="2"/>
        <v>2</v>
      </c>
      <c r="H36" s="58">
        <f t="shared" si="3"/>
        <v>2</v>
      </c>
    </row>
    <row r="37" spans="1:8" ht="15.75" customHeight="1">
      <c r="A37" s="8" t="s">
        <v>2658</v>
      </c>
      <c r="B37" s="35">
        <v>44723</v>
      </c>
      <c r="C37" s="34" t="s">
        <v>3593</v>
      </c>
      <c r="D37" s="34" t="s">
        <v>343</v>
      </c>
      <c r="E37" s="6">
        <f t="shared" si="5"/>
        <v>8.6</v>
      </c>
      <c r="F37" s="48">
        <v>2</v>
      </c>
      <c r="G37" s="6">
        <f t="shared" si="2"/>
        <v>4.3</v>
      </c>
      <c r="H37" s="58">
        <f t="shared" si="3"/>
        <v>4.3</v>
      </c>
    </row>
    <row r="38" spans="1:8" ht="15.75" customHeight="1">
      <c r="A38" s="8" t="s">
        <v>2658</v>
      </c>
      <c r="B38" s="35">
        <v>44723</v>
      </c>
      <c r="C38" s="34" t="s">
        <v>3661</v>
      </c>
      <c r="D38" s="34" t="s">
        <v>3616</v>
      </c>
      <c r="E38" s="6">
        <f t="shared" si="5"/>
        <v>32.840000000000003</v>
      </c>
      <c r="F38" s="48">
        <v>2</v>
      </c>
      <c r="G38" s="6">
        <f t="shared" si="2"/>
        <v>16.420000000000002</v>
      </c>
      <c r="H38" s="58">
        <f t="shared" si="3"/>
        <v>16.420000000000002</v>
      </c>
    </row>
    <row r="39" spans="1:8" ht="15.75" customHeight="1">
      <c r="A39" s="8" t="s">
        <v>2658</v>
      </c>
      <c r="B39" s="37">
        <v>44724</v>
      </c>
      <c r="C39" s="34" t="s">
        <v>3055</v>
      </c>
      <c r="D39" s="34" t="s">
        <v>617</v>
      </c>
      <c r="E39" s="6">
        <f t="shared" si="5"/>
        <v>4.3</v>
      </c>
      <c r="F39" s="48">
        <v>2</v>
      </c>
      <c r="G39" s="6">
        <f t="shared" si="2"/>
        <v>2.15</v>
      </c>
      <c r="H39" s="58">
        <f t="shared" si="3"/>
        <v>2.15</v>
      </c>
    </row>
    <row r="40" spans="1:8" ht="15.75" customHeight="1">
      <c r="A40" s="8" t="s">
        <v>2658</v>
      </c>
      <c r="B40" s="35">
        <v>44724</v>
      </c>
      <c r="C40" s="34" t="s">
        <v>3605</v>
      </c>
      <c r="D40" s="34" t="s">
        <v>62</v>
      </c>
      <c r="E40" s="6">
        <f t="shared" si="5"/>
        <v>2.2999999999999998</v>
      </c>
      <c r="F40" s="48">
        <v>2</v>
      </c>
      <c r="G40" s="6">
        <f t="shared" si="2"/>
        <v>1.1499999999999999</v>
      </c>
      <c r="H40" s="58">
        <f t="shared" si="3"/>
        <v>1.1499999999999999</v>
      </c>
    </row>
    <row r="41" spans="1:8" ht="15.75" customHeight="1">
      <c r="A41" s="8" t="s">
        <v>2658</v>
      </c>
      <c r="B41" s="33">
        <v>44724</v>
      </c>
      <c r="C41" s="34" t="s">
        <v>3221</v>
      </c>
      <c r="D41" s="34" t="s">
        <v>557</v>
      </c>
      <c r="E41" s="6">
        <f t="shared" si="5"/>
        <v>18</v>
      </c>
      <c r="F41" s="48">
        <v>2</v>
      </c>
      <c r="G41" s="6">
        <f t="shared" si="2"/>
        <v>9</v>
      </c>
      <c r="H41" s="58">
        <f t="shared" si="3"/>
        <v>9</v>
      </c>
    </row>
    <row r="42" spans="1:8" ht="15.75" customHeight="1">
      <c r="A42" s="8" t="s">
        <v>2658</v>
      </c>
      <c r="B42" s="35">
        <v>44724</v>
      </c>
      <c r="C42" s="34" t="s">
        <v>1222</v>
      </c>
      <c r="D42" s="34" t="s">
        <v>1980</v>
      </c>
      <c r="E42" s="6">
        <f t="shared" si="5"/>
        <v>7.5</v>
      </c>
      <c r="F42" s="48">
        <v>2</v>
      </c>
      <c r="G42" s="6">
        <f t="shared" si="2"/>
        <v>3.75</v>
      </c>
      <c r="H42" s="58">
        <f t="shared" si="3"/>
        <v>3.75</v>
      </c>
    </row>
    <row r="43" spans="1:8" ht="15.75" customHeight="1">
      <c r="A43" s="8" t="s">
        <v>2658</v>
      </c>
      <c r="B43" s="35">
        <v>44725</v>
      </c>
      <c r="C43" s="34" t="s">
        <v>2404</v>
      </c>
      <c r="D43" s="34" t="s">
        <v>3662</v>
      </c>
      <c r="E43" s="6">
        <f t="shared" si="5"/>
        <v>8.19</v>
      </c>
      <c r="F43" s="48">
        <v>2</v>
      </c>
      <c r="G43" s="6">
        <f t="shared" si="2"/>
        <v>4.0949999999999998</v>
      </c>
      <c r="H43" s="58">
        <f t="shared" si="3"/>
        <v>4.0949999999999998</v>
      </c>
    </row>
    <row r="44" spans="1:8" ht="15.75" customHeight="1">
      <c r="A44" s="8" t="s">
        <v>2658</v>
      </c>
      <c r="B44" s="35">
        <v>44725</v>
      </c>
      <c r="C44" s="34" t="s">
        <v>3552</v>
      </c>
      <c r="D44" s="34" t="s">
        <v>407</v>
      </c>
      <c r="E44" s="6">
        <f t="shared" si="5"/>
        <v>6.4</v>
      </c>
      <c r="F44" s="57">
        <v>2</v>
      </c>
      <c r="G44" s="6">
        <f t="shared" si="2"/>
        <v>3.2</v>
      </c>
      <c r="H44" s="58">
        <f t="shared" si="3"/>
        <v>3.2</v>
      </c>
    </row>
    <row r="45" spans="1:8" ht="15.75" customHeight="1">
      <c r="A45" s="8" t="s">
        <v>2658</v>
      </c>
      <c r="B45" s="33">
        <v>44725</v>
      </c>
      <c r="C45" s="34" t="s">
        <v>5</v>
      </c>
      <c r="D45" s="34" t="s">
        <v>1173</v>
      </c>
      <c r="E45" s="6">
        <f t="shared" si="5"/>
        <v>4.55</v>
      </c>
      <c r="F45" s="48">
        <v>2</v>
      </c>
      <c r="G45" s="6">
        <f t="shared" si="2"/>
        <v>2.2749999999999999</v>
      </c>
      <c r="H45" s="58">
        <f t="shared" si="3"/>
        <v>2.2749999999999999</v>
      </c>
    </row>
    <row r="46" spans="1:8" ht="15.75" customHeight="1">
      <c r="A46" s="8" t="s">
        <v>2658</v>
      </c>
      <c r="B46" s="35">
        <v>44725</v>
      </c>
      <c r="C46" s="34" t="s">
        <v>9</v>
      </c>
      <c r="D46" s="34" t="s">
        <v>1077</v>
      </c>
      <c r="E46" s="6">
        <f t="shared" si="5"/>
        <v>1.9</v>
      </c>
      <c r="F46" s="48">
        <v>2</v>
      </c>
      <c r="G46" s="6">
        <f t="shared" si="2"/>
        <v>0.95</v>
      </c>
      <c r="H46" s="58">
        <f t="shared" si="3"/>
        <v>0.95</v>
      </c>
    </row>
    <row r="47" spans="1:8" ht="15.75" customHeight="1">
      <c r="A47" s="8" t="s">
        <v>2658</v>
      </c>
      <c r="B47" s="33">
        <v>44725</v>
      </c>
      <c r="C47" s="34" t="s">
        <v>443</v>
      </c>
      <c r="D47" s="34" t="s">
        <v>773</v>
      </c>
      <c r="E47" s="6">
        <f t="shared" si="5"/>
        <v>15</v>
      </c>
      <c r="F47" s="49">
        <v>2</v>
      </c>
      <c r="G47" s="6">
        <f t="shared" si="2"/>
        <v>7.5</v>
      </c>
      <c r="H47" s="58">
        <f t="shared" si="3"/>
        <v>7.5</v>
      </c>
    </row>
    <row r="48" spans="1:8" ht="15.75" customHeight="1">
      <c r="A48" s="8" t="s">
        <v>2658</v>
      </c>
      <c r="B48" s="33">
        <v>44726</v>
      </c>
      <c r="C48" s="34" t="s">
        <v>3552</v>
      </c>
      <c r="D48" s="36" t="s">
        <v>38</v>
      </c>
      <c r="E48" s="6">
        <f t="shared" si="5"/>
        <v>7.2</v>
      </c>
      <c r="F48" s="48">
        <v>2</v>
      </c>
      <c r="G48" s="6">
        <f t="shared" si="2"/>
        <v>3.6</v>
      </c>
      <c r="H48" s="58">
        <f t="shared" si="3"/>
        <v>3.6</v>
      </c>
    </row>
    <row r="49" spans="1:8" ht="15.75" customHeight="1">
      <c r="A49" s="8" t="s">
        <v>2658</v>
      </c>
      <c r="B49" s="33">
        <v>44726</v>
      </c>
      <c r="C49" s="34" t="s">
        <v>3663</v>
      </c>
      <c r="D49" s="34" t="s">
        <v>3664</v>
      </c>
      <c r="E49" s="6">
        <f t="shared" si="5"/>
        <v>508.8</v>
      </c>
      <c r="F49" s="48">
        <v>3</v>
      </c>
      <c r="G49" s="6">
        <f t="shared" si="2"/>
        <v>169.6</v>
      </c>
      <c r="H49" s="58">
        <f t="shared" si="3"/>
        <v>339.20000000000005</v>
      </c>
    </row>
    <row r="50" spans="1:8" ht="15.75" customHeight="1">
      <c r="A50" s="8" t="s">
        <v>2658</v>
      </c>
      <c r="B50" s="35">
        <v>44727</v>
      </c>
      <c r="C50" s="34" t="s">
        <v>3615</v>
      </c>
      <c r="D50" s="34" t="s">
        <v>3616</v>
      </c>
      <c r="E50" s="6">
        <f t="shared" si="5"/>
        <v>32.840000000000003</v>
      </c>
      <c r="F50" s="48">
        <v>2</v>
      </c>
      <c r="G50" s="6">
        <f t="shared" si="2"/>
        <v>16.420000000000002</v>
      </c>
      <c r="H50" s="58">
        <f t="shared" si="3"/>
        <v>16.420000000000002</v>
      </c>
    </row>
    <row r="51" spans="1:8" ht="15.75" customHeight="1">
      <c r="A51" s="8" t="s">
        <v>2658</v>
      </c>
      <c r="B51" s="35">
        <v>44727</v>
      </c>
      <c r="C51" s="34" t="s">
        <v>2215</v>
      </c>
      <c r="D51" s="34" t="s">
        <v>3402</v>
      </c>
      <c r="E51" s="6">
        <f t="shared" si="5"/>
        <v>13.35</v>
      </c>
      <c r="F51" s="48">
        <v>2</v>
      </c>
      <c r="G51" s="6">
        <f t="shared" si="2"/>
        <v>6.6749999999999998</v>
      </c>
      <c r="H51" s="58">
        <f t="shared" si="3"/>
        <v>6.6749999999999998</v>
      </c>
    </row>
    <row r="52" spans="1:8" ht="15.75" customHeight="1">
      <c r="A52" s="8" t="s">
        <v>2658</v>
      </c>
      <c r="B52" s="35">
        <v>44727</v>
      </c>
      <c r="C52" s="34" t="s">
        <v>3266</v>
      </c>
      <c r="D52" s="36" t="s">
        <v>617</v>
      </c>
      <c r="E52" s="6">
        <f t="shared" si="5"/>
        <v>4.3</v>
      </c>
      <c r="F52" s="48">
        <v>2</v>
      </c>
      <c r="G52" s="6">
        <f t="shared" si="2"/>
        <v>2.15</v>
      </c>
      <c r="H52" s="58">
        <f t="shared" si="3"/>
        <v>2.15</v>
      </c>
    </row>
    <row r="53" spans="1:8" ht="15.75" customHeight="1">
      <c r="A53" s="8" t="s">
        <v>2658</v>
      </c>
      <c r="B53" s="35">
        <v>44728</v>
      </c>
      <c r="C53" s="34" t="s">
        <v>3076</v>
      </c>
      <c r="D53" s="34" t="s">
        <v>617</v>
      </c>
      <c r="E53" s="6">
        <f t="shared" si="5"/>
        <v>4.3</v>
      </c>
      <c r="F53" s="48">
        <v>2</v>
      </c>
      <c r="G53" s="6">
        <f t="shared" si="2"/>
        <v>2.15</v>
      </c>
      <c r="H53" s="58">
        <f t="shared" si="3"/>
        <v>2.15</v>
      </c>
    </row>
    <row r="54" spans="1:8" ht="15.75" customHeight="1">
      <c r="A54" s="8" t="s">
        <v>2658</v>
      </c>
      <c r="B54" s="33">
        <v>44728</v>
      </c>
      <c r="C54" s="34" t="s">
        <v>3009</v>
      </c>
      <c r="D54" s="34" t="s">
        <v>3485</v>
      </c>
      <c r="E54" s="6">
        <f t="shared" si="5"/>
        <v>155</v>
      </c>
      <c r="F54" s="49">
        <v>0</v>
      </c>
      <c r="G54" s="6" t="str">
        <f t="shared" si="2"/>
        <v/>
      </c>
      <c r="H54" s="58">
        <f t="shared" si="3"/>
        <v>155</v>
      </c>
    </row>
    <row r="55" spans="1:8" ht="15.75" customHeight="1">
      <c r="A55" s="8" t="s">
        <v>2658</v>
      </c>
      <c r="B55" s="35">
        <v>44728</v>
      </c>
      <c r="C55" s="34" t="s">
        <v>443</v>
      </c>
      <c r="D55" s="34" t="s">
        <v>1695</v>
      </c>
      <c r="E55" s="6">
        <f t="shared" si="5"/>
        <v>20.5</v>
      </c>
      <c r="F55" s="48">
        <v>2</v>
      </c>
      <c r="G55" s="6">
        <f t="shared" si="2"/>
        <v>10.25</v>
      </c>
      <c r="H55" s="58">
        <f t="shared" si="3"/>
        <v>10.25</v>
      </c>
    </row>
    <row r="56" spans="1:8" ht="15.75" customHeight="1">
      <c r="A56" s="8" t="s">
        <v>2658</v>
      </c>
      <c r="B56" s="35">
        <v>44728</v>
      </c>
      <c r="C56" s="34" t="s">
        <v>3615</v>
      </c>
      <c r="D56" s="34" t="s">
        <v>3616</v>
      </c>
      <c r="E56" s="6">
        <f t="shared" si="5"/>
        <v>32.840000000000003</v>
      </c>
      <c r="F56" s="48">
        <v>2</v>
      </c>
      <c r="G56" s="6">
        <f t="shared" si="2"/>
        <v>16.420000000000002</v>
      </c>
      <c r="H56" s="58">
        <f t="shared" si="3"/>
        <v>16.420000000000002</v>
      </c>
    </row>
    <row r="57" spans="1:8" ht="15.75" customHeight="1">
      <c r="A57" s="8" t="s">
        <v>2658</v>
      </c>
      <c r="B57" s="35">
        <v>44729</v>
      </c>
      <c r="C57" s="34" t="s">
        <v>3665</v>
      </c>
      <c r="D57" s="34" t="s">
        <v>50</v>
      </c>
      <c r="E57" s="6">
        <f t="shared" si="5"/>
        <v>6.5</v>
      </c>
      <c r="F57" s="49">
        <v>2</v>
      </c>
      <c r="G57" s="6">
        <f t="shared" si="2"/>
        <v>3.25</v>
      </c>
      <c r="H57" s="58">
        <f t="shared" si="3"/>
        <v>3.25</v>
      </c>
    </row>
    <row r="58" spans="1:8" ht="15.75" customHeight="1">
      <c r="A58" s="8" t="s">
        <v>2658</v>
      </c>
      <c r="B58" s="33">
        <v>44729</v>
      </c>
      <c r="C58" s="34" t="s">
        <v>3615</v>
      </c>
      <c r="D58" s="34" t="s">
        <v>3666</v>
      </c>
      <c r="E58" s="6">
        <f t="shared" si="5"/>
        <v>61.09</v>
      </c>
      <c r="F58" s="48">
        <v>2</v>
      </c>
      <c r="G58" s="6">
        <f t="shared" si="2"/>
        <v>30.545000000000002</v>
      </c>
      <c r="H58" s="58">
        <f t="shared" si="3"/>
        <v>30.545000000000002</v>
      </c>
    </row>
    <row r="59" spans="1:8" ht="15.75" customHeight="1">
      <c r="A59" s="8" t="s">
        <v>2658</v>
      </c>
      <c r="B59" s="35">
        <v>44729</v>
      </c>
      <c r="C59" s="34" t="s">
        <v>3665</v>
      </c>
      <c r="D59" s="34" t="s">
        <v>2456</v>
      </c>
      <c r="E59" s="6">
        <f t="shared" si="5"/>
        <v>21.5</v>
      </c>
      <c r="F59" s="48">
        <v>2</v>
      </c>
      <c r="G59" s="6">
        <f t="shared" si="2"/>
        <v>10.75</v>
      </c>
      <c r="H59" s="58">
        <f t="shared" si="3"/>
        <v>10.75</v>
      </c>
    </row>
    <row r="60" spans="1:8" ht="15.75" customHeight="1">
      <c r="A60" s="8" t="s">
        <v>2658</v>
      </c>
      <c r="B60" s="33">
        <v>44729</v>
      </c>
      <c r="C60" s="34" t="s">
        <v>2889</v>
      </c>
      <c r="D60" s="34" t="s">
        <v>3344</v>
      </c>
      <c r="E60" s="6">
        <f t="shared" si="5"/>
        <v>30.01</v>
      </c>
      <c r="F60" s="48">
        <v>2</v>
      </c>
      <c r="G60" s="6">
        <f t="shared" si="2"/>
        <v>15.005000000000001</v>
      </c>
      <c r="H60" s="58">
        <f t="shared" si="3"/>
        <v>15.005000000000001</v>
      </c>
    </row>
    <row r="61" spans="1:8" ht="15.75" customHeight="1">
      <c r="A61" s="8" t="s">
        <v>2658</v>
      </c>
      <c r="B61" s="33">
        <v>44730</v>
      </c>
      <c r="C61" s="34" t="s">
        <v>3205</v>
      </c>
      <c r="D61" s="34" t="s">
        <v>2176</v>
      </c>
      <c r="E61" s="6">
        <f t="shared" si="5"/>
        <v>7.3</v>
      </c>
      <c r="F61" s="48">
        <v>2</v>
      </c>
      <c r="G61" s="6">
        <f t="shared" si="2"/>
        <v>3.65</v>
      </c>
      <c r="H61" s="58">
        <f t="shared" si="3"/>
        <v>3.65</v>
      </c>
    </row>
    <row r="62" spans="1:8" ht="15.75" customHeight="1">
      <c r="A62" s="8" t="s">
        <v>2658</v>
      </c>
      <c r="B62" s="35">
        <v>44730</v>
      </c>
      <c r="C62" s="34" t="s">
        <v>3667</v>
      </c>
      <c r="D62" s="34" t="s">
        <v>652</v>
      </c>
      <c r="E62" s="6">
        <f t="shared" si="5"/>
        <v>13.8</v>
      </c>
      <c r="F62" s="48">
        <v>0</v>
      </c>
      <c r="G62" s="6" t="str">
        <f t="shared" si="2"/>
        <v/>
      </c>
      <c r="H62" s="58">
        <f t="shared" si="3"/>
        <v>13.8</v>
      </c>
    </row>
    <row r="63" spans="1:8" ht="15.75" customHeight="1">
      <c r="A63" s="8" t="s">
        <v>2658</v>
      </c>
      <c r="B63" s="33">
        <v>44730</v>
      </c>
      <c r="C63" s="34" t="s">
        <v>3668</v>
      </c>
      <c r="D63" s="34" t="s">
        <v>1994</v>
      </c>
      <c r="E63" s="6">
        <f t="shared" si="5"/>
        <v>56.95</v>
      </c>
      <c r="F63" s="48">
        <v>2</v>
      </c>
      <c r="G63" s="6">
        <f t="shared" si="2"/>
        <v>28.475000000000001</v>
      </c>
      <c r="H63" s="58">
        <f t="shared" si="3"/>
        <v>28.475000000000001</v>
      </c>
    </row>
    <row r="64" spans="1:8" ht="15.75" customHeight="1">
      <c r="A64" s="8" t="s">
        <v>2658</v>
      </c>
      <c r="B64" s="33">
        <v>44730</v>
      </c>
      <c r="C64" s="34" t="s">
        <v>3669</v>
      </c>
      <c r="D64" s="34" t="s">
        <v>3670</v>
      </c>
      <c r="E64" s="6">
        <f t="shared" si="5"/>
        <v>90.7</v>
      </c>
      <c r="F64" s="48">
        <v>5</v>
      </c>
      <c r="G64" s="6">
        <f t="shared" si="2"/>
        <v>18.14</v>
      </c>
      <c r="H64" s="58">
        <f t="shared" si="3"/>
        <v>72.56</v>
      </c>
    </row>
    <row r="65" spans="1:8" ht="15.75" customHeight="1">
      <c r="A65" s="8" t="s">
        <v>2658</v>
      </c>
      <c r="B65" s="35">
        <v>44731</v>
      </c>
      <c r="C65" s="34" t="s">
        <v>55</v>
      </c>
      <c r="D65" s="34" t="s">
        <v>368</v>
      </c>
      <c r="E65" s="6">
        <f t="shared" si="5"/>
        <v>2.6</v>
      </c>
      <c r="F65" s="48">
        <v>2</v>
      </c>
      <c r="G65" s="6">
        <f t="shared" si="2"/>
        <v>1.3</v>
      </c>
      <c r="H65" s="58">
        <f t="shared" si="3"/>
        <v>1.3</v>
      </c>
    </row>
    <row r="66" spans="1:8" ht="15.75" customHeight="1">
      <c r="A66" s="8" t="s">
        <v>2658</v>
      </c>
      <c r="B66" s="35">
        <v>44731</v>
      </c>
      <c r="C66" s="34" t="s">
        <v>3404</v>
      </c>
      <c r="D66" s="36" t="s">
        <v>1164</v>
      </c>
      <c r="E66" s="6">
        <f t="shared" si="5"/>
        <v>2.85</v>
      </c>
      <c r="F66" s="48">
        <v>2</v>
      </c>
      <c r="G66" s="6">
        <f t="shared" si="2"/>
        <v>1.425</v>
      </c>
      <c r="H66" s="58">
        <f t="shared" si="3"/>
        <v>1.425</v>
      </c>
    </row>
    <row r="67" spans="1:8" ht="15.75" customHeight="1">
      <c r="A67" s="8" t="s">
        <v>2658</v>
      </c>
      <c r="B67" s="35">
        <v>44731</v>
      </c>
      <c r="C67" s="34" t="s">
        <v>55</v>
      </c>
      <c r="D67" s="34" t="s">
        <v>66</v>
      </c>
      <c r="E67" s="6">
        <f t="shared" si="5"/>
        <v>2</v>
      </c>
      <c r="F67" s="48">
        <v>2</v>
      </c>
      <c r="G67" s="6">
        <f t="shared" si="2"/>
        <v>1</v>
      </c>
      <c r="H67" s="58">
        <f t="shared" si="3"/>
        <v>1</v>
      </c>
    </row>
    <row r="68" spans="1:8" ht="15.75" customHeight="1">
      <c r="A68" s="8" t="s">
        <v>2658</v>
      </c>
      <c r="B68" s="35">
        <v>44731</v>
      </c>
      <c r="C68" s="34" t="s">
        <v>3454</v>
      </c>
      <c r="D68" s="34" t="s">
        <v>2698</v>
      </c>
      <c r="E68" s="6">
        <f t="shared" si="5"/>
        <v>6.2</v>
      </c>
      <c r="F68" s="48">
        <v>2</v>
      </c>
      <c r="G68" s="6">
        <f t="shared" si="2"/>
        <v>3.1</v>
      </c>
      <c r="H68" s="58">
        <f t="shared" si="3"/>
        <v>3.1</v>
      </c>
    </row>
    <row r="69" spans="1:8" ht="15.75" customHeight="1">
      <c r="A69" s="8" t="s">
        <v>2658</v>
      </c>
      <c r="B69" s="35">
        <v>44732</v>
      </c>
      <c r="C69" s="34" t="s">
        <v>502</v>
      </c>
      <c r="D69" s="34" t="s">
        <v>3671</v>
      </c>
      <c r="E69" s="6">
        <f t="shared" si="5"/>
        <v>4.57</v>
      </c>
      <c r="F69" s="48">
        <v>2</v>
      </c>
      <c r="G69" s="6">
        <f t="shared" si="2"/>
        <v>2.2850000000000001</v>
      </c>
      <c r="H69" s="58">
        <f t="shared" si="3"/>
        <v>2.2850000000000001</v>
      </c>
    </row>
    <row r="70" spans="1:8" ht="15.75" customHeight="1">
      <c r="A70" s="8" t="s">
        <v>2658</v>
      </c>
      <c r="B70" s="33">
        <v>44732</v>
      </c>
      <c r="C70" s="34" t="s">
        <v>1</v>
      </c>
      <c r="D70" s="34" t="s">
        <v>2753</v>
      </c>
      <c r="E70" s="6">
        <f t="shared" si="5"/>
        <v>49.8</v>
      </c>
      <c r="F70" s="49">
        <v>2</v>
      </c>
      <c r="G70" s="6">
        <f t="shared" si="2"/>
        <v>24.9</v>
      </c>
      <c r="H70" s="58">
        <f t="shared" si="3"/>
        <v>24.9</v>
      </c>
    </row>
    <row r="71" spans="1:8" ht="15.75" customHeight="1">
      <c r="A71" s="8" t="s">
        <v>2658</v>
      </c>
      <c r="B71" s="33">
        <v>44734</v>
      </c>
      <c r="C71" s="34" t="s">
        <v>2215</v>
      </c>
      <c r="D71" s="34" t="s">
        <v>3041</v>
      </c>
      <c r="E71" s="6">
        <f t="shared" si="5"/>
        <v>12.95</v>
      </c>
      <c r="F71" s="49">
        <v>2</v>
      </c>
      <c r="G71" s="6">
        <f t="shared" si="2"/>
        <v>6.4749999999999996</v>
      </c>
      <c r="H71" s="58">
        <f t="shared" si="3"/>
        <v>6.4749999999999996</v>
      </c>
    </row>
    <row r="72" spans="1:8" ht="15.75" customHeight="1">
      <c r="A72" s="8" t="s">
        <v>2658</v>
      </c>
      <c r="B72" s="33">
        <v>44734</v>
      </c>
      <c r="C72" s="34" t="s">
        <v>3615</v>
      </c>
      <c r="D72" s="34" t="s">
        <v>3616</v>
      </c>
      <c r="E72" s="6">
        <f t="shared" si="5"/>
        <v>32.840000000000003</v>
      </c>
      <c r="F72" s="49">
        <v>2</v>
      </c>
      <c r="G72" s="6">
        <f t="shared" si="2"/>
        <v>16.420000000000002</v>
      </c>
      <c r="H72" s="58">
        <f t="shared" si="3"/>
        <v>16.420000000000002</v>
      </c>
    </row>
    <row r="73" spans="1:8" ht="15.75" customHeight="1">
      <c r="A73" s="8" t="s">
        <v>2658</v>
      </c>
      <c r="B73" s="33">
        <v>44734</v>
      </c>
      <c r="C73" s="34" t="s">
        <v>2215</v>
      </c>
      <c r="D73" s="34" t="s">
        <v>2976</v>
      </c>
      <c r="E73" s="6">
        <f t="shared" si="5"/>
        <v>12.8</v>
      </c>
      <c r="F73" s="48">
        <v>2</v>
      </c>
      <c r="G73" s="6">
        <f t="shared" si="2"/>
        <v>6.4</v>
      </c>
      <c r="H73" s="58">
        <f t="shared" si="3"/>
        <v>6.4</v>
      </c>
    </row>
    <row r="74" spans="1:8" ht="15.75" customHeight="1">
      <c r="A74" s="8" t="s">
        <v>2658</v>
      </c>
      <c r="B74" s="33">
        <v>44735</v>
      </c>
      <c r="C74" s="34" t="s">
        <v>3672</v>
      </c>
      <c r="D74" s="34" t="s">
        <v>529</v>
      </c>
      <c r="E74" s="6">
        <f t="shared" si="5"/>
        <v>11.2</v>
      </c>
      <c r="F74" s="48">
        <v>0</v>
      </c>
      <c r="G74" s="6" t="str">
        <f t="shared" si="2"/>
        <v/>
      </c>
      <c r="H74" s="58">
        <f t="shared" si="3"/>
        <v>11.2</v>
      </c>
    </row>
    <row r="75" spans="1:8" ht="15.75" customHeight="1">
      <c r="A75" s="8" t="s">
        <v>2658</v>
      </c>
      <c r="B75" s="35">
        <v>44736</v>
      </c>
      <c r="C75" s="34" t="s">
        <v>3552</v>
      </c>
      <c r="D75" s="36" t="s">
        <v>38</v>
      </c>
      <c r="E75" s="6">
        <f t="shared" si="5"/>
        <v>7.2</v>
      </c>
      <c r="F75" s="48">
        <v>2</v>
      </c>
      <c r="G75" s="6">
        <f t="shared" si="2"/>
        <v>3.6</v>
      </c>
      <c r="H75" s="58">
        <f t="shared" si="3"/>
        <v>3.6</v>
      </c>
    </row>
    <row r="76" spans="1:8" ht="15.75" customHeight="1">
      <c r="A76" s="8" t="s">
        <v>2658</v>
      </c>
      <c r="B76" s="33">
        <v>44736</v>
      </c>
      <c r="C76" s="34" t="s">
        <v>3673</v>
      </c>
      <c r="D76" s="34" t="s">
        <v>3674</v>
      </c>
      <c r="E76" s="6">
        <f t="shared" si="5"/>
        <v>61.69</v>
      </c>
      <c r="F76" s="48">
        <v>2</v>
      </c>
      <c r="G76" s="6">
        <f t="shared" si="2"/>
        <v>30.844999999999999</v>
      </c>
      <c r="H76" s="58">
        <f t="shared" si="3"/>
        <v>30.844999999999999</v>
      </c>
    </row>
    <row r="77" spans="1:8" ht="15.75" customHeight="1">
      <c r="A77" s="8" t="s">
        <v>2658</v>
      </c>
      <c r="B77" s="33">
        <v>44736</v>
      </c>
      <c r="C77" s="34" t="s">
        <v>3265</v>
      </c>
      <c r="D77" s="34" t="s">
        <v>3471</v>
      </c>
      <c r="E77" s="6">
        <f t="shared" si="5"/>
        <v>54.14</v>
      </c>
      <c r="F77" s="48">
        <v>2</v>
      </c>
      <c r="G77" s="6">
        <f t="shared" si="2"/>
        <v>27.07</v>
      </c>
      <c r="H77" s="58">
        <f t="shared" si="3"/>
        <v>27.07</v>
      </c>
    </row>
    <row r="78" spans="1:8" ht="15.75" customHeight="1">
      <c r="A78" s="8" t="s">
        <v>2658</v>
      </c>
      <c r="B78" s="35">
        <v>44736</v>
      </c>
      <c r="C78" s="34" t="s">
        <v>2461</v>
      </c>
      <c r="D78" s="34" t="s">
        <v>657</v>
      </c>
      <c r="E78" s="6">
        <f t="shared" si="5"/>
        <v>4.5999999999999996</v>
      </c>
      <c r="F78" s="48">
        <v>2</v>
      </c>
      <c r="G78" s="6">
        <f t="shared" si="2"/>
        <v>2.2999999999999998</v>
      </c>
      <c r="H78" s="58">
        <f t="shared" si="3"/>
        <v>2.2999999999999998</v>
      </c>
    </row>
    <row r="79" spans="1:8" ht="15.75" customHeight="1">
      <c r="A79" s="8" t="s">
        <v>2658</v>
      </c>
      <c r="B79" s="35">
        <v>44736</v>
      </c>
      <c r="C79" s="36" t="s">
        <v>2206</v>
      </c>
      <c r="D79" s="36" t="s">
        <v>3675</v>
      </c>
      <c r="E79" s="6">
        <f t="shared" si="5"/>
        <v>83.15</v>
      </c>
      <c r="F79" s="48">
        <v>1</v>
      </c>
      <c r="G79" s="6">
        <f t="shared" si="2"/>
        <v>83.15</v>
      </c>
      <c r="H79" s="58">
        <f t="shared" si="3"/>
        <v>0</v>
      </c>
    </row>
    <row r="80" spans="1:8" ht="15.75" customHeight="1">
      <c r="A80" s="8" t="s">
        <v>2658</v>
      </c>
      <c r="B80" s="35">
        <v>44737</v>
      </c>
      <c r="C80" s="34" t="s">
        <v>3676</v>
      </c>
      <c r="D80" s="34" t="s">
        <v>2853</v>
      </c>
      <c r="E80" s="6">
        <f t="shared" si="5"/>
        <v>3.7</v>
      </c>
      <c r="F80" s="48">
        <v>2</v>
      </c>
      <c r="G80" s="6">
        <f t="shared" si="2"/>
        <v>1.85</v>
      </c>
      <c r="H80" s="58">
        <f t="shared" si="3"/>
        <v>1.85</v>
      </c>
    </row>
    <row r="81" spans="1:8" ht="15.75" customHeight="1">
      <c r="A81" s="8" t="s">
        <v>2658</v>
      </c>
      <c r="B81" s="33">
        <v>44737</v>
      </c>
      <c r="C81" s="34" t="s">
        <v>3605</v>
      </c>
      <c r="D81" s="34" t="s">
        <v>387</v>
      </c>
      <c r="E81" s="6">
        <f t="shared" si="5"/>
        <v>1</v>
      </c>
      <c r="F81" s="49">
        <v>2</v>
      </c>
      <c r="G81" s="6">
        <f t="shared" si="2"/>
        <v>0.5</v>
      </c>
      <c r="H81" s="58">
        <f t="shared" si="3"/>
        <v>0.5</v>
      </c>
    </row>
    <row r="82" spans="1:8" ht="15.75" customHeight="1">
      <c r="A82" s="8" t="s">
        <v>2658</v>
      </c>
      <c r="B82" s="35">
        <v>44737</v>
      </c>
      <c r="C82" s="34" t="s">
        <v>3055</v>
      </c>
      <c r="D82" s="34" t="s">
        <v>617</v>
      </c>
      <c r="E82" s="6">
        <f t="shared" si="5"/>
        <v>4.3</v>
      </c>
      <c r="F82" s="48">
        <v>2</v>
      </c>
      <c r="G82" s="6">
        <f t="shared" si="2"/>
        <v>2.15</v>
      </c>
      <c r="H82" s="58">
        <f t="shared" si="3"/>
        <v>2.15</v>
      </c>
    </row>
    <row r="83" spans="1:8" ht="15.75" customHeight="1">
      <c r="A83" s="8" t="s">
        <v>2658</v>
      </c>
      <c r="B83" s="35">
        <v>44737</v>
      </c>
      <c r="C83" s="34" t="s">
        <v>2857</v>
      </c>
      <c r="D83" s="34" t="s">
        <v>69</v>
      </c>
      <c r="E83" s="6">
        <f t="shared" si="5"/>
        <v>1.5</v>
      </c>
      <c r="F83" s="49">
        <v>2</v>
      </c>
      <c r="G83" s="6">
        <f t="shared" si="2"/>
        <v>0.75</v>
      </c>
      <c r="H83" s="58">
        <f t="shared" si="3"/>
        <v>0.75</v>
      </c>
    </row>
    <row r="84" spans="1:8" ht="15.75" customHeight="1">
      <c r="A84" s="8" t="s">
        <v>2658</v>
      </c>
      <c r="B84" s="35">
        <v>44737</v>
      </c>
      <c r="C84" s="34" t="s">
        <v>3677</v>
      </c>
      <c r="D84" s="34" t="s">
        <v>579</v>
      </c>
      <c r="E84" s="6">
        <f t="shared" si="5"/>
        <v>26</v>
      </c>
      <c r="F84" s="48">
        <v>2</v>
      </c>
      <c r="G84" s="6">
        <f t="shared" si="2"/>
        <v>13</v>
      </c>
      <c r="H84" s="58">
        <f t="shared" si="3"/>
        <v>13</v>
      </c>
    </row>
    <row r="85" spans="1:8" ht="15.75" customHeight="1">
      <c r="A85" s="8" t="s">
        <v>2658</v>
      </c>
      <c r="B85" s="33">
        <v>44737</v>
      </c>
      <c r="C85" s="34" t="s">
        <v>3619</v>
      </c>
      <c r="D85" s="36" t="s">
        <v>3616</v>
      </c>
      <c r="E85" s="6">
        <f t="shared" si="5"/>
        <v>32.840000000000003</v>
      </c>
      <c r="F85" s="48">
        <v>2</v>
      </c>
      <c r="G85" s="6">
        <f t="shared" si="2"/>
        <v>16.420000000000002</v>
      </c>
      <c r="H85" s="58">
        <f t="shared" si="3"/>
        <v>16.420000000000002</v>
      </c>
    </row>
    <row r="86" spans="1:8" ht="15.75" customHeight="1">
      <c r="A86" s="8" t="s">
        <v>2658</v>
      </c>
      <c r="B86" s="33">
        <v>44737</v>
      </c>
      <c r="C86" s="34" t="s">
        <v>3678</v>
      </c>
      <c r="D86" s="34" t="s">
        <v>3679</v>
      </c>
      <c r="E86" s="6">
        <f t="shared" si="5"/>
        <v>103.84</v>
      </c>
      <c r="F86" s="48">
        <v>2</v>
      </c>
      <c r="G86" s="6">
        <f t="shared" si="2"/>
        <v>51.92</v>
      </c>
      <c r="H86" s="58">
        <f t="shared" si="3"/>
        <v>51.92</v>
      </c>
    </row>
    <row r="87" spans="1:8" ht="15.75" customHeight="1">
      <c r="A87" s="8" t="s">
        <v>2658</v>
      </c>
      <c r="B87" s="33">
        <v>44737</v>
      </c>
      <c r="C87" s="34" t="s">
        <v>454</v>
      </c>
      <c r="D87" s="34" t="s">
        <v>1305</v>
      </c>
      <c r="E87" s="6">
        <f t="shared" si="5"/>
        <v>79.7</v>
      </c>
      <c r="F87" s="48">
        <v>2</v>
      </c>
      <c r="G87" s="6">
        <f t="shared" si="2"/>
        <v>39.85</v>
      </c>
      <c r="H87" s="58">
        <f t="shared" si="3"/>
        <v>39.85</v>
      </c>
    </row>
    <row r="88" spans="1:8" ht="15.75" customHeight="1">
      <c r="A88" s="8" t="s">
        <v>2658</v>
      </c>
      <c r="B88" s="35">
        <v>44738</v>
      </c>
      <c r="C88" s="36" t="s">
        <v>2215</v>
      </c>
      <c r="D88" s="36" t="s">
        <v>272</v>
      </c>
      <c r="E88" s="6">
        <f t="shared" si="5"/>
        <v>10.5</v>
      </c>
      <c r="F88" s="48">
        <v>2</v>
      </c>
      <c r="G88" s="6">
        <f t="shared" si="2"/>
        <v>5.25</v>
      </c>
      <c r="H88" s="58">
        <f t="shared" si="3"/>
        <v>5.25</v>
      </c>
    </row>
    <row r="89" spans="1:8" ht="15.75" customHeight="1">
      <c r="A89" s="8" t="s">
        <v>2658</v>
      </c>
      <c r="B89" s="35">
        <v>44738</v>
      </c>
      <c r="C89" s="34" t="s">
        <v>1713</v>
      </c>
      <c r="D89" s="34" t="s">
        <v>3680</v>
      </c>
      <c r="E89" s="6">
        <f t="shared" si="5"/>
        <v>34.24</v>
      </c>
      <c r="F89" s="48">
        <v>2</v>
      </c>
      <c r="G89" s="6">
        <f t="shared" si="2"/>
        <v>17.12</v>
      </c>
      <c r="H89" s="58">
        <f t="shared" si="3"/>
        <v>17.12</v>
      </c>
    </row>
    <row r="90" spans="1:8" ht="15.75" customHeight="1">
      <c r="A90" s="8" t="s">
        <v>2658</v>
      </c>
      <c r="B90" s="35">
        <v>44738</v>
      </c>
      <c r="C90" s="34" t="s">
        <v>2215</v>
      </c>
      <c r="D90" s="34" t="s">
        <v>3623</v>
      </c>
      <c r="E90" s="6">
        <f t="shared" si="5"/>
        <v>9.85</v>
      </c>
      <c r="F90" s="49">
        <v>2</v>
      </c>
      <c r="G90" s="6">
        <f t="shared" si="2"/>
        <v>4.9249999999999998</v>
      </c>
      <c r="H90" s="58">
        <f t="shared" si="3"/>
        <v>4.9249999999999998</v>
      </c>
    </row>
    <row r="91" spans="1:8" ht="15.75" customHeight="1">
      <c r="A91" s="8" t="s">
        <v>2658</v>
      </c>
      <c r="B91" s="35">
        <v>44738</v>
      </c>
      <c r="C91" s="34" t="s">
        <v>3615</v>
      </c>
      <c r="D91" s="34" t="s">
        <v>3628</v>
      </c>
      <c r="E91" s="6">
        <f t="shared" si="5"/>
        <v>25.19</v>
      </c>
      <c r="F91" s="48">
        <v>2</v>
      </c>
      <c r="G91" s="6">
        <f t="shared" si="2"/>
        <v>12.595000000000001</v>
      </c>
      <c r="H91" s="58">
        <f t="shared" si="3"/>
        <v>12.595000000000001</v>
      </c>
    </row>
    <row r="92" spans="1:8" ht="15.75" customHeight="1">
      <c r="A92" s="8" t="s">
        <v>2658</v>
      </c>
      <c r="B92" s="33">
        <v>44738</v>
      </c>
      <c r="C92" s="34" t="s">
        <v>3681</v>
      </c>
      <c r="D92" s="34" t="s">
        <v>1684</v>
      </c>
      <c r="E92" s="6">
        <f t="shared" si="5"/>
        <v>39.9</v>
      </c>
      <c r="F92" s="48">
        <v>2</v>
      </c>
      <c r="G92" s="6">
        <f t="shared" si="2"/>
        <v>19.95</v>
      </c>
      <c r="H92" s="58">
        <f t="shared" si="3"/>
        <v>19.95</v>
      </c>
    </row>
    <row r="93" spans="1:8" ht="15.75" customHeight="1">
      <c r="A93" s="8" t="s">
        <v>2658</v>
      </c>
      <c r="B93" s="35">
        <v>44738</v>
      </c>
      <c r="C93" s="34" t="s">
        <v>1617</v>
      </c>
      <c r="D93" s="34" t="s">
        <v>742</v>
      </c>
      <c r="E93" s="6">
        <f t="shared" si="5"/>
        <v>3.8</v>
      </c>
      <c r="F93" s="57">
        <v>2</v>
      </c>
      <c r="G93" s="6">
        <f t="shared" si="2"/>
        <v>1.9</v>
      </c>
      <c r="H93" s="58">
        <f t="shared" si="3"/>
        <v>1.9</v>
      </c>
    </row>
    <row r="94" spans="1:8" ht="15.75" customHeight="1">
      <c r="A94" s="8" t="s">
        <v>2658</v>
      </c>
      <c r="B94" s="33">
        <v>44738</v>
      </c>
      <c r="C94" s="34" t="s">
        <v>3454</v>
      </c>
      <c r="D94" s="36" t="s">
        <v>2460</v>
      </c>
      <c r="E94" s="6">
        <f t="shared" si="5"/>
        <v>11.8</v>
      </c>
      <c r="F94" s="48">
        <v>2</v>
      </c>
      <c r="G94" s="6">
        <f t="shared" si="2"/>
        <v>5.9</v>
      </c>
      <c r="H94" s="58">
        <f t="shared" si="3"/>
        <v>5.9</v>
      </c>
    </row>
    <row r="95" spans="1:8" ht="15.75" customHeight="1">
      <c r="A95" s="8" t="s">
        <v>2658</v>
      </c>
      <c r="B95" s="33">
        <v>44739</v>
      </c>
      <c r="C95" s="34" t="s">
        <v>55</v>
      </c>
      <c r="D95" s="34" t="s">
        <v>2780</v>
      </c>
      <c r="E95" s="6">
        <f t="shared" si="5"/>
        <v>4.0999999999999996</v>
      </c>
      <c r="F95" s="49">
        <v>2</v>
      </c>
      <c r="G95" s="6">
        <f t="shared" si="2"/>
        <v>2.0499999999999998</v>
      </c>
      <c r="H95" s="58">
        <f t="shared" si="3"/>
        <v>2.0499999999999998</v>
      </c>
    </row>
    <row r="96" spans="1:8" ht="15.75" customHeight="1">
      <c r="A96" s="8" t="s">
        <v>2658</v>
      </c>
      <c r="B96" s="35">
        <v>44739</v>
      </c>
      <c r="C96" s="34" t="s">
        <v>3179</v>
      </c>
      <c r="D96" s="34" t="s">
        <v>471</v>
      </c>
      <c r="E96" s="6">
        <f t="shared" si="5"/>
        <v>20</v>
      </c>
      <c r="F96" s="48">
        <v>2</v>
      </c>
      <c r="G96" s="6">
        <f t="shared" si="2"/>
        <v>10</v>
      </c>
      <c r="H96" s="58">
        <f t="shared" si="3"/>
        <v>10</v>
      </c>
    </row>
    <row r="97" spans="1:8" ht="15.75" customHeight="1">
      <c r="A97" s="8" t="s">
        <v>2658</v>
      </c>
      <c r="B97" s="35">
        <v>44739</v>
      </c>
      <c r="C97" s="34" t="s">
        <v>2464</v>
      </c>
      <c r="D97" s="34" t="s">
        <v>2661</v>
      </c>
      <c r="E97" s="6">
        <f t="shared" si="5"/>
        <v>33.54</v>
      </c>
      <c r="F97" s="48">
        <v>2</v>
      </c>
      <c r="G97" s="6">
        <f t="shared" si="2"/>
        <v>16.77</v>
      </c>
      <c r="H97" s="58">
        <f t="shared" si="3"/>
        <v>16.77</v>
      </c>
    </row>
    <row r="98" spans="1:8" ht="15.75" customHeight="1">
      <c r="A98" s="8" t="s">
        <v>2658</v>
      </c>
      <c r="B98" s="35">
        <v>44740</v>
      </c>
      <c r="C98" s="34" t="s">
        <v>2404</v>
      </c>
      <c r="D98" s="34" t="s">
        <v>3682</v>
      </c>
      <c r="E98" s="6">
        <f t="shared" si="5"/>
        <v>6.39</v>
      </c>
      <c r="F98" s="48">
        <v>2</v>
      </c>
      <c r="G98" s="6">
        <f t="shared" si="2"/>
        <v>3.1949999999999998</v>
      </c>
      <c r="H98" s="58">
        <f t="shared" si="3"/>
        <v>3.1949999999999998</v>
      </c>
    </row>
    <row r="99" spans="1:8" ht="15.75" customHeight="1">
      <c r="A99" s="8" t="s">
        <v>2658</v>
      </c>
      <c r="B99" s="35">
        <v>44740</v>
      </c>
      <c r="C99" s="34" t="s">
        <v>443</v>
      </c>
      <c r="D99" s="34" t="s">
        <v>2919</v>
      </c>
      <c r="E99" s="6">
        <f t="shared" si="5"/>
        <v>25.8</v>
      </c>
      <c r="F99" s="48">
        <v>2</v>
      </c>
      <c r="G99" s="6">
        <f t="shared" si="2"/>
        <v>12.9</v>
      </c>
      <c r="H99" s="58">
        <f t="shared" si="3"/>
        <v>12.9</v>
      </c>
    </row>
    <row r="100" spans="1:8" ht="15.75" customHeight="1">
      <c r="A100" s="8" t="s">
        <v>2658</v>
      </c>
      <c r="B100" s="33">
        <v>44740</v>
      </c>
      <c r="C100" s="34" t="s">
        <v>3683</v>
      </c>
      <c r="D100" s="34" t="s">
        <v>1980</v>
      </c>
      <c r="E100" s="6">
        <f t="shared" si="5"/>
        <v>7.5</v>
      </c>
      <c r="F100" s="48">
        <v>0</v>
      </c>
      <c r="G100" s="6" t="str">
        <f t="shared" si="2"/>
        <v/>
      </c>
      <c r="H100" s="58">
        <f t="shared" si="3"/>
        <v>7.5</v>
      </c>
    </row>
    <row r="101" spans="1:8" ht="15.75" customHeight="1">
      <c r="A101" s="8" t="s">
        <v>2658</v>
      </c>
      <c r="B101" s="33">
        <v>44741</v>
      </c>
      <c r="C101" s="34" t="s">
        <v>715</v>
      </c>
      <c r="D101" s="34" t="s">
        <v>1956</v>
      </c>
      <c r="E101" s="6">
        <f t="shared" si="5"/>
        <v>55</v>
      </c>
      <c r="F101" s="48">
        <v>0</v>
      </c>
      <c r="G101" s="6" t="str">
        <f t="shared" si="2"/>
        <v/>
      </c>
      <c r="H101" s="58">
        <f t="shared" si="3"/>
        <v>55</v>
      </c>
    </row>
    <row r="102" spans="1:8" ht="15.75" customHeight="1">
      <c r="A102" s="8" t="s">
        <v>2658</v>
      </c>
      <c r="B102" s="35">
        <v>44741</v>
      </c>
      <c r="C102" s="34" t="s">
        <v>3615</v>
      </c>
      <c r="D102" s="34" t="s">
        <v>3628</v>
      </c>
      <c r="E102" s="6">
        <f t="shared" si="5"/>
        <v>25.19</v>
      </c>
      <c r="F102" s="48">
        <v>3</v>
      </c>
      <c r="G102" s="6">
        <f t="shared" si="2"/>
        <v>8.3966666666666665</v>
      </c>
      <c r="H102" s="58">
        <f t="shared" si="3"/>
        <v>16.793333333333337</v>
      </c>
    </row>
    <row r="103" spans="1:8" ht="15.75" customHeight="1">
      <c r="A103" s="8" t="s">
        <v>2658</v>
      </c>
      <c r="B103" s="35">
        <v>44741</v>
      </c>
      <c r="C103" s="34" t="s">
        <v>502</v>
      </c>
      <c r="D103" s="34" t="s">
        <v>8</v>
      </c>
      <c r="E103" s="6">
        <f t="shared" si="5"/>
        <v>40.5</v>
      </c>
      <c r="F103" s="48">
        <v>2</v>
      </c>
      <c r="G103" s="6">
        <f t="shared" si="2"/>
        <v>20.25</v>
      </c>
      <c r="H103" s="58">
        <f t="shared" si="3"/>
        <v>20.25</v>
      </c>
    </row>
    <row r="104" spans="1:8" ht="15.75" customHeight="1">
      <c r="A104" s="8" t="s">
        <v>2658</v>
      </c>
      <c r="B104" s="35">
        <v>44741</v>
      </c>
      <c r="C104" s="34" t="s">
        <v>2451</v>
      </c>
      <c r="D104" s="34" t="s">
        <v>2523</v>
      </c>
      <c r="E104" s="6">
        <f t="shared" si="5"/>
        <v>17.8</v>
      </c>
      <c r="F104" s="48">
        <v>2</v>
      </c>
      <c r="G104" s="6">
        <f t="shared" si="2"/>
        <v>8.9</v>
      </c>
      <c r="H104" s="58">
        <f t="shared" si="3"/>
        <v>8.9</v>
      </c>
    </row>
    <row r="105" spans="1:8" ht="15.75" customHeight="1">
      <c r="A105" s="8" t="s">
        <v>2658</v>
      </c>
      <c r="B105" s="33">
        <v>44742</v>
      </c>
      <c r="C105" s="34" t="s">
        <v>3615</v>
      </c>
      <c r="D105" s="34" t="s">
        <v>2880</v>
      </c>
      <c r="E105" s="6">
        <f t="shared" si="5"/>
        <v>36.369999999999997</v>
      </c>
      <c r="F105" s="48">
        <v>2</v>
      </c>
      <c r="G105" s="6">
        <f t="shared" si="2"/>
        <v>18.184999999999999</v>
      </c>
      <c r="H105" s="58">
        <f t="shared" si="3"/>
        <v>18.184999999999999</v>
      </c>
    </row>
    <row r="106" spans="1:8" ht="15.75" customHeight="1">
      <c r="A106" s="8" t="s">
        <v>2658</v>
      </c>
      <c r="B106" s="35">
        <v>44742</v>
      </c>
      <c r="C106" s="34" t="s">
        <v>3552</v>
      </c>
      <c r="D106" s="34" t="s">
        <v>38</v>
      </c>
      <c r="E106" s="6">
        <f t="shared" si="5"/>
        <v>7.2</v>
      </c>
      <c r="F106" s="48">
        <v>2</v>
      </c>
      <c r="G106" s="6">
        <f t="shared" si="2"/>
        <v>3.6</v>
      </c>
      <c r="H106" s="58">
        <f t="shared" si="3"/>
        <v>3.6</v>
      </c>
    </row>
    <row r="107" spans="1:8" ht="15.75" customHeight="1">
      <c r="A107" s="8" t="s">
        <v>2658</v>
      </c>
      <c r="B107" s="35">
        <v>44742</v>
      </c>
      <c r="C107" s="34" t="s">
        <v>3684</v>
      </c>
      <c r="D107" s="34" t="s">
        <v>3393</v>
      </c>
      <c r="E107" s="6">
        <f t="shared" si="5"/>
        <v>12.4</v>
      </c>
      <c r="F107" s="48">
        <v>2</v>
      </c>
      <c r="G107" s="6">
        <f t="shared" si="2"/>
        <v>6.2</v>
      </c>
      <c r="H107" s="58">
        <f t="shared" si="3"/>
        <v>6.2</v>
      </c>
    </row>
    <row r="108" spans="1:8" ht="15.75" customHeight="1">
      <c r="A108" s="8" t="s">
        <v>2658</v>
      </c>
      <c r="B108" s="35">
        <v>44744</v>
      </c>
      <c r="C108" s="34" t="s">
        <v>3528</v>
      </c>
      <c r="D108" s="34" t="s">
        <v>3529</v>
      </c>
      <c r="E108" s="6">
        <f t="shared" si="5"/>
        <v>652</v>
      </c>
      <c r="F108" s="48">
        <v>2</v>
      </c>
      <c r="G108" s="6">
        <f t="shared" si="2"/>
        <v>326</v>
      </c>
      <c r="H108" s="58">
        <f t="shared" si="3"/>
        <v>326</v>
      </c>
    </row>
    <row r="109" spans="1:8" ht="15.75" customHeight="1">
      <c r="A109" s="8" t="s">
        <v>3361</v>
      </c>
      <c r="B109" s="35">
        <v>44747</v>
      </c>
      <c r="C109" s="34" t="s">
        <v>3685</v>
      </c>
      <c r="D109" s="34" t="s">
        <v>358</v>
      </c>
      <c r="E109" s="6">
        <f t="shared" si="5"/>
        <v>10</v>
      </c>
      <c r="F109" s="48">
        <v>2</v>
      </c>
      <c r="G109" s="6">
        <f t="shared" si="2"/>
        <v>5</v>
      </c>
      <c r="H109" s="58">
        <f t="shared" si="3"/>
        <v>5</v>
      </c>
    </row>
    <row r="110" spans="1:8" ht="15.75" customHeight="1">
      <c r="A110" s="8" t="s">
        <v>3361</v>
      </c>
      <c r="B110" s="35">
        <v>44749</v>
      </c>
      <c r="C110" s="34" t="s">
        <v>3686</v>
      </c>
      <c r="D110" s="34" t="s">
        <v>358</v>
      </c>
      <c r="E110" s="6">
        <f t="shared" si="5"/>
        <v>10</v>
      </c>
      <c r="F110" s="48">
        <v>2</v>
      </c>
      <c r="G110" s="6">
        <f t="shared" si="2"/>
        <v>5</v>
      </c>
      <c r="H110" s="58">
        <f t="shared" si="3"/>
        <v>5</v>
      </c>
    </row>
    <row r="111" spans="1:8" ht="15.75" customHeight="1">
      <c r="A111" s="8" t="s">
        <v>3361</v>
      </c>
      <c r="B111" s="33">
        <v>44750</v>
      </c>
      <c r="C111" s="34" t="s">
        <v>3687</v>
      </c>
      <c r="D111" s="36" t="s">
        <v>358</v>
      </c>
      <c r="E111" s="6">
        <f t="shared" si="5"/>
        <v>10</v>
      </c>
      <c r="F111" s="48">
        <v>2</v>
      </c>
      <c r="G111" s="6">
        <f t="shared" si="2"/>
        <v>5</v>
      </c>
      <c r="H111" s="58">
        <f t="shared" si="3"/>
        <v>5</v>
      </c>
    </row>
    <row r="112" spans="1:8" ht="15.75" customHeight="1">
      <c r="A112" s="8" t="s">
        <v>3361</v>
      </c>
      <c r="B112" s="35">
        <v>44754</v>
      </c>
      <c r="C112" s="34" t="s">
        <v>3688</v>
      </c>
      <c r="D112" s="34" t="s">
        <v>358</v>
      </c>
      <c r="E112" s="6">
        <f t="shared" si="5"/>
        <v>10</v>
      </c>
      <c r="F112" s="48">
        <v>2</v>
      </c>
      <c r="G112" s="6">
        <f t="shared" si="2"/>
        <v>5</v>
      </c>
      <c r="H112" s="58">
        <f t="shared" si="3"/>
        <v>5</v>
      </c>
    </row>
    <row r="113" spans="1:8" ht="15.75" customHeight="1">
      <c r="A113" s="8" t="s">
        <v>3361</v>
      </c>
      <c r="B113" s="33">
        <v>44754</v>
      </c>
      <c r="C113" s="34" t="s">
        <v>292</v>
      </c>
      <c r="D113" s="34" t="s">
        <v>3689</v>
      </c>
      <c r="E113" s="6">
        <f t="shared" si="5"/>
        <v>37.93</v>
      </c>
      <c r="F113" s="48">
        <v>2</v>
      </c>
      <c r="G113" s="6">
        <f t="shared" si="2"/>
        <v>18.965</v>
      </c>
      <c r="H113" s="58">
        <f t="shared" si="3"/>
        <v>18.965</v>
      </c>
    </row>
    <row r="114" spans="1:8" ht="15.75" customHeight="1">
      <c r="A114" s="8" t="s">
        <v>3361</v>
      </c>
      <c r="B114" s="33">
        <v>44755</v>
      </c>
      <c r="C114" s="34" t="s">
        <v>3690</v>
      </c>
      <c r="D114" s="34" t="s">
        <v>358</v>
      </c>
      <c r="E114" s="6">
        <f t="shared" si="5"/>
        <v>10</v>
      </c>
      <c r="F114" s="48">
        <v>2</v>
      </c>
      <c r="G114" s="6">
        <f t="shared" si="2"/>
        <v>5</v>
      </c>
      <c r="H114" s="58">
        <f t="shared" si="3"/>
        <v>5</v>
      </c>
    </row>
    <row r="115" spans="1:8" ht="15.75" customHeight="1">
      <c r="A115" s="8" t="s">
        <v>3361</v>
      </c>
      <c r="B115" s="33">
        <v>44758</v>
      </c>
      <c r="C115" s="34" t="s">
        <v>3691</v>
      </c>
      <c r="D115" s="34" t="s">
        <v>358</v>
      </c>
      <c r="E115" s="6">
        <f t="shared" si="5"/>
        <v>10</v>
      </c>
      <c r="F115" s="48">
        <v>2</v>
      </c>
      <c r="G115" s="6">
        <f t="shared" si="2"/>
        <v>5</v>
      </c>
      <c r="H115" s="58">
        <f t="shared" si="3"/>
        <v>5</v>
      </c>
    </row>
    <row r="116" spans="1:8" ht="15.75" customHeight="1">
      <c r="A116" s="8" t="s">
        <v>3361</v>
      </c>
      <c r="B116" s="35">
        <v>44759</v>
      </c>
      <c r="C116" s="34" t="s">
        <v>3692</v>
      </c>
      <c r="D116" s="34" t="s">
        <v>358</v>
      </c>
      <c r="E116" s="6">
        <f t="shared" si="5"/>
        <v>10</v>
      </c>
      <c r="F116" s="48">
        <v>2</v>
      </c>
      <c r="G116" s="6">
        <f t="shared" si="2"/>
        <v>5</v>
      </c>
      <c r="H116" s="58">
        <f t="shared" si="3"/>
        <v>5</v>
      </c>
    </row>
    <row r="117" spans="1:8" ht="15.75" customHeight="1">
      <c r="A117" s="8" t="s">
        <v>3361</v>
      </c>
      <c r="B117" s="33">
        <v>44764</v>
      </c>
      <c r="C117" s="34" t="s">
        <v>3693</v>
      </c>
      <c r="D117" s="34" t="s">
        <v>709</v>
      </c>
      <c r="E117" s="6">
        <f t="shared" si="5"/>
        <v>30</v>
      </c>
      <c r="F117" s="49">
        <v>2</v>
      </c>
      <c r="G117" s="6">
        <f t="shared" si="2"/>
        <v>15</v>
      </c>
      <c r="H117" s="58">
        <f t="shared" si="3"/>
        <v>15</v>
      </c>
    </row>
    <row r="118" spans="1:8" ht="15.75" customHeight="1">
      <c r="A118" s="8" t="s">
        <v>3361</v>
      </c>
      <c r="B118" s="35">
        <v>44764</v>
      </c>
      <c r="C118" s="34" t="s">
        <v>292</v>
      </c>
      <c r="D118" s="36" t="s">
        <v>3694</v>
      </c>
      <c r="E118" s="6">
        <f t="shared" si="5"/>
        <v>88.13</v>
      </c>
      <c r="F118" s="48">
        <v>2</v>
      </c>
      <c r="G118" s="6">
        <f t="shared" si="2"/>
        <v>44.064999999999998</v>
      </c>
      <c r="H118" s="58">
        <f t="shared" si="3"/>
        <v>44.064999999999998</v>
      </c>
    </row>
    <row r="119" spans="1:8" ht="15.75" customHeight="1">
      <c r="A119" s="8" t="s">
        <v>3361</v>
      </c>
      <c r="B119" s="33">
        <v>44766</v>
      </c>
      <c r="C119" s="34" t="s">
        <v>3695</v>
      </c>
      <c r="D119" s="34" t="s">
        <v>358</v>
      </c>
      <c r="E119" s="6">
        <f t="shared" si="5"/>
        <v>10</v>
      </c>
      <c r="F119" s="49">
        <v>2</v>
      </c>
      <c r="G119" s="6">
        <f t="shared" si="2"/>
        <v>5</v>
      </c>
      <c r="H119" s="58">
        <f t="shared" si="3"/>
        <v>5</v>
      </c>
    </row>
    <row r="120" spans="1:8" ht="15.75" customHeight="1">
      <c r="A120" s="8" t="s">
        <v>3361</v>
      </c>
      <c r="B120" s="33">
        <v>44771</v>
      </c>
      <c r="C120" s="34" t="s">
        <v>3696</v>
      </c>
      <c r="D120" s="34" t="s">
        <v>358</v>
      </c>
      <c r="E120" s="6">
        <f t="shared" si="5"/>
        <v>10</v>
      </c>
      <c r="F120" s="48">
        <v>2</v>
      </c>
      <c r="G120" s="6">
        <f t="shared" si="2"/>
        <v>5</v>
      </c>
      <c r="H120" s="58">
        <f t="shared" si="3"/>
        <v>5</v>
      </c>
    </row>
    <row r="121" spans="1:8" ht="15.75" customHeight="1">
      <c r="A121" s="8" t="s">
        <v>3361</v>
      </c>
      <c r="B121" s="33">
        <v>44772</v>
      </c>
      <c r="C121" s="34" t="s">
        <v>3697</v>
      </c>
      <c r="D121" s="34" t="s">
        <v>640</v>
      </c>
      <c r="E121" s="6">
        <f t="shared" si="5"/>
        <v>40</v>
      </c>
      <c r="F121" s="49">
        <v>2</v>
      </c>
      <c r="G121" s="6">
        <f t="shared" si="2"/>
        <v>20</v>
      </c>
      <c r="H121" s="58">
        <f t="shared" si="3"/>
        <v>20</v>
      </c>
    </row>
    <row r="122" spans="1:8" ht="15.75" customHeight="1">
      <c r="A122" s="8"/>
      <c r="B122" s="33"/>
      <c r="E122" s="6"/>
      <c r="F122" s="49"/>
      <c r="G122" s="6"/>
      <c r="H122" s="58"/>
    </row>
    <row r="123" spans="1:8" ht="15.75" customHeight="1">
      <c r="A123" s="8"/>
      <c r="B123" s="35"/>
      <c r="C123" s="36"/>
      <c r="D123" s="36"/>
      <c r="E123" s="6"/>
      <c r="F123" s="48"/>
      <c r="G123" s="6"/>
      <c r="H123" s="58"/>
    </row>
    <row r="124" spans="1:8" ht="15.75" customHeight="1">
      <c r="A124" s="8"/>
      <c r="B124" s="33"/>
      <c r="E124" s="6"/>
      <c r="F124" s="49"/>
      <c r="G124" s="6"/>
      <c r="H124" s="58"/>
    </row>
    <row r="125" spans="1:8" ht="15.75" customHeight="1">
      <c r="A125" s="8"/>
      <c r="B125" s="33"/>
      <c r="E125" s="6"/>
      <c r="F125" s="49"/>
      <c r="G125" s="6"/>
      <c r="H125" s="58"/>
    </row>
    <row r="126" spans="1:8" ht="15.75" customHeight="1">
      <c r="A126" s="8"/>
      <c r="B126" s="33"/>
      <c r="E126" s="6"/>
      <c r="F126" s="49"/>
      <c r="G126" s="6"/>
      <c r="H126" s="58"/>
    </row>
    <row r="127" spans="1:8" ht="15.75" customHeight="1">
      <c r="A127" s="8"/>
      <c r="B127" s="33"/>
      <c r="E127" s="6"/>
      <c r="F127" s="49"/>
      <c r="G127" s="6"/>
      <c r="H127" s="58"/>
    </row>
    <row r="128" spans="1:8" ht="15.75" customHeight="1">
      <c r="A128" s="8"/>
      <c r="B128" s="33"/>
      <c r="E128" s="6"/>
      <c r="F128" s="49"/>
      <c r="G128" s="6"/>
      <c r="H128" s="58"/>
    </row>
    <row r="129" spans="1:8" ht="15.75" customHeight="1">
      <c r="A129" s="8"/>
      <c r="B129" s="33"/>
      <c r="E129" s="6"/>
      <c r="F129" s="49"/>
      <c r="G129" s="6"/>
      <c r="H129" s="58"/>
    </row>
    <row r="130" spans="1:8" ht="15.75" customHeight="1">
      <c r="A130" s="8"/>
      <c r="B130" s="33"/>
      <c r="E130" s="6"/>
      <c r="F130" s="49"/>
      <c r="G130" s="6"/>
      <c r="H130" s="58"/>
    </row>
    <row r="131" spans="1:8" ht="15.75" customHeight="1">
      <c r="A131" s="8"/>
      <c r="B131" s="33"/>
      <c r="E131" s="6"/>
      <c r="F131" s="49"/>
      <c r="G131" s="6"/>
      <c r="H131" s="58"/>
    </row>
    <row r="132" spans="1:8" ht="15.75" customHeight="1">
      <c r="A132" s="8"/>
      <c r="B132" s="33"/>
      <c r="E132" s="6"/>
      <c r="F132" s="49"/>
      <c r="G132" s="6"/>
      <c r="H132" s="58"/>
    </row>
    <row r="133" spans="1:8" ht="15.75" customHeight="1">
      <c r="A133" s="8"/>
      <c r="B133" s="33"/>
      <c r="E133" s="6"/>
      <c r="F133" s="49"/>
      <c r="G133" s="6"/>
      <c r="H133" s="58"/>
    </row>
    <row r="134" spans="1:8" ht="15.75" customHeight="1">
      <c r="A134" s="8"/>
      <c r="B134" s="33"/>
      <c r="E134" s="6"/>
      <c r="F134" s="49"/>
      <c r="G134" s="6"/>
      <c r="H134" s="58"/>
    </row>
    <row r="135" spans="1:8" ht="15.75" customHeight="1">
      <c r="A135" s="8"/>
      <c r="B135" s="35"/>
      <c r="E135" s="6"/>
      <c r="F135" s="49"/>
      <c r="G135" s="6"/>
      <c r="H135" s="58"/>
    </row>
    <row r="136" spans="1:8" ht="15.75" customHeight="1">
      <c r="A136" s="8"/>
      <c r="B136" s="35"/>
      <c r="E136" s="6"/>
      <c r="F136" s="49"/>
      <c r="G136" s="6"/>
      <c r="H136" s="58"/>
    </row>
    <row r="137" spans="1:8" ht="15.75" customHeight="1">
      <c r="A137" s="8"/>
      <c r="B137" s="35"/>
      <c r="E137" s="6"/>
      <c r="F137" s="49"/>
      <c r="G137" s="6"/>
      <c r="H137" s="58"/>
    </row>
    <row r="138" spans="1:8" ht="15.75" customHeight="1">
      <c r="A138" s="8"/>
      <c r="B138" s="35"/>
      <c r="E138" s="6"/>
      <c r="F138" s="49"/>
      <c r="G138" s="6"/>
      <c r="H138" s="58"/>
    </row>
    <row r="139" spans="1:8" ht="15.75" customHeight="1">
      <c r="A139" s="8"/>
      <c r="B139" s="35"/>
      <c r="E139" s="6"/>
      <c r="F139" s="49"/>
      <c r="G139" s="6"/>
      <c r="H139" s="58"/>
    </row>
    <row r="140" spans="1:8" ht="15.75" customHeight="1">
      <c r="A140" s="8"/>
      <c r="B140" s="35"/>
      <c r="E140" s="6"/>
      <c r="F140" s="49"/>
      <c r="G140" s="6"/>
      <c r="H140" s="58"/>
    </row>
    <row r="141" spans="1:8" ht="15.75" customHeight="1">
      <c r="A141" s="8"/>
      <c r="B141" s="35"/>
      <c r="E141" s="6"/>
      <c r="F141" s="49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A146" s="8"/>
      <c r="B146" s="33"/>
      <c r="E146" s="6"/>
      <c r="F146" s="49"/>
      <c r="G146" s="6"/>
      <c r="H146" s="58"/>
    </row>
    <row r="147" spans="1:8" ht="15.75" customHeight="1">
      <c r="A147" s="8"/>
      <c r="B147" s="35"/>
      <c r="E147" s="6"/>
      <c r="F147" s="49"/>
      <c r="G147" s="6"/>
      <c r="H147" s="58"/>
    </row>
    <row r="148" spans="1:8" ht="15.75" customHeight="1">
      <c r="A148" s="8"/>
      <c r="B148" s="35"/>
      <c r="E148" s="6"/>
      <c r="F148" s="49"/>
      <c r="G148" s="6"/>
      <c r="H148" s="58"/>
    </row>
    <row r="149" spans="1:8" ht="15.75" customHeight="1">
      <c r="A149" s="8"/>
      <c r="B149" s="35"/>
      <c r="E149" s="6"/>
      <c r="F149" s="49"/>
      <c r="G149" s="6"/>
      <c r="H149" s="58"/>
    </row>
    <row r="150" spans="1:8" ht="15.75" customHeight="1">
      <c r="A150" s="8"/>
      <c r="B150" s="33"/>
      <c r="E150" s="6"/>
      <c r="F150" s="49"/>
      <c r="G150" s="6"/>
      <c r="H150" s="58"/>
    </row>
    <row r="151" spans="1:8" ht="15.75" customHeight="1">
      <c r="B151" s="68"/>
      <c r="E151" s="6"/>
      <c r="F151" s="49"/>
      <c r="G151" s="6"/>
      <c r="H151" s="58"/>
    </row>
    <row r="152" spans="1:8" ht="15.75" customHeight="1">
      <c r="B152" s="68"/>
      <c r="E152" s="6"/>
      <c r="F152" s="49"/>
      <c r="G152" s="6"/>
      <c r="H152" s="58"/>
    </row>
    <row r="153" spans="1:8" ht="15.75" customHeight="1">
      <c r="B153" s="68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9"/>
      <c r="E155" s="6"/>
      <c r="F155" s="49"/>
      <c r="G155" s="6"/>
      <c r="H155" s="58"/>
    </row>
    <row r="156" spans="1:8" ht="15.75" customHeight="1">
      <c r="B156" s="69"/>
      <c r="E156" s="6"/>
      <c r="F156" s="49"/>
      <c r="G156" s="6"/>
      <c r="H156" s="58"/>
    </row>
    <row r="157" spans="1:8" ht="15.75" customHeight="1">
      <c r="B157" s="69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33"/>
      <c r="E163" s="6"/>
      <c r="F163" s="49"/>
      <c r="G163" s="6"/>
      <c r="H163" s="58"/>
    </row>
    <row r="164" spans="2:8" ht="15.75" customHeight="1">
      <c r="F164" s="49"/>
      <c r="G164" s="13"/>
    </row>
    <row r="165" spans="2:8" ht="15.75" customHeight="1">
      <c r="F165" s="49"/>
      <c r="G165" s="13"/>
    </row>
    <row r="166" spans="2:8" ht="15.75" customHeight="1">
      <c r="F166" s="49"/>
      <c r="G166" s="13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63" xr:uid="{46628D0C-4C38-4783-B2B9-DE544558CAF8}">
        <sortState xmlns:xlrd2="http://schemas.microsoft.com/office/spreadsheetml/2017/richdata2" ref="A2:H163">
          <sortCondition descending="1" ref="E2:E163"/>
          <sortCondition descending="1" ref="H2:H163"/>
        </sortState>
      </autoFilter>
    </customSheetView>
  </customSheetView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3698</v>
      </c>
      <c r="B1" s="8"/>
      <c r="C1" s="8"/>
      <c r="D1" s="8"/>
      <c r="E1" s="6">
        <f>SUM(E3:E200)</f>
        <v>14147.400000000001</v>
      </c>
      <c r="F1" s="48"/>
      <c r="G1" s="70">
        <f t="shared" ref="G1:H1" si="0">SUM(G3:G200)</f>
        <v>11680.995000000001</v>
      </c>
      <c r="H1" s="71">
        <f t="shared" si="0"/>
        <v>2466.4050000000002</v>
      </c>
      <c r="I1" s="31" t="s">
        <v>1864</v>
      </c>
      <c r="J1" s="31">
        <f>G1*1</f>
        <v>11680.995000000001</v>
      </c>
      <c r="K1" s="31">
        <f>SUM(G1:H1)-J1</f>
        <v>2466.4050000000007</v>
      </c>
      <c r="L1" s="31">
        <f>SUM(J1:K1)</f>
        <v>14147.400000000001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11926.995000000001</v>
      </c>
      <c r="K2" s="31">
        <f>K1+K6+K7</f>
        <v>2835.4050000000007</v>
      </c>
      <c r="L2" s="31">
        <f>SUM(J2:K2)</f>
        <v>14762.400000000001</v>
      </c>
    </row>
    <row r="3" spans="1:12" ht="15.75">
      <c r="A3" s="8" t="s">
        <v>2658</v>
      </c>
      <c r="B3" s="35">
        <v>44743</v>
      </c>
      <c r="C3" s="34" t="s">
        <v>3158</v>
      </c>
      <c r="D3" s="34" t="s">
        <v>358</v>
      </c>
      <c r="E3" s="6">
        <f t="shared" ref="E3:E131" si="1">MID(D3,3,LEN(D3)-2)+0</f>
        <v>10</v>
      </c>
      <c r="F3" s="48">
        <v>2</v>
      </c>
      <c r="G3" s="6">
        <f t="shared" ref="G3:G131" si="2">IFERROR(E3/F3,"")</f>
        <v>5</v>
      </c>
      <c r="H3" s="58">
        <f t="shared" ref="H3:H131" si="3">IF(F3=0,E3,E3-G3)</f>
        <v>5</v>
      </c>
      <c r="I3" s="60" t="s">
        <v>1868</v>
      </c>
      <c r="J3" s="61">
        <f>J1-J7+J6</f>
        <v>11926.995000000001</v>
      </c>
      <c r="K3" s="32"/>
      <c r="L3" s="32"/>
    </row>
    <row r="4" spans="1:12">
      <c r="A4" s="8" t="s">
        <v>2658</v>
      </c>
      <c r="B4" s="35">
        <v>44744</v>
      </c>
      <c r="C4" s="34" t="s">
        <v>2645</v>
      </c>
      <c r="D4" s="34" t="s">
        <v>709</v>
      </c>
      <c r="E4" s="6">
        <f t="shared" si="1"/>
        <v>30</v>
      </c>
      <c r="F4" s="48">
        <v>0</v>
      </c>
      <c r="G4" s="6" t="str">
        <f t="shared" si="2"/>
        <v/>
      </c>
      <c r="H4" s="58">
        <f t="shared" si="3"/>
        <v>30</v>
      </c>
    </row>
    <row r="5" spans="1:12" ht="15.75">
      <c r="A5" s="8" t="s">
        <v>2658</v>
      </c>
      <c r="B5" s="35">
        <v>44744</v>
      </c>
      <c r="C5" s="34" t="s">
        <v>2868</v>
      </c>
      <c r="D5" s="34" t="s">
        <v>3041</v>
      </c>
      <c r="E5" s="6">
        <f t="shared" si="1"/>
        <v>12.95</v>
      </c>
      <c r="F5" s="48">
        <v>2</v>
      </c>
      <c r="G5" s="6">
        <f t="shared" si="2"/>
        <v>6.4749999999999996</v>
      </c>
      <c r="H5" s="58">
        <f t="shared" si="3"/>
        <v>6.4749999999999996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44744</v>
      </c>
      <c r="C6" s="34" t="s">
        <v>3699</v>
      </c>
      <c r="D6" s="34" t="s">
        <v>3700</v>
      </c>
      <c r="E6" s="6">
        <f t="shared" si="1"/>
        <v>137.4</v>
      </c>
      <c r="F6" s="48">
        <v>1</v>
      </c>
      <c r="G6" s="6">
        <f t="shared" si="2"/>
        <v>137.4</v>
      </c>
      <c r="H6" s="58">
        <f t="shared" si="3"/>
        <v>0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44744</v>
      </c>
      <c r="C7" s="34" t="s">
        <v>2868</v>
      </c>
      <c r="D7" s="34" t="s">
        <v>2690</v>
      </c>
      <c r="E7" s="6">
        <f t="shared" si="1"/>
        <v>13.1</v>
      </c>
      <c r="F7" s="48">
        <v>0</v>
      </c>
      <c r="G7" s="6" t="str">
        <f t="shared" si="2"/>
        <v/>
      </c>
      <c r="H7" s="58">
        <f t="shared" si="3"/>
        <v>13.1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44745</v>
      </c>
      <c r="C8" s="34" t="s">
        <v>1374</v>
      </c>
      <c r="D8" s="34" t="s">
        <v>3701</v>
      </c>
      <c r="E8" s="6">
        <f t="shared" si="1"/>
        <v>15.2</v>
      </c>
      <c r="F8" s="57">
        <v>0</v>
      </c>
      <c r="G8" s="6" t="str">
        <f t="shared" si="2"/>
        <v/>
      </c>
      <c r="H8" s="58">
        <f t="shared" si="3"/>
        <v>15.2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44746</v>
      </c>
      <c r="C9" s="34" t="s">
        <v>41</v>
      </c>
      <c r="D9" s="34" t="s">
        <v>742</v>
      </c>
      <c r="E9" s="6">
        <f t="shared" si="1"/>
        <v>3.8</v>
      </c>
      <c r="F9" s="48">
        <v>0</v>
      </c>
      <c r="G9" s="6" t="str">
        <f t="shared" si="2"/>
        <v/>
      </c>
      <c r="H9" s="58">
        <f t="shared" si="3"/>
        <v>3.8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44747</v>
      </c>
      <c r="C10" s="34" t="s">
        <v>443</v>
      </c>
      <c r="D10" s="36" t="s">
        <v>1124</v>
      </c>
      <c r="E10" s="6">
        <f t="shared" si="1"/>
        <v>21.9</v>
      </c>
      <c r="F10" s="48">
        <v>2</v>
      </c>
      <c r="G10" s="6">
        <f t="shared" si="2"/>
        <v>10.95</v>
      </c>
      <c r="H10" s="58">
        <f t="shared" si="3"/>
        <v>10.95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44747</v>
      </c>
      <c r="C11" s="34" t="s">
        <v>2461</v>
      </c>
      <c r="D11" s="34" t="s">
        <v>323</v>
      </c>
      <c r="E11" s="6">
        <f t="shared" si="1"/>
        <v>13.5</v>
      </c>
      <c r="F11" s="48">
        <v>2</v>
      </c>
      <c r="G11" s="6">
        <f t="shared" si="2"/>
        <v>6.75</v>
      </c>
      <c r="H11" s="58">
        <f t="shared" si="3"/>
        <v>6.75</v>
      </c>
    </row>
    <row r="12" spans="1:12" ht="15.75">
      <c r="A12" s="8" t="s">
        <v>2658</v>
      </c>
      <c r="B12" s="35">
        <v>44747</v>
      </c>
      <c r="C12" s="34" t="s">
        <v>3702</v>
      </c>
      <c r="D12" s="34" t="s">
        <v>2070</v>
      </c>
      <c r="E12" s="6">
        <f t="shared" si="1"/>
        <v>13.11</v>
      </c>
      <c r="F12" s="48">
        <v>2</v>
      </c>
      <c r="G12" s="6">
        <f t="shared" si="2"/>
        <v>6.5549999999999997</v>
      </c>
      <c r="H12" s="58">
        <f t="shared" si="3"/>
        <v>6.5549999999999997</v>
      </c>
      <c r="I12" s="1" t="s">
        <v>1818</v>
      </c>
      <c r="J12" s="16">
        <f>J8-K2</f>
        <v>2762.5949999999993</v>
      </c>
      <c r="K12" s="17">
        <f t="shared" ref="K12:K13" si="4">J12/J8</f>
        <v>0.49349678456591628</v>
      </c>
    </row>
    <row r="13" spans="1:12" ht="15.75">
      <c r="A13" s="8" t="s">
        <v>2658</v>
      </c>
      <c r="B13" s="35">
        <v>44748</v>
      </c>
      <c r="C13" s="34" t="s">
        <v>3454</v>
      </c>
      <c r="D13" s="34" t="s">
        <v>2780</v>
      </c>
      <c r="E13" s="6">
        <f t="shared" si="1"/>
        <v>4.0999999999999996</v>
      </c>
      <c r="F13" s="48">
        <v>0</v>
      </c>
      <c r="G13" s="6" t="str">
        <f t="shared" si="2"/>
        <v/>
      </c>
      <c r="H13" s="58">
        <f t="shared" si="3"/>
        <v>4.0999999999999996</v>
      </c>
      <c r="I13" s="1" t="s">
        <v>1821</v>
      </c>
      <c r="J13" s="16">
        <f>J9-J2</f>
        <v>-7971.7450000000008</v>
      </c>
      <c r="K13" s="17">
        <f t="shared" si="4"/>
        <v>-2.0154844826496432</v>
      </c>
    </row>
    <row r="14" spans="1:12">
      <c r="A14" s="8" t="s">
        <v>2658</v>
      </c>
      <c r="B14" s="35">
        <v>44748</v>
      </c>
      <c r="C14" s="36" t="s">
        <v>443</v>
      </c>
      <c r="D14" s="36" t="s">
        <v>557</v>
      </c>
      <c r="E14" s="6">
        <f t="shared" si="1"/>
        <v>18</v>
      </c>
      <c r="F14" s="48">
        <v>2</v>
      </c>
      <c r="G14" s="6">
        <f t="shared" si="2"/>
        <v>9</v>
      </c>
      <c r="H14" s="58">
        <f t="shared" si="3"/>
        <v>9</v>
      </c>
    </row>
    <row r="15" spans="1:12">
      <c r="A15" s="8" t="s">
        <v>2658</v>
      </c>
      <c r="B15" s="35">
        <v>44748</v>
      </c>
      <c r="C15" s="34" t="s">
        <v>2900</v>
      </c>
      <c r="D15" s="34" t="s">
        <v>44</v>
      </c>
      <c r="E15" s="6">
        <f t="shared" si="1"/>
        <v>6.9</v>
      </c>
      <c r="F15" s="48">
        <v>2</v>
      </c>
      <c r="G15" s="6">
        <f t="shared" si="2"/>
        <v>3.45</v>
      </c>
      <c r="H15" s="58">
        <f t="shared" si="3"/>
        <v>3.45</v>
      </c>
    </row>
    <row r="16" spans="1:12">
      <c r="A16" s="8" t="s">
        <v>2658</v>
      </c>
      <c r="B16" s="35">
        <v>44749</v>
      </c>
      <c r="C16" s="34" t="s">
        <v>2438</v>
      </c>
      <c r="D16" s="34" t="s">
        <v>2911</v>
      </c>
      <c r="E16" s="6">
        <f t="shared" si="1"/>
        <v>21.98</v>
      </c>
      <c r="F16" s="48">
        <v>2</v>
      </c>
      <c r="G16" s="6">
        <f t="shared" si="2"/>
        <v>10.99</v>
      </c>
      <c r="H16" s="58">
        <f t="shared" si="3"/>
        <v>10.99</v>
      </c>
    </row>
    <row r="17" spans="1:10">
      <c r="A17" s="8" t="s">
        <v>2658</v>
      </c>
      <c r="B17" s="35">
        <v>44749</v>
      </c>
      <c r="C17" s="34" t="s">
        <v>3661</v>
      </c>
      <c r="D17" s="34" t="s">
        <v>3616</v>
      </c>
      <c r="E17" s="6">
        <f t="shared" si="1"/>
        <v>32.840000000000003</v>
      </c>
      <c r="F17" s="48">
        <v>2</v>
      </c>
      <c r="G17" s="6">
        <f t="shared" si="2"/>
        <v>16.420000000000002</v>
      </c>
      <c r="H17" s="58">
        <f t="shared" si="3"/>
        <v>16.420000000000002</v>
      </c>
    </row>
    <row r="18" spans="1:10">
      <c r="A18" s="8" t="s">
        <v>2658</v>
      </c>
      <c r="B18" s="35">
        <v>44749</v>
      </c>
      <c r="C18" s="34" t="s">
        <v>1</v>
      </c>
      <c r="D18" s="34" t="s">
        <v>894</v>
      </c>
      <c r="E18" s="6">
        <f t="shared" si="1"/>
        <v>39.799999999999997</v>
      </c>
      <c r="F18" s="48">
        <v>2</v>
      </c>
      <c r="G18" s="6">
        <f t="shared" si="2"/>
        <v>19.899999999999999</v>
      </c>
      <c r="H18" s="58">
        <f t="shared" si="3"/>
        <v>19.899999999999999</v>
      </c>
    </row>
    <row r="19" spans="1:10">
      <c r="A19" s="8" t="s">
        <v>2658</v>
      </c>
      <c r="B19" s="33">
        <v>44749</v>
      </c>
      <c r="C19" s="34" t="s">
        <v>2878</v>
      </c>
      <c r="D19" s="34" t="s">
        <v>1114</v>
      </c>
      <c r="E19" s="6">
        <f t="shared" si="1"/>
        <v>3.6</v>
      </c>
      <c r="F19" s="48">
        <v>2</v>
      </c>
      <c r="G19" s="6">
        <f t="shared" si="2"/>
        <v>1.8</v>
      </c>
      <c r="H19" s="58">
        <f t="shared" si="3"/>
        <v>1.8</v>
      </c>
    </row>
    <row r="20" spans="1:10">
      <c r="A20" s="8" t="s">
        <v>2658</v>
      </c>
      <c r="B20" s="35">
        <v>44750</v>
      </c>
      <c r="C20" s="34" t="s">
        <v>3238</v>
      </c>
      <c r="D20" s="34" t="s">
        <v>1108</v>
      </c>
      <c r="E20" s="6">
        <f t="shared" si="1"/>
        <v>6.98</v>
      </c>
      <c r="F20" s="48">
        <v>0</v>
      </c>
      <c r="G20" s="6" t="str">
        <f t="shared" si="2"/>
        <v/>
      </c>
      <c r="H20" s="58">
        <f t="shared" si="3"/>
        <v>6.98</v>
      </c>
      <c r="J20" s="47">
        <f>J3-E31-E71</f>
        <v>2276.9950000000008</v>
      </c>
    </row>
    <row r="21" spans="1:10" ht="15.75" customHeight="1">
      <c r="A21" s="8" t="s">
        <v>2658</v>
      </c>
      <c r="B21" s="35">
        <v>44750</v>
      </c>
      <c r="C21" s="34" t="s">
        <v>3703</v>
      </c>
      <c r="D21" s="34" t="s">
        <v>379</v>
      </c>
      <c r="E21" s="6">
        <f t="shared" si="1"/>
        <v>51</v>
      </c>
      <c r="F21" s="48">
        <v>2</v>
      </c>
      <c r="G21" s="6">
        <f t="shared" si="2"/>
        <v>25.5</v>
      </c>
      <c r="H21" s="58">
        <f t="shared" si="3"/>
        <v>25.5</v>
      </c>
    </row>
    <row r="22" spans="1:10" ht="15.75" customHeight="1">
      <c r="A22" s="8" t="s">
        <v>2658</v>
      </c>
      <c r="B22" s="35">
        <v>44750</v>
      </c>
      <c r="C22" s="34" t="s">
        <v>443</v>
      </c>
      <c r="D22" s="34" t="s">
        <v>824</v>
      </c>
      <c r="E22" s="6">
        <f t="shared" si="1"/>
        <v>22.4</v>
      </c>
      <c r="F22" s="49">
        <v>2</v>
      </c>
      <c r="G22" s="6">
        <f t="shared" si="2"/>
        <v>11.2</v>
      </c>
      <c r="H22" s="58">
        <f t="shared" si="3"/>
        <v>11.2</v>
      </c>
      <c r="J22" s="36"/>
    </row>
    <row r="23" spans="1:10" ht="15.75" customHeight="1">
      <c r="A23" s="8" t="s">
        <v>2658</v>
      </c>
      <c r="B23" s="35">
        <v>44750</v>
      </c>
      <c r="C23" s="34" t="s">
        <v>2461</v>
      </c>
      <c r="D23" s="34" t="s">
        <v>71</v>
      </c>
      <c r="E23" s="6">
        <f t="shared" si="1"/>
        <v>1.3</v>
      </c>
      <c r="F23" s="48">
        <v>2</v>
      </c>
      <c r="G23" s="6">
        <f t="shared" si="2"/>
        <v>0.65</v>
      </c>
      <c r="H23" s="58">
        <f t="shared" si="3"/>
        <v>0.65</v>
      </c>
      <c r="J23" s="36"/>
    </row>
    <row r="24" spans="1:10" ht="15.75" customHeight="1">
      <c r="A24" s="8" t="s">
        <v>2658</v>
      </c>
      <c r="B24" s="35">
        <v>44750</v>
      </c>
      <c r="C24" s="34" t="s">
        <v>2461</v>
      </c>
      <c r="D24" s="34" t="s">
        <v>3146</v>
      </c>
      <c r="E24" s="6">
        <f t="shared" si="1"/>
        <v>4.95</v>
      </c>
      <c r="F24" s="48">
        <v>2</v>
      </c>
      <c r="G24" s="6">
        <f t="shared" si="2"/>
        <v>2.4750000000000001</v>
      </c>
      <c r="H24" s="58">
        <f t="shared" si="3"/>
        <v>2.4750000000000001</v>
      </c>
    </row>
    <row r="25" spans="1:10" ht="15.75" customHeight="1">
      <c r="A25" s="8" t="s">
        <v>2658</v>
      </c>
      <c r="B25" s="35">
        <v>44751</v>
      </c>
      <c r="C25" s="34" t="s">
        <v>1126</v>
      </c>
      <c r="D25" s="34" t="s">
        <v>1582</v>
      </c>
      <c r="E25" s="6">
        <f t="shared" si="1"/>
        <v>28</v>
      </c>
      <c r="F25" s="48">
        <v>2</v>
      </c>
      <c r="G25" s="6">
        <f t="shared" si="2"/>
        <v>14</v>
      </c>
      <c r="H25" s="58">
        <f t="shared" si="3"/>
        <v>14</v>
      </c>
    </row>
    <row r="26" spans="1:10" ht="15.75" customHeight="1">
      <c r="A26" s="8" t="s">
        <v>2658</v>
      </c>
      <c r="B26" s="35">
        <v>44751</v>
      </c>
      <c r="C26" s="34" t="s">
        <v>9</v>
      </c>
      <c r="D26" s="34" t="s">
        <v>3704</v>
      </c>
      <c r="E26" s="6">
        <f t="shared" si="1"/>
        <v>8.92</v>
      </c>
      <c r="F26" s="48">
        <v>2</v>
      </c>
      <c r="G26" s="6">
        <f t="shared" si="2"/>
        <v>4.46</v>
      </c>
      <c r="H26" s="58">
        <f t="shared" si="3"/>
        <v>4.46</v>
      </c>
    </row>
    <row r="27" spans="1:10" ht="15.75" customHeight="1">
      <c r="A27" s="8" t="s">
        <v>2658</v>
      </c>
      <c r="B27" s="33">
        <v>44751</v>
      </c>
      <c r="C27" s="34" t="s">
        <v>3705</v>
      </c>
      <c r="D27" s="34" t="s">
        <v>325</v>
      </c>
      <c r="E27" s="6">
        <f t="shared" si="1"/>
        <v>13.4</v>
      </c>
      <c r="F27" s="48">
        <v>2</v>
      </c>
      <c r="G27" s="6">
        <f t="shared" si="2"/>
        <v>6.7</v>
      </c>
      <c r="H27" s="58">
        <f t="shared" si="3"/>
        <v>6.7</v>
      </c>
    </row>
    <row r="28" spans="1:10" ht="15.75" customHeight="1">
      <c r="A28" s="8" t="s">
        <v>2658</v>
      </c>
      <c r="B28" s="33">
        <v>44751</v>
      </c>
      <c r="C28" s="34" t="s">
        <v>1126</v>
      </c>
      <c r="D28" s="34" t="s">
        <v>2445</v>
      </c>
      <c r="E28" s="6">
        <f t="shared" si="1"/>
        <v>14.8</v>
      </c>
      <c r="F28" s="48">
        <v>2</v>
      </c>
      <c r="G28" s="6">
        <f t="shared" si="2"/>
        <v>7.4</v>
      </c>
      <c r="H28" s="58">
        <f t="shared" si="3"/>
        <v>7.4</v>
      </c>
    </row>
    <row r="29" spans="1:10" ht="15.75" customHeight="1">
      <c r="A29" s="8" t="s">
        <v>2658</v>
      </c>
      <c r="B29" s="35">
        <v>44751</v>
      </c>
      <c r="C29" s="34" t="s">
        <v>3605</v>
      </c>
      <c r="D29" s="34" t="s">
        <v>68</v>
      </c>
      <c r="E29" s="6">
        <f t="shared" si="1"/>
        <v>1.7</v>
      </c>
      <c r="F29" s="48">
        <v>2</v>
      </c>
      <c r="G29" s="6">
        <f t="shared" si="2"/>
        <v>0.85</v>
      </c>
      <c r="H29" s="58">
        <f t="shared" si="3"/>
        <v>0.85</v>
      </c>
    </row>
    <row r="30" spans="1:10" ht="15.75" customHeight="1">
      <c r="A30" s="8" t="s">
        <v>2658</v>
      </c>
      <c r="B30" s="35">
        <v>44751</v>
      </c>
      <c r="C30" s="34" t="s">
        <v>443</v>
      </c>
      <c r="D30" s="34" t="s">
        <v>3706</v>
      </c>
      <c r="E30" s="6">
        <f t="shared" si="1"/>
        <v>22.3</v>
      </c>
      <c r="F30" s="48">
        <v>2</v>
      </c>
      <c r="G30" s="6">
        <f t="shared" si="2"/>
        <v>11.15</v>
      </c>
      <c r="H30" s="58">
        <f t="shared" si="3"/>
        <v>11.15</v>
      </c>
    </row>
    <row r="31" spans="1:10" ht="15.75" customHeight="1">
      <c r="A31" s="8" t="s">
        <v>2658</v>
      </c>
      <c r="B31" s="35">
        <v>44751</v>
      </c>
      <c r="C31" s="34" t="s">
        <v>3707</v>
      </c>
      <c r="D31" s="34" t="s">
        <v>3708</v>
      </c>
      <c r="E31" s="6">
        <f t="shared" si="1"/>
        <v>3860</v>
      </c>
      <c r="F31" s="48">
        <v>1</v>
      </c>
      <c r="G31" s="6">
        <f t="shared" si="2"/>
        <v>3860</v>
      </c>
      <c r="H31" s="58">
        <f t="shared" si="3"/>
        <v>0</v>
      </c>
    </row>
    <row r="32" spans="1:10" ht="15.75" customHeight="1">
      <c r="A32" s="8" t="s">
        <v>2658</v>
      </c>
      <c r="B32" s="33">
        <v>44751</v>
      </c>
      <c r="C32" s="34" t="s">
        <v>3605</v>
      </c>
      <c r="D32" s="34" t="s">
        <v>68</v>
      </c>
      <c r="E32" s="6">
        <f t="shared" si="1"/>
        <v>1.7</v>
      </c>
      <c r="F32" s="48">
        <v>2</v>
      </c>
      <c r="G32" s="6">
        <f t="shared" si="2"/>
        <v>0.85</v>
      </c>
      <c r="H32" s="58">
        <f t="shared" si="3"/>
        <v>0.85</v>
      </c>
    </row>
    <row r="33" spans="1:8" ht="15.75" customHeight="1">
      <c r="A33" s="8" t="s">
        <v>2658</v>
      </c>
      <c r="B33" s="35">
        <v>44752</v>
      </c>
      <c r="C33" s="34" t="s">
        <v>265</v>
      </c>
      <c r="D33" s="34" t="s">
        <v>2780</v>
      </c>
      <c r="E33" s="6">
        <f t="shared" si="1"/>
        <v>4.0999999999999996</v>
      </c>
      <c r="F33" s="48">
        <v>2</v>
      </c>
      <c r="G33" s="6">
        <f t="shared" si="2"/>
        <v>2.0499999999999998</v>
      </c>
      <c r="H33" s="58">
        <f t="shared" si="3"/>
        <v>2.0499999999999998</v>
      </c>
    </row>
    <row r="34" spans="1:8" ht="15.75" customHeight="1">
      <c r="A34" s="8" t="s">
        <v>2658</v>
      </c>
      <c r="B34" s="37">
        <v>44752</v>
      </c>
      <c r="C34" s="34" t="s">
        <v>3709</v>
      </c>
      <c r="D34" s="34" t="s">
        <v>3710</v>
      </c>
      <c r="E34" s="6">
        <f t="shared" si="1"/>
        <v>84.95</v>
      </c>
      <c r="F34" s="48">
        <v>1</v>
      </c>
      <c r="G34" s="6">
        <f t="shared" si="2"/>
        <v>84.95</v>
      </c>
      <c r="H34" s="58">
        <f t="shared" si="3"/>
        <v>0</v>
      </c>
    </row>
    <row r="35" spans="1:8" ht="15.75" customHeight="1">
      <c r="A35" s="8" t="s">
        <v>2658</v>
      </c>
      <c r="B35" s="35">
        <v>44752</v>
      </c>
      <c r="C35" s="34" t="s">
        <v>3711</v>
      </c>
      <c r="D35" s="34" t="s">
        <v>1957</v>
      </c>
      <c r="E35" s="6">
        <f t="shared" si="1"/>
        <v>52</v>
      </c>
      <c r="F35" s="57">
        <v>0</v>
      </c>
      <c r="G35" s="6" t="str">
        <f t="shared" si="2"/>
        <v/>
      </c>
      <c r="H35" s="58">
        <f t="shared" si="3"/>
        <v>52</v>
      </c>
    </row>
    <row r="36" spans="1:8" ht="15.75" customHeight="1">
      <c r="A36" s="8" t="s">
        <v>2658</v>
      </c>
      <c r="B36" s="35">
        <v>44752</v>
      </c>
      <c r="C36" s="34" t="s">
        <v>3712</v>
      </c>
      <c r="D36" s="34" t="s">
        <v>2436</v>
      </c>
      <c r="E36" s="6">
        <f t="shared" si="1"/>
        <v>3.85</v>
      </c>
      <c r="F36" s="48">
        <v>2</v>
      </c>
      <c r="G36" s="6">
        <f t="shared" si="2"/>
        <v>1.925</v>
      </c>
      <c r="H36" s="58">
        <f t="shared" si="3"/>
        <v>1.925</v>
      </c>
    </row>
    <row r="37" spans="1:8" ht="15.75" customHeight="1">
      <c r="A37" s="8" t="s">
        <v>2658</v>
      </c>
      <c r="B37" s="35">
        <v>44753</v>
      </c>
      <c r="C37" s="34" t="s">
        <v>265</v>
      </c>
      <c r="D37" s="34" t="s">
        <v>2780</v>
      </c>
      <c r="E37" s="6">
        <f t="shared" si="1"/>
        <v>4.0999999999999996</v>
      </c>
      <c r="F37" s="48">
        <v>2</v>
      </c>
      <c r="G37" s="6">
        <f t="shared" si="2"/>
        <v>2.0499999999999998</v>
      </c>
      <c r="H37" s="58">
        <f t="shared" si="3"/>
        <v>2.0499999999999998</v>
      </c>
    </row>
    <row r="38" spans="1:8" ht="15.75" customHeight="1">
      <c r="A38" s="8" t="s">
        <v>2658</v>
      </c>
      <c r="B38" s="35">
        <v>44753</v>
      </c>
      <c r="C38" s="34" t="s">
        <v>3713</v>
      </c>
      <c r="D38" s="34" t="s">
        <v>3714</v>
      </c>
      <c r="E38" s="6">
        <f t="shared" si="1"/>
        <v>8.24</v>
      </c>
      <c r="F38" s="48">
        <v>2</v>
      </c>
      <c r="G38" s="6">
        <f t="shared" si="2"/>
        <v>4.12</v>
      </c>
      <c r="H38" s="58">
        <f t="shared" si="3"/>
        <v>4.12</v>
      </c>
    </row>
    <row r="39" spans="1:8" ht="15.75" customHeight="1">
      <c r="A39" s="8" t="s">
        <v>2658</v>
      </c>
      <c r="B39" s="37">
        <v>44753</v>
      </c>
      <c r="C39" s="34" t="s">
        <v>3593</v>
      </c>
      <c r="D39" s="34" t="s">
        <v>430</v>
      </c>
      <c r="E39" s="6">
        <f t="shared" si="1"/>
        <v>8.1999999999999993</v>
      </c>
      <c r="F39" s="48">
        <v>2</v>
      </c>
      <c r="G39" s="6">
        <f t="shared" si="2"/>
        <v>4.0999999999999996</v>
      </c>
      <c r="H39" s="58">
        <f t="shared" si="3"/>
        <v>4.0999999999999996</v>
      </c>
    </row>
    <row r="40" spans="1:8" ht="15.75" customHeight="1">
      <c r="A40" s="8" t="s">
        <v>2658</v>
      </c>
      <c r="B40" s="35">
        <v>44753</v>
      </c>
      <c r="C40" s="34" t="s">
        <v>3605</v>
      </c>
      <c r="D40" s="34" t="s">
        <v>68</v>
      </c>
      <c r="E40" s="6">
        <f t="shared" si="1"/>
        <v>1.7</v>
      </c>
      <c r="F40" s="48">
        <v>2</v>
      </c>
      <c r="G40" s="6">
        <f t="shared" si="2"/>
        <v>0.85</v>
      </c>
      <c r="H40" s="58">
        <f t="shared" si="3"/>
        <v>0.85</v>
      </c>
    </row>
    <row r="41" spans="1:8" ht="15.75" customHeight="1">
      <c r="A41" s="8" t="s">
        <v>2658</v>
      </c>
      <c r="B41" s="33">
        <v>44753</v>
      </c>
      <c r="C41" s="34" t="s">
        <v>3619</v>
      </c>
      <c r="D41" s="34" t="s">
        <v>3616</v>
      </c>
      <c r="E41" s="6">
        <f t="shared" si="1"/>
        <v>32.840000000000003</v>
      </c>
      <c r="F41" s="48">
        <v>2</v>
      </c>
      <c r="G41" s="6">
        <f t="shared" si="2"/>
        <v>16.420000000000002</v>
      </c>
      <c r="H41" s="58">
        <f t="shared" si="3"/>
        <v>16.420000000000002</v>
      </c>
    </row>
    <row r="42" spans="1:8" ht="15.75" customHeight="1">
      <c r="A42" s="8" t="s">
        <v>2658</v>
      </c>
      <c r="B42" s="35">
        <v>44753</v>
      </c>
      <c r="C42" s="34" t="s">
        <v>3715</v>
      </c>
      <c r="D42" s="34" t="s">
        <v>956</v>
      </c>
      <c r="E42" s="6">
        <f t="shared" si="1"/>
        <v>3.95</v>
      </c>
      <c r="F42" s="48">
        <v>2</v>
      </c>
      <c r="G42" s="6">
        <f t="shared" si="2"/>
        <v>1.9750000000000001</v>
      </c>
      <c r="H42" s="58">
        <f t="shared" si="3"/>
        <v>1.9750000000000001</v>
      </c>
    </row>
    <row r="43" spans="1:8" ht="15.75" customHeight="1">
      <c r="A43" s="8" t="s">
        <v>2658</v>
      </c>
      <c r="B43" s="35">
        <v>44754</v>
      </c>
      <c r="C43" s="34" t="s">
        <v>9</v>
      </c>
      <c r="D43" s="34" t="s">
        <v>501</v>
      </c>
      <c r="E43" s="6">
        <f t="shared" si="1"/>
        <v>5</v>
      </c>
      <c r="F43" s="48">
        <v>2</v>
      </c>
      <c r="G43" s="6">
        <f t="shared" si="2"/>
        <v>2.5</v>
      </c>
      <c r="H43" s="58">
        <f t="shared" si="3"/>
        <v>2.5</v>
      </c>
    </row>
    <row r="44" spans="1:8" ht="15.75" customHeight="1">
      <c r="A44" s="8" t="s">
        <v>2658</v>
      </c>
      <c r="B44" s="35">
        <v>44754</v>
      </c>
      <c r="C44" s="34" t="s">
        <v>2823</v>
      </c>
      <c r="D44" s="34" t="s">
        <v>346</v>
      </c>
      <c r="E44" s="6">
        <f t="shared" si="1"/>
        <v>2.5</v>
      </c>
      <c r="F44" s="57">
        <v>2</v>
      </c>
      <c r="G44" s="6">
        <f t="shared" si="2"/>
        <v>1.25</v>
      </c>
      <c r="H44" s="58">
        <f t="shared" si="3"/>
        <v>1.25</v>
      </c>
    </row>
    <row r="45" spans="1:8" ht="15.75" customHeight="1">
      <c r="A45" s="8" t="s">
        <v>2658</v>
      </c>
      <c r="B45" s="33">
        <v>44754</v>
      </c>
      <c r="C45" s="34" t="s">
        <v>3615</v>
      </c>
      <c r="D45" s="34" t="s">
        <v>2552</v>
      </c>
      <c r="E45" s="6">
        <f t="shared" si="1"/>
        <v>15.3</v>
      </c>
      <c r="F45" s="48">
        <v>2</v>
      </c>
      <c r="G45" s="6">
        <f t="shared" si="2"/>
        <v>7.65</v>
      </c>
      <c r="H45" s="58">
        <f t="shared" si="3"/>
        <v>7.65</v>
      </c>
    </row>
    <row r="46" spans="1:8" ht="15.75" customHeight="1">
      <c r="A46" s="8" t="s">
        <v>2658</v>
      </c>
      <c r="B46" s="35">
        <v>44754</v>
      </c>
      <c r="C46" s="34" t="s">
        <v>443</v>
      </c>
      <c r="D46" s="34" t="s">
        <v>1244</v>
      </c>
      <c r="E46" s="6">
        <f t="shared" si="1"/>
        <v>27.8</v>
      </c>
      <c r="F46" s="48">
        <v>2</v>
      </c>
      <c r="G46" s="6">
        <f t="shared" si="2"/>
        <v>13.9</v>
      </c>
      <c r="H46" s="58">
        <f t="shared" si="3"/>
        <v>13.9</v>
      </c>
    </row>
    <row r="47" spans="1:8" ht="15.75" customHeight="1">
      <c r="A47" s="8" t="s">
        <v>2658</v>
      </c>
      <c r="B47" s="33">
        <v>44755</v>
      </c>
      <c r="C47" s="34" t="s">
        <v>2083</v>
      </c>
      <c r="D47" s="34" t="s">
        <v>3252</v>
      </c>
      <c r="E47" s="6">
        <f t="shared" si="1"/>
        <v>35.299999999999997</v>
      </c>
      <c r="F47" s="49">
        <v>2</v>
      </c>
      <c r="G47" s="6">
        <f t="shared" si="2"/>
        <v>17.649999999999999</v>
      </c>
      <c r="H47" s="58">
        <f t="shared" si="3"/>
        <v>17.649999999999999</v>
      </c>
    </row>
    <row r="48" spans="1:8" ht="15.75" customHeight="1">
      <c r="A48" s="8" t="s">
        <v>2658</v>
      </c>
      <c r="B48" s="33">
        <v>44755</v>
      </c>
      <c r="C48" s="34" t="s">
        <v>3238</v>
      </c>
      <c r="D48" s="36" t="s">
        <v>2833</v>
      </c>
      <c r="E48" s="6">
        <f t="shared" si="1"/>
        <v>14.98</v>
      </c>
      <c r="F48" s="48">
        <v>0</v>
      </c>
      <c r="G48" s="6" t="str">
        <f t="shared" si="2"/>
        <v/>
      </c>
      <c r="H48" s="58">
        <f t="shared" si="3"/>
        <v>14.98</v>
      </c>
    </row>
    <row r="49" spans="1:8" ht="15.75" customHeight="1">
      <c r="A49" s="8" t="s">
        <v>2658</v>
      </c>
      <c r="B49" s="33">
        <v>44755</v>
      </c>
      <c r="C49" s="34" t="s">
        <v>3716</v>
      </c>
      <c r="D49" s="34" t="s">
        <v>742</v>
      </c>
      <c r="E49" s="6">
        <f t="shared" si="1"/>
        <v>3.8</v>
      </c>
      <c r="F49" s="48">
        <v>2</v>
      </c>
      <c r="G49" s="6">
        <f t="shared" si="2"/>
        <v>1.9</v>
      </c>
      <c r="H49" s="58">
        <f t="shared" si="3"/>
        <v>1.9</v>
      </c>
    </row>
    <row r="50" spans="1:8" ht="15.75" customHeight="1">
      <c r="A50" s="8" t="s">
        <v>2658</v>
      </c>
      <c r="B50" s="35">
        <v>44755</v>
      </c>
      <c r="C50" s="34" t="s">
        <v>3552</v>
      </c>
      <c r="D50" s="34" t="s">
        <v>38</v>
      </c>
      <c r="E50" s="6">
        <f t="shared" si="1"/>
        <v>7.2</v>
      </c>
      <c r="F50" s="48">
        <v>2</v>
      </c>
      <c r="G50" s="6">
        <f t="shared" si="2"/>
        <v>3.6</v>
      </c>
      <c r="H50" s="58">
        <f t="shared" si="3"/>
        <v>3.6</v>
      </c>
    </row>
    <row r="51" spans="1:8" ht="15.75" customHeight="1">
      <c r="A51" s="8" t="s">
        <v>2658</v>
      </c>
      <c r="B51" s="35">
        <v>44755</v>
      </c>
      <c r="C51" s="34" t="s">
        <v>3716</v>
      </c>
      <c r="D51" s="34" t="s">
        <v>560</v>
      </c>
      <c r="E51" s="6">
        <f t="shared" si="1"/>
        <v>4.2</v>
      </c>
      <c r="F51" s="48">
        <v>2</v>
      </c>
      <c r="G51" s="6">
        <f t="shared" si="2"/>
        <v>2.1</v>
      </c>
      <c r="H51" s="58">
        <f t="shared" si="3"/>
        <v>2.1</v>
      </c>
    </row>
    <row r="52" spans="1:8" ht="15.75" customHeight="1">
      <c r="A52" s="8" t="s">
        <v>2658</v>
      </c>
      <c r="B52" s="35">
        <v>44756</v>
      </c>
      <c r="C52" s="34" t="s">
        <v>3717</v>
      </c>
      <c r="D52" s="36" t="s">
        <v>3718</v>
      </c>
      <c r="E52" s="6">
        <f t="shared" si="1"/>
        <v>55.35</v>
      </c>
      <c r="F52" s="48">
        <v>2</v>
      </c>
      <c r="G52" s="6">
        <f t="shared" si="2"/>
        <v>27.675000000000001</v>
      </c>
      <c r="H52" s="58">
        <f t="shared" si="3"/>
        <v>27.675000000000001</v>
      </c>
    </row>
    <row r="53" spans="1:8" ht="15.75" customHeight="1">
      <c r="A53" s="8" t="s">
        <v>2658</v>
      </c>
      <c r="B53" s="35">
        <v>44757</v>
      </c>
      <c r="C53" s="34" t="s">
        <v>2646</v>
      </c>
      <c r="D53" s="34" t="s">
        <v>1413</v>
      </c>
      <c r="E53" s="6">
        <f t="shared" si="1"/>
        <v>36.299999999999997</v>
      </c>
      <c r="F53" s="48">
        <v>2</v>
      </c>
      <c r="G53" s="6">
        <f t="shared" si="2"/>
        <v>18.149999999999999</v>
      </c>
      <c r="H53" s="58">
        <f t="shared" si="3"/>
        <v>18.149999999999999</v>
      </c>
    </row>
    <row r="54" spans="1:8" ht="15.75" customHeight="1">
      <c r="A54" s="8" t="s">
        <v>2658</v>
      </c>
      <c r="B54" s="33">
        <v>44757</v>
      </c>
      <c r="C54" s="34" t="s">
        <v>3719</v>
      </c>
      <c r="D54" s="34" t="s">
        <v>329</v>
      </c>
      <c r="E54" s="6">
        <f t="shared" si="1"/>
        <v>2.8</v>
      </c>
      <c r="F54" s="49">
        <v>2</v>
      </c>
      <c r="G54" s="6">
        <f t="shared" si="2"/>
        <v>1.4</v>
      </c>
      <c r="H54" s="58">
        <f t="shared" si="3"/>
        <v>1.4</v>
      </c>
    </row>
    <row r="55" spans="1:8" ht="15.75" customHeight="1">
      <c r="A55" s="8" t="s">
        <v>2658</v>
      </c>
      <c r="B55" s="35">
        <v>44757</v>
      </c>
      <c r="C55" s="34" t="s">
        <v>3619</v>
      </c>
      <c r="D55" s="34" t="s">
        <v>2661</v>
      </c>
      <c r="E55" s="6">
        <f t="shared" si="1"/>
        <v>33.54</v>
      </c>
      <c r="F55" s="48">
        <v>2</v>
      </c>
      <c r="G55" s="6">
        <f t="shared" si="2"/>
        <v>16.77</v>
      </c>
      <c r="H55" s="58">
        <f t="shared" si="3"/>
        <v>16.77</v>
      </c>
    </row>
    <row r="56" spans="1:8" ht="15.75" customHeight="1">
      <c r="A56" s="8" t="s">
        <v>2658</v>
      </c>
      <c r="B56" s="35">
        <v>44757</v>
      </c>
      <c r="C56" s="34" t="s">
        <v>2426</v>
      </c>
      <c r="D56" s="34" t="s">
        <v>3720</v>
      </c>
      <c r="E56" s="6">
        <f t="shared" si="1"/>
        <v>535</v>
      </c>
      <c r="F56" s="48">
        <v>0</v>
      </c>
      <c r="G56" s="6" t="str">
        <f t="shared" si="2"/>
        <v/>
      </c>
      <c r="H56" s="58">
        <f t="shared" si="3"/>
        <v>535</v>
      </c>
    </row>
    <row r="57" spans="1:8" ht="15.75" customHeight="1">
      <c r="A57" s="8" t="s">
        <v>2658</v>
      </c>
      <c r="B57" s="35">
        <v>44757</v>
      </c>
      <c r="C57" s="34" t="s">
        <v>2646</v>
      </c>
      <c r="D57" s="34" t="s">
        <v>505</v>
      </c>
      <c r="E57" s="6">
        <f t="shared" si="1"/>
        <v>5.5</v>
      </c>
      <c r="F57" s="49">
        <v>2</v>
      </c>
      <c r="G57" s="6">
        <f t="shared" si="2"/>
        <v>2.75</v>
      </c>
      <c r="H57" s="58">
        <f t="shared" si="3"/>
        <v>2.75</v>
      </c>
    </row>
    <row r="58" spans="1:8" ht="15.75" customHeight="1">
      <c r="A58" s="8" t="s">
        <v>2658</v>
      </c>
      <c r="B58" s="33">
        <v>44758</v>
      </c>
      <c r="C58" s="34" t="s">
        <v>3721</v>
      </c>
      <c r="D58" s="34" t="s">
        <v>2157</v>
      </c>
      <c r="E58" s="6">
        <f t="shared" si="1"/>
        <v>31</v>
      </c>
      <c r="F58" s="48">
        <v>2</v>
      </c>
      <c r="G58" s="6">
        <f t="shared" si="2"/>
        <v>15.5</v>
      </c>
      <c r="H58" s="58">
        <f t="shared" si="3"/>
        <v>15.5</v>
      </c>
    </row>
    <row r="59" spans="1:8" ht="15.75" customHeight="1">
      <c r="A59" s="8" t="s">
        <v>2658</v>
      </c>
      <c r="B59" s="35">
        <v>44758</v>
      </c>
      <c r="C59" s="34" t="s">
        <v>2464</v>
      </c>
      <c r="D59" s="34" t="s">
        <v>1892</v>
      </c>
      <c r="E59" s="6">
        <f t="shared" si="1"/>
        <v>27.66</v>
      </c>
      <c r="F59" s="48">
        <v>2</v>
      </c>
      <c r="G59" s="6">
        <f t="shared" si="2"/>
        <v>13.83</v>
      </c>
      <c r="H59" s="58">
        <f t="shared" si="3"/>
        <v>13.83</v>
      </c>
    </row>
    <row r="60" spans="1:8" ht="15.75" customHeight="1">
      <c r="A60" s="8" t="s">
        <v>2658</v>
      </c>
      <c r="B60" s="33">
        <v>44758</v>
      </c>
      <c r="C60" s="34" t="s">
        <v>2249</v>
      </c>
      <c r="D60" s="34" t="s">
        <v>1827</v>
      </c>
      <c r="E60" s="6">
        <f t="shared" si="1"/>
        <v>11.95</v>
      </c>
      <c r="F60" s="48">
        <v>2</v>
      </c>
      <c r="G60" s="6">
        <f t="shared" si="2"/>
        <v>5.9749999999999996</v>
      </c>
      <c r="H60" s="58">
        <f t="shared" si="3"/>
        <v>5.9749999999999996</v>
      </c>
    </row>
    <row r="61" spans="1:8" ht="15.75" customHeight="1">
      <c r="A61" s="8" t="s">
        <v>2658</v>
      </c>
      <c r="B61" s="33">
        <v>44758</v>
      </c>
      <c r="C61" s="34" t="s">
        <v>2461</v>
      </c>
      <c r="D61" s="34" t="s">
        <v>3660</v>
      </c>
      <c r="E61" s="6">
        <f t="shared" si="1"/>
        <v>50.95</v>
      </c>
      <c r="F61" s="48">
        <v>2</v>
      </c>
      <c r="G61" s="6">
        <f t="shared" si="2"/>
        <v>25.475000000000001</v>
      </c>
      <c r="H61" s="58">
        <f t="shared" si="3"/>
        <v>25.475000000000001</v>
      </c>
    </row>
    <row r="62" spans="1:8" ht="15.75" customHeight="1">
      <c r="A62" s="8" t="s">
        <v>2658</v>
      </c>
      <c r="B62" s="35">
        <v>44758</v>
      </c>
      <c r="C62" s="34" t="s">
        <v>2266</v>
      </c>
      <c r="D62" s="34" t="s">
        <v>498</v>
      </c>
      <c r="E62" s="6">
        <f t="shared" si="1"/>
        <v>5.2</v>
      </c>
      <c r="F62" s="48">
        <v>2</v>
      </c>
      <c r="G62" s="6">
        <f t="shared" si="2"/>
        <v>2.6</v>
      </c>
      <c r="H62" s="58">
        <f t="shared" si="3"/>
        <v>2.6</v>
      </c>
    </row>
    <row r="63" spans="1:8" ht="15.75" customHeight="1">
      <c r="A63" s="8" t="s">
        <v>2658</v>
      </c>
      <c r="B63" s="33">
        <v>44758</v>
      </c>
      <c r="C63" s="34" t="s">
        <v>2249</v>
      </c>
      <c r="D63" s="34" t="s">
        <v>1907</v>
      </c>
      <c r="E63" s="6">
        <f t="shared" si="1"/>
        <v>12.35</v>
      </c>
      <c r="F63" s="48">
        <v>2</v>
      </c>
      <c r="G63" s="6">
        <f t="shared" si="2"/>
        <v>6.1749999999999998</v>
      </c>
      <c r="H63" s="58">
        <f t="shared" si="3"/>
        <v>6.1749999999999998</v>
      </c>
    </row>
    <row r="64" spans="1:8" ht="15.75" customHeight="1">
      <c r="A64" s="8" t="s">
        <v>2658</v>
      </c>
      <c r="B64" s="33">
        <v>44759</v>
      </c>
      <c r="C64" s="34" t="s">
        <v>3722</v>
      </c>
      <c r="D64" s="34" t="s">
        <v>71</v>
      </c>
      <c r="E64" s="6">
        <f t="shared" si="1"/>
        <v>1.3</v>
      </c>
      <c r="F64" s="48">
        <v>2</v>
      </c>
      <c r="G64" s="6">
        <f t="shared" si="2"/>
        <v>0.65</v>
      </c>
      <c r="H64" s="58">
        <f t="shared" si="3"/>
        <v>0.65</v>
      </c>
    </row>
    <row r="65" spans="1:8" ht="15.75" customHeight="1">
      <c r="A65" s="8" t="s">
        <v>2658</v>
      </c>
      <c r="B65" s="35">
        <v>44759</v>
      </c>
      <c r="C65" s="34" t="s">
        <v>3723</v>
      </c>
      <c r="D65" s="34" t="s">
        <v>1577</v>
      </c>
      <c r="E65" s="6">
        <f t="shared" si="1"/>
        <v>32.799999999999997</v>
      </c>
      <c r="F65" s="48">
        <v>2</v>
      </c>
      <c r="G65" s="6">
        <f t="shared" si="2"/>
        <v>16.399999999999999</v>
      </c>
      <c r="H65" s="58">
        <f t="shared" si="3"/>
        <v>16.399999999999999</v>
      </c>
    </row>
    <row r="66" spans="1:8" ht="15.75" customHeight="1">
      <c r="A66" s="8" t="s">
        <v>2658</v>
      </c>
      <c r="B66" s="35">
        <v>44759</v>
      </c>
      <c r="C66" s="34" t="s">
        <v>3724</v>
      </c>
      <c r="D66" s="36" t="s">
        <v>742</v>
      </c>
      <c r="E66" s="6">
        <f t="shared" si="1"/>
        <v>3.8</v>
      </c>
      <c r="F66" s="48">
        <v>2</v>
      </c>
      <c r="G66" s="6">
        <f t="shared" si="2"/>
        <v>1.9</v>
      </c>
      <c r="H66" s="58">
        <f t="shared" si="3"/>
        <v>1.9</v>
      </c>
    </row>
    <row r="67" spans="1:8" ht="15.75" customHeight="1">
      <c r="A67" s="8" t="s">
        <v>2658</v>
      </c>
      <c r="B67" s="35">
        <v>44759</v>
      </c>
      <c r="C67" s="34" t="s">
        <v>2879</v>
      </c>
      <c r="D67" s="34" t="s">
        <v>513</v>
      </c>
      <c r="E67" s="6">
        <f t="shared" si="1"/>
        <v>24</v>
      </c>
      <c r="F67" s="48">
        <v>2</v>
      </c>
      <c r="G67" s="6">
        <f t="shared" si="2"/>
        <v>12</v>
      </c>
      <c r="H67" s="58">
        <f t="shared" si="3"/>
        <v>12</v>
      </c>
    </row>
    <row r="68" spans="1:8" ht="15.75" customHeight="1">
      <c r="A68" s="8" t="s">
        <v>2658</v>
      </c>
      <c r="B68" s="35">
        <v>44759</v>
      </c>
      <c r="C68" s="34" t="s">
        <v>3723</v>
      </c>
      <c r="D68" s="34" t="s">
        <v>742</v>
      </c>
      <c r="E68" s="6">
        <f t="shared" si="1"/>
        <v>3.8</v>
      </c>
      <c r="F68" s="48">
        <v>2</v>
      </c>
      <c r="G68" s="6">
        <f t="shared" si="2"/>
        <v>1.9</v>
      </c>
      <c r="H68" s="58">
        <f t="shared" si="3"/>
        <v>1.9</v>
      </c>
    </row>
    <row r="69" spans="1:8" ht="15.75" customHeight="1">
      <c r="A69" s="8" t="s">
        <v>2658</v>
      </c>
      <c r="B69" s="35">
        <v>44760</v>
      </c>
      <c r="C69" s="34" t="s">
        <v>3661</v>
      </c>
      <c r="D69" s="34" t="s">
        <v>3616</v>
      </c>
      <c r="E69" s="6">
        <f t="shared" si="1"/>
        <v>32.840000000000003</v>
      </c>
      <c r="F69" s="48">
        <v>2</v>
      </c>
      <c r="G69" s="6">
        <f t="shared" si="2"/>
        <v>16.420000000000002</v>
      </c>
      <c r="H69" s="58">
        <f t="shared" si="3"/>
        <v>16.420000000000002</v>
      </c>
    </row>
    <row r="70" spans="1:8" ht="15.75" customHeight="1">
      <c r="A70" s="8" t="s">
        <v>2658</v>
      </c>
      <c r="B70" s="33">
        <v>44760</v>
      </c>
      <c r="C70" s="34" t="s">
        <v>41</v>
      </c>
      <c r="D70" s="34" t="s">
        <v>66</v>
      </c>
      <c r="E70" s="6">
        <f t="shared" si="1"/>
        <v>2</v>
      </c>
      <c r="F70" s="49">
        <v>2</v>
      </c>
      <c r="G70" s="6">
        <f t="shared" si="2"/>
        <v>1</v>
      </c>
      <c r="H70" s="58">
        <f t="shared" si="3"/>
        <v>1</v>
      </c>
    </row>
    <row r="71" spans="1:8" ht="15.75" customHeight="1">
      <c r="A71" s="8" t="s">
        <v>2658</v>
      </c>
      <c r="B71" s="33">
        <v>44760</v>
      </c>
      <c r="C71" s="34" t="s">
        <v>3707</v>
      </c>
      <c r="D71" s="34" t="s">
        <v>3725</v>
      </c>
      <c r="E71" s="6">
        <f t="shared" si="1"/>
        <v>5790</v>
      </c>
      <c r="F71" s="49">
        <v>1</v>
      </c>
      <c r="G71" s="6">
        <f t="shared" si="2"/>
        <v>5790</v>
      </c>
      <c r="H71" s="58">
        <f t="shared" si="3"/>
        <v>0</v>
      </c>
    </row>
    <row r="72" spans="1:8" ht="15.75" customHeight="1">
      <c r="A72" s="8" t="s">
        <v>2658</v>
      </c>
      <c r="B72" s="33">
        <v>44761</v>
      </c>
      <c r="C72" s="34" t="s">
        <v>3615</v>
      </c>
      <c r="D72" s="34" t="s">
        <v>3616</v>
      </c>
      <c r="E72" s="6">
        <f t="shared" si="1"/>
        <v>32.840000000000003</v>
      </c>
      <c r="F72" s="49">
        <v>2</v>
      </c>
      <c r="G72" s="6">
        <f t="shared" si="2"/>
        <v>16.420000000000002</v>
      </c>
      <c r="H72" s="58">
        <f t="shared" si="3"/>
        <v>16.420000000000002</v>
      </c>
    </row>
    <row r="73" spans="1:8" ht="15.75" customHeight="1">
      <c r="A73" s="8" t="s">
        <v>2658</v>
      </c>
      <c r="B73" s="33">
        <v>44761</v>
      </c>
      <c r="C73" s="34" t="s">
        <v>2878</v>
      </c>
      <c r="D73" s="34" t="s">
        <v>270</v>
      </c>
      <c r="E73" s="6">
        <f t="shared" si="1"/>
        <v>3</v>
      </c>
      <c r="F73" s="48">
        <v>2</v>
      </c>
      <c r="G73" s="6">
        <f t="shared" si="2"/>
        <v>1.5</v>
      </c>
      <c r="H73" s="58">
        <f t="shared" si="3"/>
        <v>1.5</v>
      </c>
    </row>
    <row r="74" spans="1:8" ht="15.75" customHeight="1">
      <c r="A74" s="8" t="s">
        <v>2658</v>
      </c>
      <c r="B74" s="33">
        <v>44762</v>
      </c>
      <c r="C74" s="34" t="s">
        <v>2404</v>
      </c>
      <c r="D74" s="34" t="s">
        <v>2986</v>
      </c>
      <c r="E74" s="6">
        <f t="shared" si="1"/>
        <v>14.32</v>
      </c>
      <c r="F74" s="48">
        <v>2</v>
      </c>
      <c r="G74" s="6">
        <f t="shared" si="2"/>
        <v>7.16</v>
      </c>
      <c r="H74" s="58">
        <f t="shared" si="3"/>
        <v>7.16</v>
      </c>
    </row>
    <row r="75" spans="1:8" ht="15.75" customHeight="1">
      <c r="A75" s="8" t="s">
        <v>2658</v>
      </c>
      <c r="B75" s="35">
        <v>44762</v>
      </c>
      <c r="C75" s="34" t="s">
        <v>2452</v>
      </c>
      <c r="D75" s="36" t="s">
        <v>742</v>
      </c>
      <c r="E75" s="6">
        <f t="shared" si="1"/>
        <v>3.8</v>
      </c>
      <c r="F75" s="48">
        <v>2</v>
      </c>
      <c r="G75" s="6">
        <f t="shared" si="2"/>
        <v>1.9</v>
      </c>
      <c r="H75" s="58">
        <f t="shared" si="3"/>
        <v>1.9</v>
      </c>
    </row>
    <row r="76" spans="1:8" ht="15.75" customHeight="1">
      <c r="A76" s="8" t="s">
        <v>2658</v>
      </c>
      <c r="B76" s="33">
        <v>44762</v>
      </c>
      <c r="C76" s="34" t="s">
        <v>3726</v>
      </c>
      <c r="D76" s="34" t="s">
        <v>3628</v>
      </c>
      <c r="E76" s="6">
        <f t="shared" si="1"/>
        <v>25.19</v>
      </c>
      <c r="F76" s="48">
        <v>2</v>
      </c>
      <c r="G76" s="6">
        <f t="shared" si="2"/>
        <v>12.595000000000001</v>
      </c>
      <c r="H76" s="58">
        <f t="shared" si="3"/>
        <v>12.595000000000001</v>
      </c>
    </row>
    <row r="77" spans="1:8" ht="15.75" customHeight="1">
      <c r="A77" s="8" t="s">
        <v>2658</v>
      </c>
      <c r="B77" s="33">
        <v>44762</v>
      </c>
      <c r="C77" s="34" t="s">
        <v>1468</v>
      </c>
      <c r="D77" s="34" t="s">
        <v>956</v>
      </c>
      <c r="E77" s="6">
        <f t="shared" si="1"/>
        <v>3.95</v>
      </c>
      <c r="F77" s="48">
        <v>2</v>
      </c>
      <c r="G77" s="6">
        <f t="shared" si="2"/>
        <v>1.9750000000000001</v>
      </c>
      <c r="H77" s="58">
        <f t="shared" si="3"/>
        <v>1.9750000000000001</v>
      </c>
    </row>
    <row r="78" spans="1:8" ht="15.75" customHeight="1">
      <c r="A78" s="8" t="s">
        <v>2658</v>
      </c>
      <c r="B78" s="35">
        <v>44763</v>
      </c>
      <c r="C78" s="34" t="s">
        <v>2102</v>
      </c>
      <c r="D78" s="34" t="s">
        <v>3727</v>
      </c>
      <c r="E78" s="6">
        <f t="shared" si="1"/>
        <v>32.020000000000003</v>
      </c>
      <c r="F78" s="48">
        <v>2</v>
      </c>
      <c r="G78" s="6">
        <f t="shared" si="2"/>
        <v>16.010000000000002</v>
      </c>
      <c r="H78" s="58">
        <f t="shared" si="3"/>
        <v>16.010000000000002</v>
      </c>
    </row>
    <row r="79" spans="1:8" ht="15.75" customHeight="1">
      <c r="A79" s="8" t="s">
        <v>2658</v>
      </c>
      <c r="B79" s="35">
        <v>44763</v>
      </c>
      <c r="C79" s="36" t="s">
        <v>3728</v>
      </c>
      <c r="D79" s="36" t="s">
        <v>3729</v>
      </c>
      <c r="E79" s="6">
        <f t="shared" si="1"/>
        <v>45.03</v>
      </c>
      <c r="F79" s="48">
        <v>2</v>
      </c>
      <c r="G79" s="6">
        <f t="shared" si="2"/>
        <v>22.515000000000001</v>
      </c>
      <c r="H79" s="58">
        <f t="shared" si="3"/>
        <v>22.515000000000001</v>
      </c>
    </row>
    <row r="80" spans="1:8" ht="15.75" customHeight="1">
      <c r="A80" s="8" t="s">
        <v>2658</v>
      </c>
      <c r="B80" s="35">
        <v>44763</v>
      </c>
      <c r="C80" s="34" t="s">
        <v>2270</v>
      </c>
      <c r="D80" s="34" t="s">
        <v>343</v>
      </c>
      <c r="E80" s="6">
        <f t="shared" si="1"/>
        <v>8.6</v>
      </c>
      <c r="F80" s="48">
        <v>2</v>
      </c>
      <c r="G80" s="6">
        <f t="shared" si="2"/>
        <v>4.3</v>
      </c>
      <c r="H80" s="58">
        <f t="shared" si="3"/>
        <v>4.3</v>
      </c>
    </row>
    <row r="81" spans="1:8" ht="15.75" customHeight="1">
      <c r="A81" s="8" t="s">
        <v>2658</v>
      </c>
      <c r="B81" s="33">
        <v>44763</v>
      </c>
      <c r="C81" s="34" t="s">
        <v>3397</v>
      </c>
      <c r="D81" s="34" t="s">
        <v>3730</v>
      </c>
      <c r="E81" s="6">
        <f t="shared" si="1"/>
        <v>36.380000000000003</v>
      </c>
      <c r="F81" s="49">
        <v>2</v>
      </c>
      <c r="G81" s="6">
        <f t="shared" si="2"/>
        <v>18.190000000000001</v>
      </c>
      <c r="H81" s="58">
        <f t="shared" si="3"/>
        <v>18.190000000000001</v>
      </c>
    </row>
    <row r="82" spans="1:8" ht="15.75" customHeight="1">
      <c r="A82" s="8" t="s">
        <v>2658</v>
      </c>
      <c r="B82" s="35">
        <v>44764</v>
      </c>
      <c r="C82" s="34" t="s">
        <v>3158</v>
      </c>
      <c r="D82" s="34" t="s">
        <v>358</v>
      </c>
      <c r="E82" s="6">
        <f t="shared" si="1"/>
        <v>10</v>
      </c>
      <c r="F82" s="48">
        <v>2</v>
      </c>
      <c r="G82" s="6">
        <f t="shared" si="2"/>
        <v>5</v>
      </c>
      <c r="H82" s="58">
        <f t="shared" si="3"/>
        <v>5</v>
      </c>
    </row>
    <row r="83" spans="1:8" ht="15.75" customHeight="1">
      <c r="A83" s="8" t="s">
        <v>2658</v>
      </c>
      <c r="B83" s="35">
        <v>44764</v>
      </c>
      <c r="C83" s="34" t="s">
        <v>3158</v>
      </c>
      <c r="D83" s="34" t="s">
        <v>358</v>
      </c>
      <c r="E83" s="6">
        <f t="shared" si="1"/>
        <v>10</v>
      </c>
      <c r="F83" s="49">
        <v>2</v>
      </c>
      <c r="G83" s="6">
        <f t="shared" si="2"/>
        <v>5</v>
      </c>
      <c r="H83" s="58">
        <f t="shared" si="3"/>
        <v>5</v>
      </c>
    </row>
    <row r="84" spans="1:8" ht="15.75" customHeight="1">
      <c r="A84" s="8" t="s">
        <v>2658</v>
      </c>
      <c r="B84" s="35">
        <v>44764</v>
      </c>
      <c r="C84" s="34" t="s">
        <v>1109</v>
      </c>
      <c r="D84" s="34" t="s">
        <v>1612</v>
      </c>
      <c r="E84" s="6">
        <f t="shared" si="1"/>
        <v>4.7</v>
      </c>
      <c r="F84" s="48">
        <v>2</v>
      </c>
      <c r="G84" s="6">
        <f t="shared" si="2"/>
        <v>2.35</v>
      </c>
      <c r="H84" s="58">
        <f t="shared" si="3"/>
        <v>2.35</v>
      </c>
    </row>
    <row r="85" spans="1:8" ht="15.75" customHeight="1">
      <c r="A85" s="8" t="s">
        <v>2658</v>
      </c>
      <c r="B85" s="33">
        <v>44765</v>
      </c>
      <c r="C85" s="34" t="s">
        <v>3406</v>
      </c>
      <c r="D85" s="36" t="s">
        <v>3731</v>
      </c>
      <c r="E85" s="6">
        <f t="shared" si="1"/>
        <v>29.08</v>
      </c>
      <c r="F85" s="48">
        <v>2</v>
      </c>
      <c r="G85" s="6">
        <f t="shared" si="2"/>
        <v>14.54</v>
      </c>
      <c r="H85" s="58">
        <f t="shared" si="3"/>
        <v>14.54</v>
      </c>
    </row>
    <row r="86" spans="1:8" ht="15.75" customHeight="1">
      <c r="A86" s="8" t="s">
        <v>2658</v>
      </c>
      <c r="B86" s="33">
        <v>44766</v>
      </c>
      <c r="C86" s="34" t="s">
        <v>3732</v>
      </c>
      <c r="D86" s="34" t="s">
        <v>3733</v>
      </c>
      <c r="E86" s="6">
        <f t="shared" si="1"/>
        <v>67.09</v>
      </c>
      <c r="F86" s="48">
        <v>3</v>
      </c>
      <c r="G86" s="6">
        <f t="shared" si="2"/>
        <v>22.363333333333333</v>
      </c>
      <c r="H86" s="58">
        <f t="shared" si="3"/>
        <v>44.726666666666674</v>
      </c>
    </row>
    <row r="87" spans="1:8" ht="15.75" customHeight="1">
      <c r="A87" s="8" t="s">
        <v>2658</v>
      </c>
      <c r="B87" s="33">
        <v>44766</v>
      </c>
      <c r="C87" s="34" t="s">
        <v>3732</v>
      </c>
      <c r="D87" s="34" t="s">
        <v>3734</v>
      </c>
      <c r="E87" s="6">
        <f t="shared" si="1"/>
        <v>7.06</v>
      </c>
      <c r="F87" s="48">
        <v>3</v>
      </c>
      <c r="G87" s="6">
        <f t="shared" si="2"/>
        <v>2.3533333333333331</v>
      </c>
      <c r="H87" s="58">
        <f t="shared" si="3"/>
        <v>4.706666666666667</v>
      </c>
    </row>
    <row r="88" spans="1:8" ht="15.75" customHeight="1">
      <c r="A88" s="8" t="s">
        <v>2658</v>
      </c>
      <c r="B88" s="35">
        <v>44766</v>
      </c>
      <c r="C88" s="36" t="s">
        <v>3615</v>
      </c>
      <c r="D88" s="36" t="s">
        <v>3616</v>
      </c>
      <c r="E88" s="6">
        <f t="shared" si="1"/>
        <v>32.840000000000003</v>
      </c>
      <c r="F88" s="48">
        <v>2</v>
      </c>
      <c r="G88" s="6">
        <f t="shared" si="2"/>
        <v>16.420000000000002</v>
      </c>
      <c r="H88" s="58">
        <f t="shared" si="3"/>
        <v>16.420000000000002</v>
      </c>
    </row>
    <row r="89" spans="1:8" ht="15.75" customHeight="1">
      <c r="A89" s="8" t="s">
        <v>2658</v>
      </c>
      <c r="B89" s="35">
        <v>44766</v>
      </c>
      <c r="C89" s="34" t="s">
        <v>2823</v>
      </c>
      <c r="D89" s="34" t="s">
        <v>338</v>
      </c>
      <c r="E89" s="6">
        <f t="shared" si="1"/>
        <v>1.8</v>
      </c>
      <c r="F89" s="48">
        <v>2</v>
      </c>
      <c r="G89" s="6">
        <f t="shared" si="2"/>
        <v>0.9</v>
      </c>
      <c r="H89" s="58">
        <f t="shared" si="3"/>
        <v>0.9</v>
      </c>
    </row>
    <row r="90" spans="1:8" ht="15.75" customHeight="1">
      <c r="A90" s="8" t="s">
        <v>2658</v>
      </c>
      <c r="B90" s="35">
        <v>44767</v>
      </c>
      <c r="C90" s="34" t="s">
        <v>2352</v>
      </c>
      <c r="D90" s="34" t="s">
        <v>3735</v>
      </c>
      <c r="E90" s="6">
        <f t="shared" si="1"/>
        <v>28.9</v>
      </c>
      <c r="F90" s="49">
        <v>2</v>
      </c>
      <c r="G90" s="6">
        <f t="shared" si="2"/>
        <v>14.45</v>
      </c>
      <c r="H90" s="58">
        <f t="shared" si="3"/>
        <v>14.45</v>
      </c>
    </row>
    <row r="91" spans="1:8" ht="15.75" customHeight="1">
      <c r="A91" s="8" t="s">
        <v>2658</v>
      </c>
      <c r="B91" s="35">
        <v>44767</v>
      </c>
      <c r="C91" s="34" t="s">
        <v>3266</v>
      </c>
      <c r="D91" s="34" t="s">
        <v>59</v>
      </c>
      <c r="E91" s="6">
        <f t="shared" si="1"/>
        <v>2.9</v>
      </c>
      <c r="F91" s="48">
        <v>2</v>
      </c>
      <c r="G91" s="6">
        <f t="shared" si="2"/>
        <v>1.45</v>
      </c>
      <c r="H91" s="58">
        <f t="shared" si="3"/>
        <v>1.45</v>
      </c>
    </row>
    <row r="92" spans="1:8" ht="15.75" customHeight="1">
      <c r="A92" s="8" t="s">
        <v>2658</v>
      </c>
      <c r="B92" s="33">
        <v>44767</v>
      </c>
      <c r="C92" s="34" t="s">
        <v>1</v>
      </c>
      <c r="D92" s="34" t="s">
        <v>3736</v>
      </c>
      <c r="E92" s="6">
        <f t="shared" si="1"/>
        <v>57.55</v>
      </c>
      <c r="F92" s="48">
        <v>3</v>
      </c>
      <c r="G92" s="6">
        <f t="shared" si="2"/>
        <v>19.183333333333334</v>
      </c>
      <c r="H92" s="58">
        <f t="shared" si="3"/>
        <v>38.36666666666666</v>
      </c>
    </row>
    <row r="93" spans="1:8" ht="15.75" customHeight="1">
      <c r="A93" s="8" t="s">
        <v>2658</v>
      </c>
      <c r="B93" s="35">
        <v>44767</v>
      </c>
      <c r="C93" s="34" t="s">
        <v>2464</v>
      </c>
      <c r="D93" s="34" t="s">
        <v>2661</v>
      </c>
      <c r="E93" s="6">
        <f t="shared" si="1"/>
        <v>33.54</v>
      </c>
      <c r="F93" s="57">
        <v>2</v>
      </c>
      <c r="G93" s="6">
        <f t="shared" si="2"/>
        <v>16.77</v>
      </c>
      <c r="H93" s="58">
        <f t="shared" si="3"/>
        <v>16.77</v>
      </c>
    </row>
    <row r="94" spans="1:8" ht="15.75" customHeight="1">
      <c r="A94" s="8" t="s">
        <v>2658</v>
      </c>
      <c r="B94" s="33">
        <v>44768</v>
      </c>
      <c r="C94" s="34" t="s">
        <v>3397</v>
      </c>
      <c r="D94" s="36" t="s">
        <v>3737</v>
      </c>
      <c r="E94" s="6">
        <f t="shared" si="1"/>
        <v>13.67</v>
      </c>
      <c r="F94" s="48">
        <v>2</v>
      </c>
      <c r="G94" s="6">
        <f t="shared" si="2"/>
        <v>6.835</v>
      </c>
      <c r="H94" s="58">
        <f t="shared" si="3"/>
        <v>6.835</v>
      </c>
    </row>
    <row r="95" spans="1:8" ht="15.75" customHeight="1">
      <c r="A95" s="8" t="s">
        <v>2658</v>
      </c>
      <c r="B95" s="33">
        <v>44768</v>
      </c>
      <c r="C95" s="34" t="s">
        <v>55</v>
      </c>
      <c r="D95" s="34" t="s">
        <v>3738</v>
      </c>
      <c r="E95" s="6">
        <f t="shared" si="1"/>
        <v>3.69</v>
      </c>
      <c r="F95" s="49">
        <v>2</v>
      </c>
      <c r="G95" s="6">
        <f t="shared" si="2"/>
        <v>1.845</v>
      </c>
      <c r="H95" s="58">
        <f t="shared" si="3"/>
        <v>1.845</v>
      </c>
    </row>
    <row r="96" spans="1:8" ht="15.75" customHeight="1">
      <c r="A96" s="8" t="s">
        <v>2658</v>
      </c>
      <c r="B96" s="35">
        <v>44768</v>
      </c>
      <c r="C96" s="34" t="s">
        <v>2102</v>
      </c>
      <c r="D96" s="34" t="s">
        <v>3739</v>
      </c>
      <c r="E96" s="6">
        <f t="shared" si="1"/>
        <v>32.54</v>
      </c>
      <c r="F96" s="48">
        <v>2</v>
      </c>
      <c r="G96" s="6">
        <f t="shared" si="2"/>
        <v>16.27</v>
      </c>
      <c r="H96" s="58">
        <f t="shared" si="3"/>
        <v>16.27</v>
      </c>
    </row>
    <row r="97" spans="1:8" ht="15.75" customHeight="1">
      <c r="A97" s="8" t="s">
        <v>2658</v>
      </c>
      <c r="B97" s="35">
        <v>44769</v>
      </c>
      <c r="C97" s="34" t="s">
        <v>3397</v>
      </c>
      <c r="D97" s="34" t="s">
        <v>3740</v>
      </c>
      <c r="E97" s="6">
        <f t="shared" si="1"/>
        <v>17.739999999999998</v>
      </c>
      <c r="F97" s="48">
        <v>2</v>
      </c>
      <c r="G97" s="6">
        <f t="shared" si="2"/>
        <v>8.8699999999999992</v>
      </c>
      <c r="H97" s="58">
        <f t="shared" si="3"/>
        <v>8.8699999999999992</v>
      </c>
    </row>
    <row r="98" spans="1:8" ht="15.75" customHeight="1">
      <c r="A98" s="8" t="s">
        <v>2658</v>
      </c>
      <c r="B98" s="35">
        <v>44770</v>
      </c>
      <c r="C98" s="34" t="s">
        <v>3741</v>
      </c>
      <c r="D98" s="34" t="s">
        <v>3742</v>
      </c>
      <c r="E98" s="6">
        <f t="shared" si="1"/>
        <v>352.14</v>
      </c>
      <c r="F98" s="48">
        <v>1</v>
      </c>
      <c r="G98" s="6">
        <f t="shared" si="2"/>
        <v>352.14</v>
      </c>
      <c r="H98" s="58">
        <f t="shared" si="3"/>
        <v>0</v>
      </c>
    </row>
    <row r="99" spans="1:8" ht="15.75" customHeight="1">
      <c r="A99" s="8" t="s">
        <v>2658</v>
      </c>
      <c r="B99" s="35">
        <v>44770</v>
      </c>
      <c r="C99" s="34" t="s">
        <v>3624</v>
      </c>
      <c r="D99" s="34" t="s">
        <v>3743</v>
      </c>
      <c r="E99" s="6">
        <f t="shared" si="1"/>
        <v>97.05</v>
      </c>
      <c r="F99" s="48">
        <v>0</v>
      </c>
      <c r="G99" s="6" t="str">
        <f t="shared" si="2"/>
        <v/>
      </c>
      <c r="H99" s="58">
        <f t="shared" si="3"/>
        <v>97.05</v>
      </c>
    </row>
    <row r="100" spans="1:8" ht="15.75" customHeight="1">
      <c r="A100" s="8" t="s">
        <v>2658</v>
      </c>
      <c r="B100" s="33">
        <v>44771</v>
      </c>
      <c r="C100" s="34" t="s">
        <v>3744</v>
      </c>
      <c r="D100" s="34" t="s">
        <v>3745</v>
      </c>
      <c r="E100" s="6">
        <f t="shared" si="1"/>
        <v>207.15</v>
      </c>
      <c r="F100" s="48">
        <v>5</v>
      </c>
      <c r="G100" s="6">
        <f t="shared" si="2"/>
        <v>41.43</v>
      </c>
      <c r="H100" s="58">
        <f t="shared" si="3"/>
        <v>165.72</v>
      </c>
    </row>
    <row r="101" spans="1:8" ht="15.75" customHeight="1">
      <c r="A101" s="8" t="s">
        <v>2658</v>
      </c>
      <c r="B101" s="33">
        <v>44771</v>
      </c>
      <c r="C101" s="34" t="s">
        <v>3397</v>
      </c>
      <c r="D101" s="34" t="s">
        <v>3746</v>
      </c>
      <c r="E101" s="6">
        <f t="shared" si="1"/>
        <v>32.200000000000003</v>
      </c>
      <c r="F101" s="48">
        <v>2</v>
      </c>
      <c r="G101" s="6">
        <f t="shared" si="2"/>
        <v>16.100000000000001</v>
      </c>
      <c r="H101" s="58">
        <f t="shared" si="3"/>
        <v>16.100000000000001</v>
      </c>
    </row>
    <row r="102" spans="1:8" ht="15.75" customHeight="1">
      <c r="A102" s="8" t="s">
        <v>2658</v>
      </c>
      <c r="B102" s="35">
        <v>44771</v>
      </c>
      <c r="C102" s="34" t="s">
        <v>3747</v>
      </c>
      <c r="D102" s="34" t="s">
        <v>3748</v>
      </c>
      <c r="E102" s="6">
        <f t="shared" si="1"/>
        <v>104.55</v>
      </c>
      <c r="F102" s="48">
        <v>2</v>
      </c>
      <c r="G102" s="6">
        <f t="shared" si="2"/>
        <v>52.274999999999999</v>
      </c>
      <c r="H102" s="58">
        <f t="shared" si="3"/>
        <v>52.274999999999999</v>
      </c>
    </row>
    <row r="103" spans="1:8" ht="15.75" customHeight="1">
      <c r="A103" s="8" t="s">
        <v>2658</v>
      </c>
      <c r="B103" s="35">
        <v>44771</v>
      </c>
      <c r="C103" s="34" t="s">
        <v>3726</v>
      </c>
      <c r="D103" s="34" t="s">
        <v>3616</v>
      </c>
      <c r="E103" s="6">
        <f t="shared" si="1"/>
        <v>32.840000000000003</v>
      </c>
      <c r="F103" s="48">
        <v>2</v>
      </c>
      <c r="G103" s="6">
        <f t="shared" si="2"/>
        <v>16.420000000000002</v>
      </c>
      <c r="H103" s="58">
        <f t="shared" si="3"/>
        <v>16.420000000000002</v>
      </c>
    </row>
    <row r="104" spans="1:8" ht="15.75" customHeight="1">
      <c r="A104" s="8" t="s">
        <v>2658</v>
      </c>
      <c r="B104" s="35">
        <v>44771</v>
      </c>
      <c r="C104" s="34" t="s">
        <v>9</v>
      </c>
      <c r="D104" s="34" t="s">
        <v>3749</v>
      </c>
      <c r="E104" s="6">
        <f t="shared" si="1"/>
        <v>29.85</v>
      </c>
      <c r="F104" s="48">
        <v>2</v>
      </c>
      <c r="G104" s="6">
        <f t="shared" si="2"/>
        <v>14.925000000000001</v>
      </c>
      <c r="H104" s="58">
        <f t="shared" si="3"/>
        <v>14.925000000000001</v>
      </c>
    </row>
    <row r="105" spans="1:8" ht="15.75" customHeight="1">
      <c r="A105" s="8" t="s">
        <v>2658</v>
      </c>
      <c r="B105" s="33">
        <v>44772</v>
      </c>
      <c r="C105" s="34" t="s">
        <v>3750</v>
      </c>
      <c r="D105" s="34" t="s">
        <v>2436</v>
      </c>
      <c r="E105" s="6">
        <f t="shared" si="1"/>
        <v>3.85</v>
      </c>
      <c r="F105" s="48">
        <v>0</v>
      </c>
      <c r="G105" s="6" t="str">
        <f t="shared" si="2"/>
        <v/>
      </c>
      <c r="H105" s="58">
        <f t="shared" si="3"/>
        <v>3.85</v>
      </c>
    </row>
    <row r="106" spans="1:8" ht="15.75" customHeight="1">
      <c r="A106" s="8" t="s">
        <v>2658</v>
      </c>
      <c r="B106" s="35">
        <v>44772</v>
      </c>
      <c r="C106" s="34" t="s">
        <v>3751</v>
      </c>
      <c r="D106" s="34" t="s">
        <v>3752</v>
      </c>
      <c r="E106" s="6">
        <f t="shared" si="1"/>
        <v>59.65</v>
      </c>
      <c r="F106" s="48">
        <v>2</v>
      </c>
      <c r="G106" s="6">
        <f t="shared" si="2"/>
        <v>29.824999999999999</v>
      </c>
      <c r="H106" s="58">
        <f t="shared" si="3"/>
        <v>29.824999999999999</v>
      </c>
    </row>
    <row r="107" spans="1:8" ht="15.75" customHeight="1">
      <c r="A107" s="8" t="s">
        <v>2658</v>
      </c>
      <c r="B107" s="35">
        <v>44773</v>
      </c>
      <c r="C107" s="34" t="s">
        <v>3753</v>
      </c>
      <c r="D107" s="34" t="s">
        <v>373</v>
      </c>
      <c r="E107" s="6">
        <f t="shared" si="1"/>
        <v>5.7</v>
      </c>
      <c r="F107" s="48">
        <v>2</v>
      </c>
      <c r="G107" s="6">
        <f t="shared" si="2"/>
        <v>2.85</v>
      </c>
      <c r="H107" s="58">
        <f t="shared" si="3"/>
        <v>2.85</v>
      </c>
    </row>
    <row r="108" spans="1:8" ht="15.75" customHeight="1">
      <c r="A108" s="8" t="s">
        <v>2658</v>
      </c>
      <c r="B108" s="35">
        <v>44773</v>
      </c>
      <c r="C108" s="34" t="s">
        <v>3552</v>
      </c>
      <c r="D108" s="34" t="s">
        <v>48</v>
      </c>
      <c r="E108" s="6">
        <f t="shared" si="1"/>
        <v>6.8</v>
      </c>
      <c r="F108" s="48">
        <v>2</v>
      </c>
      <c r="G108" s="6">
        <f t="shared" si="2"/>
        <v>3.4</v>
      </c>
      <c r="H108" s="58">
        <f t="shared" si="3"/>
        <v>3.4</v>
      </c>
    </row>
    <row r="109" spans="1:8" ht="15.75" customHeight="1">
      <c r="A109" s="8" t="s">
        <v>2658</v>
      </c>
      <c r="B109" s="35">
        <v>44773</v>
      </c>
      <c r="C109" s="34" t="s">
        <v>3415</v>
      </c>
      <c r="D109" s="34" t="s">
        <v>2312</v>
      </c>
      <c r="E109" s="6">
        <f t="shared" si="1"/>
        <v>0.68</v>
      </c>
      <c r="F109" s="48">
        <v>2</v>
      </c>
      <c r="G109" s="6">
        <f t="shared" si="2"/>
        <v>0.34</v>
      </c>
      <c r="H109" s="58">
        <f t="shared" si="3"/>
        <v>0.34</v>
      </c>
    </row>
    <row r="110" spans="1:8" ht="15.75" customHeight="1">
      <c r="A110" s="8" t="s">
        <v>2658</v>
      </c>
      <c r="B110" s="35">
        <v>44773</v>
      </c>
      <c r="C110" s="34" t="s">
        <v>3415</v>
      </c>
      <c r="D110" s="34" t="s">
        <v>3754</v>
      </c>
      <c r="E110" s="6">
        <f t="shared" si="1"/>
        <v>2.06</v>
      </c>
      <c r="F110" s="48">
        <v>2</v>
      </c>
      <c r="G110" s="6">
        <f t="shared" si="2"/>
        <v>1.03</v>
      </c>
      <c r="H110" s="58">
        <f t="shared" si="3"/>
        <v>1.03</v>
      </c>
    </row>
    <row r="111" spans="1:8" ht="15.75" customHeight="1">
      <c r="A111" s="8" t="s">
        <v>2658</v>
      </c>
      <c r="B111" s="33">
        <v>44773</v>
      </c>
      <c r="C111" s="34" t="s">
        <v>3755</v>
      </c>
      <c r="D111" s="36" t="s">
        <v>2519</v>
      </c>
      <c r="E111" s="6">
        <f t="shared" si="1"/>
        <v>0.64</v>
      </c>
      <c r="F111" s="48">
        <v>2</v>
      </c>
      <c r="G111" s="6">
        <f t="shared" si="2"/>
        <v>0.32</v>
      </c>
      <c r="H111" s="58">
        <f t="shared" si="3"/>
        <v>0.32</v>
      </c>
    </row>
    <row r="112" spans="1:8" ht="15.75" customHeight="1">
      <c r="A112" s="8" t="s">
        <v>2658</v>
      </c>
      <c r="B112" s="35">
        <v>44774</v>
      </c>
      <c r="C112" s="34" t="s">
        <v>443</v>
      </c>
      <c r="D112" s="34" t="s">
        <v>1451</v>
      </c>
      <c r="E112" s="6">
        <f t="shared" si="1"/>
        <v>23.9</v>
      </c>
      <c r="F112" s="48">
        <v>2</v>
      </c>
      <c r="G112" s="6">
        <f t="shared" si="2"/>
        <v>11.95</v>
      </c>
      <c r="H112" s="58">
        <f t="shared" si="3"/>
        <v>11.95</v>
      </c>
    </row>
    <row r="113" spans="1:8" ht="15.75" customHeight="1">
      <c r="A113" s="8" t="s">
        <v>2658</v>
      </c>
      <c r="B113" s="33">
        <v>44774</v>
      </c>
      <c r="C113" s="34" t="s">
        <v>3756</v>
      </c>
      <c r="D113" s="34" t="s">
        <v>3757</v>
      </c>
      <c r="E113" s="6">
        <f t="shared" si="1"/>
        <v>196.95</v>
      </c>
      <c r="F113" s="48">
        <v>3</v>
      </c>
      <c r="G113" s="6">
        <f t="shared" si="2"/>
        <v>65.649999999999991</v>
      </c>
      <c r="H113" s="58">
        <f t="shared" si="3"/>
        <v>131.30000000000001</v>
      </c>
    </row>
    <row r="114" spans="1:8" ht="15.75" customHeight="1">
      <c r="A114" s="8" t="s">
        <v>2658</v>
      </c>
      <c r="B114" s="33">
        <v>44774</v>
      </c>
      <c r="C114" s="34" t="s">
        <v>3454</v>
      </c>
      <c r="D114" s="34" t="s">
        <v>430</v>
      </c>
      <c r="E114" s="6">
        <f t="shared" si="1"/>
        <v>8.1999999999999993</v>
      </c>
      <c r="F114" s="48">
        <v>2</v>
      </c>
      <c r="G114" s="6">
        <f t="shared" si="2"/>
        <v>4.0999999999999996</v>
      </c>
      <c r="H114" s="58">
        <f t="shared" si="3"/>
        <v>4.0999999999999996</v>
      </c>
    </row>
    <row r="115" spans="1:8" ht="15.75" customHeight="1">
      <c r="A115" s="8" t="s">
        <v>2658</v>
      </c>
      <c r="B115" s="33">
        <v>44775</v>
      </c>
      <c r="C115" s="34" t="s">
        <v>2464</v>
      </c>
      <c r="D115" s="34" t="s">
        <v>3118</v>
      </c>
      <c r="E115" s="6">
        <f t="shared" si="1"/>
        <v>19.420000000000002</v>
      </c>
      <c r="F115" s="48">
        <v>2</v>
      </c>
      <c r="G115" s="6">
        <f t="shared" si="2"/>
        <v>9.7100000000000009</v>
      </c>
      <c r="H115" s="58">
        <f t="shared" si="3"/>
        <v>9.7100000000000009</v>
      </c>
    </row>
    <row r="116" spans="1:8" ht="15.75" customHeight="1">
      <c r="A116" s="8" t="s">
        <v>2658</v>
      </c>
      <c r="B116" s="35">
        <v>44775</v>
      </c>
      <c r="C116" s="34" t="s">
        <v>443</v>
      </c>
      <c r="D116" s="34" t="s">
        <v>34</v>
      </c>
      <c r="E116" s="6">
        <f t="shared" si="1"/>
        <v>7.9</v>
      </c>
      <c r="F116" s="48">
        <v>2</v>
      </c>
      <c r="G116" s="6">
        <f t="shared" si="2"/>
        <v>3.95</v>
      </c>
      <c r="H116" s="58">
        <f t="shared" si="3"/>
        <v>3.95</v>
      </c>
    </row>
    <row r="117" spans="1:8" ht="15.75" customHeight="1">
      <c r="A117" s="8" t="s">
        <v>2658</v>
      </c>
      <c r="B117" s="33">
        <v>44775</v>
      </c>
      <c r="C117" s="34" t="s">
        <v>1833</v>
      </c>
      <c r="D117" s="34" t="s">
        <v>948</v>
      </c>
      <c r="E117" s="6">
        <f t="shared" si="1"/>
        <v>5.8</v>
      </c>
      <c r="F117" s="49">
        <v>2</v>
      </c>
      <c r="G117" s="6">
        <f t="shared" si="2"/>
        <v>2.9</v>
      </c>
      <c r="H117" s="58">
        <f t="shared" si="3"/>
        <v>2.9</v>
      </c>
    </row>
    <row r="118" spans="1:8" ht="15.75" customHeight="1">
      <c r="A118" s="8" t="s">
        <v>2658</v>
      </c>
      <c r="B118" s="35">
        <v>44776</v>
      </c>
      <c r="C118" s="34" t="s">
        <v>3528</v>
      </c>
      <c r="D118" s="36" t="s">
        <v>3529</v>
      </c>
      <c r="E118" s="6">
        <f t="shared" si="1"/>
        <v>652</v>
      </c>
      <c r="F118" s="48">
        <v>2</v>
      </c>
      <c r="G118" s="6">
        <f t="shared" si="2"/>
        <v>326</v>
      </c>
      <c r="H118" s="58">
        <f t="shared" si="3"/>
        <v>326</v>
      </c>
    </row>
    <row r="119" spans="1:8" ht="15.75" customHeight="1">
      <c r="A119" s="8" t="s">
        <v>3361</v>
      </c>
      <c r="B119" s="33">
        <v>44747</v>
      </c>
      <c r="C119" s="34" t="s">
        <v>3685</v>
      </c>
      <c r="D119" s="34" t="s">
        <v>358</v>
      </c>
      <c r="E119" s="6">
        <f t="shared" si="1"/>
        <v>10</v>
      </c>
      <c r="F119" s="48">
        <v>2</v>
      </c>
      <c r="G119" s="6">
        <f t="shared" si="2"/>
        <v>5</v>
      </c>
      <c r="H119" s="58">
        <f t="shared" si="3"/>
        <v>5</v>
      </c>
    </row>
    <row r="120" spans="1:8" ht="15.75" customHeight="1">
      <c r="A120" s="8" t="s">
        <v>3361</v>
      </c>
      <c r="B120" s="33">
        <v>44749</v>
      </c>
      <c r="C120" s="34" t="s">
        <v>3686</v>
      </c>
      <c r="D120" s="34" t="s">
        <v>358</v>
      </c>
      <c r="E120" s="6">
        <f t="shared" si="1"/>
        <v>10</v>
      </c>
      <c r="F120" s="49">
        <v>2</v>
      </c>
      <c r="G120" s="6">
        <f t="shared" si="2"/>
        <v>5</v>
      </c>
      <c r="H120" s="58">
        <f t="shared" si="3"/>
        <v>5</v>
      </c>
    </row>
    <row r="121" spans="1:8" ht="15.75" customHeight="1">
      <c r="A121" s="8" t="s">
        <v>3361</v>
      </c>
      <c r="B121" s="33">
        <v>44750</v>
      </c>
      <c r="C121" s="34" t="s">
        <v>3687</v>
      </c>
      <c r="D121" s="34" t="s">
        <v>358</v>
      </c>
      <c r="E121" s="6">
        <f t="shared" si="1"/>
        <v>10</v>
      </c>
      <c r="F121" s="48">
        <v>2</v>
      </c>
      <c r="G121" s="6">
        <f t="shared" si="2"/>
        <v>5</v>
      </c>
      <c r="H121" s="58">
        <f t="shared" si="3"/>
        <v>5</v>
      </c>
    </row>
    <row r="122" spans="1:8" ht="15.75" customHeight="1">
      <c r="A122" s="8" t="s">
        <v>3361</v>
      </c>
      <c r="B122" s="33">
        <v>44754</v>
      </c>
      <c r="C122" s="34" t="s">
        <v>3688</v>
      </c>
      <c r="D122" s="34" t="s">
        <v>358</v>
      </c>
      <c r="E122" s="6">
        <f t="shared" si="1"/>
        <v>10</v>
      </c>
      <c r="F122" s="48">
        <v>2</v>
      </c>
      <c r="G122" s="6">
        <f t="shared" si="2"/>
        <v>5</v>
      </c>
      <c r="H122" s="58">
        <f t="shared" si="3"/>
        <v>5</v>
      </c>
    </row>
    <row r="123" spans="1:8" ht="15.75" customHeight="1">
      <c r="A123" s="8" t="s">
        <v>3361</v>
      </c>
      <c r="B123" s="35">
        <v>44754</v>
      </c>
      <c r="C123" s="36" t="s">
        <v>292</v>
      </c>
      <c r="D123" s="36" t="s">
        <v>3689</v>
      </c>
      <c r="E123" s="6">
        <f t="shared" si="1"/>
        <v>37.93</v>
      </c>
      <c r="F123" s="49">
        <v>2</v>
      </c>
      <c r="G123" s="6">
        <f t="shared" si="2"/>
        <v>18.965</v>
      </c>
      <c r="H123" s="58">
        <f t="shared" si="3"/>
        <v>18.965</v>
      </c>
    </row>
    <row r="124" spans="1:8" ht="15.75" customHeight="1">
      <c r="A124" s="8" t="s">
        <v>3361</v>
      </c>
      <c r="B124" s="33">
        <v>44755</v>
      </c>
      <c r="C124" s="34" t="s">
        <v>3690</v>
      </c>
      <c r="D124" s="34" t="s">
        <v>358</v>
      </c>
      <c r="E124" s="6">
        <f t="shared" si="1"/>
        <v>10</v>
      </c>
      <c r="F124" s="48">
        <v>2</v>
      </c>
      <c r="G124" s="6">
        <f t="shared" si="2"/>
        <v>5</v>
      </c>
      <c r="H124" s="58">
        <f t="shared" si="3"/>
        <v>5</v>
      </c>
    </row>
    <row r="125" spans="1:8" ht="15.75" customHeight="1">
      <c r="A125" s="8" t="s">
        <v>3361</v>
      </c>
      <c r="B125" s="33">
        <v>44758</v>
      </c>
      <c r="C125" s="34" t="s">
        <v>3691</v>
      </c>
      <c r="D125" s="34" t="s">
        <v>358</v>
      </c>
      <c r="E125" s="6">
        <f t="shared" si="1"/>
        <v>10</v>
      </c>
      <c r="F125" s="48">
        <v>2</v>
      </c>
      <c r="G125" s="6">
        <f t="shared" si="2"/>
        <v>5</v>
      </c>
      <c r="H125" s="58">
        <f t="shared" si="3"/>
        <v>5</v>
      </c>
    </row>
    <row r="126" spans="1:8" ht="15.75" customHeight="1">
      <c r="A126" s="8" t="s">
        <v>3361</v>
      </c>
      <c r="B126" s="33">
        <v>44759</v>
      </c>
      <c r="C126" s="34" t="s">
        <v>3692</v>
      </c>
      <c r="D126" s="34" t="s">
        <v>358</v>
      </c>
      <c r="E126" s="6">
        <f t="shared" si="1"/>
        <v>10</v>
      </c>
      <c r="F126" s="49">
        <v>2</v>
      </c>
      <c r="G126" s="6">
        <f t="shared" si="2"/>
        <v>5</v>
      </c>
      <c r="H126" s="58">
        <f t="shared" si="3"/>
        <v>5</v>
      </c>
    </row>
    <row r="127" spans="1:8" ht="15.75" customHeight="1">
      <c r="A127" s="8" t="s">
        <v>3361</v>
      </c>
      <c r="B127" s="33">
        <v>44764</v>
      </c>
      <c r="C127" s="34" t="s">
        <v>3693</v>
      </c>
      <c r="D127" s="34" t="s">
        <v>709</v>
      </c>
      <c r="E127" s="6">
        <f t="shared" si="1"/>
        <v>30</v>
      </c>
      <c r="F127" s="48">
        <v>2</v>
      </c>
      <c r="G127" s="6">
        <f t="shared" si="2"/>
        <v>15</v>
      </c>
      <c r="H127" s="58">
        <f t="shared" si="3"/>
        <v>15</v>
      </c>
    </row>
    <row r="128" spans="1:8" ht="15.75" customHeight="1">
      <c r="A128" s="8" t="s">
        <v>3361</v>
      </c>
      <c r="B128" s="33">
        <v>44764</v>
      </c>
      <c r="C128" s="34" t="s">
        <v>292</v>
      </c>
      <c r="D128" s="34" t="s">
        <v>3694</v>
      </c>
      <c r="E128" s="6">
        <f t="shared" si="1"/>
        <v>88.13</v>
      </c>
      <c r="F128" s="48">
        <v>2</v>
      </c>
      <c r="G128" s="6">
        <f t="shared" si="2"/>
        <v>44.064999999999998</v>
      </c>
      <c r="H128" s="58">
        <f t="shared" si="3"/>
        <v>44.064999999999998</v>
      </c>
    </row>
    <row r="129" spans="1:8" ht="15.75" customHeight="1">
      <c r="A129" s="8" t="s">
        <v>3361</v>
      </c>
      <c r="B129" s="33">
        <v>44766</v>
      </c>
      <c r="C129" s="34" t="s">
        <v>3695</v>
      </c>
      <c r="D129" s="34" t="s">
        <v>358</v>
      </c>
      <c r="E129" s="6">
        <f t="shared" si="1"/>
        <v>10</v>
      </c>
      <c r="F129" s="49">
        <v>2</v>
      </c>
      <c r="G129" s="6">
        <f t="shared" si="2"/>
        <v>5</v>
      </c>
      <c r="H129" s="58">
        <f t="shared" si="3"/>
        <v>5</v>
      </c>
    </row>
    <row r="130" spans="1:8" ht="15.75" customHeight="1">
      <c r="A130" s="8" t="s">
        <v>3361</v>
      </c>
      <c r="B130" s="33">
        <v>44771</v>
      </c>
      <c r="C130" s="34" t="s">
        <v>3696</v>
      </c>
      <c r="D130" s="34" t="s">
        <v>358</v>
      </c>
      <c r="E130" s="6">
        <f t="shared" si="1"/>
        <v>10</v>
      </c>
      <c r="F130" s="48">
        <v>2</v>
      </c>
      <c r="G130" s="6">
        <f t="shared" si="2"/>
        <v>5</v>
      </c>
      <c r="H130" s="58">
        <f t="shared" si="3"/>
        <v>5</v>
      </c>
    </row>
    <row r="131" spans="1:8" ht="15.75" customHeight="1">
      <c r="A131" s="8" t="s">
        <v>3361</v>
      </c>
      <c r="B131" s="33">
        <v>44772</v>
      </c>
      <c r="C131" s="34" t="s">
        <v>3697</v>
      </c>
      <c r="D131" s="34" t="s">
        <v>640</v>
      </c>
      <c r="E131" s="6">
        <f t="shared" si="1"/>
        <v>40</v>
      </c>
      <c r="F131" s="48">
        <v>2</v>
      </c>
      <c r="G131" s="6">
        <f t="shared" si="2"/>
        <v>20</v>
      </c>
      <c r="H131" s="58">
        <f t="shared" si="3"/>
        <v>20</v>
      </c>
    </row>
    <row r="132" spans="1:8" ht="15.75" customHeight="1">
      <c r="A132" s="8"/>
      <c r="B132" s="33"/>
      <c r="E132" s="6"/>
      <c r="F132" s="49"/>
      <c r="G132" s="6"/>
      <c r="H132" s="58"/>
    </row>
    <row r="133" spans="1:8" ht="15.75" customHeight="1">
      <c r="A133" s="8"/>
      <c r="B133" s="33"/>
      <c r="E133" s="6"/>
      <c r="F133" s="49"/>
      <c r="G133" s="6"/>
      <c r="H133" s="58"/>
    </row>
    <row r="134" spans="1:8" ht="15.75" customHeight="1">
      <c r="A134" s="8"/>
      <c r="B134" s="33"/>
      <c r="E134" s="6"/>
      <c r="F134" s="49"/>
      <c r="G134" s="6"/>
      <c r="H134" s="58"/>
    </row>
    <row r="135" spans="1:8" ht="15.75" customHeight="1">
      <c r="A135" s="8"/>
      <c r="B135" s="35"/>
      <c r="E135" s="6"/>
      <c r="F135" s="49"/>
      <c r="G135" s="6"/>
      <c r="H135" s="58"/>
    </row>
    <row r="136" spans="1:8" ht="15.75" customHeight="1">
      <c r="A136" s="8"/>
      <c r="B136" s="35"/>
      <c r="E136" s="6"/>
      <c r="F136" s="49"/>
      <c r="G136" s="6"/>
      <c r="H136" s="58"/>
    </row>
    <row r="137" spans="1:8" ht="15.75" customHeight="1">
      <c r="A137" s="8"/>
      <c r="B137" s="35"/>
      <c r="E137" s="6"/>
      <c r="F137" s="49"/>
      <c r="G137" s="6"/>
      <c r="H137" s="58"/>
    </row>
    <row r="138" spans="1:8" ht="15.75" customHeight="1">
      <c r="A138" s="8"/>
      <c r="B138" s="35"/>
      <c r="E138" s="6"/>
      <c r="F138" s="49"/>
      <c r="G138" s="6"/>
      <c r="H138" s="58"/>
    </row>
    <row r="139" spans="1:8" ht="15.75" customHeight="1">
      <c r="A139" s="8"/>
      <c r="B139" s="35"/>
      <c r="E139" s="6"/>
      <c r="F139" s="49"/>
      <c r="G139" s="6"/>
      <c r="H139" s="58"/>
    </row>
    <row r="140" spans="1:8" ht="15.75" customHeight="1">
      <c r="A140" s="8"/>
      <c r="B140" s="35"/>
      <c r="E140" s="6"/>
      <c r="F140" s="49"/>
      <c r="G140" s="6"/>
      <c r="H140" s="58"/>
    </row>
    <row r="141" spans="1:8" ht="15.75" customHeight="1">
      <c r="A141" s="8"/>
      <c r="B141" s="35"/>
      <c r="E141" s="6"/>
      <c r="F141" s="49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A146" s="8"/>
      <c r="B146" s="33"/>
      <c r="E146" s="6"/>
      <c r="F146" s="49"/>
      <c r="G146" s="6"/>
      <c r="H146" s="58"/>
    </row>
    <row r="147" spans="1:8" ht="15.75" customHeight="1">
      <c r="A147" s="8"/>
      <c r="B147" s="35"/>
      <c r="E147" s="6"/>
      <c r="F147" s="49"/>
      <c r="G147" s="6"/>
      <c r="H147" s="58"/>
    </row>
    <row r="148" spans="1:8" ht="15.75" customHeight="1">
      <c r="A148" s="8"/>
      <c r="B148" s="35"/>
      <c r="E148" s="6"/>
      <c r="F148" s="49"/>
      <c r="G148" s="6"/>
      <c r="H148" s="58"/>
    </row>
    <row r="149" spans="1:8" ht="15.75" customHeight="1">
      <c r="A149" s="8"/>
      <c r="B149" s="35"/>
      <c r="E149" s="6"/>
      <c r="F149" s="49"/>
      <c r="G149" s="6"/>
      <c r="H149" s="58"/>
    </row>
    <row r="150" spans="1:8" ht="15.75" customHeight="1">
      <c r="A150" s="8"/>
      <c r="B150" s="33"/>
      <c r="E150" s="6"/>
      <c r="F150" s="49"/>
      <c r="G150" s="6"/>
      <c r="H150" s="58"/>
    </row>
    <row r="151" spans="1:8" ht="15.75" customHeight="1">
      <c r="B151" s="68"/>
      <c r="E151" s="6"/>
      <c r="F151" s="49"/>
      <c r="G151" s="6"/>
      <c r="H151" s="58"/>
    </row>
    <row r="152" spans="1:8" ht="15.75" customHeight="1">
      <c r="B152" s="68"/>
      <c r="E152" s="6"/>
      <c r="F152" s="49"/>
      <c r="G152" s="6"/>
      <c r="H152" s="58"/>
    </row>
    <row r="153" spans="1:8" ht="15.75" customHeight="1">
      <c r="B153" s="68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9"/>
      <c r="E155" s="6"/>
      <c r="F155" s="49"/>
      <c r="G155" s="6"/>
      <c r="H155" s="58"/>
    </row>
    <row r="156" spans="1:8" ht="15.75" customHeight="1">
      <c r="B156" s="69"/>
      <c r="E156" s="6"/>
      <c r="F156" s="49"/>
      <c r="G156" s="6"/>
      <c r="H156" s="58"/>
    </row>
    <row r="157" spans="1:8" ht="15.75" customHeight="1">
      <c r="B157" s="69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33"/>
      <c r="E163" s="6"/>
      <c r="F163" s="49"/>
      <c r="G163" s="6"/>
      <c r="H163" s="58"/>
    </row>
    <row r="164" spans="2:8" ht="15.75" customHeight="1">
      <c r="F164" s="49"/>
      <c r="G164" s="13"/>
    </row>
    <row r="165" spans="2:8" ht="15.75" customHeight="1">
      <c r="F165" s="49"/>
      <c r="G165" s="13"/>
    </row>
    <row r="166" spans="2:8" ht="15.75" customHeight="1">
      <c r="F166" s="49"/>
      <c r="G166" s="13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63" xr:uid="{7FF23C9D-E069-4F68-8E6E-541D43D3156A}">
        <sortState xmlns:xlrd2="http://schemas.microsoft.com/office/spreadsheetml/2017/richdata2" ref="A2:H163">
          <sortCondition descending="1" ref="E2:E163"/>
          <sortCondition descending="1" ref="H2:H163"/>
        </sortState>
      </autoFilter>
    </customSheetView>
  </customSheetView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3758</v>
      </c>
      <c r="B1" s="8"/>
      <c r="C1" s="8"/>
      <c r="D1" s="8"/>
      <c r="E1" s="6">
        <f>SUM(E3:E200)</f>
        <v>7092.86</v>
      </c>
      <c r="F1" s="48"/>
      <c r="G1" s="70">
        <f t="shared" ref="G1:H1" si="0">SUM(G3:G200)</f>
        <v>3361.8249999999994</v>
      </c>
      <c r="H1" s="71">
        <f t="shared" si="0"/>
        <v>3731.0349999999999</v>
      </c>
      <c r="I1" s="31" t="s">
        <v>1864</v>
      </c>
      <c r="J1" s="31">
        <f>G1*1</f>
        <v>3361.8249999999994</v>
      </c>
      <c r="K1" s="31">
        <f>SUM(G1:H1)-J1</f>
        <v>3731.0349999999994</v>
      </c>
      <c r="L1" s="31">
        <f>SUM(J1:K1)</f>
        <v>7092.8599999999988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3607.8249999999994</v>
      </c>
      <c r="K2" s="31">
        <f>K1+K6+K7</f>
        <v>4100.0349999999999</v>
      </c>
      <c r="L2" s="31">
        <f>SUM(J2:K2)</f>
        <v>7707.8599999999988</v>
      </c>
    </row>
    <row r="3" spans="1:12" ht="15.75">
      <c r="A3" s="8" t="s">
        <v>2658</v>
      </c>
      <c r="B3" s="35">
        <v>44775</v>
      </c>
      <c r="C3" s="34" t="s">
        <v>41</v>
      </c>
      <c r="D3" s="34" t="s">
        <v>249</v>
      </c>
      <c r="E3" s="6">
        <f t="shared" ref="E3:E118" si="1">MID(D3,3,LEN(D3)-2)+0</f>
        <v>8</v>
      </c>
      <c r="F3" s="48">
        <v>2</v>
      </c>
      <c r="G3" s="6">
        <f t="shared" ref="G3:G118" si="2">IFERROR(E3/F3,"")</f>
        <v>4</v>
      </c>
      <c r="H3" s="58">
        <f t="shared" ref="H3:H118" si="3">IF(F3=0,E3,E3-G3)</f>
        <v>4</v>
      </c>
      <c r="I3" s="60" t="s">
        <v>1868</v>
      </c>
      <c r="J3" s="61">
        <f>J1-J7+J6</f>
        <v>3607.8249999999994</v>
      </c>
      <c r="K3" s="32"/>
      <c r="L3" s="32"/>
    </row>
    <row r="4" spans="1:12">
      <c r="A4" s="8" t="s">
        <v>2658</v>
      </c>
      <c r="B4" s="35">
        <v>44775</v>
      </c>
      <c r="C4" s="34" t="s">
        <v>2645</v>
      </c>
      <c r="D4" s="34" t="s">
        <v>557</v>
      </c>
      <c r="E4" s="6">
        <f t="shared" si="1"/>
        <v>18</v>
      </c>
      <c r="F4" s="48">
        <v>0</v>
      </c>
      <c r="G4" s="6" t="str">
        <f t="shared" si="2"/>
        <v/>
      </c>
      <c r="H4" s="58">
        <f t="shared" si="3"/>
        <v>18</v>
      </c>
    </row>
    <row r="5" spans="1:12" ht="15.75">
      <c r="A5" s="8" t="s">
        <v>2658</v>
      </c>
      <c r="B5" s="35">
        <v>44776</v>
      </c>
      <c r="C5" s="34" t="s">
        <v>3759</v>
      </c>
      <c r="D5" s="34" t="s">
        <v>3760</v>
      </c>
      <c r="E5" s="6">
        <f t="shared" si="1"/>
        <v>43.86</v>
      </c>
      <c r="F5" s="48">
        <v>2</v>
      </c>
      <c r="G5" s="6">
        <f t="shared" si="2"/>
        <v>21.93</v>
      </c>
      <c r="H5" s="58">
        <f t="shared" si="3"/>
        <v>21.93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44776</v>
      </c>
      <c r="C6" s="34" t="s">
        <v>1617</v>
      </c>
      <c r="D6" s="34" t="s">
        <v>66</v>
      </c>
      <c r="E6" s="6">
        <f t="shared" si="1"/>
        <v>2</v>
      </c>
      <c r="F6" s="48">
        <v>2</v>
      </c>
      <c r="G6" s="6">
        <f t="shared" si="2"/>
        <v>1</v>
      </c>
      <c r="H6" s="58">
        <f t="shared" si="3"/>
        <v>1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44776</v>
      </c>
      <c r="C7" s="34" t="s">
        <v>3761</v>
      </c>
      <c r="D7" s="34" t="s">
        <v>353</v>
      </c>
      <c r="E7" s="6">
        <f t="shared" si="1"/>
        <v>9</v>
      </c>
      <c r="F7" s="48">
        <v>2</v>
      </c>
      <c r="G7" s="6">
        <f t="shared" si="2"/>
        <v>4.5</v>
      </c>
      <c r="H7" s="58">
        <f t="shared" si="3"/>
        <v>4.5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44776</v>
      </c>
      <c r="C8" s="34" t="s">
        <v>3762</v>
      </c>
      <c r="D8" s="34" t="s">
        <v>330</v>
      </c>
      <c r="E8" s="6">
        <f t="shared" si="1"/>
        <v>8.8000000000000007</v>
      </c>
      <c r="F8" s="57">
        <v>2</v>
      </c>
      <c r="G8" s="6">
        <f t="shared" si="2"/>
        <v>4.4000000000000004</v>
      </c>
      <c r="H8" s="58">
        <f t="shared" si="3"/>
        <v>4.4000000000000004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44776</v>
      </c>
      <c r="C9" s="34" t="s">
        <v>2264</v>
      </c>
      <c r="D9" s="34" t="s">
        <v>338</v>
      </c>
      <c r="E9" s="6">
        <f t="shared" si="1"/>
        <v>1.8</v>
      </c>
      <c r="F9" s="48">
        <v>2</v>
      </c>
      <c r="G9" s="6">
        <f t="shared" si="2"/>
        <v>0.9</v>
      </c>
      <c r="H9" s="58">
        <f t="shared" si="3"/>
        <v>0.9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44777</v>
      </c>
      <c r="C10" s="34" t="s">
        <v>3111</v>
      </c>
      <c r="D10" s="36" t="s">
        <v>2848</v>
      </c>
      <c r="E10" s="6">
        <f t="shared" si="1"/>
        <v>11.53</v>
      </c>
      <c r="F10" s="48">
        <v>2</v>
      </c>
      <c r="G10" s="6">
        <f t="shared" si="2"/>
        <v>5.7649999999999997</v>
      </c>
      <c r="H10" s="58">
        <f t="shared" si="3"/>
        <v>5.7649999999999997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44777</v>
      </c>
      <c r="C11" s="34" t="s">
        <v>3624</v>
      </c>
      <c r="D11" s="34" t="s">
        <v>3763</v>
      </c>
      <c r="E11" s="6">
        <f t="shared" si="1"/>
        <v>34.6</v>
      </c>
      <c r="F11" s="48">
        <v>0</v>
      </c>
      <c r="G11" s="6" t="str">
        <f t="shared" si="2"/>
        <v/>
      </c>
      <c r="H11" s="58">
        <f t="shared" si="3"/>
        <v>34.6</v>
      </c>
    </row>
    <row r="12" spans="1:12" ht="15.75">
      <c r="A12" s="8" t="s">
        <v>2658</v>
      </c>
      <c r="B12" s="35">
        <v>44778</v>
      </c>
      <c r="C12" s="34" t="s">
        <v>3509</v>
      </c>
      <c r="D12" s="34" t="s">
        <v>337</v>
      </c>
      <c r="E12" s="6">
        <f t="shared" si="1"/>
        <v>12.9</v>
      </c>
      <c r="F12" s="48">
        <v>0</v>
      </c>
      <c r="G12" s="6" t="str">
        <f t="shared" si="2"/>
        <v/>
      </c>
      <c r="H12" s="58">
        <f t="shared" si="3"/>
        <v>12.9</v>
      </c>
      <c r="I12" s="1" t="s">
        <v>1818</v>
      </c>
      <c r="J12" s="16">
        <f>J8-K2</f>
        <v>1497.9650000000001</v>
      </c>
      <c r="K12" s="17">
        <f t="shared" ref="K12:K13" si="4">J12/J8</f>
        <v>0.26758931761343341</v>
      </c>
    </row>
    <row r="13" spans="1:12" ht="15.75">
      <c r="A13" s="8" t="s">
        <v>2658</v>
      </c>
      <c r="B13" s="35">
        <v>44778</v>
      </c>
      <c r="C13" s="34" t="s">
        <v>3764</v>
      </c>
      <c r="D13" s="34" t="s">
        <v>2070</v>
      </c>
      <c r="E13" s="6">
        <f t="shared" si="1"/>
        <v>13.11</v>
      </c>
      <c r="F13" s="48">
        <v>2</v>
      </c>
      <c r="G13" s="6">
        <f t="shared" si="2"/>
        <v>6.5549999999999997</v>
      </c>
      <c r="H13" s="58">
        <f t="shared" si="3"/>
        <v>6.5549999999999997</v>
      </c>
      <c r="I13" s="1" t="s">
        <v>1821</v>
      </c>
      <c r="J13" s="16">
        <f>J9-J2</f>
        <v>347.42500000000064</v>
      </c>
      <c r="K13" s="17">
        <f t="shared" si="4"/>
        <v>8.7838948233360886E-2</v>
      </c>
    </row>
    <row r="14" spans="1:12">
      <c r="A14" s="8" t="s">
        <v>2658</v>
      </c>
      <c r="B14" s="35">
        <v>44778</v>
      </c>
      <c r="C14" s="36" t="s">
        <v>5</v>
      </c>
      <c r="D14" s="36" t="s">
        <v>3462</v>
      </c>
      <c r="E14" s="6">
        <f t="shared" si="1"/>
        <v>13.85</v>
      </c>
      <c r="F14" s="48">
        <v>2</v>
      </c>
      <c r="G14" s="6">
        <f t="shared" si="2"/>
        <v>6.9249999999999998</v>
      </c>
      <c r="H14" s="58">
        <f t="shared" si="3"/>
        <v>6.9249999999999998</v>
      </c>
    </row>
    <row r="15" spans="1:12">
      <c r="A15" s="8" t="s">
        <v>2658</v>
      </c>
      <c r="B15" s="35">
        <v>44779</v>
      </c>
      <c r="C15" s="34" t="s">
        <v>2060</v>
      </c>
      <c r="D15" s="34" t="s">
        <v>3765</v>
      </c>
      <c r="E15" s="6">
        <f t="shared" si="1"/>
        <v>92.39</v>
      </c>
      <c r="F15" s="48">
        <v>3</v>
      </c>
      <c r="G15" s="6">
        <f t="shared" si="2"/>
        <v>30.796666666666667</v>
      </c>
      <c r="H15" s="58">
        <f t="shared" si="3"/>
        <v>61.593333333333334</v>
      </c>
    </row>
    <row r="16" spans="1:12">
      <c r="A16" s="8" t="s">
        <v>2658</v>
      </c>
      <c r="B16" s="35">
        <v>44779</v>
      </c>
      <c r="C16" s="34" t="s">
        <v>3766</v>
      </c>
      <c r="D16" s="34" t="s">
        <v>3767</v>
      </c>
      <c r="E16" s="6">
        <f t="shared" si="1"/>
        <v>42.97</v>
      </c>
      <c r="F16" s="48">
        <v>2</v>
      </c>
      <c r="G16" s="6">
        <f t="shared" si="2"/>
        <v>21.484999999999999</v>
      </c>
      <c r="H16" s="58">
        <f t="shared" si="3"/>
        <v>21.484999999999999</v>
      </c>
    </row>
    <row r="17" spans="1:10">
      <c r="A17" s="8" t="s">
        <v>2658</v>
      </c>
      <c r="B17" s="35">
        <v>44779</v>
      </c>
      <c r="C17" s="34" t="s">
        <v>3238</v>
      </c>
      <c r="D17" s="34" t="s">
        <v>1108</v>
      </c>
      <c r="E17" s="6">
        <f t="shared" si="1"/>
        <v>6.98</v>
      </c>
      <c r="F17" s="48">
        <v>0</v>
      </c>
      <c r="G17" s="6" t="str">
        <f t="shared" si="2"/>
        <v/>
      </c>
      <c r="H17" s="58">
        <f t="shared" si="3"/>
        <v>6.98</v>
      </c>
    </row>
    <row r="18" spans="1:10">
      <c r="A18" s="8" t="s">
        <v>2658</v>
      </c>
      <c r="B18" s="35">
        <v>44780</v>
      </c>
      <c r="C18" s="34" t="s">
        <v>2645</v>
      </c>
      <c r="D18" s="34" t="s">
        <v>768</v>
      </c>
      <c r="E18" s="6">
        <f t="shared" si="1"/>
        <v>12</v>
      </c>
      <c r="F18" s="48">
        <v>0</v>
      </c>
      <c r="G18" s="6" t="str">
        <f t="shared" si="2"/>
        <v/>
      </c>
      <c r="H18" s="58">
        <f t="shared" si="3"/>
        <v>12</v>
      </c>
    </row>
    <row r="19" spans="1:10">
      <c r="A19" s="8" t="s">
        <v>2658</v>
      </c>
      <c r="B19" s="33">
        <v>44780</v>
      </c>
      <c r="C19" s="34" t="s">
        <v>2438</v>
      </c>
      <c r="D19" s="34" t="s">
        <v>2911</v>
      </c>
      <c r="E19" s="6">
        <f t="shared" si="1"/>
        <v>21.98</v>
      </c>
      <c r="F19" s="48">
        <v>2</v>
      </c>
      <c r="G19" s="6">
        <f t="shared" si="2"/>
        <v>10.99</v>
      </c>
      <c r="H19" s="58">
        <f t="shared" si="3"/>
        <v>10.99</v>
      </c>
    </row>
    <row r="20" spans="1:10">
      <c r="A20" s="8" t="s">
        <v>2658</v>
      </c>
      <c r="B20" s="35">
        <v>44780</v>
      </c>
      <c r="C20" s="34" t="s">
        <v>3768</v>
      </c>
      <c r="D20" s="34" t="s">
        <v>3769</v>
      </c>
      <c r="E20" s="6">
        <f t="shared" si="1"/>
        <v>53.03</v>
      </c>
      <c r="F20" s="48">
        <v>2</v>
      </c>
      <c r="G20" s="6">
        <f t="shared" si="2"/>
        <v>26.515000000000001</v>
      </c>
      <c r="H20" s="58">
        <f t="shared" si="3"/>
        <v>26.515000000000001</v>
      </c>
    </row>
    <row r="21" spans="1:10" ht="15.75" customHeight="1">
      <c r="A21" s="8" t="s">
        <v>2658</v>
      </c>
      <c r="B21" s="35">
        <v>44781</v>
      </c>
      <c r="C21" s="34" t="s">
        <v>3770</v>
      </c>
      <c r="D21" s="34" t="s">
        <v>2547</v>
      </c>
      <c r="E21" s="6">
        <f t="shared" si="1"/>
        <v>0.56000000000000005</v>
      </c>
      <c r="F21" s="48">
        <v>2</v>
      </c>
      <c r="G21" s="6">
        <f t="shared" si="2"/>
        <v>0.28000000000000003</v>
      </c>
      <c r="H21" s="58">
        <f t="shared" si="3"/>
        <v>0.28000000000000003</v>
      </c>
    </row>
    <row r="22" spans="1:10" ht="15.75" customHeight="1">
      <c r="A22" s="8" t="s">
        <v>2658</v>
      </c>
      <c r="B22" s="35">
        <v>44782</v>
      </c>
      <c r="C22" s="34" t="s">
        <v>3771</v>
      </c>
      <c r="D22" s="34" t="s">
        <v>372</v>
      </c>
      <c r="E22" s="6">
        <f t="shared" si="1"/>
        <v>9.3000000000000007</v>
      </c>
      <c r="F22" s="49">
        <v>2</v>
      </c>
      <c r="G22" s="6">
        <f t="shared" si="2"/>
        <v>4.6500000000000004</v>
      </c>
      <c r="H22" s="58">
        <f t="shared" si="3"/>
        <v>4.6500000000000004</v>
      </c>
      <c r="J22" s="36"/>
    </row>
    <row r="23" spans="1:10" ht="15.75" customHeight="1">
      <c r="A23" s="8" t="s">
        <v>2658</v>
      </c>
      <c r="B23" s="35">
        <v>44782</v>
      </c>
      <c r="C23" s="34" t="s">
        <v>3772</v>
      </c>
      <c r="D23" s="34" t="s">
        <v>3773</v>
      </c>
      <c r="E23" s="6">
        <f t="shared" si="1"/>
        <v>123.88</v>
      </c>
      <c r="F23" s="48">
        <v>2</v>
      </c>
      <c r="G23" s="6">
        <f t="shared" si="2"/>
        <v>61.94</v>
      </c>
      <c r="H23" s="58">
        <f t="shared" si="3"/>
        <v>61.94</v>
      </c>
      <c r="J23" s="36"/>
    </row>
    <row r="24" spans="1:10" ht="15.75" customHeight="1">
      <c r="A24" s="8" t="s">
        <v>2658</v>
      </c>
      <c r="B24" s="35">
        <v>44782</v>
      </c>
      <c r="C24" s="34" t="s">
        <v>3774</v>
      </c>
      <c r="D24" s="34" t="s">
        <v>3775</v>
      </c>
      <c r="E24" s="6">
        <f t="shared" si="1"/>
        <v>366.4</v>
      </c>
      <c r="F24" s="48">
        <v>2</v>
      </c>
      <c r="G24" s="6">
        <f t="shared" si="2"/>
        <v>183.2</v>
      </c>
      <c r="H24" s="58">
        <f t="shared" si="3"/>
        <v>183.2</v>
      </c>
    </row>
    <row r="25" spans="1:10" ht="15.75" customHeight="1">
      <c r="A25" s="8" t="s">
        <v>2658</v>
      </c>
      <c r="B25" s="35">
        <v>44782</v>
      </c>
      <c r="C25" s="34" t="s">
        <v>3776</v>
      </c>
      <c r="D25" s="34" t="s">
        <v>3777</v>
      </c>
      <c r="E25" s="6">
        <f t="shared" si="1"/>
        <v>14.12</v>
      </c>
      <c r="F25" s="48">
        <v>2</v>
      </c>
      <c r="G25" s="6">
        <f t="shared" si="2"/>
        <v>7.06</v>
      </c>
      <c r="H25" s="58">
        <f t="shared" si="3"/>
        <v>7.06</v>
      </c>
    </row>
    <row r="26" spans="1:10" ht="15.75" customHeight="1">
      <c r="A26" s="8" t="s">
        <v>2658</v>
      </c>
      <c r="B26" s="35">
        <v>44783</v>
      </c>
      <c r="C26" s="34" t="s">
        <v>3778</v>
      </c>
      <c r="D26" s="34" t="s">
        <v>3011</v>
      </c>
      <c r="E26" s="6">
        <f t="shared" si="1"/>
        <v>45</v>
      </c>
      <c r="F26" s="48">
        <v>2</v>
      </c>
      <c r="G26" s="6">
        <f t="shared" si="2"/>
        <v>22.5</v>
      </c>
      <c r="H26" s="58">
        <f t="shared" si="3"/>
        <v>22.5</v>
      </c>
    </row>
    <row r="27" spans="1:10" ht="15.75" customHeight="1">
      <c r="A27" s="8" t="s">
        <v>2658</v>
      </c>
      <c r="B27" s="33">
        <v>44783</v>
      </c>
      <c r="C27" s="34" t="s">
        <v>3132</v>
      </c>
      <c r="D27" s="34" t="s">
        <v>59</v>
      </c>
      <c r="E27" s="6">
        <f t="shared" si="1"/>
        <v>2.9</v>
      </c>
      <c r="F27" s="48">
        <v>2</v>
      </c>
      <c r="G27" s="6">
        <f t="shared" si="2"/>
        <v>1.45</v>
      </c>
      <c r="H27" s="58">
        <f t="shared" si="3"/>
        <v>1.45</v>
      </c>
    </row>
    <row r="28" spans="1:10" ht="15.75" customHeight="1">
      <c r="A28" s="8" t="s">
        <v>2658</v>
      </c>
      <c r="B28" s="33">
        <v>44783</v>
      </c>
      <c r="C28" s="34" t="s">
        <v>3615</v>
      </c>
      <c r="D28" s="34" t="s">
        <v>3779</v>
      </c>
      <c r="E28" s="6">
        <f t="shared" si="1"/>
        <v>60.26</v>
      </c>
      <c r="F28" s="48">
        <v>2</v>
      </c>
      <c r="G28" s="6">
        <f t="shared" si="2"/>
        <v>30.13</v>
      </c>
      <c r="H28" s="58">
        <f t="shared" si="3"/>
        <v>30.13</v>
      </c>
    </row>
    <row r="29" spans="1:10" ht="15.75" customHeight="1">
      <c r="A29" s="8" t="s">
        <v>2658</v>
      </c>
      <c r="B29" s="35">
        <v>44784</v>
      </c>
      <c r="C29" s="34" t="s">
        <v>3397</v>
      </c>
      <c r="D29" s="34" t="s">
        <v>3780</v>
      </c>
      <c r="E29" s="6">
        <f t="shared" si="1"/>
        <v>25.3</v>
      </c>
      <c r="F29" s="48">
        <v>2</v>
      </c>
      <c r="G29" s="6">
        <f t="shared" si="2"/>
        <v>12.65</v>
      </c>
      <c r="H29" s="58">
        <f t="shared" si="3"/>
        <v>12.65</v>
      </c>
    </row>
    <row r="30" spans="1:10" ht="15.75" customHeight="1">
      <c r="A30" s="8" t="s">
        <v>2658</v>
      </c>
      <c r="B30" s="35">
        <v>44785</v>
      </c>
      <c r="C30" s="34" t="s">
        <v>2461</v>
      </c>
      <c r="D30" s="34" t="s">
        <v>2712</v>
      </c>
      <c r="E30" s="6">
        <f t="shared" si="1"/>
        <v>19.600000000000001</v>
      </c>
      <c r="F30" s="48">
        <v>2</v>
      </c>
      <c r="G30" s="6">
        <f t="shared" si="2"/>
        <v>9.8000000000000007</v>
      </c>
      <c r="H30" s="58">
        <f t="shared" si="3"/>
        <v>9.8000000000000007</v>
      </c>
    </row>
    <row r="31" spans="1:10" ht="15.75" customHeight="1">
      <c r="A31" s="8" t="s">
        <v>2658</v>
      </c>
      <c r="B31" s="35">
        <v>44785</v>
      </c>
      <c r="C31" s="34" t="s">
        <v>3781</v>
      </c>
      <c r="D31" s="34" t="s">
        <v>3782</v>
      </c>
      <c r="E31" s="6">
        <f t="shared" si="1"/>
        <v>172.41</v>
      </c>
      <c r="F31" s="48">
        <v>2</v>
      </c>
      <c r="G31" s="6">
        <f t="shared" si="2"/>
        <v>86.204999999999998</v>
      </c>
      <c r="H31" s="58">
        <f t="shared" si="3"/>
        <v>86.204999999999998</v>
      </c>
    </row>
    <row r="32" spans="1:10" ht="15.75" customHeight="1">
      <c r="A32" s="8" t="s">
        <v>2658</v>
      </c>
      <c r="B32" s="33">
        <v>44785</v>
      </c>
      <c r="C32" s="34" t="s">
        <v>2461</v>
      </c>
      <c r="D32" s="34" t="s">
        <v>3783</v>
      </c>
      <c r="E32" s="6">
        <f t="shared" si="1"/>
        <v>18.86</v>
      </c>
      <c r="F32" s="48">
        <v>2</v>
      </c>
      <c r="G32" s="6">
        <f t="shared" si="2"/>
        <v>9.43</v>
      </c>
      <c r="H32" s="58">
        <f t="shared" si="3"/>
        <v>9.43</v>
      </c>
    </row>
    <row r="33" spans="1:8" ht="15.75" customHeight="1">
      <c r="A33" s="8" t="s">
        <v>2658</v>
      </c>
      <c r="B33" s="35">
        <v>44785</v>
      </c>
      <c r="C33" s="34" t="s">
        <v>2461</v>
      </c>
      <c r="D33" s="34" t="s">
        <v>505</v>
      </c>
      <c r="E33" s="6">
        <f t="shared" si="1"/>
        <v>5.5</v>
      </c>
      <c r="F33" s="48">
        <v>2</v>
      </c>
      <c r="G33" s="6">
        <f t="shared" si="2"/>
        <v>2.75</v>
      </c>
      <c r="H33" s="58">
        <f t="shared" si="3"/>
        <v>2.75</v>
      </c>
    </row>
    <row r="34" spans="1:8" ht="15.75" customHeight="1">
      <c r="A34" s="8" t="s">
        <v>2658</v>
      </c>
      <c r="B34" s="37">
        <v>44785</v>
      </c>
      <c r="C34" s="34" t="s">
        <v>3454</v>
      </c>
      <c r="D34" s="34" t="s">
        <v>2780</v>
      </c>
      <c r="E34" s="6">
        <f t="shared" si="1"/>
        <v>4.0999999999999996</v>
      </c>
      <c r="F34" s="48">
        <v>2</v>
      </c>
      <c r="G34" s="6">
        <f t="shared" si="2"/>
        <v>2.0499999999999998</v>
      </c>
      <c r="H34" s="58">
        <f t="shared" si="3"/>
        <v>2.0499999999999998</v>
      </c>
    </row>
    <row r="35" spans="1:8" ht="15.75" customHeight="1">
      <c r="A35" s="8" t="s">
        <v>2658</v>
      </c>
      <c r="B35" s="35">
        <v>44785</v>
      </c>
      <c r="C35" s="34" t="s">
        <v>3784</v>
      </c>
      <c r="D35" s="34" t="s">
        <v>31</v>
      </c>
      <c r="E35" s="6">
        <f t="shared" si="1"/>
        <v>9.9</v>
      </c>
      <c r="F35" s="57">
        <v>2</v>
      </c>
      <c r="G35" s="6">
        <f t="shared" si="2"/>
        <v>4.95</v>
      </c>
      <c r="H35" s="58">
        <f t="shared" si="3"/>
        <v>4.95</v>
      </c>
    </row>
    <row r="36" spans="1:8" ht="15.75" customHeight="1">
      <c r="A36" s="8" t="s">
        <v>2658</v>
      </c>
      <c r="B36" s="35">
        <v>44785</v>
      </c>
      <c r="C36" s="34" t="s">
        <v>2102</v>
      </c>
      <c r="D36" s="34" t="s">
        <v>3785</v>
      </c>
      <c r="E36" s="6">
        <f t="shared" si="1"/>
        <v>31.02</v>
      </c>
      <c r="F36" s="48">
        <v>2</v>
      </c>
      <c r="G36" s="6">
        <f t="shared" si="2"/>
        <v>15.51</v>
      </c>
      <c r="H36" s="58">
        <f t="shared" si="3"/>
        <v>15.51</v>
      </c>
    </row>
    <row r="37" spans="1:8" ht="15.75" customHeight="1">
      <c r="A37" s="8" t="s">
        <v>2658</v>
      </c>
      <c r="B37" s="35">
        <v>44786</v>
      </c>
      <c r="C37" s="34" t="s">
        <v>3786</v>
      </c>
      <c r="D37" s="34" t="s">
        <v>1438</v>
      </c>
      <c r="E37" s="6">
        <f t="shared" si="1"/>
        <v>29.8</v>
      </c>
      <c r="F37" s="48">
        <v>2</v>
      </c>
      <c r="G37" s="6">
        <f t="shared" si="2"/>
        <v>14.9</v>
      </c>
      <c r="H37" s="58">
        <f t="shared" si="3"/>
        <v>14.9</v>
      </c>
    </row>
    <row r="38" spans="1:8" ht="15.75" customHeight="1">
      <c r="A38" s="8" t="s">
        <v>2658</v>
      </c>
      <c r="B38" s="35">
        <v>44786</v>
      </c>
      <c r="C38" s="34" t="s">
        <v>3131</v>
      </c>
      <c r="D38" s="34" t="s">
        <v>3787</v>
      </c>
      <c r="E38" s="6">
        <f t="shared" si="1"/>
        <v>6.47</v>
      </c>
      <c r="F38" s="48">
        <v>2</v>
      </c>
      <c r="G38" s="6">
        <f t="shared" si="2"/>
        <v>3.2349999999999999</v>
      </c>
      <c r="H38" s="58">
        <f t="shared" si="3"/>
        <v>3.2349999999999999</v>
      </c>
    </row>
    <row r="39" spans="1:8" ht="15.75" customHeight="1">
      <c r="A39" s="8" t="s">
        <v>2658</v>
      </c>
      <c r="B39" s="37">
        <v>44786</v>
      </c>
      <c r="C39" s="34" t="s">
        <v>3788</v>
      </c>
      <c r="D39" s="34" t="s">
        <v>3136</v>
      </c>
      <c r="E39" s="6">
        <f t="shared" si="1"/>
        <v>14.85</v>
      </c>
      <c r="F39" s="48">
        <v>2</v>
      </c>
      <c r="G39" s="6">
        <f t="shared" si="2"/>
        <v>7.4249999999999998</v>
      </c>
      <c r="H39" s="58">
        <f t="shared" si="3"/>
        <v>7.4249999999999998</v>
      </c>
    </row>
    <row r="40" spans="1:8" ht="15.75" customHeight="1">
      <c r="A40" s="8" t="s">
        <v>2658</v>
      </c>
      <c r="B40" s="35">
        <v>44786</v>
      </c>
      <c r="C40" s="34" t="s">
        <v>3454</v>
      </c>
      <c r="D40" s="34" t="s">
        <v>591</v>
      </c>
      <c r="E40" s="6">
        <f t="shared" si="1"/>
        <v>7.7</v>
      </c>
      <c r="F40" s="48">
        <v>2</v>
      </c>
      <c r="G40" s="6">
        <f t="shared" si="2"/>
        <v>3.85</v>
      </c>
      <c r="H40" s="58">
        <f t="shared" si="3"/>
        <v>3.85</v>
      </c>
    </row>
    <row r="41" spans="1:8" ht="15.75" customHeight="1">
      <c r="A41" s="8" t="s">
        <v>2658</v>
      </c>
      <c r="B41" s="33">
        <v>44786</v>
      </c>
      <c r="C41" s="34" t="s">
        <v>2215</v>
      </c>
      <c r="D41" s="34" t="s">
        <v>3789</v>
      </c>
      <c r="E41" s="6">
        <f t="shared" si="1"/>
        <v>24.85</v>
      </c>
      <c r="F41" s="48">
        <v>2</v>
      </c>
      <c r="G41" s="6">
        <f t="shared" si="2"/>
        <v>12.425000000000001</v>
      </c>
      <c r="H41" s="58">
        <f t="shared" si="3"/>
        <v>12.425000000000001</v>
      </c>
    </row>
    <row r="42" spans="1:8" ht="15.75" customHeight="1">
      <c r="A42" s="8" t="s">
        <v>2658</v>
      </c>
      <c r="B42" s="35">
        <v>44787</v>
      </c>
      <c r="C42" s="34" t="s">
        <v>3415</v>
      </c>
      <c r="D42" s="34" t="s">
        <v>3790</v>
      </c>
      <c r="E42" s="6">
        <f t="shared" si="1"/>
        <v>8.27</v>
      </c>
      <c r="F42" s="48">
        <v>2</v>
      </c>
      <c r="G42" s="6">
        <f t="shared" si="2"/>
        <v>4.1349999999999998</v>
      </c>
      <c r="H42" s="58">
        <f t="shared" si="3"/>
        <v>4.1349999999999998</v>
      </c>
    </row>
    <row r="43" spans="1:8" ht="15.75" customHeight="1">
      <c r="A43" s="8" t="s">
        <v>2658</v>
      </c>
      <c r="B43" s="35">
        <v>44787</v>
      </c>
      <c r="C43" s="34" t="s">
        <v>3009</v>
      </c>
      <c r="D43" s="34" t="s">
        <v>3485</v>
      </c>
      <c r="E43" s="6">
        <f t="shared" si="1"/>
        <v>155</v>
      </c>
      <c r="F43" s="48">
        <v>0</v>
      </c>
      <c r="G43" s="6" t="str">
        <f t="shared" si="2"/>
        <v/>
      </c>
      <c r="H43" s="58">
        <f t="shared" si="3"/>
        <v>155</v>
      </c>
    </row>
    <row r="44" spans="1:8" ht="15.75" customHeight="1">
      <c r="A44" s="8" t="s">
        <v>2658</v>
      </c>
      <c r="B44" s="35">
        <v>44788</v>
      </c>
      <c r="C44" s="34" t="s">
        <v>3791</v>
      </c>
      <c r="D44" s="34" t="s">
        <v>3792</v>
      </c>
      <c r="E44" s="6">
        <f t="shared" si="1"/>
        <v>45.4</v>
      </c>
      <c r="F44" s="57">
        <v>2</v>
      </c>
      <c r="G44" s="6">
        <f t="shared" si="2"/>
        <v>22.7</v>
      </c>
      <c r="H44" s="58">
        <f t="shared" si="3"/>
        <v>22.7</v>
      </c>
    </row>
    <row r="45" spans="1:8" ht="15.75" customHeight="1">
      <c r="A45" s="8" t="s">
        <v>2658</v>
      </c>
      <c r="B45" s="33">
        <v>44789</v>
      </c>
      <c r="C45" s="34" t="s">
        <v>3615</v>
      </c>
      <c r="D45" s="34" t="s">
        <v>3616</v>
      </c>
      <c r="E45" s="6">
        <f t="shared" si="1"/>
        <v>32.840000000000003</v>
      </c>
      <c r="F45" s="48">
        <v>2</v>
      </c>
      <c r="G45" s="6">
        <f t="shared" si="2"/>
        <v>16.420000000000002</v>
      </c>
      <c r="H45" s="58">
        <f t="shared" si="3"/>
        <v>16.420000000000002</v>
      </c>
    </row>
    <row r="46" spans="1:8" ht="15.75" customHeight="1">
      <c r="A46" s="8" t="s">
        <v>2658</v>
      </c>
      <c r="B46" s="35">
        <v>44789</v>
      </c>
      <c r="C46" s="34" t="s">
        <v>2471</v>
      </c>
      <c r="D46" s="34" t="s">
        <v>2395</v>
      </c>
      <c r="E46" s="6">
        <f t="shared" si="1"/>
        <v>15.8</v>
      </c>
      <c r="F46" s="48">
        <v>2</v>
      </c>
      <c r="G46" s="6">
        <f t="shared" si="2"/>
        <v>7.9</v>
      </c>
      <c r="H46" s="58">
        <f t="shared" si="3"/>
        <v>7.9</v>
      </c>
    </row>
    <row r="47" spans="1:8" ht="15.75" customHeight="1">
      <c r="A47" s="8" t="s">
        <v>2658</v>
      </c>
      <c r="B47" s="33">
        <v>44789</v>
      </c>
      <c r="C47" s="34" t="s">
        <v>2823</v>
      </c>
      <c r="D47" s="34" t="s">
        <v>948</v>
      </c>
      <c r="E47" s="6">
        <f t="shared" si="1"/>
        <v>5.8</v>
      </c>
      <c r="F47" s="49">
        <v>2</v>
      </c>
      <c r="G47" s="6">
        <f t="shared" si="2"/>
        <v>2.9</v>
      </c>
      <c r="H47" s="58">
        <f t="shared" si="3"/>
        <v>2.9</v>
      </c>
    </row>
    <row r="48" spans="1:8" ht="15.75" customHeight="1">
      <c r="A48" s="8" t="s">
        <v>2658</v>
      </c>
      <c r="B48" s="33">
        <v>44789</v>
      </c>
      <c r="C48" s="34" t="s">
        <v>3793</v>
      </c>
      <c r="D48" s="36" t="s">
        <v>2744</v>
      </c>
      <c r="E48" s="6">
        <f t="shared" si="1"/>
        <v>4.3499999999999996</v>
      </c>
      <c r="F48" s="48">
        <v>2</v>
      </c>
      <c r="G48" s="6">
        <f t="shared" si="2"/>
        <v>2.1749999999999998</v>
      </c>
      <c r="H48" s="58">
        <f t="shared" si="3"/>
        <v>2.1749999999999998</v>
      </c>
    </row>
    <row r="49" spans="1:8" ht="15.75" customHeight="1">
      <c r="A49" s="8" t="s">
        <v>2658</v>
      </c>
      <c r="B49" s="33">
        <v>44790</v>
      </c>
      <c r="C49" s="34" t="s">
        <v>3794</v>
      </c>
      <c r="D49" s="34" t="s">
        <v>50</v>
      </c>
      <c r="E49" s="6">
        <f t="shared" si="1"/>
        <v>6.5</v>
      </c>
      <c r="F49" s="48">
        <v>2</v>
      </c>
      <c r="G49" s="6">
        <f t="shared" si="2"/>
        <v>3.25</v>
      </c>
      <c r="H49" s="58">
        <f t="shared" si="3"/>
        <v>3.25</v>
      </c>
    </row>
    <row r="50" spans="1:8" ht="15.75" customHeight="1">
      <c r="A50" s="8" t="s">
        <v>2658</v>
      </c>
      <c r="B50" s="35">
        <v>44790</v>
      </c>
      <c r="C50" s="34" t="s">
        <v>3551</v>
      </c>
      <c r="D50" s="34" t="s">
        <v>62</v>
      </c>
      <c r="E50" s="6">
        <f t="shared" si="1"/>
        <v>2.2999999999999998</v>
      </c>
      <c r="F50" s="48">
        <v>2</v>
      </c>
      <c r="G50" s="6">
        <f t="shared" si="2"/>
        <v>1.1499999999999999</v>
      </c>
      <c r="H50" s="58">
        <f t="shared" si="3"/>
        <v>1.1499999999999999</v>
      </c>
    </row>
    <row r="51" spans="1:8" ht="15.75" customHeight="1">
      <c r="A51" s="8" t="s">
        <v>2658</v>
      </c>
      <c r="B51" s="35">
        <v>44791</v>
      </c>
      <c r="C51" s="34" t="s">
        <v>3717</v>
      </c>
      <c r="D51" s="34" t="s">
        <v>3795</v>
      </c>
      <c r="E51" s="6">
        <f t="shared" si="1"/>
        <v>32.9</v>
      </c>
      <c r="F51" s="48">
        <v>2</v>
      </c>
      <c r="G51" s="6">
        <f t="shared" si="2"/>
        <v>16.45</v>
      </c>
      <c r="H51" s="58">
        <f t="shared" si="3"/>
        <v>16.45</v>
      </c>
    </row>
    <row r="52" spans="1:8" ht="15.75" customHeight="1">
      <c r="A52" s="8" t="s">
        <v>2658</v>
      </c>
      <c r="B52" s="35">
        <v>44791</v>
      </c>
      <c r="C52" s="34" t="s">
        <v>3728</v>
      </c>
      <c r="D52" s="36" t="s">
        <v>3729</v>
      </c>
      <c r="E52" s="6">
        <f t="shared" si="1"/>
        <v>45.03</v>
      </c>
      <c r="F52" s="48">
        <v>2</v>
      </c>
      <c r="G52" s="6">
        <f t="shared" si="2"/>
        <v>22.515000000000001</v>
      </c>
      <c r="H52" s="58">
        <f t="shared" si="3"/>
        <v>22.515000000000001</v>
      </c>
    </row>
    <row r="53" spans="1:8" ht="15.75" customHeight="1">
      <c r="A53" s="8" t="s">
        <v>2658</v>
      </c>
      <c r="B53" s="35">
        <v>44792</v>
      </c>
      <c r="C53" s="34" t="s">
        <v>443</v>
      </c>
      <c r="D53" s="34" t="s">
        <v>2552</v>
      </c>
      <c r="E53" s="6">
        <f t="shared" si="1"/>
        <v>15.3</v>
      </c>
      <c r="F53" s="48">
        <v>2</v>
      </c>
      <c r="G53" s="6">
        <f t="shared" si="2"/>
        <v>7.65</v>
      </c>
      <c r="H53" s="58">
        <f t="shared" si="3"/>
        <v>7.65</v>
      </c>
    </row>
    <row r="54" spans="1:8" ht="15.75" customHeight="1">
      <c r="A54" s="8" t="s">
        <v>2658</v>
      </c>
      <c r="B54" s="33">
        <v>44792</v>
      </c>
      <c r="C54" s="34" t="s">
        <v>211</v>
      </c>
      <c r="D54" s="34" t="s">
        <v>3796</v>
      </c>
      <c r="E54" s="6">
        <f t="shared" si="1"/>
        <v>87.1</v>
      </c>
      <c r="F54" s="49">
        <v>2</v>
      </c>
      <c r="G54" s="6">
        <f t="shared" si="2"/>
        <v>43.55</v>
      </c>
      <c r="H54" s="58">
        <f t="shared" si="3"/>
        <v>43.55</v>
      </c>
    </row>
    <row r="55" spans="1:8" ht="15.75" customHeight="1">
      <c r="A55" s="8" t="s">
        <v>2658</v>
      </c>
      <c r="B55" s="35">
        <v>44792</v>
      </c>
      <c r="C55" s="34" t="s">
        <v>3454</v>
      </c>
      <c r="D55" s="34" t="s">
        <v>2780</v>
      </c>
      <c r="E55" s="6">
        <f t="shared" si="1"/>
        <v>4.0999999999999996</v>
      </c>
      <c r="F55" s="48">
        <v>2</v>
      </c>
      <c r="G55" s="6">
        <f t="shared" si="2"/>
        <v>2.0499999999999998</v>
      </c>
      <c r="H55" s="58">
        <f t="shared" si="3"/>
        <v>2.0499999999999998</v>
      </c>
    </row>
    <row r="56" spans="1:8" ht="15.75" customHeight="1">
      <c r="A56" s="8" t="s">
        <v>2658</v>
      </c>
      <c r="B56" s="35">
        <v>44793</v>
      </c>
      <c r="C56" s="34" t="s">
        <v>715</v>
      </c>
      <c r="D56" s="34" t="s">
        <v>3797</v>
      </c>
      <c r="E56" s="6">
        <f t="shared" si="1"/>
        <v>58.1</v>
      </c>
      <c r="F56" s="48">
        <v>0</v>
      </c>
      <c r="G56" s="6" t="str">
        <f t="shared" si="2"/>
        <v/>
      </c>
      <c r="H56" s="58">
        <f t="shared" si="3"/>
        <v>58.1</v>
      </c>
    </row>
    <row r="57" spans="1:8" ht="15.75" customHeight="1">
      <c r="A57" s="8" t="s">
        <v>2658</v>
      </c>
      <c r="B57" s="35">
        <v>44793</v>
      </c>
      <c r="C57" s="34" t="s">
        <v>3798</v>
      </c>
      <c r="D57" s="34" t="s">
        <v>3799</v>
      </c>
      <c r="E57" s="6">
        <f t="shared" si="1"/>
        <v>79.900000000000006</v>
      </c>
      <c r="F57" s="49">
        <v>1</v>
      </c>
      <c r="G57" s="6">
        <f t="shared" si="2"/>
        <v>79.900000000000006</v>
      </c>
      <c r="H57" s="58">
        <f t="shared" si="3"/>
        <v>0</v>
      </c>
    </row>
    <row r="58" spans="1:8" ht="15.75" customHeight="1">
      <c r="A58" s="8" t="s">
        <v>2658</v>
      </c>
      <c r="B58" s="33">
        <v>44793</v>
      </c>
      <c r="C58" s="34" t="s">
        <v>3751</v>
      </c>
      <c r="D58" s="34" t="s">
        <v>3800</v>
      </c>
      <c r="E58" s="6">
        <f t="shared" si="1"/>
        <v>99.2</v>
      </c>
      <c r="F58" s="48">
        <v>2</v>
      </c>
      <c r="G58" s="6">
        <f t="shared" si="2"/>
        <v>49.6</v>
      </c>
      <c r="H58" s="58">
        <f t="shared" si="3"/>
        <v>49.6</v>
      </c>
    </row>
    <row r="59" spans="1:8" ht="15.75" customHeight="1">
      <c r="A59" s="8" t="s">
        <v>2658</v>
      </c>
      <c r="B59" s="35">
        <v>44793</v>
      </c>
      <c r="C59" s="34" t="s">
        <v>3801</v>
      </c>
      <c r="D59" s="34" t="s">
        <v>1643</v>
      </c>
      <c r="E59" s="6">
        <f t="shared" si="1"/>
        <v>0.57999999999999996</v>
      </c>
      <c r="F59" s="48">
        <v>2</v>
      </c>
      <c r="G59" s="6">
        <f t="shared" si="2"/>
        <v>0.28999999999999998</v>
      </c>
      <c r="H59" s="58">
        <f t="shared" si="3"/>
        <v>0.28999999999999998</v>
      </c>
    </row>
    <row r="60" spans="1:8" ht="15.75" customHeight="1">
      <c r="A60" s="8" t="s">
        <v>2658</v>
      </c>
      <c r="B60" s="33">
        <v>44794</v>
      </c>
      <c r="C60" s="34" t="s">
        <v>3802</v>
      </c>
      <c r="D60" s="34" t="s">
        <v>471</v>
      </c>
      <c r="E60" s="6">
        <f t="shared" si="1"/>
        <v>20</v>
      </c>
      <c r="F60" s="48">
        <v>2</v>
      </c>
      <c r="G60" s="6">
        <f t="shared" si="2"/>
        <v>10</v>
      </c>
      <c r="H60" s="58">
        <f t="shared" si="3"/>
        <v>10</v>
      </c>
    </row>
    <row r="61" spans="1:8" ht="15.75" customHeight="1">
      <c r="A61" s="8" t="s">
        <v>2658</v>
      </c>
      <c r="B61" s="33">
        <v>44794</v>
      </c>
      <c r="C61" s="34" t="s">
        <v>3803</v>
      </c>
      <c r="D61" s="34" t="s">
        <v>513</v>
      </c>
      <c r="E61" s="6">
        <f t="shared" si="1"/>
        <v>24</v>
      </c>
      <c r="F61" s="48">
        <v>2</v>
      </c>
      <c r="G61" s="6">
        <f t="shared" si="2"/>
        <v>12</v>
      </c>
      <c r="H61" s="58">
        <f t="shared" si="3"/>
        <v>12</v>
      </c>
    </row>
    <row r="62" spans="1:8" ht="15.75" customHeight="1">
      <c r="A62" s="8" t="s">
        <v>2658</v>
      </c>
      <c r="B62" s="35">
        <v>44794</v>
      </c>
      <c r="C62" s="34" t="s">
        <v>3804</v>
      </c>
      <c r="D62" s="34" t="s">
        <v>3478</v>
      </c>
      <c r="E62" s="6">
        <f t="shared" si="1"/>
        <v>11.4</v>
      </c>
      <c r="F62" s="48">
        <v>2</v>
      </c>
      <c r="G62" s="6">
        <f t="shared" si="2"/>
        <v>5.7</v>
      </c>
      <c r="H62" s="58">
        <f t="shared" si="3"/>
        <v>5.7</v>
      </c>
    </row>
    <row r="63" spans="1:8" ht="15.75" customHeight="1">
      <c r="A63" s="8" t="s">
        <v>2658</v>
      </c>
      <c r="B63" s="33">
        <v>44794</v>
      </c>
      <c r="C63" s="34" t="s">
        <v>3805</v>
      </c>
      <c r="D63" s="34" t="s">
        <v>3806</v>
      </c>
      <c r="E63" s="6">
        <f t="shared" si="1"/>
        <v>18.940000000000001</v>
      </c>
      <c r="F63" s="48">
        <v>2</v>
      </c>
      <c r="G63" s="6">
        <f t="shared" si="2"/>
        <v>9.4700000000000006</v>
      </c>
      <c r="H63" s="58">
        <f t="shared" si="3"/>
        <v>9.4700000000000006</v>
      </c>
    </row>
    <row r="64" spans="1:8" ht="15.75" customHeight="1">
      <c r="A64" s="8" t="s">
        <v>2658</v>
      </c>
      <c r="B64" s="33">
        <v>44794</v>
      </c>
      <c r="C64" s="34" t="s">
        <v>3805</v>
      </c>
      <c r="D64" s="34" t="s">
        <v>2833</v>
      </c>
      <c r="E64" s="6">
        <f t="shared" si="1"/>
        <v>14.98</v>
      </c>
      <c r="F64" s="48">
        <v>2</v>
      </c>
      <c r="G64" s="6">
        <f t="shared" si="2"/>
        <v>7.49</v>
      </c>
      <c r="H64" s="58">
        <f t="shared" si="3"/>
        <v>7.49</v>
      </c>
    </row>
    <row r="65" spans="1:8" ht="15.75" customHeight="1">
      <c r="A65" s="8" t="s">
        <v>2658</v>
      </c>
      <c r="B65" s="35">
        <v>44794</v>
      </c>
      <c r="C65" s="34" t="s">
        <v>3158</v>
      </c>
      <c r="D65" s="34" t="s">
        <v>471</v>
      </c>
      <c r="E65" s="6">
        <f t="shared" si="1"/>
        <v>20</v>
      </c>
      <c r="F65" s="48">
        <v>2</v>
      </c>
      <c r="G65" s="6">
        <f t="shared" si="2"/>
        <v>10</v>
      </c>
      <c r="H65" s="58">
        <f t="shared" si="3"/>
        <v>10</v>
      </c>
    </row>
    <row r="66" spans="1:8" ht="15.75" customHeight="1">
      <c r="A66" s="8" t="s">
        <v>2658</v>
      </c>
      <c r="B66" s="35">
        <v>44795</v>
      </c>
      <c r="C66" s="34" t="s">
        <v>3551</v>
      </c>
      <c r="D66" s="36" t="s">
        <v>62</v>
      </c>
      <c r="E66" s="6">
        <f t="shared" si="1"/>
        <v>2.2999999999999998</v>
      </c>
      <c r="F66" s="48">
        <v>2</v>
      </c>
      <c r="G66" s="6">
        <f t="shared" si="2"/>
        <v>1.1499999999999999</v>
      </c>
      <c r="H66" s="58">
        <f t="shared" si="3"/>
        <v>1.1499999999999999</v>
      </c>
    </row>
    <row r="67" spans="1:8" ht="15.75" customHeight="1">
      <c r="A67" s="8" t="s">
        <v>2658</v>
      </c>
      <c r="B67" s="35">
        <v>44795</v>
      </c>
      <c r="C67" s="34" t="s">
        <v>1916</v>
      </c>
      <c r="D67" s="34" t="s">
        <v>3807</v>
      </c>
      <c r="E67" s="6">
        <f t="shared" si="1"/>
        <v>20.350000000000001</v>
      </c>
      <c r="F67" s="48">
        <v>2</v>
      </c>
      <c r="G67" s="6">
        <f t="shared" si="2"/>
        <v>10.175000000000001</v>
      </c>
      <c r="H67" s="58">
        <f t="shared" si="3"/>
        <v>10.175000000000001</v>
      </c>
    </row>
    <row r="68" spans="1:8" ht="15.75" customHeight="1">
      <c r="A68" s="8" t="s">
        <v>2658</v>
      </c>
      <c r="B68" s="35">
        <v>44795</v>
      </c>
      <c r="C68" s="34" t="s">
        <v>336</v>
      </c>
      <c r="D68" s="34" t="s">
        <v>3808</v>
      </c>
      <c r="E68" s="6">
        <f t="shared" si="1"/>
        <v>11.02</v>
      </c>
      <c r="F68" s="48">
        <v>2</v>
      </c>
      <c r="G68" s="6">
        <f t="shared" si="2"/>
        <v>5.51</v>
      </c>
      <c r="H68" s="58">
        <f t="shared" si="3"/>
        <v>5.51</v>
      </c>
    </row>
    <row r="69" spans="1:8" ht="15.75" customHeight="1">
      <c r="A69" s="8" t="s">
        <v>2658</v>
      </c>
      <c r="B69" s="35">
        <v>44795</v>
      </c>
      <c r="C69" s="34" t="s">
        <v>3421</v>
      </c>
      <c r="D69" s="34" t="s">
        <v>438</v>
      </c>
      <c r="E69" s="6">
        <f t="shared" si="1"/>
        <v>139</v>
      </c>
      <c r="F69" s="48">
        <v>1</v>
      </c>
      <c r="G69" s="6">
        <f t="shared" si="2"/>
        <v>139</v>
      </c>
      <c r="H69" s="58">
        <f t="shared" si="3"/>
        <v>0</v>
      </c>
    </row>
    <row r="70" spans="1:8" ht="15.75" customHeight="1">
      <c r="A70" s="8" t="s">
        <v>2658</v>
      </c>
      <c r="B70" s="33">
        <v>44795</v>
      </c>
      <c r="C70" s="34" t="s">
        <v>3809</v>
      </c>
      <c r="D70" s="34" t="s">
        <v>346</v>
      </c>
      <c r="E70" s="6">
        <f t="shared" si="1"/>
        <v>2.5</v>
      </c>
      <c r="F70" s="49">
        <v>2</v>
      </c>
      <c r="G70" s="6">
        <f t="shared" si="2"/>
        <v>1.25</v>
      </c>
      <c r="H70" s="58">
        <f t="shared" si="3"/>
        <v>1.25</v>
      </c>
    </row>
    <row r="71" spans="1:8" ht="15.75" customHeight="1">
      <c r="A71" s="8" t="s">
        <v>2658</v>
      </c>
      <c r="B71" s="33">
        <v>44795</v>
      </c>
      <c r="C71" s="34" t="s">
        <v>3568</v>
      </c>
      <c r="D71" s="34" t="s">
        <v>66</v>
      </c>
      <c r="E71" s="6">
        <f t="shared" si="1"/>
        <v>2</v>
      </c>
      <c r="F71" s="49">
        <v>2</v>
      </c>
      <c r="G71" s="6">
        <f t="shared" si="2"/>
        <v>1</v>
      </c>
      <c r="H71" s="58">
        <f t="shared" si="3"/>
        <v>1</v>
      </c>
    </row>
    <row r="72" spans="1:8" ht="15.75" customHeight="1">
      <c r="A72" s="8" t="s">
        <v>2658</v>
      </c>
      <c r="B72" s="33">
        <v>44796</v>
      </c>
      <c r="C72" s="34" t="s">
        <v>2889</v>
      </c>
      <c r="D72" s="34" t="s">
        <v>3810</v>
      </c>
      <c r="E72" s="6">
        <f t="shared" si="1"/>
        <v>27.07</v>
      </c>
      <c r="F72" s="49">
        <v>2</v>
      </c>
      <c r="G72" s="6">
        <f t="shared" si="2"/>
        <v>13.535</v>
      </c>
      <c r="H72" s="58">
        <f t="shared" si="3"/>
        <v>13.535</v>
      </c>
    </row>
    <row r="73" spans="1:8" ht="15.75" customHeight="1">
      <c r="A73" s="8" t="s">
        <v>2658</v>
      </c>
      <c r="B73" s="33">
        <v>44796</v>
      </c>
      <c r="C73" s="34" t="s">
        <v>3142</v>
      </c>
      <c r="D73" s="34" t="s">
        <v>3811</v>
      </c>
      <c r="E73" s="6">
        <f t="shared" si="1"/>
        <v>6.83</v>
      </c>
      <c r="F73" s="48">
        <v>2</v>
      </c>
      <c r="G73" s="6">
        <f t="shared" si="2"/>
        <v>3.415</v>
      </c>
      <c r="H73" s="58">
        <f t="shared" si="3"/>
        <v>3.415</v>
      </c>
    </row>
    <row r="74" spans="1:8" ht="15.75" customHeight="1">
      <c r="A74" s="8" t="s">
        <v>2658</v>
      </c>
      <c r="B74" s="33">
        <v>44797</v>
      </c>
      <c r="C74" s="34" t="s">
        <v>1195</v>
      </c>
      <c r="D74" s="34" t="s">
        <v>2127</v>
      </c>
      <c r="E74" s="6">
        <f t="shared" si="1"/>
        <v>9.1999999999999993</v>
      </c>
      <c r="F74" s="48">
        <v>2</v>
      </c>
      <c r="G74" s="6">
        <f t="shared" si="2"/>
        <v>4.5999999999999996</v>
      </c>
      <c r="H74" s="58">
        <f t="shared" si="3"/>
        <v>4.5999999999999996</v>
      </c>
    </row>
    <row r="75" spans="1:8" ht="15.75" customHeight="1">
      <c r="A75" s="8" t="s">
        <v>2658</v>
      </c>
      <c r="B75" s="35">
        <v>44797</v>
      </c>
      <c r="C75" s="34" t="s">
        <v>3238</v>
      </c>
      <c r="D75" s="36" t="s">
        <v>1108</v>
      </c>
      <c r="E75" s="6">
        <f t="shared" si="1"/>
        <v>6.98</v>
      </c>
      <c r="F75" s="48">
        <v>2</v>
      </c>
      <c r="G75" s="6">
        <f t="shared" si="2"/>
        <v>3.49</v>
      </c>
      <c r="H75" s="58">
        <f t="shared" si="3"/>
        <v>3.49</v>
      </c>
    </row>
    <row r="76" spans="1:8" ht="15.75" customHeight="1">
      <c r="A76" s="8" t="s">
        <v>2658</v>
      </c>
      <c r="B76" s="33">
        <v>44797</v>
      </c>
      <c r="C76" s="34" t="s">
        <v>3812</v>
      </c>
      <c r="D76" s="34" t="s">
        <v>3813</v>
      </c>
      <c r="E76" s="6">
        <f t="shared" si="1"/>
        <v>185</v>
      </c>
      <c r="F76" s="48">
        <v>1</v>
      </c>
      <c r="G76" s="6">
        <f t="shared" si="2"/>
        <v>185</v>
      </c>
      <c r="H76" s="58">
        <f t="shared" si="3"/>
        <v>0</v>
      </c>
    </row>
    <row r="77" spans="1:8" ht="15.75" customHeight="1">
      <c r="A77" s="8" t="s">
        <v>2658</v>
      </c>
      <c r="B77" s="33">
        <v>44797</v>
      </c>
      <c r="C77" s="34" t="s">
        <v>3238</v>
      </c>
      <c r="D77" s="34" t="s">
        <v>2833</v>
      </c>
      <c r="E77" s="6">
        <f t="shared" si="1"/>
        <v>14.98</v>
      </c>
      <c r="F77" s="48">
        <v>0</v>
      </c>
      <c r="G77" s="6" t="str">
        <f t="shared" si="2"/>
        <v/>
      </c>
      <c r="H77" s="58">
        <f t="shared" si="3"/>
        <v>14.98</v>
      </c>
    </row>
    <row r="78" spans="1:8" ht="15.75" customHeight="1">
      <c r="A78" s="8" t="s">
        <v>2658</v>
      </c>
      <c r="B78" s="35">
        <v>44798</v>
      </c>
      <c r="C78" s="34" t="s">
        <v>3814</v>
      </c>
      <c r="D78" s="34" t="s">
        <v>3815</v>
      </c>
      <c r="E78" s="6">
        <f t="shared" si="1"/>
        <v>482</v>
      </c>
      <c r="F78" s="48">
        <v>6</v>
      </c>
      <c r="G78" s="6">
        <f t="shared" si="2"/>
        <v>80.333333333333329</v>
      </c>
      <c r="H78" s="58">
        <f t="shared" si="3"/>
        <v>401.66666666666669</v>
      </c>
    </row>
    <row r="79" spans="1:8" ht="15.75" customHeight="1">
      <c r="A79" s="8" t="s">
        <v>2658</v>
      </c>
      <c r="B79" s="35">
        <v>44798</v>
      </c>
      <c r="C79" s="36" t="s">
        <v>114</v>
      </c>
      <c r="D79" s="36" t="s">
        <v>2533</v>
      </c>
      <c r="E79" s="6">
        <f t="shared" si="1"/>
        <v>60</v>
      </c>
      <c r="F79" s="48">
        <v>2</v>
      </c>
      <c r="G79" s="6">
        <f t="shared" si="2"/>
        <v>30</v>
      </c>
      <c r="H79" s="58">
        <f t="shared" si="3"/>
        <v>30</v>
      </c>
    </row>
    <row r="80" spans="1:8" ht="15.75" customHeight="1">
      <c r="A80" s="8" t="s">
        <v>2658</v>
      </c>
      <c r="B80" s="35">
        <v>44798</v>
      </c>
      <c r="C80" s="34" t="s">
        <v>3728</v>
      </c>
      <c r="D80" s="34" t="s">
        <v>3729</v>
      </c>
      <c r="E80" s="6">
        <f t="shared" si="1"/>
        <v>45.03</v>
      </c>
      <c r="F80" s="48">
        <v>2</v>
      </c>
      <c r="G80" s="6">
        <f t="shared" si="2"/>
        <v>22.515000000000001</v>
      </c>
      <c r="H80" s="58">
        <f t="shared" si="3"/>
        <v>22.515000000000001</v>
      </c>
    </row>
    <row r="81" spans="1:8" ht="15.75" customHeight="1">
      <c r="A81" s="8" t="s">
        <v>2658</v>
      </c>
      <c r="B81" s="33">
        <v>44799</v>
      </c>
      <c r="C81" s="34" t="s">
        <v>3615</v>
      </c>
      <c r="D81" s="34" t="s">
        <v>3628</v>
      </c>
      <c r="E81" s="6">
        <f t="shared" si="1"/>
        <v>25.19</v>
      </c>
      <c r="F81" s="49">
        <v>2</v>
      </c>
      <c r="G81" s="6">
        <f t="shared" si="2"/>
        <v>12.595000000000001</v>
      </c>
      <c r="H81" s="58">
        <f t="shared" si="3"/>
        <v>12.595000000000001</v>
      </c>
    </row>
    <row r="82" spans="1:8" ht="15.75" customHeight="1">
      <c r="A82" s="8" t="s">
        <v>2658</v>
      </c>
      <c r="B82" s="35">
        <v>44799</v>
      </c>
      <c r="C82" s="34" t="s">
        <v>3816</v>
      </c>
      <c r="D82" s="34" t="s">
        <v>768</v>
      </c>
      <c r="E82" s="6">
        <f t="shared" si="1"/>
        <v>12</v>
      </c>
      <c r="F82" s="48">
        <v>2</v>
      </c>
      <c r="G82" s="6">
        <f t="shared" si="2"/>
        <v>6</v>
      </c>
      <c r="H82" s="58">
        <f t="shared" si="3"/>
        <v>6</v>
      </c>
    </row>
    <row r="83" spans="1:8" ht="15.75" customHeight="1">
      <c r="A83" s="8" t="s">
        <v>2658</v>
      </c>
      <c r="B83" s="35">
        <v>44799</v>
      </c>
      <c r="C83" s="34" t="s">
        <v>3277</v>
      </c>
      <c r="D83" s="34" t="s">
        <v>2048</v>
      </c>
      <c r="E83" s="6">
        <f t="shared" si="1"/>
        <v>18.100000000000001</v>
      </c>
      <c r="F83" s="49">
        <v>2</v>
      </c>
      <c r="G83" s="6">
        <f t="shared" si="2"/>
        <v>9.0500000000000007</v>
      </c>
      <c r="H83" s="58">
        <f t="shared" si="3"/>
        <v>9.0500000000000007</v>
      </c>
    </row>
    <row r="84" spans="1:8" ht="15.75" customHeight="1">
      <c r="A84" s="8" t="s">
        <v>2658</v>
      </c>
      <c r="B84" s="35">
        <v>44799</v>
      </c>
      <c r="C84" s="34" t="s">
        <v>2511</v>
      </c>
      <c r="D84" s="34" t="s">
        <v>3817</v>
      </c>
      <c r="E84" s="6">
        <f t="shared" si="1"/>
        <v>1734.68</v>
      </c>
      <c r="F84" s="48">
        <v>2</v>
      </c>
      <c r="G84" s="6">
        <f t="shared" si="2"/>
        <v>867.34</v>
      </c>
      <c r="H84" s="58">
        <f t="shared" si="3"/>
        <v>867.34</v>
      </c>
    </row>
    <row r="85" spans="1:8" ht="15.75" customHeight="1">
      <c r="A85" s="8" t="s">
        <v>2658</v>
      </c>
      <c r="B85" s="33">
        <v>44799</v>
      </c>
      <c r="C85" s="34" t="s">
        <v>2027</v>
      </c>
      <c r="D85" s="36" t="s">
        <v>3818</v>
      </c>
      <c r="E85" s="6">
        <f t="shared" si="1"/>
        <v>84.91</v>
      </c>
      <c r="F85" s="48">
        <v>2</v>
      </c>
      <c r="G85" s="6">
        <f t="shared" si="2"/>
        <v>42.454999999999998</v>
      </c>
      <c r="H85" s="58">
        <f t="shared" si="3"/>
        <v>42.454999999999998</v>
      </c>
    </row>
    <row r="86" spans="1:8" ht="15.75" customHeight="1">
      <c r="A86" s="8" t="s">
        <v>2658</v>
      </c>
      <c r="B86" s="33">
        <v>44799</v>
      </c>
      <c r="C86" s="34" t="s">
        <v>2511</v>
      </c>
      <c r="D86" s="34" t="s">
        <v>3819</v>
      </c>
      <c r="E86" s="6">
        <f t="shared" si="1"/>
        <v>62.54</v>
      </c>
      <c r="F86" s="48">
        <v>2</v>
      </c>
      <c r="G86" s="6">
        <f t="shared" si="2"/>
        <v>31.27</v>
      </c>
      <c r="H86" s="58">
        <f t="shared" si="3"/>
        <v>31.27</v>
      </c>
    </row>
    <row r="87" spans="1:8" ht="15.75" customHeight="1">
      <c r="A87" s="8" t="s">
        <v>2658</v>
      </c>
      <c r="B87" s="33">
        <v>44799</v>
      </c>
      <c r="C87" s="34" t="s">
        <v>2823</v>
      </c>
      <c r="D87" s="34" t="s">
        <v>59</v>
      </c>
      <c r="E87" s="6">
        <f t="shared" si="1"/>
        <v>2.9</v>
      </c>
      <c r="F87" s="48">
        <v>2</v>
      </c>
      <c r="G87" s="6">
        <f t="shared" si="2"/>
        <v>1.45</v>
      </c>
      <c r="H87" s="58">
        <f t="shared" si="3"/>
        <v>1.45</v>
      </c>
    </row>
    <row r="88" spans="1:8" ht="15.75" customHeight="1">
      <c r="A88" s="8" t="s">
        <v>2658</v>
      </c>
      <c r="B88" s="35">
        <v>44799</v>
      </c>
      <c r="C88" s="36" t="s">
        <v>2404</v>
      </c>
      <c r="D88" s="36" t="s">
        <v>3820</v>
      </c>
      <c r="E88" s="6">
        <f t="shared" si="1"/>
        <v>75.48</v>
      </c>
      <c r="F88" s="48">
        <v>2</v>
      </c>
      <c r="G88" s="6">
        <f t="shared" si="2"/>
        <v>37.74</v>
      </c>
      <c r="H88" s="58">
        <f t="shared" si="3"/>
        <v>37.74</v>
      </c>
    </row>
    <row r="89" spans="1:8" ht="15.75" customHeight="1">
      <c r="A89" s="8" t="s">
        <v>2658</v>
      </c>
      <c r="B89" s="35">
        <v>44800</v>
      </c>
      <c r="C89" s="34" t="s">
        <v>211</v>
      </c>
      <c r="D89" s="34" t="s">
        <v>3821</v>
      </c>
      <c r="E89" s="6">
        <f t="shared" si="1"/>
        <v>263.7</v>
      </c>
      <c r="F89" s="48">
        <v>6</v>
      </c>
      <c r="G89" s="6">
        <f t="shared" si="2"/>
        <v>43.949999999999996</v>
      </c>
      <c r="H89" s="58">
        <f t="shared" si="3"/>
        <v>219.75</v>
      </c>
    </row>
    <row r="90" spans="1:8" ht="15.75" customHeight="1">
      <c r="A90" s="8" t="s">
        <v>2658</v>
      </c>
      <c r="B90" s="35">
        <v>44800</v>
      </c>
      <c r="C90" s="34" t="s">
        <v>3822</v>
      </c>
      <c r="D90" s="34" t="s">
        <v>2008</v>
      </c>
      <c r="E90" s="6">
        <f t="shared" si="1"/>
        <v>0.95</v>
      </c>
      <c r="F90" s="49">
        <v>2</v>
      </c>
      <c r="G90" s="6">
        <f t="shared" si="2"/>
        <v>0.47499999999999998</v>
      </c>
      <c r="H90" s="58">
        <f t="shared" si="3"/>
        <v>0.47499999999999998</v>
      </c>
    </row>
    <row r="91" spans="1:8" ht="15.75" customHeight="1">
      <c r="A91" s="8" t="s">
        <v>2658</v>
      </c>
      <c r="B91" s="35">
        <v>44800</v>
      </c>
      <c r="C91" s="34" t="s">
        <v>3823</v>
      </c>
      <c r="D91" s="34" t="s">
        <v>675</v>
      </c>
      <c r="E91" s="6">
        <f t="shared" si="1"/>
        <v>39.99</v>
      </c>
      <c r="F91" s="48">
        <v>2</v>
      </c>
      <c r="G91" s="6">
        <f t="shared" si="2"/>
        <v>19.995000000000001</v>
      </c>
      <c r="H91" s="58">
        <f t="shared" si="3"/>
        <v>19.995000000000001</v>
      </c>
    </row>
    <row r="92" spans="1:8" ht="15.75" customHeight="1">
      <c r="A92" s="8" t="s">
        <v>2658</v>
      </c>
      <c r="B92" s="33">
        <v>44800</v>
      </c>
      <c r="C92" s="34" t="s">
        <v>3824</v>
      </c>
      <c r="D92" s="34" t="s">
        <v>3825</v>
      </c>
      <c r="E92" s="6">
        <f t="shared" si="1"/>
        <v>2.5499999999999998</v>
      </c>
      <c r="F92" s="48">
        <v>2</v>
      </c>
      <c r="G92" s="6">
        <f t="shared" si="2"/>
        <v>1.2749999999999999</v>
      </c>
      <c r="H92" s="58">
        <f t="shared" si="3"/>
        <v>1.2749999999999999</v>
      </c>
    </row>
    <row r="93" spans="1:8" ht="15.75" customHeight="1">
      <c r="A93" s="8" t="s">
        <v>2658</v>
      </c>
      <c r="B93" s="35">
        <v>44800</v>
      </c>
      <c r="C93" s="34" t="s">
        <v>211</v>
      </c>
      <c r="D93" s="34" t="s">
        <v>2552</v>
      </c>
      <c r="E93" s="6">
        <f t="shared" si="1"/>
        <v>15.3</v>
      </c>
      <c r="F93" s="57">
        <v>2</v>
      </c>
      <c r="G93" s="6">
        <f t="shared" si="2"/>
        <v>7.65</v>
      </c>
      <c r="H93" s="58">
        <f t="shared" si="3"/>
        <v>7.65</v>
      </c>
    </row>
    <row r="94" spans="1:8" ht="15.75" customHeight="1">
      <c r="A94" s="8" t="s">
        <v>2658</v>
      </c>
      <c r="B94" s="33">
        <v>44800</v>
      </c>
      <c r="C94" s="34" t="s">
        <v>3802</v>
      </c>
      <c r="D94" s="36" t="s">
        <v>77</v>
      </c>
      <c r="E94" s="6">
        <f t="shared" si="1"/>
        <v>50</v>
      </c>
      <c r="F94" s="48">
        <v>2</v>
      </c>
      <c r="G94" s="6">
        <f t="shared" si="2"/>
        <v>25</v>
      </c>
      <c r="H94" s="58">
        <f t="shared" si="3"/>
        <v>25</v>
      </c>
    </row>
    <row r="95" spans="1:8" ht="15.75" customHeight="1">
      <c r="A95" s="8" t="s">
        <v>2658</v>
      </c>
      <c r="B95" s="33">
        <v>44800</v>
      </c>
      <c r="C95" s="34" t="s">
        <v>2675</v>
      </c>
      <c r="D95" s="34" t="s">
        <v>2101</v>
      </c>
      <c r="E95" s="6">
        <f t="shared" si="1"/>
        <v>15.6</v>
      </c>
      <c r="F95" s="49">
        <v>2</v>
      </c>
      <c r="G95" s="6">
        <f t="shared" si="2"/>
        <v>7.8</v>
      </c>
      <c r="H95" s="58">
        <f t="shared" si="3"/>
        <v>7.8</v>
      </c>
    </row>
    <row r="96" spans="1:8" ht="15.75" customHeight="1">
      <c r="A96" s="8" t="s">
        <v>2658</v>
      </c>
      <c r="B96" s="35">
        <v>44801</v>
      </c>
      <c r="C96" s="34" t="s">
        <v>2166</v>
      </c>
      <c r="D96" s="34" t="s">
        <v>3826</v>
      </c>
      <c r="E96" s="6">
        <f t="shared" si="1"/>
        <v>40.659999999999997</v>
      </c>
      <c r="F96" s="48">
        <v>1</v>
      </c>
      <c r="G96" s="6">
        <f t="shared" si="2"/>
        <v>40.659999999999997</v>
      </c>
      <c r="H96" s="58">
        <f t="shared" si="3"/>
        <v>0</v>
      </c>
    </row>
    <row r="97" spans="1:8" ht="15.75" customHeight="1">
      <c r="A97" s="8" t="s">
        <v>2658</v>
      </c>
      <c r="B97" s="35">
        <v>44801</v>
      </c>
      <c r="C97" s="34" t="s">
        <v>1</v>
      </c>
      <c r="D97" s="34" t="s">
        <v>3827</v>
      </c>
      <c r="E97" s="6">
        <f t="shared" si="1"/>
        <v>66.849999999999994</v>
      </c>
      <c r="F97" s="48">
        <v>2</v>
      </c>
      <c r="G97" s="6">
        <f t="shared" si="2"/>
        <v>33.424999999999997</v>
      </c>
      <c r="H97" s="58">
        <f t="shared" si="3"/>
        <v>33.424999999999997</v>
      </c>
    </row>
    <row r="98" spans="1:8" ht="15.75" customHeight="1">
      <c r="A98" s="8" t="s">
        <v>2658</v>
      </c>
      <c r="B98" s="35">
        <v>44801</v>
      </c>
      <c r="C98" s="34" t="s">
        <v>3828</v>
      </c>
      <c r="D98" s="34" t="s">
        <v>3059</v>
      </c>
      <c r="E98" s="6">
        <f t="shared" si="1"/>
        <v>38.72</v>
      </c>
      <c r="F98" s="48">
        <v>1</v>
      </c>
      <c r="G98" s="6">
        <f t="shared" si="2"/>
        <v>38.72</v>
      </c>
      <c r="H98" s="58">
        <f t="shared" si="3"/>
        <v>0</v>
      </c>
    </row>
    <row r="99" spans="1:8" ht="15.75" customHeight="1">
      <c r="A99" s="8" t="s">
        <v>2658</v>
      </c>
      <c r="B99" s="35">
        <v>44802</v>
      </c>
      <c r="C99" s="34" t="s">
        <v>2812</v>
      </c>
      <c r="D99" s="34" t="s">
        <v>3829</v>
      </c>
      <c r="E99" s="6">
        <f t="shared" si="1"/>
        <v>34.130000000000003</v>
      </c>
      <c r="F99" s="48">
        <v>2</v>
      </c>
      <c r="G99" s="6">
        <f t="shared" si="2"/>
        <v>17.065000000000001</v>
      </c>
      <c r="H99" s="58">
        <f t="shared" si="3"/>
        <v>17.065000000000001</v>
      </c>
    </row>
    <row r="100" spans="1:8" ht="15.75" customHeight="1">
      <c r="A100" s="8" t="s">
        <v>2658</v>
      </c>
      <c r="B100" s="33">
        <v>44802</v>
      </c>
      <c r="C100" s="34" t="s">
        <v>3830</v>
      </c>
      <c r="D100" s="34" t="s">
        <v>1114</v>
      </c>
      <c r="E100" s="6">
        <f t="shared" si="1"/>
        <v>3.6</v>
      </c>
      <c r="F100" s="48">
        <v>2</v>
      </c>
      <c r="G100" s="6">
        <f t="shared" si="2"/>
        <v>1.8</v>
      </c>
      <c r="H100" s="58">
        <f t="shared" si="3"/>
        <v>1.8</v>
      </c>
    </row>
    <row r="101" spans="1:8" ht="15.75" customHeight="1">
      <c r="A101" s="8" t="s">
        <v>2658</v>
      </c>
      <c r="B101" s="33">
        <v>44802</v>
      </c>
      <c r="C101" s="34" t="s">
        <v>813</v>
      </c>
      <c r="D101" s="34" t="s">
        <v>3831</v>
      </c>
      <c r="E101" s="6">
        <f t="shared" si="1"/>
        <v>10.25</v>
      </c>
      <c r="F101" s="48">
        <v>2</v>
      </c>
      <c r="G101" s="6">
        <f t="shared" si="2"/>
        <v>5.125</v>
      </c>
      <c r="H101" s="58">
        <f t="shared" si="3"/>
        <v>5.125</v>
      </c>
    </row>
    <row r="102" spans="1:8" ht="15.75" customHeight="1">
      <c r="A102" s="8" t="s">
        <v>2658</v>
      </c>
      <c r="B102" s="35">
        <v>44803</v>
      </c>
      <c r="C102" s="34" t="s">
        <v>2451</v>
      </c>
      <c r="D102" s="34" t="s">
        <v>1824</v>
      </c>
      <c r="E102" s="6">
        <f t="shared" si="1"/>
        <v>15.9</v>
      </c>
      <c r="F102" s="48">
        <v>2</v>
      </c>
      <c r="G102" s="6">
        <f t="shared" si="2"/>
        <v>7.95</v>
      </c>
      <c r="H102" s="58">
        <f t="shared" si="3"/>
        <v>7.95</v>
      </c>
    </row>
    <row r="103" spans="1:8" ht="15.75" customHeight="1">
      <c r="A103" s="8" t="s">
        <v>2658</v>
      </c>
      <c r="B103" s="35">
        <v>44803</v>
      </c>
      <c r="C103" s="34" t="s">
        <v>3277</v>
      </c>
      <c r="D103" s="34" t="s">
        <v>2048</v>
      </c>
      <c r="E103" s="6">
        <f t="shared" si="1"/>
        <v>18.100000000000001</v>
      </c>
      <c r="F103" s="48">
        <v>2</v>
      </c>
      <c r="G103" s="6">
        <f t="shared" si="2"/>
        <v>9.0500000000000007</v>
      </c>
      <c r="H103" s="58">
        <f t="shared" si="3"/>
        <v>9.0500000000000007</v>
      </c>
    </row>
    <row r="104" spans="1:8" ht="15.75" customHeight="1">
      <c r="A104" s="8" t="s">
        <v>2658</v>
      </c>
      <c r="B104" s="35">
        <v>44803</v>
      </c>
      <c r="C104" s="34" t="s">
        <v>5</v>
      </c>
      <c r="D104" s="34" t="s">
        <v>46</v>
      </c>
      <c r="E104" s="6">
        <f t="shared" si="1"/>
        <v>6.85</v>
      </c>
      <c r="F104" s="48">
        <v>2</v>
      </c>
      <c r="G104" s="6">
        <f t="shared" si="2"/>
        <v>3.4249999999999998</v>
      </c>
      <c r="H104" s="58">
        <f t="shared" si="3"/>
        <v>3.4249999999999998</v>
      </c>
    </row>
    <row r="105" spans="1:8" ht="15.75" customHeight="1">
      <c r="A105" s="8" t="s">
        <v>2658</v>
      </c>
      <c r="B105" s="33">
        <v>44804</v>
      </c>
      <c r="C105" s="34" t="s">
        <v>2580</v>
      </c>
      <c r="D105" s="34" t="s">
        <v>3832</v>
      </c>
      <c r="E105" s="6">
        <f t="shared" si="1"/>
        <v>130.65</v>
      </c>
      <c r="F105" s="48">
        <v>2</v>
      </c>
      <c r="G105" s="6">
        <f t="shared" si="2"/>
        <v>65.325000000000003</v>
      </c>
      <c r="H105" s="58">
        <f t="shared" si="3"/>
        <v>65.325000000000003</v>
      </c>
    </row>
    <row r="106" spans="1:8" ht="15.75" customHeight="1">
      <c r="A106" s="8" t="s">
        <v>2658</v>
      </c>
      <c r="B106" s="35">
        <v>44805</v>
      </c>
      <c r="C106" s="34" t="s">
        <v>2645</v>
      </c>
      <c r="D106" s="34" t="s">
        <v>768</v>
      </c>
      <c r="E106" s="6">
        <f t="shared" si="1"/>
        <v>12</v>
      </c>
      <c r="F106" s="48">
        <v>0</v>
      </c>
      <c r="G106" s="6" t="str">
        <f t="shared" si="2"/>
        <v/>
      </c>
      <c r="H106" s="58">
        <f t="shared" si="3"/>
        <v>12</v>
      </c>
    </row>
    <row r="107" spans="1:8" ht="15.75" customHeight="1">
      <c r="A107" s="8" t="s">
        <v>2658</v>
      </c>
      <c r="B107" s="35">
        <v>44807</v>
      </c>
      <c r="C107" s="34" t="s">
        <v>3528</v>
      </c>
      <c r="D107" s="34" t="s">
        <v>3529</v>
      </c>
      <c r="E107" s="6">
        <f t="shared" si="1"/>
        <v>652</v>
      </c>
      <c r="F107" s="48">
        <v>2</v>
      </c>
      <c r="G107" s="6">
        <f t="shared" si="2"/>
        <v>326</v>
      </c>
      <c r="H107" s="58">
        <f t="shared" si="3"/>
        <v>326</v>
      </c>
    </row>
    <row r="108" spans="1:8" ht="15.75" customHeight="1">
      <c r="A108" s="8" t="s">
        <v>3361</v>
      </c>
      <c r="B108" s="35">
        <v>44778</v>
      </c>
      <c r="C108" s="34" t="s">
        <v>3833</v>
      </c>
      <c r="D108" s="34" t="s">
        <v>471</v>
      </c>
      <c r="E108" s="6">
        <f t="shared" si="1"/>
        <v>20</v>
      </c>
      <c r="F108" s="48">
        <v>2</v>
      </c>
      <c r="G108" s="6">
        <f t="shared" si="2"/>
        <v>10</v>
      </c>
      <c r="H108" s="58">
        <f t="shared" si="3"/>
        <v>10</v>
      </c>
    </row>
    <row r="109" spans="1:8" ht="15.75" customHeight="1">
      <c r="A109" s="8" t="s">
        <v>3361</v>
      </c>
      <c r="B109" s="35">
        <v>44783</v>
      </c>
      <c r="C109" s="34" t="s">
        <v>292</v>
      </c>
      <c r="D109" s="34" t="s">
        <v>3834</v>
      </c>
      <c r="E109" s="6">
        <f t="shared" si="1"/>
        <v>74.55</v>
      </c>
      <c r="F109" s="48">
        <v>2</v>
      </c>
      <c r="G109" s="6">
        <f t="shared" si="2"/>
        <v>37.274999999999999</v>
      </c>
      <c r="H109" s="58">
        <f t="shared" si="3"/>
        <v>37.274999999999999</v>
      </c>
    </row>
    <row r="110" spans="1:8" ht="15.75" customHeight="1">
      <c r="A110" s="8" t="s">
        <v>3361</v>
      </c>
      <c r="B110" s="35">
        <v>44785</v>
      </c>
      <c r="C110" s="34" t="s">
        <v>3835</v>
      </c>
      <c r="D110" s="34" t="s">
        <v>358</v>
      </c>
      <c r="E110" s="6">
        <f t="shared" si="1"/>
        <v>10</v>
      </c>
      <c r="F110" s="48">
        <v>2</v>
      </c>
      <c r="G110" s="6">
        <f t="shared" si="2"/>
        <v>5</v>
      </c>
      <c r="H110" s="58">
        <f t="shared" si="3"/>
        <v>5</v>
      </c>
    </row>
    <row r="111" spans="1:8" ht="15.75" customHeight="1">
      <c r="A111" s="8" t="s">
        <v>3361</v>
      </c>
      <c r="B111" s="33">
        <v>44789</v>
      </c>
      <c r="C111" s="34" t="s">
        <v>3836</v>
      </c>
      <c r="D111" s="36" t="s">
        <v>358</v>
      </c>
      <c r="E111" s="6">
        <f t="shared" si="1"/>
        <v>10</v>
      </c>
      <c r="F111" s="48">
        <v>2</v>
      </c>
      <c r="G111" s="6">
        <f t="shared" si="2"/>
        <v>5</v>
      </c>
      <c r="H111" s="58">
        <f t="shared" si="3"/>
        <v>5</v>
      </c>
    </row>
    <row r="112" spans="1:8" ht="15.75" customHeight="1">
      <c r="A112" s="8" t="s">
        <v>3361</v>
      </c>
      <c r="B112" s="35">
        <v>44794</v>
      </c>
      <c r="C112" s="34" t="s">
        <v>292</v>
      </c>
      <c r="D112" s="34" t="s">
        <v>3837</v>
      </c>
      <c r="E112" s="6">
        <f t="shared" si="1"/>
        <v>73.08</v>
      </c>
      <c r="F112" s="48">
        <v>2</v>
      </c>
      <c r="G112" s="6">
        <f t="shared" si="2"/>
        <v>36.54</v>
      </c>
      <c r="H112" s="58">
        <f t="shared" si="3"/>
        <v>36.54</v>
      </c>
    </row>
    <row r="113" spans="1:8" ht="15.75" customHeight="1">
      <c r="A113" s="8" t="s">
        <v>3361</v>
      </c>
      <c r="B113" s="33">
        <v>44796</v>
      </c>
      <c r="C113" s="34" t="s">
        <v>3838</v>
      </c>
      <c r="D113" s="34" t="s">
        <v>358</v>
      </c>
      <c r="E113" s="6">
        <f t="shared" si="1"/>
        <v>10</v>
      </c>
      <c r="F113" s="48">
        <v>2</v>
      </c>
      <c r="G113" s="6">
        <f t="shared" si="2"/>
        <v>5</v>
      </c>
      <c r="H113" s="58">
        <f t="shared" si="3"/>
        <v>5</v>
      </c>
    </row>
    <row r="114" spans="1:8" ht="15.75" customHeight="1">
      <c r="A114" s="8" t="s">
        <v>3361</v>
      </c>
      <c r="B114" s="33">
        <v>44797</v>
      </c>
      <c r="C114" s="34" t="s">
        <v>3839</v>
      </c>
      <c r="D114" s="34" t="s">
        <v>640</v>
      </c>
      <c r="E114" s="6">
        <f t="shared" si="1"/>
        <v>40</v>
      </c>
      <c r="F114" s="48">
        <v>2</v>
      </c>
      <c r="G114" s="6">
        <f t="shared" si="2"/>
        <v>20</v>
      </c>
      <c r="H114" s="58">
        <f t="shared" si="3"/>
        <v>20</v>
      </c>
    </row>
    <row r="115" spans="1:8" ht="15.75" customHeight="1">
      <c r="A115" s="8" t="s">
        <v>3361</v>
      </c>
      <c r="B115" s="33">
        <v>44798</v>
      </c>
      <c r="C115" s="34" t="s">
        <v>3840</v>
      </c>
      <c r="D115" s="34" t="s">
        <v>471</v>
      </c>
      <c r="E115" s="6">
        <f t="shared" si="1"/>
        <v>20</v>
      </c>
      <c r="F115" s="48">
        <v>2</v>
      </c>
      <c r="G115" s="6">
        <f t="shared" si="2"/>
        <v>10</v>
      </c>
      <c r="H115" s="58">
        <f t="shared" si="3"/>
        <v>10</v>
      </c>
    </row>
    <row r="116" spans="1:8" ht="15.75" customHeight="1">
      <c r="A116" s="8" t="s">
        <v>3361</v>
      </c>
      <c r="B116" s="35">
        <v>44799</v>
      </c>
      <c r="C116" s="34" t="s">
        <v>3841</v>
      </c>
      <c r="D116" s="34" t="s">
        <v>358</v>
      </c>
      <c r="E116" s="6">
        <f t="shared" si="1"/>
        <v>10</v>
      </c>
      <c r="F116" s="48">
        <v>2</v>
      </c>
      <c r="G116" s="6">
        <f t="shared" si="2"/>
        <v>5</v>
      </c>
      <c r="H116" s="58">
        <f t="shared" si="3"/>
        <v>5</v>
      </c>
    </row>
    <row r="117" spans="1:8" ht="15.75" customHeight="1">
      <c r="A117" s="8" t="s">
        <v>3361</v>
      </c>
      <c r="B117" s="33">
        <v>44802</v>
      </c>
      <c r="C117" s="34" t="s">
        <v>3842</v>
      </c>
      <c r="D117" s="34" t="s">
        <v>2339</v>
      </c>
      <c r="E117" s="6">
        <f t="shared" si="1"/>
        <v>160</v>
      </c>
      <c r="F117" s="49">
        <v>2</v>
      </c>
      <c r="G117" s="6">
        <f t="shared" si="2"/>
        <v>80</v>
      </c>
      <c r="H117" s="58">
        <f t="shared" si="3"/>
        <v>80</v>
      </c>
    </row>
    <row r="118" spans="1:8" ht="15.75" customHeight="1">
      <c r="A118" s="8" t="s">
        <v>3361</v>
      </c>
      <c r="B118" s="35">
        <v>44804</v>
      </c>
      <c r="C118" s="34" t="s">
        <v>3843</v>
      </c>
      <c r="D118" s="36" t="s">
        <v>358</v>
      </c>
      <c r="E118" s="6">
        <f t="shared" si="1"/>
        <v>10</v>
      </c>
      <c r="F118" s="48">
        <v>2</v>
      </c>
      <c r="G118" s="6">
        <f t="shared" si="2"/>
        <v>5</v>
      </c>
      <c r="H118" s="58">
        <f t="shared" si="3"/>
        <v>5</v>
      </c>
    </row>
    <row r="119" spans="1:8" ht="15.75" customHeight="1">
      <c r="A119" s="8"/>
      <c r="B119" s="33"/>
      <c r="E119" s="6"/>
      <c r="F119" s="48"/>
      <c r="G119" s="6"/>
      <c r="H119" s="58"/>
    </row>
    <row r="120" spans="1:8" ht="15.75" customHeight="1">
      <c r="A120" s="8"/>
      <c r="B120" s="33"/>
      <c r="E120" s="6"/>
      <c r="F120" s="49"/>
      <c r="G120" s="6"/>
      <c r="H120" s="58"/>
    </row>
    <row r="121" spans="1:8" ht="15.75" customHeight="1">
      <c r="A121" s="8"/>
      <c r="B121" s="33"/>
      <c r="E121" s="6"/>
      <c r="F121" s="48"/>
      <c r="G121" s="6"/>
      <c r="H121" s="58"/>
    </row>
    <row r="122" spans="1:8" ht="15.75" customHeight="1">
      <c r="A122" s="8"/>
      <c r="B122" s="33"/>
      <c r="E122" s="6"/>
      <c r="F122" s="48"/>
      <c r="G122" s="6"/>
      <c r="H122" s="58"/>
    </row>
    <row r="123" spans="1:8" ht="15.75" customHeight="1">
      <c r="A123" s="8"/>
      <c r="B123" s="35"/>
      <c r="C123" s="36"/>
      <c r="D123" s="36"/>
      <c r="E123" s="6"/>
      <c r="F123" s="49"/>
      <c r="G123" s="6"/>
      <c r="H123" s="58"/>
    </row>
    <row r="124" spans="1:8" ht="15.75" customHeight="1">
      <c r="A124" s="8"/>
      <c r="B124" s="33"/>
      <c r="E124" s="6"/>
      <c r="F124" s="48"/>
      <c r="G124" s="6"/>
      <c r="H124" s="58"/>
    </row>
    <row r="125" spans="1:8" ht="15.75" customHeight="1">
      <c r="A125" s="8"/>
      <c r="B125" s="33"/>
      <c r="E125" s="6"/>
      <c r="F125" s="48"/>
      <c r="G125" s="6"/>
      <c r="H125" s="58"/>
    </row>
    <row r="126" spans="1:8" ht="15.75" customHeight="1">
      <c r="A126" s="8"/>
      <c r="B126" s="33"/>
      <c r="E126" s="6"/>
      <c r="F126" s="49"/>
      <c r="G126" s="6"/>
      <c r="H126" s="58"/>
    </row>
    <row r="127" spans="1:8" ht="15.75" customHeight="1">
      <c r="A127" s="8"/>
      <c r="B127" s="33"/>
      <c r="E127" s="6"/>
      <c r="F127" s="48"/>
      <c r="G127" s="6"/>
      <c r="H127" s="58"/>
    </row>
    <row r="128" spans="1:8" ht="15.75" customHeight="1">
      <c r="A128" s="8"/>
      <c r="B128" s="33"/>
      <c r="E128" s="6"/>
      <c r="F128" s="48"/>
      <c r="G128" s="6"/>
      <c r="H128" s="58"/>
    </row>
    <row r="129" spans="1:8" ht="15.75" customHeight="1">
      <c r="A129" s="8"/>
      <c r="B129" s="33"/>
      <c r="E129" s="6"/>
      <c r="F129" s="49"/>
      <c r="G129" s="6"/>
      <c r="H129" s="58"/>
    </row>
    <row r="130" spans="1:8" ht="15.75" customHeight="1">
      <c r="A130" s="8"/>
      <c r="B130" s="33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9"/>
      <c r="G132" s="6"/>
      <c r="H132" s="58"/>
    </row>
    <row r="133" spans="1:8" ht="15.75" customHeight="1">
      <c r="A133" s="8"/>
      <c r="B133" s="33"/>
      <c r="E133" s="6"/>
      <c r="F133" s="49"/>
      <c r="G133" s="6"/>
      <c r="H133" s="58"/>
    </row>
    <row r="134" spans="1:8" ht="15.75" customHeight="1">
      <c r="A134" s="8"/>
      <c r="B134" s="33"/>
      <c r="E134" s="6"/>
      <c r="F134" s="49"/>
      <c r="G134" s="6"/>
      <c r="H134" s="58"/>
    </row>
    <row r="135" spans="1:8" ht="15.75" customHeight="1">
      <c r="A135" s="8"/>
      <c r="B135" s="35"/>
      <c r="E135" s="6"/>
      <c r="F135" s="49"/>
      <c r="G135" s="6"/>
      <c r="H135" s="58"/>
    </row>
    <row r="136" spans="1:8" ht="15.75" customHeight="1">
      <c r="A136" s="8"/>
      <c r="B136" s="35"/>
      <c r="E136" s="6"/>
      <c r="F136" s="49"/>
      <c r="G136" s="6"/>
      <c r="H136" s="58"/>
    </row>
    <row r="137" spans="1:8" ht="15.75" customHeight="1">
      <c r="A137" s="8"/>
      <c r="B137" s="35"/>
      <c r="E137" s="6"/>
      <c r="F137" s="49"/>
      <c r="G137" s="6"/>
      <c r="H137" s="58"/>
    </row>
    <row r="138" spans="1:8" ht="15.75" customHeight="1">
      <c r="A138" s="8"/>
      <c r="B138" s="35"/>
      <c r="E138" s="6"/>
      <c r="F138" s="49"/>
      <c r="G138" s="6"/>
      <c r="H138" s="58"/>
    </row>
    <row r="139" spans="1:8" ht="15.75" customHeight="1">
      <c r="A139" s="8"/>
      <c r="B139" s="35"/>
      <c r="E139" s="6"/>
      <c r="F139" s="49"/>
      <c r="G139" s="6"/>
      <c r="H139" s="58"/>
    </row>
    <row r="140" spans="1:8" ht="15.75" customHeight="1">
      <c r="A140" s="8"/>
      <c r="B140" s="35"/>
      <c r="E140" s="6"/>
      <c r="F140" s="49"/>
      <c r="G140" s="6"/>
      <c r="H140" s="58"/>
    </row>
    <row r="141" spans="1:8" ht="15.75" customHeight="1">
      <c r="A141" s="8"/>
      <c r="B141" s="35"/>
      <c r="E141" s="6"/>
      <c r="F141" s="49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A146" s="8"/>
      <c r="B146" s="33"/>
      <c r="E146" s="6"/>
      <c r="F146" s="49"/>
      <c r="G146" s="6"/>
      <c r="H146" s="58"/>
    </row>
    <row r="147" spans="1:8" ht="15.75" customHeight="1">
      <c r="A147" s="8"/>
      <c r="B147" s="35"/>
      <c r="E147" s="6"/>
      <c r="F147" s="49"/>
      <c r="G147" s="6"/>
      <c r="H147" s="58"/>
    </row>
    <row r="148" spans="1:8" ht="15.75" customHeight="1">
      <c r="A148" s="8"/>
      <c r="B148" s="35"/>
      <c r="E148" s="6"/>
      <c r="F148" s="49"/>
      <c r="G148" s="6"/>
      <c r="H148" s="58"/>
    </row>
    <row r="149" spans="1:8" ht="15.75" customHeight="1">
      <c r="A149" s="8"/>
      <c r="B149" s="35"/>
      <c r="E149" s="6"/>
      <c r="F149" s="49"/>
      <c r="G149" s="6"/>
      <c r="H149" s="58"/>
    </row>
    <row r="150" spans="1:8" ht="15.75" customHeight="1">
      <c r="A150" s="8"/>
      <c r="B150" s="33"/>
      <c r="E150" s="6"/>
      <c r="F150" s="49"/>
      <c r="G150" s="6"/>
      <c r="H150" s="58"/>
    </row>
    <row r="151" spans="1:8" ht="15.75" customHeight="1">
      <c r="B151" s="68"/>
      <c r="E151" s="6"/>
      <c r="F151" s="49"/>
      <c r="G151" s="6"/>
      <c r="H151" s="58"/>
    </row>
    <row r="152" spans="1:8" ht="15.75" customHeight="1">
      <c r="B152" s="68"/>
      <c r="E152" s="6"/>
      <c r="F152" s="49"/>
      <c r="G152" s="6"/>
      <c r="H152" s="58"/>
    </row>
    <row r="153" spans="1:8" ht="15.75" customHeight="1">
      <c r="B153" s="68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9"/>
      <c r="E155" s="6"/>
      <c r="F155" s="49"/>
      <c r="G155" s="6"/>
      <c r="H155" s="58"/>
    </row>
    <row r="156" spans="1:8" ht="15.75" customHeight="1">
      <c r="B156" s="69"/>
      <c r="E156" s="6"/>
      <c r="F156" s="49"/>
      <c r="G156" s="6"/>
      <c r="H156" s="58"/>
    </row>
    <row r="157" spans="1:8" ht="15.75" customHeight="1">
      <c r="B157" s="69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33"/>
      <c r="E163" s="6"/>
      <c r="F163" s="49"/>
      <c r="G163" s="6"/>
      <c r="H163" s="58"/>
    </row>
    <row r="164" spans="2:8" ht="15.75" customHeight="1">
      <c r="F164" s="49"/>
      <c r="G164" s="13"/>
    </row>
    <row r="165" spans="2:8" ht="15.75" customHeight="1">
      <c r="F165" s="49"/>
      <c r="G165" s="13"/>
    </row>
    <row r="166" spans="2:8" ht="15.75" customHeight="1">
      <c r="F166" s="49"/>
      <c r="G166" s="13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63" xr:uid="{5CC0667B-7E6B-4145-8BF6-7B5C753071F1}">
        <sortState xmlns:xlrd2="http://schemas.microsoft.com/office/spreadsheetml/2017/richdata2" ref="A2:H163">
          <sortCondition descending="1" ref="E2:E163"/>
          <sortCondition descending="1" ref="H2:H163"/>
        </sortState>
      </autoFilter>
    </customSheetView>
  </customSheetView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3758</v>
      </c>
      <c r="B1" s="8"/>
      <c r="C1" s="8"/>
      <c r="D1" s="8"/>
      <c r="E1" s="6">
        <f>SUM(E3:E200)</f>
        <v>8707.7199999999939</v>
      </c>
      <c r="F1" s="48"/>
      <c r="G1" s="70">
        <f t="shared" ref="G1:H1" si="0">SUM(G3:G200)</f>
        <v>4509.8799999999974</v>
      </c>
      <c r="H1" s="71">
        <f t="shared" si="0"/>
        <v>4197.8399999999983</v>
      </c>
      <c r="I1" s="31" t="s">
        <v>1864</v>
      </c>
      <c r="J1" s="31">
        <f>G1*1</f>
        <v>4509.8799999999974</v>
      </c>
      <c r="K1" s="31">
        <f>SUM(G1:H1)-J1</f>
        <v>4197.8399999999983</v>
      </c>
      <c r="L1" s="31">
        <f>SUM(J1:K1)</f>
        <v>8707.7199999999957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4755.8799999999974</v>
      </c>
      <c r="K2" s="31">
        <f>K1+K6+K7</f>
        <v>4566.8399999999983</v>
      </c>
      <c r="L2" s="31">
        <f>SUM(J2:K2)</f>
        <v>9322.7199999999957</v>
      </c>
    </row>
    <row r="3" spans="1:12" ht="15.75">
      <c r="A3" s="8" t="s">
        <v>2658</v>
      </c>
      <c r="B3" s="35">
        <v>44807</v>
      </c>
      <c r="C3" s="34" t="s">
        <v>2645</v>
      </c>
      <c r="D3" s="34" t="s">
        <v>1696</v>
      </c>
      <c r="E3" s="6">
        <f t="shared" ref="E3:E100" si="1">MID(D3,3,LEN(D3)-2)+0</f>
        <v>17.5</v>
      </c>
      <c r="F3" s="48">
        <v>2</v>
      </c>
      <c r="G3" s="6">
        <f t="shared" ref="G3:G100" si="2">IFERROR(E3/F3,"")</f>
        <v>8.75</v>
      </c>
      <c r="H3" s="58">
        <f t="shared" ref="H3:H100" si="3">IF(F3=0,E3,E3-G3)</f>
        <v>8.75</v>
      </c>
      <c r="I3" s="60" t="s">
        <v>1868</v>
      </c>
      <c r="J3" s="61">
        <f>J1-J7+J6</f>
        <v>4755.8799999999974</v>
      </c>
      <c r="K3" s="32"/>
      <c r="L3" s="32"/>
    </row>
    <row r="4" spans="1:12">
      <c r="A4" s="8" t="s">
        <v>2658</v>
      </c>
      <c r="B4" s="35">
        <v>44808</v>
      </c>
      <c r="C4" s="34" t="s">
        <v>3844</v>
      </c>
      <c r="D4" s="34" t="s">
        <v>3845</v>
      </c>
      <c r="E4" s="6">
        <f t="shared" si="1"/>
        <v>316.08</v>
      </c>
      <c r="F4" s="48">
        <v>2</v>
      </c>
      <c r="G4" s="6">
        <f t="shared" si="2"/>
        <v>158.04</v>
      </c>
      <c r="H4" s="58">
        <f t="shared" si="3"/>
        <v>158.04</v>
      </c>
    </row>
    <row r="5" spans="1:12" ht="15.75">
      <c r="A5" s="8" t="s">
        <v>2658</v>
      </c>
      <c r="B5" s="35">
        <v>44809</v>
      </c>
      <c r="C5" s="34" t="s">
        <v>3846</v>
      </c>
      <c r="D5" s="34" t="s">
        <v>2070</v>
      </c>
      <c r="E5" s="6">
        <f t="shared" si="1"/>
        <v>13.11</v>
      </c>
      <c r="F5" s="48">
        <v>2</v>
      </c>
      <c r="G5" s="6">
        <f t="shared" si="2"/>
        <v>6.5549999999999997</v>
      </c>
      <c r="H5" s="58">
        <f t="shared" si="3"/>
        <v>6.5549999999999997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44809</v>
      </c>
      <c r="C6" s="34" t="s">
        <v>2464</v>
      </c>
      <c r="D6" s="34" t="s">
        <v>1139</v>
      </c>
      <c r="E6" s="6">
        <f t="shared" si="1"/>
        <v>20.010000000000002</v>
      </c>
      <c r="F6" s="48">
        <v>2</v>
      </c>
      <c r="G6" s="6">
        <f t="shared" si="2"/>
        <v>10.005000000000001</v>
      </c>
      <c r="H6" s="58">
        <f t="shared" si="3"/>
        <v>10.005000000000001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44809</v>
      </c>
      <c r="C7" s="34" t="s">
        <v>3595</v>
      </c>
      <c r="D7" s="34" t="s">
        <v>3847</v>
      </c>
      <c r="E7" s="6">
        <f t="shared" si="1"/>
        <v>116</v>
      </c>
      <c r="F7" s="48">
        <v>2</v>
      </c>
      <c r="G7" s="6">
        <f t="shared" si="2"/>
        <v>58</v>
      </c>
      <c r="H7" s="58">
        <f t="shared" si="3"/>
        <v>58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44809</v>
      </c>
      <c r="C8" s="34" t="s">
        <v>3415</v>
      </c>
      <c r="D8" s="34" t="s">
        <v>3848</v>
      </c>
      <c r="E8" s="6">
        <f t="shared" si="1"/>
        <v>3.47</v>
      </c>
      <c r="F8" s="57">
        <v>2</v>
      </c>
      <c r="G8" s="6">
        <f t="shared" si="2"/>
        <v>1.7350000000000001</v>
      </c>
      <c r="H8" s="58">
        <f t="shared" si="3"/>
        <v>1.7350000000000001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44809</v>
      </c>
      <c r="C9" s="34" t="s">
        <v>5</v>
      </c>
      <c r="D9" s="34" t="s">
        <v>3849</v>
      </c>
      <c r="E9" s="6">
        <f t="shared" si="1"/>
        <v>11.75</v>
      </c>
      <c r="F9" s="48">
        <v>2</v>
      </c>
      <c r="G9" s="6">
        <f t="shared" si="2"/>
        <v>5.875</v>
      </c>
      <c r="H9" s="58">
        <f t="shared" si="3"/>
        <v>5.875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44809</v>
      </c>
      <c r="C10" s="34" t="s">
        <v>2511</v>
      </c>
      <c r="D10" s="36" t="s">
        <v>3850</v>
      </c>
      <c r="E10" s="6">
        <f t="shared" si="1"/>
        <v>200</v>
      </c>
      <c r="F10" s="48">
        <v>2</v>
      </c>
      <c r="G10" s="6">
        <f t="shared" si="2"/>
        <v>100</v>
      </c>
      <c r="H10" s="58">
        <f t="shared" si="3"/>
        <v>100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44810</v>
      </c>
      <c r="C11" s="34" t="s">
        <v>2812</v>
      </c>
      <c r="D11" s="34" t="s">
        <v>3045</v>
      </c>
      <c r="E11" s="6">
        <f t="shared" si="1"/>
        <v>21.19</v>
      </c>
      <c r="F11" s="48">
        <v>2</v>
      </c>
      <c r="G11" s="6">
        <f t="shared" si="2"/>
        <v>10.595000000000001</v>
      </c>
      <c r="H11" s="58">
        <f t="shared" si="3"/>
        <v>10.595000000000001</v>
      </c>
    </row>
    <row r="12" spans="1:12" ht="15.75">
      <c r="A12" s="8" t="s">
        <v>2658</v>
      </c>
      <c r="B12" s="35">
        <v>44810</v>
      </c>
      <c r="C12" s="34" t="s">
        <v>1833</v>
      </c>
      <c r="D12" s="34" t="s">
        <v>817</v>
      </c>
      <c r="E12" s="6">
        <f t="shared" si="1"/>
        <v>1.4</v>
      </c>
      <c r="F12" s="48">
        <v>2</v>
      </c>
      <c r="G12" s="6">
        <f t="shared" si="2"/>
        <v>0.7</v>
      </c>
      <c r="H12" s="58">
        <f t="shared" si="3"/>
        <v>0.7</v>
      </c>
      <c r="I12" s="1" t="s">
        <v>1818</v>
      </c>
      <c r="J12" s="16">
        <f>J8-K2</f>
        <v>1031.1600000000017</v>
      </c>
      <c r="K12" s="17">
        <f t="shared" ref="K12:K13" si="4">J12/J8</f>
        <v>0.18420150053590598</v>
      </c>
    </row>
    <row r="13" spans="1:12" ht="15.75">
      <c r="A13" s="8" t="s">
        <v>2658</v>
      </c>
      <c r="B13" s="35">
        <v>44810</v>
      </c>
      <c r="C13" s="34" t="s">
        <v>2857</v>
      </c>
      <c r="D13" s="34" t="s">
        <v>42</v>
      </c>
      <c r="E13" s="6">
        <f t="shared" si="1"/>
        <v>7.05</v>
      </c>
      <c r="F13" s="48">
        <v>2</v>
      </c>
      <c r="G13" s="6">
        <f t="shared" si="2"/>
        <v>3.5249999999999999</v>
      </c>
      <c r="H13" s="58">
        <f t="shared" si="3"/>
        <v>3.5249999999999999</v>
      </c>
      <c r="I13" s="1" t="s">
        <v>1821</v>
      </c>
      <c r="J13" s="16">
        <f>J9-J2</f>
        <v>-800.62999999999738</v>
      </c>
      <c r="K13" s="17">
        <f t="shared" si="4"/>
        <v>-0.20242209721256491</v>
      </c>
    </row>
    <row r="14" spans="1:12">
      <c r="A14" s="8" t="s">
        <v>2658</v>
      </c>
      <c r="B14" s="35">
        <v>44811</v>
      </c>
      <c r="C14" s="36" t="s">
        <v>2438</v>
      </c>
      <c r="D14" s="36" t="s">
        <v>2911</v>
      </c>
      <c r="E14" s="6">
        <f t="shared" si="1"/>
        <v>21.98</v>
      </c>
      <c r="F14" s="48">
        <v>2</v>
      </c>
      <c r="G14" s="6">
        <f t="shared" si="2"/>
        <v>10.99</v>
      </c>
      <c r="H14" s="58">
        <f t="shared" si="3"/>
        <v>10.99</v>
      </c>
    </row>
    <row r="15" spans="1:12">
      <c r="A15" s="8" t="s">
        <v>2658</v>
      </c>
      <c r="B15" s="35">
        <v>44811</v>
      </c>
      <c r="C15" s="34" t="s">
        <v>5</v>
      </c>
      <c r="D15" s="34" t="s">
        <v>3851</v>
      </c>
      <c r="E15" s="6">
        <f t="shared" si="1"/>
        <v>0.25</v>
      </c>
      <c r="F15" s="48">
        <v>2</v>
      </c>
      <c r="G15" s="6">
        <f t="shared" si="2"/>
        <v>0.125</v>
      </c>
      <c r="H15" s="58">
        <f t="shared" si="3"/>
        <v>0.125</v>
      </c>
    </row>
    <row r="16" spans="1:12">
      <c r="A16" s="8" t="s">
        <v>2658</v>
      </c>
      <c r="B16" s="35">
        <v>44811</v>
      </c>
      <c r="C16" s="34" t="s">
        <v>3805</v>
      </c>
      <c r="D16" s="34" t="s">
        <v>3852</v>
      </c>
      <c r="E16" s="6">
        <f t="shared" si="1"/>
        <v>19.96</v>
      </c>
      <c r="F16" s="48">
        <v>2</v>
      </c>
      <c r="G16" s="6">
        <f t="shared" si="2"/>
        <v>9.98</v>
      </c>
      <c r="H16" s="58">
        <f t="shared" si="3"/>
        <v>9.98</v>
      </c>
    </row>
    <row r="17" spans="1:10">
      <c r="A17" s="8" t="s">
        <v>2658</v>
      </c>
      <c r="B17" s="35">
        <v>44812</v>
      </c>
      <c r="C17" s="34" t="s">
        <v>2444</v>
      </c>
      <c r="D17" s="34" t="s">
        <v>471</v>
      </c>
      <c r="E17" s="6">
        <f t="shared" si="1"/>
        <v>20</v>
      </c>
      <c r="F17" s="48">
        <v>2</v>
      </c>
      <c r="G17" s="6">
        <f t="shared" si="2"/>
        <v>10</v>
      </c>
      <c r="H17" s="58">
        <f t="shared" si="3"/>
        <v>10</v>
      </c>
    </row>
    <row r="18" spans="1:10">
      <c r="A18" s="8" t="s">
        <v>2658</v>
      </c>
      <c r="B18" s="35">
        <v>44813</v>
      </c>
      <c r="C18" s="34" t="s">
        <v>3142</v>
      </c>
      <c r="D18" s="34" t="s">
        <v>219</v>
      </c>
      <c r="E18" s="6">
        <f t="shared" si="1"/>
        <v>142</v>
      </c>
      <c r="F18" s="48">
        <v>2</v>
      </c>
      <c r="G18" s="6">
        <f t="shared" si="2"/>
        <v>71</v>
      </c>
      <c r="H18" s="58">
        <f t="shared" si="3"/>
        <v>71</v>
      </c>
    </row>
    <row r="19" spans="1:10">
      <c r="A19" s="8" t="s">
        <v>2658</v>
      </c>
      <c r="B19" s="33">
        <v>44813</v>
      </c>
      <c r="C19" s="34" t="s">
        <v>3438</v>
      </c>
      <c r="D19" s="34" t="s">
        <v>3853</v>
      </c>
      <c r="E19" s="6">
        <f t="shared" si="1"/>
        <v>2023.52</v>
      </c>
      <c r="F19" s="48">
        <v>2</v>
      </c>
      <c r="G19" s="6">
        <f t="shared" si="2"/>
        <v>1011.76</v>
      </c>
      <c r="H19" s="58">
        <f t="shared" si="3"/>
        <v>1011.76</v>
      </c>
    </row>
    <row r="20" spans="1:10">
      <c r="A20" s="8" t="s">
        <v>2658</v>
      </c>
      <c r="B20" s="35">
        <v>44813</v>
      </c>
      <c r="C20" s="34" t="s">
        <v>3802</v>
      </c>
      <c r="D20" s="34" t="s">
        <v>77</v>
      </c>
      <c r="E20" s="6">
        <f t="shared" si="1"/>
        <v>50</v>
      </c>
      <c r="F20" s="48">
        <v>2</v>
      </c>
      <c r="G20" s="6">
        <f t="shared" si="2"/>
        <v>25</v>
      </c>
      <c r="H20" s="58">
        <f t="shared" si="3"/>
        <v>25</v>
      </c>
    </row>
    <row r="21" spans="1:10" ht="15.75" customHeight="1">
      <c r="A21" s="8" t="s">
        <v>2658</v>
      </c>
      <c r="B21" s="35">
        <v>44813</v>
      </c>
      <c r="C21" s="34" t="s">
        <v>3438</v>
      </c>
      <c r="D21" s="34" t="s">
        <v>3853</v>
      </c>
      <c r="E21" s="6">
        <f t="shared" si="1"/>
        <v>2023.52</v>
      </c>
      <c r="F21" s="48">
        <v>2</v>
      </c>
      <c r="G21" s="6">
        <f t="shared" si="2"/>
        <v>1011.76</v>
      </c>
      <c r="H21" s="58">
        <f t="shared" si="3"/>
        <v>1011.76</v>
      </c>
    </row>
    <row r="22" spans="1:10" ht="15.75" customHeight="1">
      <c r="A22" s="8" t="s">
        <v>2658</v>
      </c>
      <c r="B22" s="35">
        <v>44813</v>
      </c>
      <c r="C22" s="34" t="s">
        <v>3615</v>
      </c>
      <c r="D22" s="34" t="s">
        <v>3616</v>
      </c>
      <c r="E22" s="6">
        <f t="shared" si="1"/>
        <v>32.840000000000003</v>
      </c>
      <c r="F22" s="49">
        <v>2</v>
      </c>
      <c r="G22" s="6">
        <f t="shared" si="2"/>
        <v>16.420000000000002</v>
      </c>
      <c r="H22" s="58">
        <f t="shared" si="3"/>
        <v>16.420000000000002</v>
      </c>
      <c r="J22" s="36"/>
    </row>
    <row r="23" spans="1:10" ht="15.75" customHeight="1">
      <c r="A23" s="8" t="s">
        <v>2658</v>
      </c>
      <c r="B23" s="35">
        <v>44813</v>
      </c>
      <c r="C23" s="34" t="s">
        <v>2823</v>
      </c>
      <c r="D23" s="34" t="s">
        <v>338</v>
      </c>
      <c r="E23" s="6">
        <f t="shared" si="1"/>
        <v>1.8</v>
      </c>
      <c r="F23" s="48">
        <v>2</v>
      </c>
      <c r="G23" s="6">
        <f t="shared" si="2"/>
        <v>0.9</v>
      </c>
      <c r="H23" s="58">
        <f t="shared" si="3"/>
        <v>0.9</v>
      </c>
      <c r="J23" s="36"/>
    </row>
    <row r="24" spans="1:10" ht="15.75" customHeight="1">
      <c r="A24" s="8" t="s">
        <v>2658</v>
      </c>
      <c r="B24" s="35">
        <v>44813</v>
      </c>
      <c r="C24" s="34" t="s">
        <v>3055</v>
      </c>
      <c r="D24" s="34" t="s">
        <v>59</v>
      </c>
      <c r="E24" s="6">
        <f t="shared" si="1"/>
        <v>2.9</v>
      </c>
      <c r="F24" s="48">
        <v>2</v>
      </c>
      <c r="G24" s="6">
        <f t="shared" si="2"/>
        <v>1.45</v>
      </c>
      <c r="H24" s="58">
        <f t="shared" si="3"/>
        <v>1.45</v>
      </c>
    </row>
    <row r="25" spans="1:10" ht="15.75" customHeight="1">
      <c r="A25" s="8" t="s">
        <v>2658</v>
      </c>
      <c r="B25" s="35">
        <v>44814</v>
      </c>
      <c r="C25" s="34" t="s">
        <v>3854</v>
      </c>
      <c r="D25" s="34" t="s">
        <v>3855</v>
      </c>
      <c r="E25" s="6">
        <f t="shared" si="1"/>
        <v>49.2</v>
      </c>
      <c r="F25" s="48">
        <v>2</v>
      </c>
      <c r="G25" s="6">
        <f t="shared" si="2"/>
        <v>24.6</v>
      </c>
      <c r="H25" s="58">
        <f t="shared" si="3"/>
        <v>24.6</v>
      </c>
    </row>
    <row r="26" spans="1:10" ht="15.75" customHeight="1">
      <c r="A26" s="8" t="s">
        <v>2658</v>
      </c>
      <c r="B26" s="35">
        <v>44814</v>
      </c>
      <c r="C26" s="34" t="s">
        <v>3856</v>
      </c>
      <c r="D26" s="34" t="s">
        <v>2436</v>
      </c>
      <c r="E26" s="6">
        <f t="shared" si="1"/>
        <v>3.85</v>
      </c>
      <c r="F26" s="48">
        <v>2</v>
      </c>
      <c r="G26" s="6">
        <f t="shared" si="2"/>
        <v>1.925</v>
      </c>
      <c r="H26" s="58">
        <f t="shared" si="3"/>
        <v>1.925</v>
      </c>
    </row>
    <row r="27" spans="1:10" ht="15.75" customHeight="1">
      <c r="A27" s="8" t="s">
        <v>2658</v>
      </c>
      <c r="B27" s="33">
        <v>44814</v>
      </c>
      <c r="C27" s="34" t="s">
        <v>1126</v>
      </c>
      <c r="D27" s="34" t="s">
        <v>517</v>
      </c>
      <c r="E27" s="6">
        <f t="shared" si="1"/>
        <v>14</v>
      </c>
      <c r="F27" s="48">
        <v>2</v>
      </c>
      <c r="G27" s="6">
        <f t="shared" si="2"/>
        <v>7</v>
      </c>
      <c r="H27" s="58">
        <f t="shared" si="3"/>
        <v>7</v>
      </c>
    </row>
    <row r="28" spans="1:10" ht="15.75" customHeight="1">
      <c r="A28" s="8" t="s">
        <v>2658</v>
      </c>
      <c r="B28" s="33">
        <v>44815</v>
      </c>
      <c r="C28" s="34" t="s">
        <v>3415</v>
      </c>
      <c r="D28" s="34" t="s">
        <v>71</v>
      </c>
      <c r="E28" s="6">
        <f t="shared" si="1"/>
        <v>1.3</v>
      </c>
      <c r="F28" s="48">
        <v>2</v>
      </c>
      <c r="G28" s="6">
        <f t="shared" si="2"/>
        <v>0.65</v>
      </c>
      <c r="H28" s="58">
        <f t="shared" si="3"/>
        <v>0.65</v>
      </c>
    </row>
    <row r="29" spans="1:10" ht="15.75" customHeight="1">
      <c r="A29" s="8" t="s">
        <v>2658</v>
      </c>
      <c r="B29" s="35">
        <v>44815</v>
      </c>
      <c r="C29" s="34" t="s">
        <v>3857</v>
      </c>
      <c r="D29" s="34" t="s">
        <v>506</v>
      </c>
      <c r="E29" s="6">
        <f t="shared" si="1"/>
        <v>9.5</v>
      </c>
      <c r="F29" s="48">
        <v>2</v>
      </c>
      <c r="G29" s="6">
        <f t="shared" si="2"/>
        <v>4.75</v>
      </c>
      <c r="H29" s="58">
        <f t="shared" si="3"/>
        <v>4.75</v>
      </c>
    </row>
    <row r="30" spans="1:10" ht="15.75" customHeight="1">
      <c r="A30" s="8" t="s">
        <v>2658</v>
      </c>
      <c r="B30" s="35">
        <v>44815</v>
      </c>
      <c r="C30" s="34" t="s">
        <v>553</v>
      </c>
      <c r="D30" s="34" t="s">
        <v>3858</v>
      </c>
      <c r="E30" s="6">
        <f t="shared" si="1"/>
        <v>16.36</v>
      </c>
      <c r="F30" s="48">
        <v>2</v>
      </c>
      <c r="G30" s="6">
        <f t="shared" si="2"/>
        <v>8.18</v>
      </c>
      <c r="H30" s="58">
        <f t="shared" si="3"/>
        <v>8.18</v>
      </c>
    </row>
    <row r="31" spans="1:10" ht="15.75" customHeight="1">
      <c r="A31" s="8" t="s">
        <v>2658</v>
      </c>
      <c r="B31" s="35">
        <v>44815</v>
      </c>
      <c r="C31" s="34" t="s">
        <v>3859</v>
      </c>
      <c r="D31" s="34" t="s">
        <v>2489</v>
      </c>
      <c r="E31" s="6">
        <f t="shared" si="1"/>
        <v>23.4</v>
      </c>
      <c r="F31" s="48">
        <v>2</v>
      </c>
      <c r="G31" s="6">
        <f t="shared" si="2"/>
        <v>11.7</v>
      </c>
      <c r="H31" s="58">
        <f t="shared" si="3"/>
        <v>11.7</v>
      </c>
    </row>
    <row r="32" spans="1:10" ht="15.75" customHeight="1">
      <c r="A32" s="8" t="s">
        <v>2658</v>
      </c>
      <c r="B32" s="33">
        <v>44815</v>
      </c>
      <c r="C32" s="34" t="s">
        <v>3860</v>
      </c>
      <c r="D32" s="34" t="s">
        <v>337</v>
      </c>
      <c r="E32" s="6">
        <f t="shared" si="1"/>
        <v>12.9</v>
      </c>
      <c r="F32" s="48">
        <v>2</v>
      </c>
      <c r="G32" s="6">
        <f t="shared" si="2"/>
        <v>6.45</v>
      </c>
      <c r="H32" s="58">
        <f t="shared" si="3"/>
        <v>6.45</v>
      </c>
    </row>
    <row r="33" spans="1:8" ht="15.75" customHeight="1">
      <c r="A33" s="8" t="s">
        <v>2658</v>
      </c>
      <c r="B33" s="35">
        <v>44815</v>
      </c>
      <c r="C33" s="34" t="s">
        <v>3759</v>
      </c>
      <c r="D33" s="34" t="s">
        <v>2941</v>
      </c>
      <c r="E33" s="6">
        <f t="shared" si="1"/>
        <v>70.91</v>
      </c>
      <c r="F33" s="48">
        <v>2</v>
      </c>
      <c r="G33" s="6">
        <f t="shared" si="2"/>
        <v>35.454999999999998</v>
      </c>
      <c r="H33" s="58">
        <f t="shared" si="3"/>
        <v>35.454999999999998</v>
      </c>
    </row>
    <row r="34" spans="1:8" ht="15.75" customHeight="1">
      <c r="A34" s="8" t="s">
        <v>2658</v>
      </c>
      <c r="B34" s="37">
        <v>44816</v>
      </c>
      <c r="C34" s="34" t="s">
        <v>2464</v>
      </c>
      <c r="D34" s="34" t="s">
        <v>2661</v>
      </c>
      <c r="E34" s="6">
        <f t="shared" si="1"/>
        <v>33.54</v>
      </c>
      <c r="F34" s="48">
        <v>2</v>
      </c>
      <c r="G34" s="6">
        <f t="shared" si="2"/>
        <v>16.77</v>
      </c>
      <c r="H34" s="58">
        <f t="shared" si="3"/>
        <v>16.77</v>
      </c>
    </row>
    <row r="35" spans="1:8" ht="15.75" customHeight="1">
      <c r="A35" s="8" t="s">
        <v>2658</v>
      </c>
      <c r="B35" s="35">
        <v>44817</v>
      </c>
      <c r="C35" s="34" t="s">
        <v>2451</v>
      </c>
      <c r="D35" s="34" t="s">
        <v>1438</v>
      </c>
      <c r="E35" s="6">
        <f t="shared" si="1"/>
        <v>29.8</v>
      </c>
      <c r="F35" s="57">
        <v>2</v>
      </c>
      <c r="G35" s="6">
        <f t="shared" si="2"/>
        <v>14.9</v>
      </c>
      <c r="H35" s="58">
        <f t="shared" si="3"/>
        <v>14.9</v>
      </c>
    </row>
    <row r="36" spans="1:8" ht="15.75" customHeight="1">
      <c r="A36" s="8" t="s">
        <v>2658</v>
      </c>
      <c r="B36" s="35">
        <v>44817</v>
      </c>
      <c r="C36" s="34" t="s">
        <v>2444</v>
      </c>
      <c r="D36" s="34" t="s">
        <v>471</v>
      </c>
      <c r="E36" s="6">
        <f t="shared" si="1"/>
        <v>20</v>
      </c>
      <c r="F36" s="48">
        <v>2</v>
      </c>
      <c r="G36" s="6">
        <f t="shared" si="2"/>
        <v>10</v>
      </c>
      <c r="H36" s="58">
        <f t="shared" si="3"/>
        <v>10</v>
      </c>
    </row>
    <row r="37" spans="1:8" ht="15.75" customHeight="1">
      <c r="A37" s="8" t="s">
        <v>2658</v>
      </c>
      <c r="B37" s="35">
        <v>44818</v>
      </c>
      <c r="C37" s="34" t="s">
        <v>3397</v>
      </c>
      <c r="D37" s="34" t="s">
        <v>3861</v>
      </c>
      <c r="E37" s="6">
        <f t="shared" si="1"/>
        <v>13.36</v>
      </c>
      <c r="F37" s="48">
        <v>2</v>
      </c>
      <c r="G37" s="6">
        <f t="shared" si="2"/>
        <v>6.68</v>
      </c>
      <c r="H37" s="58">
        <f t="shared" si="3"/>
        <v>6.68</v>
      </c>
    </row>
    <row r="38" spans="1:8" ht="15.75" customHeight="1">
      <c r="A38" s="8" t="s">
        <v>2658</v>
      </c>
      <c r="B38" s="35">
        <v>44818</v>
      </c>
      <c r="C38" s="34" t="s">
        <v>9</v>
      </c>
      <c r="D38" s="34" t="s">
        <v>695</v>
      </c>
      <c r="E38" s="6">
        <f t="shared" si="1"/>
        <v>5.3</v>
      </c>
      <c r="F38" s="48">
        <v>2</v>
      </c>
      <c r="G38" s="6">
        <f t="shared" si="2"/>
        <v>2.65</v>
      </c>
      <c r="H38" s="58">
        <f t="shared" si="3"/>
        <v>2.65</v>
      </c>
    </row>
    <row r="39" spans="1:8" ht="15.75" customHeight="1">
      <c r="A39" s="8" t="s">
        <v>2658</v>
      </c>
      <c r="B39" s="37">
        <v>44818</v>
      </c>
      <c r="C39" s="34" t="s">
        <v>2511</v>
      </c>
      <c r="D39" s="34" t="s">
        <v>3850</v>
      </c>
      <c r="E39" s="6">
        <f t="shared" si="1"/>
        <v>200</v>
      </c>
      <c r="F39" s="48">
        <v>2</v>
      </c>
      <c r="G39" s="6">
        <f t="shared" si="2"/>
        <v>100</v>
      </c>
      <c r="H39" s="58">
        <f t="shared" si="3"/>
        <v>100</v>
      </c>
    </row>
    <row r="40" spans="1:8" ht="15.75" customHeight="1">
      <c r="A40" s="8" t="s">
        <v>2658</v>
      </c>
      <c r="B40" s="35">
        <v>44818</v>
      </c>
      <c r="C40" s="34" t="s">
        <v>2511</v>
      </c>
      <c r="D40" s="34" t="s">
        <v>3850</v>
      </c>
      <c r="E40" s="6">
        <f t="shared" si="1"/>
        <v>200</v>
      </c>
      <c r="F40" s="48">
        <v>0</v>
      </c>
      <c r="G40" s="6" t="str">
        <f t="shared" si="2"/>
        <v/>
      </c>
      <c r="H40" s="58">
        <f t="shared" si="3"/>
        <v>200</v>
      </c>
    </row>
    <row r="41" spans="1:8" ht="15.75" customHeight="1">
      <c r="A41" s="8" t="s">
        <v>2658</v>
      </c>
      <c r="B41" s="33">
        <v>44818</v>
      </c>
      <c r="C41" s="34" t="s">
        <v>2819</v>
      </c>
      <c r="D41" s="34" t="s">
        <v>2463</v>
      </c>
      <c r="E41" s="6">
        <f t="shared" si="1"/>
        <v>39.5</v>
      </c>
      <c r="F41" s="48">
        <v>2</v>
      </c>
      <c r="G41" s="6">
        <f t="shared" si="2"/>
        <v>19.75</v>
      </c>
      <c r="H41" s="58">
        <f t="shared" si="3"/>
        <v>19.75</v>
      </c>
    </row>
    <row r="42" spans="1:8" ht="15.75" customHeight="1">
      <c r="A42" s="8" t="s">
        <v>2658</v>
      </c>
      <c r="B42" s="35">
        <v>44818</v>
      </c>
      <c r="C42" s="34" t="s">
        <v>3862</v>
      </c>
      <c r="D42" s="34" t="s">
        <v>484</v>
      </c>
      <c r="E42" s="6">
        <f t="shared" si="1"/>
        <v>0.46</v>
      </c>
      <c r="F42" s="48">
        <v>2</v>
      </c>
      <c r="G42" s="6">
        <f t="shared" si="2"/>
        <v>0.23</v>
      </c>
      <c r="H42" s="58">
        <f t="shared" si="3"/>
        <v>0.23</v>
      </c>
    </row>
    <row r="43" spans="1:8" ht="15.75" customHeight="1">
      <c r="A43" s="8" t="s">
        <v>2658</v>
      </c>
      <c r="B43" s="35">
        <v>44818</v>
      </c>
      <c r="C43" s="34" t="s">
        <v>2812</v>
      </c>
      <c r="D43" s="34" t="s">
        <v>3863</v>
      </c>
      <c r="E43" s="6">
        <f t="shared" si="1"/>
        <v>32.369999999999997</v>
      </c>
      <c r="F43" s="48">
        <v>2</v>
      </c>
      <c r="G43" s="6">
        <f t="shared" si="2"/>
        <v>16.184999999999999</v>
      </c>
      <c r="H43" s="58">
        <f t="shared" si="3"/>
        <v>16.184999999999999</v>
      </c>
    </row>
    <row r="44" spans="1:8" ht="15.75" customHeight="1">
      <c r="A44" s="8" t="s">
        <v>2658</v>
      </c>
      <c r="B44" s="35">
        <v>44818</v>
      </c>
      <c r="C44" s="34" t="s">
        <v>3551</v>
      </c>
      <c r="D44" s="34" t="s">
        <v>792</v>
      </c>
      <c r="E44" s="6">
        <f t="shared" si="1"/>
        <v>4</v>
      </c>
      <c r="F44" s="57">
        <v>2</v>
      </c>
      <c r="G44" s="6">
        <f t="shared" si="2"/>
        <v>2</v>
      </c>
      <c r="H44" s="58">
        <f t="shared" si="3"/>
        <v>2</v>
      </c>
    </row>
    <row r="45" spans="1:8" ht="15.75" customHeight="1">
      <c r="A45" s="8" t="s">
        <v>2658</v>
      </c>
      <c r="B45" s="33">
        <v>44819</v>
      </c>
      <c r="C45" s="34" t="s">
        <v>3864</v>
      </c>
      <c r="D45" s="34" t="s">
        <v>3865</v>
      </c>
      <c r="E45" s="6">
        <f t="shared" si="1"/>
        <v>2.66</v>
      </c>
      <c r="F45" s="48">
        <v>2</v>
      </c>
      <c r="G45" s="6">
        <f t="shared" si="2"/>
        <v>1.33</v>
      </c>
      <c r="H45" s="58">
        <f t="shared" si="3"/>
        <v>1.33</v>
      </c>
    </row>
    <row r="46" spans="1:8" ht="15.75" customHeight="1">
      <c r="A46" s="8" t="s">
        <v>2658</v>
      </c>
      <c r="B46" s="35">
        <v>44820</v>
      </c>
      <c r="C46" s="34" t="s">
        <v>3473</v>
      </c>
      <c r="D46" s="34" t="s">
        <v>3866</v>
      </c>
      <c r="E46" s="6">
        <f t="shared" si="1"/>
        <v>71.900000000000006</v>
      </c>
      <c r="F46" s="48">
        <v>2</v>
      </c>
      <c r="G46" s="6">
        <f t="shared" si="2"/>
        <v>35.950000000000003</v>
      </c>
      <c r="H46" s="58">
        <f t="shared" si="3"/>
        <v>35.950000000000003</v>
      </c>
    </row>
    <row r="47" spans="1:8" ht="15.75" customHeight="1">
      <c r="A47" s="8" t="s">
        <v>2658</v>
      </c>
      <c r="B47" s="33">
        <v>44820</v>
      </c>
      <c r="C47" s="34" t="s">
        <v>2215</v>
      </c>
      <c r="D47" s="34" t="s">
        <v>529</v>
      </c>
      <c r="E47" s="6">
        <f t="shared" si="1"/>
        <v>11.2</v>
      </c>
      <c r="F47" s="49">
        <v>2</v>
      </c>
      <c r="G47" s="6">
        <f t="shared" si="2"/>
        <v>5.6</v>
      </c>
      <c r="H47" s="58">
        <f t="shared" si="3"/>
        <v>5.6</v>
      </c>
    </row>
    <row r="48" spans="1:8" ht="15.75" customHeight="1">
      <c r="A48" s="8" t="s">
        <v>2658</v>
      </c>
      <c r="B48" s="33">
        <v>44820</v>
      </c>
      <c r="C48" s="34" t="s">
        <v>3724</v>
      </c>
      <c r="D48" s="36" t="s">
        <v>742</v>
      </c>
      <c r="E48" s="6">
        <f t="shared" si="1"/>
        <v>3.8</v>
      </c>
      <c r="F48" s="48">
        <v>2</v>
      </c>
      <c r="G48" s="6">
        <f t="shared" si="2"/>
        <v>1.9</v>
      </c>
      <c r="H48" s="58">
        <f t="shared" si="3"/>
        <v>1.9</v>
      </c>
    </row>
    <row r="49" spans="1:8" ht="15.75" customHeight="1">
      <c r="A49" s="8" t="s">
        <v>2658</v>
      </c>
      <c r="B49" s="33">
        <v>44820</v>
      </c>
      <c r="C49" s="34" t="s">
        <v>3802</v>
      </c>
      <c r="D49" s="34" t="s">
        <v>77</v>
      </c>
      <c r="E49" s="6">
        <f t="shared" si="1"/>
        <v>50</v>
      </c>
      <c r="F49" s="48">
        <v>2</v>
      </c>
      <c r="G49" s="6">
        <f t="shared" si="2"/>
        <v>25</v>
      </c>
      <c r="H49" s="58">
        <f t="shared" si="3"/>
        <v>25</v>
      </c>
    </row>
    <row r="50" spans="1:8" ht="15.75" customHeight="1">
      <c r="A50" s="8" t="s">
        <v>2658</v>
      </c>
      <c r="B50" s="35">
        <v>44820</v>
      </c>
      <c r="C50" s="34" t="s">
        <v>2215</v>
      </c>
      <c r="D50" s="34" t="s">
        <v>3867</v>
      </c>
      <c r="E50" s="6">
        <f t="shared" si="1"/>
        <v>14.55</v>
      </c>
      <c r="F50" s="48">
        <v>2</v>
      </c>
      <c r="G50" s="6">
        <f t="shared" si="2"/>
        <v>7.2750000000000004</v>
      </c>
      <c r="H50" s="58">
        <f t="shared" si="3"/>
        <v>7.2750000000000004</v>
      </c>
    </row>
    <row r="51" spans="1:8" ht="15.75" customHeight="1">
      <c r="A51" s="8" t="s">
        <v>2658</v>
      </c>
      <c r="B51" s="35">
        <v>44821</v>
      </c>
      <c r="C51" s="34" t="s">
        <v>3868</v>
      </c>
      <c r="D51" s="34" t="s">
        <v>3869</v>
      </c>
      <c r="E51" s="6">
        <f t="shared" si="1"/>
        <v>21.65</v>
      </c>
      <c r="F51" s="48">
        <v>2</v>
      </c>
      <c r="G51" s="6">
        <f t="shared" si="2"/>
        <v>10.824999999999999</v>
      </c>
      <c r="H51" s="58">
        <f t="shared" si="3"/>
        <v>10.824999999999999</v>
      </c>
    </row>
    <row r="52" spans="1:8" ht="15.75" customHeight="1">
      <c r="A52" s="8" t="s">
        <v>2658</v>
      </c>
      <c r="B52" s="35">
        <v>44821</v>
      </c>
      <c r="C52" s="34" t="s">
        <v>1098</v>
      </c>
      <c r="D52" s="36" t="s">
        <v>3870</v>
      </c>
      <c r="E52" s="6">
        <f t="shared" si="1"/>
        <v>61.8</v>
      </c>
      <c r="F52" s="48">
        <v>2</v>
      </c>
      <c r="G52" s="6">
        <f t="shared" si="2"/>
        <v>30.9</v>
      </c>
      <c r="H52" s="58">
        <f t="shared" si="3"/>
        <v>30.9</v>
      </c>
    </row>
    <row r="53" spans="1:8" ht="15.75" customHeight="1">
      <c r="A53" s="8" t="s">
        <v>2658</v>
      </c>
      <c r="B53" s="35">
        <v>44822</v>
      </c>
      <c r="C53" s="34" t="s">
        <v>3871</v>
      </c>
      <c r="D53" s="34" t="s">
        <v>21</v>
      </c>
      <c r="E53" s="6">
        <f t="shared" si="1"/>
        <v>19.899999999999999</v>
      </c>
      <c r="F53" s="48">
        <v>2</v>
      </c>
      <c r="G53" s="6">
        <f t="shared" si="2"/>
        <v>9.9499999999999993</v>
      </c>
      <c r="H53" s="58">
        <f t="shared" si="3"/>
        <v>9.9499999999999993</v>
      </c>
    </row>
    <row r="54" spans="1:8" ht="15.75" customHeight="1">
      <c r="A54" s="8" t="s">
        <v>2658</v>
      </c>
      <c r="B54" s="33">
        <v>44823</v>
      </c>
      <c r="C54" s="34" t="s">
        <v>3759</v>
      </c>
      <c r="D54" s="34" t="s">
        <v>3872</v>
      </c>
      <c r="E54" s="6">
        <f t="shared" si="1"/>
        <v>35.19</v>
      </c>
      <c r="F54" s="49">
        <v>2</v>
      </c>
      <c r="G54" s="6">
        <f t="shared" si="2"/>
        <v>17.594999999999999</v>
      </c>
      <c r="H54" s="58">
        <f t="shared" si="3"/>
        <v>17.594999999999999</v>
      </c>
    </row>
    <row r="55" spans="1:8" ht="15.75" customHeight="1">
      <c r="A55" s="8" t="s">
        <v>2658</v>
      </c>
      <c r="B55" s="35">
        <v>44823</v>
      </c>
      <c r="C55" s="34" t="s">
        <v>3873</v>
      </c>
      <c r="D55" s="34" t="s">
        <v>2333</v>
      </c>
      <c r="E55" s="6">
        <f t="shared" si="1"/>
        <v>231</v>
      </c>
      <c r="F55" s="48">
        <v>1</v>
      </c>
      <c r="G55" s="6">
        <f t="shared" si="2"/>
        <v>231</v>
      </c>
      <c r="H55" s="58">
        <f t="shared" si="3"/>
        <v>0</v>
      </c>
    </row>
    <row r="56" spans="1:8" ht="15.75" customHeight="1">
      <c r="A56" s="8" t="s">
        <v>2658</v>
      </c>
      <c r="B56" s="35">
        <v>44824</v>
      </c>
      <c r="C56" s="34" t="s">
        <v>5</v>
      </c>
      <c r="D56" s="34" t="s">
        <v>31</v>
      </c>
      <c r="E56" s="6">
        <f t="shared" si="1"/>
        <v>9.9</v>
      </c>
      <c r="F56" s="48">
        <v>2</v>
      </c>
      <c r="G56" s="6">
        <f t="shared" si="2"/>
        <v>4.95</v>
      </c>
      <c r="H56" s="58">
        <f t="shared" si="3"/>
        <v>4.95</v>
      </c>
    </row>
    <row r="57" spans="1:8" ht="15.75" customHeight="1">
      <c r="A57" s="8" t="s">
        <v>2658</v>
      </c>
      <c r="B57" s="35">
        <v>44824</v>
      </c>
      <c r="C57" s="34" t="s">
        <v>3454</v>
      </c>
      <c r="D57" s="34" t="s">
        <v>948</v>
      </c>
      <c r="E57" s="6">
        <f t="shared" si="1"/>
        <v>5.8</v>
      </c>
      <c r="F57" s="49">
        <v>2</v>
      </c>
      <c r="G57" s="6">
        <f t="shared" si="2"/>
        <v>2.9</v>
      </c>
      <c r="H57" s="58">
        <f t="shared" si="3"/>
        <v>2.9</v>
      </c>
    </row>
    <row r="58" spans="1:8" ht="15.75" customHeight="1">
      <c r="A58" s="8" t="s">
        <v>2658</v>
      </c>
      <c r="B58" s="33">
        <v>44825</v>
      </c>
      <c r="C58" s="34" t="s">
        <v>1036</v>
      </c>
      <c r="D58" s="34" t="s">
        <v>560</v>
      </c>
      <c r="E58" s="6">
        <f t="shared" si="1"/>
        <v>4.2</v>
      </c>
      <c r="F58" s="48">
        <v>2</v>
      </c>
      <c r="G58" s="6">
        <f t="shared" si="2"/>
        <v>2.1</v>
      </c>
      <c r="H58" s="58">
        <f t="shared" si="3"/>
        <v>2.1</v>
      </c>
    </row>
    <row r="59" spans="1:8" ht="15.75" customHeight="1">
      <c r="A59" s="8" t="s">
        <v>2658</v>
      </c>
      <c r="B59" s="35">
        <v>44825</v>
      </c>
      <c r="C59" s="34" t="s">
        <v>1036</v>
      </c>
      <c r="D59" s="34" t="s">
        <v>498</v>
      </c>
      <c r="E59" s="6">
        <f t="shared" si="1"/>
        <v>5.2</v>
      </c>
      <c r="F59" s="48">
        <v>2</v>
      </c>
      <c r="G59" s="6">
        <f t="shared" si="2"/>
        <v>2.6</v>
      </c>
      <c r="H59" s="58">
        <f t="shared" si="3"/>
        <v>2.6</v>
      </c>
    </row>
    <row r="60" spans="1:8" ht="15.75" customHeight="1">
      <c r="A60" s="8" t="s">
        <v>2658</v>
      </c>
      <c r="B60" s="33">
        <v>44826</v>
      </c>
      <c r="C60" s="34" t="s">
        <v>3874</v>
      </c>
      <c r="D60" s="34" t="s">
        <v>3875</v>
      </c>
      <c r="E60" s="6">
        <f t="shared" si="1"/>
        <v>20.6</v>
      </c>
      <c r="F60" s="48">
        <v>2</v>
      </c>
      <c r="G60" s="6">
        <f t="shared" si="2"/>
        <v>10.3</v>
      </c>
      <c r="H60" s="58">
        <f t="shared" si="3"/>
        <v>10.3</v>
      </c>
    </row>
    <row r="61" spans="1:8" ht="15.75" customHeight="1">
      <c r="A61" s="8" t="s">
        <v>2658</v>
      </c>
      <c r="B61" s="33">
        <v>44826</v>
      </c>
      <c r="C61" s="34" t="s">
        <v>2984</v>
      </c>
      <c r="D61" s="34" t="s">
        <v>470</v>
      </c>
      <c r="E61" s="6">
        <f t="shared" si="1"/>
        <v>14.4</v>
      </c>
      <c r="F61" s="48">
        <v>2</v>
      </c>
      <c r="G61" s="6">
        <f t="shared" si="2"/>
        <v>7.2</v>
      </c>
      <c r="H61" s="58">
        <f t="shared" si="3"/>
        <v>7.2</v>
      </c>
    </row>
    <row r="62" spans="1:8" ht="15.75" customHeight="1">
      <c r="A62" s="8" t="s">
        <v>2658</v>
      </c>
      <c r="B62" s="35">
        <v>44827</v>
      </c>
      <c r="C62" s="34" t="s">
        <v>2697</v>
      </c>
      <c r="D62" s="34" t="s">
        <v>3876</v>
      </c>
      <c r="E62" s="6">
        <f t="shared" si="1"/>
        <v>278</v>
      </c>
      <c r="F62" s="48">
        <v>2</v>
      </c>
      <c r="G62" s="6">
        <f t="shared" si="2"/>
        <v>139</v>
      </c>
      <c r="H62" s="58">
        <f t="shared" si="3"/>
        <v>139</v>
      </c>
    </row>
    <row r="63" spans="1:8" ht="15.75" customHeight="1">
      <c r="A63" s="8" t="s">
        <v>2658</v>
      </c>
      <c r="B63" s="33">
        <v>44827</v>
      </c>
      <c r="C63" s="34" t="s">
        <v>3877</v>
      </c>
      <c r="D63" s="34" t="s">
        <v>3878</v>
      </c>
      <c r="E63" s="6">
        <f t="shared" si="1"/>
        <v>40.369999999999997</v>
      </c>
      <c r="F63" s="48">
        <v>2</v>
      </c>
      <c r="G63" s="6">
        <f t="shared" si="2"/>
        <v>20.184999999999999</v>
      </c>
      <c r="H63" s="58">
        <f t="shared" si="3"/>
        <v>20.184999999999999</v>
      </c>
    </row>
    <row r="64" spans="1:8" ht="15.75" customHeight="1">
      <c r="A64" s="8" t="s">
        <v>2658</v>
      </c>
      <c r="B64" s="33">
        <v>44827</v>
      </c>
      <c r="C64" s="34" t="s">
        <v>2580</v>
      </c>
      <c r="D64" s="34" t="s">
        <v>3879</v>
      </c>
      <c r="E64" s="6">
        <f t="shared" si="1"/>
        <v>80.05</v>
      </c>
      <c r="F64" s="48">
        <v>2</v>
      </c>
      <c r="G64" s="6">
        <f t="shared" si="2"/>
        <v>40.024999999999999</v>
      </c>
      <c r="H64" s="58">
        <f t="shared" si="3"/>
        <v>40.024999999999999</v>
      </c>
    </row>
    <row r="65" spans="1:8" ht="15.75" customHeight="1">
      <c r="A65" s="8" t="s">
        <v>2658</v>
      </c>
      <c r="B65" s="35">
        <v>44827</v>
      </c>
      <c r="C65" s="34" t="s">
        <v>3454</v>
      </c>
      <c r="D65" s="34" t="s">
        <v>59</v>
      </c>
      <c r="E65" s="6">
        <f t="shared" si="1"/>
        <v>2.9</v>
      </c>
      <c r="F65" s="48">
        <v>2</v>
      </c>
      <c r="G65" s="6">
        <f t="shared" si="2"/>
        <v>1.45</v>
      </c>
      <c r="H65" s="58">
        <f t="shared" si="3"/>
        <v>1.45</v>
      </c>
    </row>
    <row r="66" spans="1:8" ht="15.75" customHeight="1">
      <c r="A66" s="8" t="s">
        <v>2658</v>
      </c>
      <c r="B66" s="35">
        <v>44827</v>
      </c>
      <c r="C66" s="34" t="s">
        <v>2697</v>
      </c>
      <c r="D66" s="36" t="s">
        <v>2129</v>
      </c>
      <c r="E66" s="6">
        <f t="shared" si="1"/>
        <v>80</v>
      </c>
      <c r="F66" s="48">
        <v>2</v>
      </c>
      <c r="G66" s="6">
        <f t="shared" si="2"/>
        <v>40</v>
      </c>
      <c r="H66" s="58">
        <f t="shared" si="3"/>
        <v>40</v>
      </c>
    </row>
    <row r="67" spans="1:8" ht="15.75" customHeight="1">
      <c r="A67" s="8" t="s">
        <v>2658</v>
      </c>
      <c r="B67" s="35">
        <v>44828</v>
      </c>
      <c r="C67" s="34" t="s">
        <v>3025</v>
      </c>
      <c r="D67" s="34" t="s">
        <v>3880</v>
      </c>
      <c r="E67" s="6">
        <f t="shared" si="1"/>
        <v>4.83</v>
      </c>
      <c r="F67" s="48">
        <v>2</v>
      </c>
      <c r="G67" s="6">
        <f t="shared" si="2"/>
        <v>2.415</v>
      </c>
      <c r="H67" s="58">
        <f t="shared" si="3"/>
        <v>2.415</v>
      </c>
    </row>
    <row r="68" spans="1:8" ht="15.75" customHeight="1">
      <c r="A68" s="8" t="s">
        <v>2658</v>
      </c>
      <c r="B68" s="35">
        <v>44828</v>
      </c>
      <c r="C68" s="34" t="s">
        <v>3881</v>
      </c>
      <c r="D68" s="34" t="s">
        <v>66</v>
      </c>
      <c r="E68" s="6">
        <f t="shared" si="1"/>
        <v>2</v>
      </c>
      <c r="F68" s="48">
        <v>2</v>
      </c>
      <c r="G68" s="6">
        <f t="shared" si="2"/>
        <v>1</v>
      </c>
      <c r="H68" s="58">
        <f t="shared" si="3"/>
        <v>1</v>
      </c>
    </row>
    <row r="69" spans="1:8" ht="15.75" customHeight="1">
      <c r="A69" s="8" t="s">
        <v>2658</v>
      </c>
      <c r="B69" s="35">
        <v>44828</v>
      </c>
      <c r="C69" s="34" t="s">
        <v>3882</v>
      </c>
      <c r="D69" s="34" t="s">
        <v>3883</v>
      </c>
      <c r="E69" s="6">
        <f t="shared" si="1"/>
        <v>303</v>
      </c>
      <c r="F69" s="48">
        <v>1</v>
      </c>
      <c r="G69" s="6">
        <f t="shared" si="2"/>
        <v>303</v>
      </c>
      <c r="H69" s="58">
        <f t="shared" si="3"/>
        <v>0</v>
      </c>
    </row>
    <row r="70" spans="1:8" ht="15.75" customHeight="1">
      <c r="A70" s="8" t="s">
        <v>2658</v>
      </c>
      <c r="B70" s="33">
        <v>44829</v>
      </c>
      <c r="C70" s="34" t="s">
        <v>3884</v>
      </c>
      <c r="D70" s="34" t="s">
        <v>2312</v>
      </c>
      <c r="E70" s="6">
        <f t="shared" si="1"/>
        <v>0.68</v>
      </c>
      <c r="F70" s="49">
        <v>2</v>
      </c>
      <c r="G70" s="6">
        <f t="shared" si="2"/>
        <v>0.34</v>
      </c>
      <c r="H70" s="58">
        <f t="shared" si="3"/>
        <v>0.34</v>
      </c>
    </row>
    <row r="71" spans="1:8" ht="15.75" customHeight="1">
      <c r="A71" s="8" t="s">
        <v>2658</v>
      </c>
      <c r="B71" s="33">
        <v>44830</v>
      </c>
      <c r="C71" s="34" t="s">
        <v>1036</v>
      </c>
      <c r="D71" s="34" t="s">
        <v>3281</v>
      </c>
      <c r="E71" s="6">
        <f t="shared" si="1"/>
        <v>13.6</v>
      </c>
      <c r="F71" s="49">
        <v>2</v>
      </c>
      <c r="G71" s="6">
        <f t="shared" si="2"/>
        <v>6.8</v>
      </c>
      <c r="H71" s="58">
        <f t="shared" si="3"/>
        <v>6.8</v>
      </c>
    </row>
    <row r="72" spans="1:8" ht="15.75" customHeight="1">
      <c r="A72" s="8" t="s">
        <v>2658</v>
      </c>
      <c r="B72" s="33">
        <v>44830</v>
      </c>
      <c r="C72" s="34" t="s">
        <v>265</v>
      </c>
      <c r="D72" s="34" t="s">
        <v>59</v>
      </c>
      <c r="E72" s="6">
        <f t="shared" si="1"/>
        <v>2.9</v>
      </c>
      <c r="F72" s="49">
        <v>2</v>
      </c>
      <c r="G72" s="6">
        <f t="shared" si="2"/>
        <v>1.45</v>
      </c>
      <c r="H72" s="58">
        <f t="shared" si="3"/>
        <v>1.45</v>
      </c>
    </row>
    <row r="73" spans="1:8" ht="15.75" customHeight="1">
      <c r="A73" s="8" t="s">
        <v>2658</v>
      </c>
      <c r="B73" s="33">
        <v>44830</v>
      </c>
      <c r="C73" s="34" t="s">
        <v>3728</v>
      </c>
      <c r="D73" s="34" t="s">
        <v>3872</v>
      </c>
      <c r="E73" s="6">
        <f t="shared" si="1"/>
        <v>35.19</v>
      </c>
      <c r="F73" s="48">
        <v>2</v>
      </c>
      <c r="G73" s="6">
        <f t="shared" si="2"/>
        <v>17.594999999999999</v>
      </c>
      <c r="H73" s="58">
        <f t="shared" si="3"/>
        <v>17.594999999999999</v>
      </c>
    </row>
    <row r="74" spans="1:8" ht="15.75" customHeight="1">
      <c r="A74" s="8" t="s">
        <v>2658</v>
      </c>
      <c r="B74" s="33">
        <v>44831</v>
      </c>
      <c r="C74" s="34" t="s">
        <v>2984</v>
      </c>
      <c r="D74" s="34" t="s">
        <v>1130</v>
      </c>
      <c r="E74" s="6">
        <f t="shared" si="1"/>
        <v>35.1</v>
      </c>
      <c r="F74" s="48">
        <v>2</v>
      </c>
      <c r="G74" s="6">
        <f t="shared" si="2"/>
        <v>17.55</v>
      </c>
      <c r="H74" s="58">
        <f t="shared" si="3"/>
        <v>17.55</v>
      </c>
    </row>
    <row r="75" spans="1:8" ht="15.75" customHeight="1">
      <c r="A75" s="8" t="s">
        <v>2658</v>
      </c>
      <c r="B75" s="35">
        <v>44831</v>
      </c>
      <c r="C75" s="34" t="s">
        <v>2868</v>
      </c>
      <c r="D75" s="36" t="s">
        <v>3885</v>
      </c>
      <c r="E75" s="6">
        <f t="shared" si="1"/>
        <v>23.85</v>
      </c>
      <c r="F75" s="48">
        <v>2</v>
      </c>
      <c r="G75" s="6">
        <f t="shared" si="2"/>
        <v>11.925000000000001</v>
      </c>
      <c r="H75" s="58">
        <f t="shared" si="3"/>
        <v>11.925000000000001</v>
      </c>
    </row>
    <row r="76" spans="1:8" ht="15.75" customHeight="1">
      <c r="A76" s="8" t="s">
        <v>2658</v>
      </c>
      <c r="B76" s="33">
        <v>44831</v>
      </c>
      <c r="C76" s="34" t="s">
        <v>3886</v>
      </c>
      <c r="D76" s="34" t="s">
        <v>73</v>
      </c>
      <c r="E76" s="6">
        <f t="shared" si="1"/>
        <v>1.2</v>
      </c>
      <c r="F76" s="48">
        <v>2</v>
      </c>
      <c r="G76" s="6">
        <f t="shared" si="2"/>
        <v>0.6</v>
      </c>
      <c r="H76" s="58">
        <f t="shared" si="3"/>
        <v>0.6</v>
      </c>
    </row>
    <row r="77" spans="1:8" ht="15.75" customHeight="1">
      <c r="A77" s="8" t="s">
        <v>2658</v>
      </c>
      <c r="B77" s="33">
        <v>44832</v>
      </c>
      <c r="C77" s="34" t="s">
        <v>3615</v>
      </c>
      <c r="D77" s="34" t="s">
        <v>3616</v>
      </c>
      <c r="E77" s="6">
        <f t="shared" si="1"/>
        <v>32.840000000000003</v>
      </c>
      <c r="F77" s="48">
        <v>2</v>
      </c>
      <c r="G77" s="6">
        <f t="shared" si="2"/>
        <v>16.420000000000002</v>
      </c>
      <c r="H77" s="58">
        <f t="shared" si="3"/>
        <v>16.420000000000002</v>
      </c>
    </row>
    <row r="78" spans="1:8" ht="15.75" customHeight="1">
      <c r="A78" s="8" t="s">
        <v>2658</v>
      </c>
      <c r="B78" s="35">
        <v>44832</v>
      </c>
      <c r="C78" s="34" t="s">
        <v>3238</v>
      </c>
      <c r="D78" s="34" t="s">
        <v>1108</v>
      </c>
      <c r="E78" s="6">
        <f t="shared" si="1"/>
        <v>6.98</v>
      </c>
      <c r="F78" s="48">
        <v>0</v>
      </c>
      <c r="G78" s="6" t="str">
        <f t="shared" si="2"/>
        <v/>
      </c>
      <c r="H78" s="58">
        <f t="shared" si="3"/>
        <v>6.98</v>
      </c>
    </row>
    <row r="79" spans="1:8" ht="15.75" customHeight="1">
      <c r="A79" s="8" t="s">
        <v>2658</v>
      </c>
      <c r="B79" s="35">
        <v>44832</v>
      </c>
      <c r="C79" s="36" t="s">
        <v>3802</v>
      </c>
      <c r="D79" s="36" t="s">
        <v>77</v>
      </c>
      <c r="E79" s="6">
        <f t="shared" si="1"/>
        <v>50</v>
      </c>
      <c r="F79" s="48">
        <v>2</v>
      </c>
      <c r="G79" s="6">
        <f t="shared" si="2"/>
        <v>25</v>
      </c>
      <c r="H79" s="58">
        <f t="shared" si="3"/>
        <v>25</v>
      </c>
    </row>
    <row r="80" spans="1:8" ht="15.75" customHeight="1">
      <c r="A80" s="8" t="s">
        <v>2658</v>
      </c>
      <c r="B80" s="35">
        <v>44832</v>
      </c>
      <c r="C80" s="34" t="s">
        <v>3238</v>
      </c>
      <c r="D80" s="34" t="s">
        <v>2833</v>
      </c>
      <c r="E80" s="6">
        <f t="shared" si="1"/>
        <v>14.98</v>
      </c>
      <c r="F80" s="48">
        <v>0</v>
      </c>
      <c r="G80" s="6" t="str">
        <f t="shared" si="2"/>
        <v/>
      </c>
      <c r="H80" s="58">
        <f t="shared" si="3"/>
        <v>14.98</v>
      </c>
    </row>
    <row r="81" spans="1:8" ht="15.75" customHeight="1">
      <c r="A81" s="8" t="s">
        <v>2658</v>
      </c>
      <c r="B81" s="33">
        <v>44832</v>
      </c>
      <c r="C81" s="34" t="s">
        <v>2444</v>
      </c>
      <c r="D81" s="34" t="s">
        <v>471</v>
      </c>
      <c r="E81" s="6">
        <f t="shared" si="1"/>
        <v>20</v>
      </c>
      <c r="F81" s="49">
        <v>2</v>
      </c>
      <c r="G81" s="6">
        <f t="shared" si="2"/>
        <v>10</v>
      </c>
      <c r="H81" s="58">
        <f t="shared" si="3"/>
        <v>10</v>
      </c>
    </row>
    <row r="82" spans="1:8" ht="15.75" customHeight="1">
      <c r="A82" s="8" t="s">
        <v>2658</v>
      </c>
      <c r="B82" s="35">
        <v>44832</v>
      </c>
      <c r="C82" s="34" t="s">
        <v>41</v>
      </c>
      <c r="D82" s="34" t="s">
        <v>742</v>
      </c>
      <c r="E82" s="6">
        <f t="shared" si="1"/>
        <v>3.8</v>
      </c>
      <c r="F82" s="48">
        <v>2</v>
      </c>
      <c r="G82" s="6">
        <f t="shared" si="2"/>
        <v>1.9</v>
      </c>
      <c r="H82" s="58">
        <f t="shared" si="3"/>
        <v>1.9</v>
      </c>
    </row>
    <row r="83" spans="1:8" ht="15.75" customHeight="1">
      <c r="A83" s="8" t="s">
        <v>2658</v>
      </c>
      <c r="B83" s="35">
        <v>44833</v>
      </c>
      <c r="C83" s="34" t="s">
        <v>2083</v>
      </c>
      <c r="D83" s="34" t="s">
        <v>2203</v>
      </c>
      <c r="E83" s="6">
        <f t="shared" si="1"/>
        <v>30.4</v>
      </c>
      <c r="F83" s="49">
        <v>2</v>
      </c>
      <c r="G83" s="6">
        <f t="shared" si="2"/>
        <v>15.2</v>
      </c>
      <c r="H83" s="58">
        <f t="shared" si="3"/>
        <v>15.2</v>
      </c>
    </row>
    <row r="84" spans="1:8" ht="15.75" customHeight="1">
      <c r="A84" s="8" t="s">
        <v>2658</v>
      </c>
      <c r="B84" s="35">
        <v>44833</v>
      </c>
      <c r="C84" s="34" t="s">
        <v>3397</v>
      </c>
      <c r="D84" s="34" t="s">
        <v>3887</v>
      </c>
      <c r="E84" s="6">
        <f t="shared" si="1"/>
        <v>11.25</v>
      </c>
      <c r="F84" s="48">
        <v>2</v>
      </c>
      <c r="G84" s="6">
        <f t="shared" si="2"/>
        <v>5.625</v>
      </c>
      <c r="H84" s="58">
        <f t="shared" si="3"/>
        <v>5.625</v>
      </c>
    </row>
    <row r="85" spans="1:8" ht="15.75" customHeight="1">
      <c r="A85" s="8" t="s">
        <v>2658</v>
      </c>
      <c r="B85" s="33">
        <v>44833</v>
      </c>
      <c r="C85" s="34" t="s">
        <v>1916</v>
      </c>
      <c r="D85" s="36" t="s">
        <v>1402</v>
      </c>
      <c r="E85" s="6">
        <f t="shared" si="1"/>
        <v>3.05</v>
      </c>
      <c r="F85" s="48">
        <v>2</v>
      </c>
      <c r="G85" s="6">
        <f t="shared" si="2"/>
        <v>1.5249999999999999</v>
      </c>
      <c r="H85" s="58">
        <f t="shared" si="3"/>
        <v>1.5249999999999999</v>
      </c>
    </row>
    <row r="86" spans="1:8" ht="15.75" customHeight="1">
      <c r="A86" s="8" t="s">
        <v>2658</v>
      </c>
      <c r="B86" s="33">
        <v>44833</v>
      </c>
      <c r="C86" s="34" t="s">
        <v>3888</v>
      </c>
      <c r="D86" s="34" t="s">
        <v>407</v>
      </c>
      <c r="E86" s="6">
        <f t="shared" si="1"/>
        <v>6.4</v>
      </c>
      <c r="F86" s="48">
        <v>2</v>
      </c>
      <c r="G86" s="6">
        <f t="shared" si="2"/>
        <v>3.2</v>
      </c>
      <c r="H86" s="58">
        <f t="shared" si="3"/>
        <v>3.2</v>
      </c>
    </row>
    <row r="87" spans="1:8" ht="15.75" customHeight="1">
      <c r="A87" s="8" t="s">
        <v>2658</v>
      </c>
      <c r="B87" s="33">
        <v>44833</v>
      </c>
      <c r="C87" s="34" t="s">
        <v>1036</v>
      </c>
      <c r="D87" s="34" t="s">
        <v>634</v>
      </c>
      <c r="E87" s="6">
        <f t="shared" si="1"/>
        <v>11.1</v>
      </c>
      <c r="F87" s="48">
        <v>2</v>
      </c>
      <c r="G87" s="6">
        <f t="shared" si="2"/>
        <v>5.55</v>
      </c>
      <c r="H87" s="58">
        <f t="shared" si="3"/>
        <v>5.55</v>
      </c>
    </row>
    <row r="88" spans="1:8" ht="15.75" customHeight="1">
      <c r="A88" s="8" t="s">
        <v>2658</v>
      </c>
      <c r="B88" s="35">
        <v>44834</v>
      </c>
      <c r="C88" s="36" t="s">
        <v>3397</v>
      </c>
      <c r="D88" s="36" t="s">
        <v>3889</v>
      </c>
      <c r="E88" s="6">
        <f t="shared" si="1"/>
        <v>33.22</v>
      </c>
      <c r="F88" s="48">
        <v>2</v>
      </c>
      <c r="G88" s="6">
        <f t="shared" si="2"/>
        <v>16.61</v>
      </c>
      <c r="H88" s="58">
        <f t="shared" si="3"/>
        <v>16.61</v>
      </c>
    </row>
    <row r="89" spans="1:8" ht="15.75" customHeight="1">
      <c r="A89" s="8" t="s">
        <v>2658</v>
      </c>
      <c r="B89" s="35">
        <v>44834</v>
      </c>
      <c r="C89" s="34" t="s">
        <v>9</v>
      </c>
      <c r="D89" s="34" t="s">
        <v>501</v>
      </c>
      <c r="E89" s="6">
        <f t="shared" si="1"/>
        <v>5</v>
      </c>
      <c r="F89" s="48">
        <v>2</v>
      </c>
      <c r="G89" s="6">
        <f t="shared" si="2"/>
        <v>2.5</v>
      </c>
      <c r="H89" s="58">
        <f t="shared" si="3"/>
        <v>2.5</v>
      </c>
    </row>
    <row r="90" spans="1:8" ht="15.75" customHeight="1">
      <c r="A90" s="8" t="s">
        <v>2658</v>
      </c>
      <c r="B90" s="35">
        <v>44834</v>
      </c>
      <c r="C90" s="34" t="s">
        <v>3890</v>
      </c>
      <c r="D90" s="34" t="s">
        <v>3891</v>
      </c>
      <c r="E90" s="6">
        <f t="shared" si="1"/>
        <v>251.45</v>
      </c>
      <c r="F90" s="49">
        <v>2</v>
      </c>
      <c r="G90" s="6">
        <f t="shared" si="2"/>
        <v>125.72499999999999</v>
      </c>
      <c r="H90" s="58">
        <f t="shared" si="3"/>
        <v>125.72499999999999</v>
      </c>
    </row>
    <row r="91" spans="1:8" ht="15.75" customHeight="1">
      <c r="A91" s="8" t="s">
        <v>2658</v>
      </c>
      <c r="B91" s="35">
        <v>44834</v>
      </c>
      <c r="C91" s="34" t="s">
        <v>3805</v>
      </c>
      <c r="D91" s="34" t="s">
        <v>3892</v>
      </c>
      <c r="E91" s="6">
        <f t="shared" si="1"/>
        <v>9.98</v>
      </c>
      <c r="F91" s="48">
        <v>2</v>
      </c>
      <c r="G91" s="6">
        <f t="shared" si="2"/>
        <v>4.99</v>
      </c>
      <c r="H91" s="58">
        <f t="shared" si="3"/>
        <v>4.99</v>
      </c>
    </row>
    <row r="92" spans="1:8" ht="15.75" customHeight="1">
      <c r="A92" s="8" t="s">
        <v>2658</v>
      </c>
      <c r="B92" s="33">
        <v>44835</v>
      </c>
      <c r="C92" s="34" t="s">
        <v>3454</v>
      </c>
      <c r="D92" s="34" t="s">
        <v>591</v>
      </c>
      <c r="E92" s="6">
        <f t="shared" si="1"/>
        <v>7.7</v>
      </c>
      <c r="F92" s="48">
        <v>2</v>
      </c>
      <c r="G92" s="6">
        <f t="shared" si="2"/>
        <v>3.85</v>
      </c>
      <c r="H92" s="58">
        <f t="shared" si="3"/>
        <v>3.85</v>
      </c>
    </row>
    <row r="93" spans="1:8" ht="15.75" customHeight="1">
      <c r="A93" s="8" t="s">
        <v>2658</v>
      </c>
      <c r="B93" s="35">
        <v>44835</v>
      </c>
      <c r="C93" s="34" t="s">
        <v>3893</v>
      </c>
      <c r="D93" s="34" t="s">
        <v>3894</v>
      </c>
      <c r="E93" s="6">
        <f t="shared" si="1"/>
        <v>0.72</v>
      </c>
      <c r="F93" s="57">
        <v>2</v>
      </c>
      <c r="G93" s="6">
        <f t="shared" si="2"/>
        <v>0.36</v>
      </c>
      <c r="H93" s="58">
        <f t="shared" si="3"/>
        <v>0.36</v>
      </c>
    </row>
    <row r="94" spans="1:8" ht="15.75" customHeight="1">
      <c r="A94" s="8" t="s">
        <v>2658</v>
      </c>
      <c r="B94" s="33">
        <v>44837</v>
      </c>
      <c r="C94" s="34" t="s">
        <v>3528</v>
      </c>
      <c r="D94" s="36" t="s">
        <v>3529</v>
      </c>
      <c r="E94" s="6">
        <f t="shared" si="1"/>
        <v>652</v>
      </c>
      <c r="F94" s="48">
        <v>2</v>
      </c>
      <c r="G94" s="6">
        <f t="shared" si="2"/>
        <v>326</v>
      </c>
      <c r="H94" s="58">
        <f t="shared" si="3"/>
        <v>326</v>
      </c>
    </row>
    <row r="95" spans="1:8" ht="15.75" customHeight="1">
      <c r="A95" s="8" t="s">
        <v>3361</v>
      </c>
      <c r="B95" s="33">
        <v>44814</v>
      </c>
      <c r="C95" s="34" t="s">
        <v>3895</v>
      </c>
      <c r="D95" s="34" t="s">
        <v>358</v>
      </c>
      <c r="E95" s="6">
        <f t="shared" si="1"/>
        <v>10</v>
      </c>
      <c r="F95" s="48">
        <v>2</v>
      </c>
      <c r="G95" s="6">
        <f t="shared" si="2"/>
        <v>5</v>
      </c>
      <c r="H95" s="58">
        <f t="shared" si="3"/>
        <v>5</v>
      </c>
    </row>
    <row r="96" spans="1:8" ht="15.75" customHeight="1">
      <c r="A96" s="8" t="s">
        <v>3361</v>
      </c>
      <c r="B96" s="35">
        <v>44814</v>
      </c>
      <c r="C96" s="34" t="s">
        <v>3896</v>
      </c>
      <c r="D96" s="34" t="s">
        <v>709</v>
      </c>
      <c r="E96" s="6">
        <f t="shared" si="1"/>
        <v>30</v>
      </c>
      <c r="F96" s="48">
        <v>2</v>
      </c>
      <c r="G96" s="6">
        <f t="shared" si="2"/>
        <v>15</v>
      </c>
      <c r="H96" s="58">
        <f t="shared" si="3"/>
        <v>15</v>
      </c>
    </row>
    <row r="97" spans="1:8" ht="15.75" customHeight="1">
      <c r="A97" s="8" t="s">
        <v>3361</v>
      </c>
      <c r="B97" s="35">
        <v>44814</v>
      </c>
      <c r="C97" s="34" t="s">
        <v>292</v>
      </c>
      <c r="D97" s="34" t="s">
        <v>3897</v>
      </c>
      <c r="E97" s="6">
        <f t="shared" si="1"/>
        <v>79.459999999999994</v>
      </c>
      <c r="F97" s="48">
        <v>2</v>
      </c>
      <c r="G97" s="6">
        <f t="shared" si="2"/>
        <v>39.729999999999997</v>
      </c>
      <c r="H97" s="58">
        <f t="shared" si="3"/>
        <v>39.729999999999997</v>
      </c>
    </row>
    <row r="98" spans="1:8" ht="15.75" customHeight="1">
      <c r="A98" s="8" t="s">
        <v>3361</v>
      </c>
      <c r="B98" s="35">
        <v>44819</v>
      </c>
      <c r="C98" s="34" t="s">
        <v>3898</v>
      </c>
      <c r="D98" s="34" t="s">
        <v>363</v>
      </c>
      <c r="E98" s="6">
        <f t="shared" si="1"/>
        <v>16</v>
      </c>
      <c r="F98" s="48">
        <v>2</v>
      </c>
      <c r="G98" s="6">
        <f t="shared" si="2"/>
        <v>8</v>
      </c>
      <c r="H98" s="58">
        <f t="shared" si="3"/>
        <v>8</v>
      </c>
    </row>
    <row r="99" spans="1:8" ht="15.75" customHeight="1">
      <c r="A99" s="8" t="s">
        <v>3361</v>
      </c>
      <c r="B99" s="35">
        <v>44820</v>
      </c>
      <c r="C99" s="34" t="s">
        <v>3899</v>
      </c>
      <c r="D99" s="34" t="s">
        <v>363</v>
      </c>
      <c r="E99" s="6">
        <f t="shared" si="1"/>
        <v>16</v>
      </c>
      <c r="F99" s="48">
        <v>2</v>
      </c>
      <c r="G99" s="6">
        <f t="shared" si="2"/>
        <v>8</v>
      </c>
      <c r="H99" s="58">
        <f t="shared" si="3"/>
        <v>8</v>
      </c>
    </row>
    <row r="100" spans="1:8" ht="15.75" customHeight="1">
      <c r="A100" s="8" t="s">
        <v>3361</v>
      </c>
      <c r="B100" s="33">
        <v>44827</v>
      </c>
      <c r="C100" s="34" t="s">
        <v>292</v>
      </c>
      <c r="D100" s="34" t="s">
        <v>3900</v>
      </c>
      <c r="E100" s="6">
        <f t="shared" si="1"/>
        <v>71.89</v>
      </c>
      <c r="F100" s="48">
        <v>2</v>
      </c>
      <c r="G100" s="6">
        <f t="shared" si="2"/>
        <v>35.945</v>
      </c>
      <c r="H100" s="58">
        <f t="shared" si="3"/>
        <v>35.945</v>
      </c>
    </row>
    <row r="101" spans="1:8" ht="15.75" customHeight="1">
      <c r="A101" s="8"/>
      <c r="B101" s="33"/>
      <c r="E101" s="6"/>
      <c r="F101" s="48"/>
      <c r="G101" s="6"/>
      <c r="H101" s="58"/>
    </row>
    <row r="102" spans="1:8" ht="15.75" customHeight="1">
      <c r="A102" s="8"/>
      <c r="B102" s="35"/>
      <c r="E102" s="6"/>
      <c r="F102" s="48"/>
      <c r="G102" s="6"/>
      <c r="H102" s="58"/>
    </row>
    <row r="103" spans="1:8" ht="15.75" customHeight="1">
      <c r="A103" s="8"/>
      <c r="B103" s="35"/>
      <c r="E103" s="6"/>
      <c r="F103" s="48"/>
      <c r="G103" s="6"/>
      <c r="H103" s="58"/>
    </row>
    <row r="104" spans="1:8" ht="15.75" customHeight="1">
      <c r="A104" s="8"/>
      <c r="B104" s="35"/>
      <c r="E104" s="6"/>
      <c r="F104" s="48"/>
      <c r="G104" s="6"/>
      <c r="H104" s="58"/>
    </row>
    <row r="105" spans="1:8" ht="15.75" customHeight="1">
      <c r="A105" s="8"/>
      <c r="B105" s="33"/>
      <c r="E105" s="6"/>
      <c r="F105" s="48"/>
      <c r="G105" s="6"/>
      <c r="H105" s="58"/>
    </row>
    <row r="106" spans="1:8" ht="15.75" customHeight="1">
      <c r="A106" s="8"/>
      <c r="B106" s="35"/>
      <c r="E106" s="6"/>
      <c r="F106" s="48"/>
      <c r="G106" s="6"/>
      <c r="H106" s="58"/>
    </row>
    <row r="107" spans="1:8" ht="15.75" customHeight="1">
      <c r="A107" s="8"/>
      <c r="B107" s="35"/>
      <c r="E107" s="6"/>
      <c r="F107" s="48"/>
      <c r="G107" s="6"/>
      <c r="H107" s="58"/>
    </row>
    <row r="108" spans="1:8" ht="15.75" customHeight="1">
      <c r="A108" s="8"/>
      <c r="B108" s="35"/>
      <c r="E108" s="6"/>
      <c r="F108" s="48"/>
      <c r="G108" s="6"/>
      <c r="H108" s="58"/>
    </row>
    <row r="109" spans="1:8" ht="15.75" customHeight="1">
      <c r="A109" s="8"/>
      <c r="B109" s="35"/>
      <c r="E109" s="6"/>
      <c r="F109" s="48"/>
      <c r="G109" s="6"/>
      <c r="H109" s="58"/>
    </row>
    <row r="110" spans="1:8" ht="15.75" customHeight="1">
      <c r="A110" s="8"/>
      <c r="B110" s="35"/>
      <c r="E110" s="6"/>
      <c r="F110" s="48"/>
      <c r="G110" s="6"/>
      <c r="H110" s="58"/>
    </row>
    <row r="111" spans="1:8" ht="15.75" customHeight="1">
      <c r="A111" s="8"/>
      <c r="B111" s="33"/>
      <c r="D111" s="36"/>
      <c r="E111" s="6"/>
      <c r="F111" s="48"/>
      <c r="G111" s="6"/>
      <c r="H111" s="58"/>
    </row>
    <row r="112" spans="1:8" ht="15.75" customHeight="1">
      <c r="A112" s="8"/>
      <c r="B112" s="35"/>
      <c r="E112" s="6"/>
      <c r="F112" s="48"/>
      <c r="G112" s="6"/>
      <c r="H112" s="58"/>
    </row>
    <row r="113" spans="1:8" ht="15.75" customHeight="1">
      <c r="A113" s="8"/>
      <c r="B113" s="33"/>
      <c r="E113" s="6"/>
      <c r="F113" s="48"/>
      <c r="G113" s="6"/>
      <c r="H113" s="58"/>
    </row>
    <row r="114" spans="1:8" ht="15.75" customHeight="1">
      <c r="A114" s="8"/>
      <c r="B114" s="33"/>
      <c r="E114" s="6"/>
      <c r="F114" s="48"/>
      <c r="G114" s="6"/>
      <c r="H114" s="58"/>
    </row>
    <row r="115" spans="1:8" ht="15.75" customHeight="1">
      <c r="A115" s="8"/>
      <c r="B115" s="33"/>
      <c r="E115" s="6"/>
      <c r="F115" s="48"/>
      <c r="G115" s="6"/>
      <c r="H115" s="58"/>
    </row>
    <row r="116" spans="1:8" ht="15.75" customHeight="1">
      <c r="A116" s="8"/>
      <c r="B116" s="35"/>
      <c r="E116" s="6"/>
      <c r="F116" s="48"/>
      <c r="G116" s="6"/>
      <c r="H116" s="58"/>
    </row>
    <row r="117" spans="1:8" ht="15.75" customHeight="1">
      <c r="A117" s="8"/>
      <c r="B117" s="33"/>
      <c r="E117" s="6"/>
      <c r="F117" s="49"/>
      <c r="G117" s="6"/>
      <c r="H117" s="58"/>
    </row>
    <row r="118" spans="1:8" ht="15.75" customHeight="1">
      <c r="A118" s="8"/>
      <c r="B118" s="35"/>
      <c r="D118" s="36"/>
      <c r="E118" s="6"/>
      <c r="F118" s="48"/>
      <c r="G118" s="6"/>
      <c r="H118" s="58"/>
    </row>
    <row r="119" spans="1:8" ht="15.75" customHeight="1">
      <c r="A119" s="8"/>
      <c r="B119" s="33"/>
      <c r="E119" s="6"/>
      <c r="F119" s="48"/>
      <c r="G119" s="6"/>
      <c r="H119" s="58"/>
    </row>
    <row r="120" spans="1:8" ht="15.75" customHeight="1">
      <c r="A120" s="8"/>
      <c r="B120" s="33"/>
      <c r="E120" s="6"/>
      <c r="F120" s="49"/>
      <c r="G120" s="6"/>
      <c r="H120" s="58"/>
    </row>
    <row r="121" spans="1:8" ht="15.75" customHeight="1">
      <c r="A121" s="8"/>
      <c r="B121" s="33"/>
      <c r="E121" s="6"/>
      <c r="F121" s="48"/>
      <c r="G121" s="6"/>
      <c r="H121" s="58"/>
    </row>
    <row r="122" spans="1:8" ht="15.75" customHeight="1">
      <c r="A122" s="8"/>
      <c r="B122" s="33"/>
      <c r="E122" s="6"/>
      <c r="F122" s="48"/>
      <c r="G122" s="6"/>
      <c r="H122" s="58"/>
    </row>
    <row r="123" spans="1:8" ht="15.75" customHeight="1">
      <c r="A123" s="8"/>
      <c r="B123" s="35"/>
      <c r="C123" s="36"/>
      <c r="D123" s="36"/>
      <c r="E123" s="6"/>
      <c r="F123" s="49"/>
      <c r="G123" s="6"/>
      <c r="H123" s="58"/>
    </row>
    <row r="124" spans="1:8" ht="15.75" customHeight="1">
      <c r="A124" s="8"/>
      <c r="B124" s="33"/>
      <c r="E124" s="6"/>
      <c r="F124" s="48"/>
      <c r="G124" s="6"/>
      <c r="H124" s="58"/>
    </row>
    <row r="125" spans="1:8" ht="15.75" customHeight="1">
      <c r="A125" s="8"/>
      <c r="B125" s="33"/>
      <c r="E125" s="6"/>
      <c r="F125" s="48"/>
      <c r="G125" s="6"/>
      <c r="H125" s="58"/>
    </row>
    <row r="126" spans="1:8" ht="15.75" customHeight="1">
      <c r="A126" s="8"/>
      <c r="B126" s="33"/>
      <c r="E126" s="6"/>
      <c r="F126" s="49"/>
      <c r="G126" s="6"/>
      <c r="H126" s="58"/>
    </row>
    <row r="127" spans="1:8" ht="15.75" customHeight="1">
      <c r="A127" s="8"/>
      <c r="B127" s="33"/>
      <c r="E127" s="6"/>
      <c r="F127" s="48"/>
      <c r="G127" s="6"/>
      <c r="H127" s="58"/>
    </row>
    <row r="128" spans="1:8" ht="15.75" customHeight="1">
      <c r="A128" s="8"/>
      <c r="B128" s="33"/>
      <c r="E128" s="6"/>
      <c r="F128" s="48"/>
      <c r="G128" s="6"/>
      <c r="H128" s="58"/>
    </row>
    <row r="129" spans="1:8" ht="15.75" customHeight="1">
      <c r="A129" s="8"/>
      <c r="B129" s="33"/>
      <c r="E129" s="6"/>
      <c r="F129" s="49"/>
      <c r="G129" s="6"/>
      <c r="H129" s="58"/>
    </row>
    <row r="130" spans="1:8" ht="15.75" customHeight="1">
      <c r="A130" s="8"/>
      <c r="B130" s="33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9"/>
      <c r="G132" s="6"/>
      <c r="H132" s="58"/>
    </row>
    <row r="133" spans="1:8" ht="15.75" customHeight="1">
      <c r="A133" s="8"/>
      <c r="B133" s="33"/>
      <c r="E133" s="6"/>
      <c r="F133" s="49"/>
      <c r="G133" s="6"/>
      <c r="H133" s="58"/>
    </row>
    <row r="134" spans="1:8" ht="15.75" customHeight="1">
      <c r="A134" s="8"/>
      <c r="B134" s="33"/>
      <c r="E134" s="6"/>
      <c r="F134" s="49"/>
      <c r="G134" s="6"/>
      <c r="H134" s="58"/>
    </row>
    <row r="135" spans="1:8" ht="15.75" customHeight="1">
      <c r="A135" s="8"/>
      <c r="B135" s="35"/>
      <c r="E135" s="6"/>
      <c r="F135" s="49"/>
      <c r="G135" s="6"/>
      <c r="H135" s="58"/>
    </row>
    <row r="136" spans="1:8" ht="15.75" customHeight="1">
      <c r="A136" s="8"/>
      <c r="B136" s="35"/>
      <c r="E136" s="6"/>
      <c r="F136" s="49"/>
      <c r="G136" s="6"/>
      <c r="H136" s="58"/>
    </row>
    <row r="137" spans="1:8" ht="15.75" customHeight="1">
      <c r="A137" s="8"/>
      <c r="B137" s="35"/>
      <c r="E137" s="6"/>
      <c r="F137" s="49"/>
      <c r="G137" s="6"/>
      <c r="H137" s="58"/>
    </row>
    <row r="138" spans="1:8" ht="15.75" customHeight="1">
      <c r="A138" s="8"/>
      <c r="B138" s="35"/>
      <c r="E138" s="6"/>
      <c r="F138" s="49"/>
      <c r="G138" s="6"/>
      <c r="H138" s="58"/>
    </row>
    <row r="139" spans="1:8" ht="15.75" customHeight="1">
      <c r="A139" s="8"/>
      <c r="B139" s="35"/>
      <c r="E139" s="6"/>
      <c r="F139" s="49"/>
      <c r="G139" s="6"/>
      <c r="H139" s="58"/>
    </row>
    <row r="140" spans="1:8" ht="15.75" customHeight="1">
      <c r="A140" s="8"/>
      <c r="B140" s="35"/>
      <c r="E140" s="6"/>
      <c r="F140" s="49"/>
      <c r="G140" s="6"/>
      <c r="H140" s="58"/>
    </row>
    <row r="141" spans="1:8" ht="15.75" customHeight="1">
      <c r="A141" s="8"/>
      <c r="B141" s="35"/>
      <c r="E141" s="6"/>
      <c r="F141" s="49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A146" s="8"/>
      <c r="B146" s="33"/>
      <c r="E146" s="6"/>
      <c r="F146" s="49"/>
      <c r="G146" s="6"/>
      <c r="H146" s="58"/>
    </row>
    <row r="147" spans="1:8" ht="15.75" customHeight="1">
      <c r="A147" s="8"/>
      <c r="B147" s="35"/>
      <c r="E147" s="6"/>
      <c r="F147" s="49"/>
      <c r="G147" s="6"/>
      <c r="H147" s="58"/>
    </row>
    <row r="148" spans="1:8" ht="15.75" customHeight="1">
      <c r="A148" s="8"/>
      <c r="B148" s="35"/>
      <c r="E148" s="6"/>
      <c r="F148" s="49"/>
      <c r="G148" s="6"/>
      <c r="H148" s="58"/>
    </row>
    <row r="149" spans="1:8" ht="15.75" customHeight="1">
      <c r="A149" s="8"/>
      <c r="B149" s="35"/>
      <c r="E149" s="6"/>
      <c r="F149" s="49"/>
      <c r="G149" s="6"/>
      <c r="H149" s="58"/>
    </row>
    <row r="150" spans="1:8" ht="15.75" customHeight="1">
      <c r="A150" s="8"/>
      <c r="B150" s="33"/>
      <c r="E150" s="6"/>
      <c r="F150" s="49"/>
      <c r="G150" s="6"/>
      <c r="H150" s="58"/>
    </row>
    <row r="151" spans="1:8" ht="15.75" customHeight="1">
      <c r="B151" s="68"/>
      <c r="E151" s="6"/>
      <c r="F151" s="49"/>
      <c r="G151" s="6"/>
      <c r="H151" s="58"/>
    </row>
    <row r="152" spans="1:8" ht="15.75" customHeight="1">
      <c r="B152" s="68"/>
      <c r="E152" s="6"/>
      <c r="F152" s="49"/>
      <c r="G152" s="6"/>
      <c r="H152" s="58"/>
    </row>
    <row r="153" spans="1:8" ht="15.75" customHeight="1">
      <c r="B153" s="68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9"/>
      <c r="E155" s="6"/>
      <c r="F155" s="49"/>
      <c r="G155" s="6"/>
      <c r="H155" s="58"/>
    </row>
    <row r="156" spans="1:8" ht="15.75" customHeight="1">
      <c r="B156" s="69"/>
      <c r="E156" s="6"/>
      <c r="F156" s="49"/>
      <c r="G156" s="6"/>
      <c r="H156" s="58"/>
    </row>
    <row r="157" spans="1:8" ht="15.75" customHeight="1">
      <c r="B157" s="69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33"/>
      <c r="E163" s="6"/>
      <c r="F163" s="49"/>
      <c r="G163" s="6"/>
      <c r="H163" s="58"/>
    </row>
    <row r="164" spans="2:8" ht="15.75" customHeight="1">
      <c r="F164" s="49"/>
      <c r="G164" s="13"/>
    </row>
    <row r="165" spans="2:8" ht="15.75" customHeight="1">
      <c r="F165" s="49"/>
      <c r="G165" s="13"/>
    </row>
    <row r="166" spans="2:8" ht="15.75" customHeight="1">
      <c r="F166" s="49"/>
      <c r="G166" s="13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63" xr:uid="{5067DDA1-E5C7-4133-A1BC-29626296D72E}">
        <sortState xmlns:xlrd2="http://schemas.microsoft.com/office/spreadsheetml/2017/richdata2" ref="A2:H163">
          <sortCondition descending="1" ref="E2:E163"/>
          <sortCondition descending="1" ref="H2:H163"/>
        </sortState>
      </autoFilter>
    </customSheetView>
  </customSheetView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3901</v>
      </c>
      <c r="B1" s="8"/>
      <c r="C1" s="8"/>
      <c r="D1" s="8"/>
      <c r="E1" s="6">
        <f>SUM(E3:E200)</f>
        <v>3924.9200000000005</v>
      </c>
      <c r="F1" s="48"/>
      <c r="G1" s="70">
        <f t="shared" ref="G1:H1" si="0">SUM(G3:G200)</f>
        <v>1598.17</v>
      </c>
      <c r="H1" s="71">
        <f t="shared" si="0"/>
        <v>2326.7499999999995</v>
      </c>
      <c r="I1" s="31" t="s">
        <v>1864</v>
      </c>
      <c r="J1" s="31">
        <f>G1*1</f>
        <v>1598.17</v>
      </c>
      <c r="K1" s="31">
        <f>SUM(G1:H1)-J1</f>
        <v>2326.7499999999995</v>
      </c>
      <c r="L1" s="31">
        <f>SUM(J1:K1)</f>
        <v>3924.9199999999996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1844.17</v>
      </c>
      <c r="K2" s="31">
        <f>K1+K6+K7</f>
        <v>2695.7499999999995</v>
      </c>
      <c r="L2" s="31">
        <f>SUM(J2:K2)</f>
        <v>4539.92</v>
      </c>
    </row>
    <row r="3" spans="1:12" ht="15.75">
      <c r="A3" s="8" t="s">
        <v>2658</v>
      </c>
      <c r="B3" s="35">
        <v>44836</v>
      </c>
      <c r="C3" s="34" t="s">
        <v>3551</v>
      </c>
      <c r="D3" s="34" t="s">
        <v>62</v>
      </c>
      <c r="E3" s="6">
        <f t="shared" ref="E3:E120" si="1">MID(D3,3,LEN(D3)-2)+0</f>
        <v>2.2999999999999998</v>
      </c>
      <c r="F3" s="48">
        <v>2</v>
      </c>
      <c r="G3" s="6">
        <f t="shared" ref="G3:G120" si="2">IFERROR(E3/F3,"")</f>
        <v>1.1499999999999999</v>
      </c>
      <c r="H3" s="58">
        <f t="shared" ref="H3:H120" si="3">IF(F3=0,E3,E3-G3)</f>
        <v>1.1499999999999999</v>
      </c>
      <c r="I3" s="60" t="s">
        <v>1868</v>
      </c>
      <c r="J3" s="61">
        <f>J1-J7+J6</f>
        <v>1844.17</v>
      </c>
      <c r="K3" s="32"/>
      <c r="L3" s="32"/>
    </row>
    <row r="4" spans="1:12">
      <c r="A4" s="8" t="s">
        <v>2658</v>
      </c>
      <c r="B4" s="35">
        <v>44836</v>
      </c>
      <c r="C4" s="34" t="s">
        <v>1010</v>
      </c>
      <c r="D4" s="34" t="s">
        <v>572</v>
      </c>
      <c r="E4" s="6">
        <f t="shared" si="1"/>
        <v>3.9</v>
      </c>
      <c r="F4" s="48">
        <v>2</v>
      </c>
      <c r="G4" s="6">
        <f t="shared" si="2"/>
        <v>1.95</v>
      </c>
      <c r="H4" s="58">
        <f t="shared" si="3"/>
        <v>1.95</v>
      </c>
    </row>
    <row r="5" spans="1:12" ht="15.75">
      <c r="A5" s="8" t="s">
        <v>2658</v>
      </c>
      <c r="B5" s="35">
        <v>44836</v>
      </c>
      <c r="C5" s="34" t="s">
        <v>1010</v>
      </c>
      <c r="D5" s="34" t="s">
        <v>617</v>
      </c>
      <c r="E5" s="6">
        <f t="shared" si="1"/>
        <v>4.3</v>
      </c>
      <c r="F5" s="48">
        <v>2</v>
      </c>
      <c r="G5" s="6">
        <f t="shared" si="2"/>
        <v>2.15</v>
      </c>
      <c r="H5" s="58">
        <f t="shared" si="3"/>
        <v>2.15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44837</v>
      </c>
      <c r="C6" s="34" t="s">
        <v>2645</v>
      </c>
      <c r="D6" s="34" t="s">
        <v>3902</v>
      </c>
      <c r="E6" s="6">
        <f t="shared" si="1"/>
        <v>18.28</v>
      </c>
      <c r="F6" s="48">
        <v>0</v>
      </c>
      <c r="G6" s="6" t="str">
        <f t="shared" si="2"/>
        <v/>
      </c>
      <c r="H6" s="58">
        <f t="shared" si="3"/>
        <v>18.28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44837</v>
      </c>
      <c r="C7" s="34" t="s">
        <v>3728</v>
      </c>
      <c r="D7" s="34" t="s">
        <v>3872</v>
      </c>
      <c r="E7" s="6">
        <f t="shared" si="1"/>
        <v>35.19</v>
      </c>
      <c r="F7" s="48">
        <v>2</v>
      </c>
      <c r="G7" s="6">
        <f t="shared" si="2"/>
        <v>17.594999999999999</v>
      </c>
      <c r="H7" s="58">
        <f t="shared" si="3"/>
        <v>17.594999999999999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44837</v>
      </c>
      <c r="C8" s="34" t="s">
        <v>2984</v>
      </c>
      <c r="D8" s="34" t="s">
        <v>3763</v>
      </c>
      <c r="E8" s="6">
        <f t="shared" si="1"/>
        <v>34.6</v>
      </c>
      <c r="F8" s="57">
        <v>2</v>
      </c>
      <c r="G8" s="6">
        <f t="shared" si="2"/>
        <v>17.3</v>
      </c>
      <c r="H8" s="58">
        <f t="shared" si="3"/>
        <v>17.3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44838</v>
      </c>
      <c r="C9" s="34" t="s">
        <v>2464</v>
      </c>
      <c r="D9" s="34" t="s">
        <v>2095</v>
      </c>
      <c r="E9" s="6">
        <f t="shared" si="1"/>
        <v>37.659999999999997</v>
      </c>
      <c r="F9" s="48">
        <v>2</v>
      </c>
      <c r="G9" s="6">
        <f t="shared" si="2"/>
        <v>18.829999999999998</v>
      </c>
      <c r="H9" s="58">
        <f t="shared" si="3"/>
        <v>18.829999999999998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44838</v>
      </c>
      <c r="C10" s="34" t="s">
        <v>3903</v>
      </c>
      <c r="D10" s="36" t="s">
        <v>73</v>
      </c>
      <c r="E10" s="6">
        <f t="shared" si="1"/>
        <v>1.2</v>
      </c>
      <c r="F10" s="48">
        <v>2</v>
      </c>
      <c r="G10" s="6">
        <f t="shared" si="2"/>
        <v>0.6</v>
      </c>
      <c r="H10" s="58">
        <f t="shared" si="3"/>
        <v>0.6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44838</v>
      </c>
      <c r="C11" s="34" t="s">
        <v>3454</v>
      </c>
      <c r="D11" s="34" t="s">
        <v>2780</v>
      </c>
      <c r="E11" s="6">
        <f t="shared" si="1"/>
        <v>4.0999999999999996</v>
      </c>
      <c r="F11" s="48">
        <v>2</v>
      </c>
      <c r="G11" s="6">
        <f t="shared" si="2"/>
        <v>2.0499999999999998</v>
      </c>
      <c r="H11" s="58">
        <f t="shared" si="3"/>
        <v>2.0499999999999998</v>
      </c>
    </row>
    <row r="12" spans="1:12" ht="15.75">
      <c r="A12" s="8" t="s">
        <v>2658</v>
      </c>
      <c r="B12" s="35">
        <v>44839</v>
      </c>
      <c r="C12" s="34" t="s">
        <v>9</v>
      </c>
      <c r="D12" s="34" t="s">
        <v>3904</v>
      </c>
      <c r="E12" s="6">
        <f t="shared" si="1"/>
        <v>19.05</v>
      </c>
      <c r="F12" s="48">
        <v>2</v>
      </c>
      <c r="G12" s="6">
        <f t="shared" si="2"/>
        <v>9.5250000000000004</v>
      </c>
      <c r="H12" s="58">
        <f t="shared" si="3"/>
        <v>9.5250000000000004</v>
      </c>
      <c r="I12" s="1" t="s">
        <v>1818</v>
      </c>
      <c r="J12" s="16">
        <f>J8-K2</f>
        <v>2902.2500000000005</v>
      </c>
      <c r="K12" s="17">
        <f t="shared" ref="K12:K13" si="4">J12/J8</f>
        <v>0.51844408717399082</v>
      </c>
    </row>
    <row r="13" spans="1:12" ht="15.75">
      <c r="A13" s="8" t="s">
        <v>2658</v>
      </c>
      <c r="B13" s="35">
        <v>44839</v>
      </c>
      <c r="C13" s="34" t="s">
        <v>3905</v>
      </c>
      <c r="D13" s="34" t="s">
        <v>3906</v>
      </c>
      <c r="E13" s="6">
        <f t="shared" si="1"/>
        <v>7.39</v>
      </c>
      <c r="F13" s="48">
        <v>0</v>
      </c>
      <c r="G13" s="6" t="str">
        <f t="shared" si="2"/>
        <v/>
      </c>
      <c r="H13" s="58">
        <f t="shared" si="3"/>
        <v>7.39</v>
      </c>
      <c r="I13" s="1" t="s">
        <v>1821</v>
      </c>
      <c r="J13" s="16">
        <f>J9-J2</f>
        <v>2111.08</v>
      </c>
      <c r="K13" s="17">
        <f t="shared" si="4"/>
        <v>0.53374123001074525</v>
      </c>
    </row>
    <row r="14" spans="1:12">
      <c r="A14" s="8" t="s">
        <v>2658</v>
      </c>
      <c r="B14" s="35">
        <v>44839</v>
      </c>
      <c r="C14" s="36" t="s">
        <v>3907</v>
      </c>
      <c r="D14" s="36" t="s">
        <v>2070</v>
      </c>
      <c r="E14" s="6">
        <f t="shared" si="1"/>
        <v>13.11</v>
      </c>
      <c r="F14" s="48">
        <v>2</v>
      </c>
      <c r="G14" s="6">
        <f t="shared" si="2"/>
        <v>6.5549999999999997</v>
      </c>
      <c r="H14" s="58">
        <f t="shared" si="3"/>
        <v>6.5549999999999997</v>
      </c>
    </row>
    <row r="15" spans="1:12">
      <c r="A15" s="8" t="s">
        <v>2658</v>
      </c>
      <c r="B15" s="35">
        <v>44840</v>
      </c>
      <c r="C15" s="34" t="s">
        <v>2713</v>
      </c>
      <c r="D15" s="34" t="s">
        <v>519</v>
      </c>
      <c r="E15" s="6">
        <f t="shared" si="1"/>
        <v>2.95</v>
      </c>
      <c r="F15" s="48">
        <v>2</v>
      </c>
      <c r="G15" s="6">
        <f t="shared" si="2"/>
        <v>1.4750000000000001</v>
      </c>
      <c r="H15" s="58">
        <f t="shared" si="3"/>
        <v>1.4750000000000001</v>
      </c>
    </row>
    <row r="16" spans="1:12">
      <c r="A16" s="8" t="s">
        <v>2658</v>
      </c>
      <c r="B16" s="35">
        <v>44840</v>
      </c>
      <c r="C16" s="34" t="s">
        <v>3908</v>
      </c>
      <c r="D16" s="34" t="s">
        <v>3909</v>
      </c>
      <c r="E16" s="6">
        <f t="shared" si="1"/>
        <v>11.65</v>
      </c>
      <c r="F16" s="48">
        <v>2</v>
      </c>
      <c r="G16" s="6">
        <f t="shared" si="2"/>
        <v>5.8250000000000002</v>
      </c>
      <c r="H16" s="58">
        <f t="shared" si="3"/>
        <v>5.8250000000000002</v>
      </c>
    </row>
    <row r="17" spans="1:10">
      <c r="A17" s="8" t="s">
        <v>2658</v>
      </c>
      <c r="B17" s="35">
        <v>44840</v>
      </c>
      <c r="C17" s="34" t="s">
        <v>2461</v>
      </c>
      <c r="D17" s="34" t="s">
        <v>270</v>
      </c>
      <c r="E17" s="6">
        <f t="shared" si="1"/>
        <v>3</v>
      </c>
      <c r="F17" s="48">
        <v>2</v>
      </c>
      <c r="G17" s="6">
        <f t="shared" si="2"/>
        <v>1.5</v>
      </c>
      <c r="H17" s="58">
        <f t="shared" si="3"/>
        <v>1.5</v>
      </c>
    </row>
    <row r="18" spans="1:10">
      <c r="A18" s="8" t="s">
        <v>2658</v>
      </c>
      <c r="B18" s="35">
        <v>44840</v>
      </c>
      <c r="C18" s="34" t="s">
        <v>2461</v>
      </c>
      <c r="D18" s="34" t="s">
        <v>2545</v>
      </c>
      <c r="E18" s="6">
        <f t="shared" si="1"/>
        <v>3.2</v>
      </c>
      <c r="F18" s="48">
        <v>2</v>
      </c>
      <c r="G18" s="6">
        <f t="shared" si="2"/>
        <v>1.6</v>
      </c>
      <c r="H18" s="58">
        <f t="shared" si="3"/>
        <v>1.6</v>
      </c>
    </row>
    <row r="19" spans="1:10">
      <c r="A19" s="8" t="s">
        <v>2658</v>
      </c>
      <c r="B19" s="33">
        <v>44840</v>
      </c>
      <c r="C19" s="34" t="s">
        <v>3397</v>
      </c>
      <c r="D19" s="34" t="s">
        <v>3910</v>
      </c>
      <c r="E19" s="6">
        <f t="shared" si="1"/>
        <v>24.68</v>
      </c>
      <c r="F19" s="48">
        <v>2</v>
      </c>
      <c r="G19" s="6">
        <f t="shared" si="2"/>
        <v>12.34</v>
      </c>
      <c r="H19" s="58">
        <f t="shared" si="3"/>
        <v>12.34</v>
      </c>
    </row>
    <row r="20" spans="1:10">
      <c r="A20" s="8" t="s">
        <v>2658</v>
      </c>
      <c r="B20" s="35">
        <v>44841</v>
      </c>
      <c r="C20" s="34" t="s">
        <v>2438</v>
      </c>
      <c r="D20" s="34" t="s">
        <v>2911</v>
      </c>
      <c r="E20" s="6">
        <f t="shared" si="1"/>
        <v>21.98</v>
      </c>
      <c r="F20" s="48">
        <v>2</v>
      </c>
      <c r="G20" s="6">
        <f t="shared" si="2"/>
        <v>10.99</v>
      </c>
      <c r="H20" s="58">
        <f t="shared" si="3"/>
        <v>10.99</v>
      </c>
    </row>
    <row r="21" spans="1:10" ht="15.75" customHeight="1">
      <c r="A21" s="8" t="s">
        <v>2658</v>
      </c>
      <c r="B21" s="35">
        <v>44841</v>
      </c>
      <c r="C21" s="34" t="s">
        <v>3911</v>
      </c>
      <c r="D21" s="34" t="s">
        <v>3601</v>
      </c>
      <c r="E21" s="6">
        <f t="shared" si="1"/>
        <v>7.25</v>
      </c>
      <c r="F21" s="48">
        <v>2</v>
      </c>
      <c r="G21" s="6">
        <f t="shared" si="2"/>
        <v>3.625</v>
      </c>
      <c r="H21" s="58">
        <f t="shared" si="3"/>
        <v>3.625</v>
      </c>
    </row>
    <row r="22" spans="1:10" ht="15.75" customHeight="1">
      <c r="A22" s="8" t="s">
        <v>2658</v>
      </c>
      <c r="B22" s="35">
        <v>44842</v>
      </c>
      <c r="C22" s="34" t="s">
        <v>3397</v>
      </c>
      <c r="D22" s="34" t="s">
        <v>3912</v>
      </c>
      <c r="E22" s="6">
        <f t="shared" si="1"/>
        <v>29.02</v>
      </c>
      <c r="F22" s="49">
        <v>2</v>
      </c>
      <c r="G22" s="6">
        <f t="shared" si="2"/>
        <v>14.51</v>
      </c>
      <c r="H22" s="58">
        <f t="shared" si="3"/>
        <v>14.51</v>
      </c>
      <c r="J22" s="36"/>
    </row>
    <row r="23" spans="1:10" ht="15.75" customHeight="1">
      <c r="A23" s="8" t="s">
        <v>2658</v>
      </c>
      <c r="B23" s="35">
        <v>44842</v>
      </c>
      <c r="C23" s="34" t="s">
        <v>2984</v>
      </c>
      <c r="D23" s="34" t="s">
        <v>3913</v>
      </c>
      <c r="E23" s="6">
        <f t="shared" si="1"/>
        <v>52.3</v>
      </c>
      <c r="F23" s="48">
        <v>2</v>
      </c>
      <c r="G23" s="6">
        <f t="shared" si="2"/>
        <v>26.15</v>
      </c>
      <c r="H23" s="58">
        <f t="shared" si="3"/>
        <v>26.15</v>
      </c>
      <c r="J23" s="36"/>
    </row>
    <row r="24" spans="1:10" ht="15.75" customHeight="1">
      <c r="A24" s="8" t="s">
        <v>2658</v>
      </c>
      <c r="B24" s="35">
        <v>44842</v>
      </c>
      <c r="C24" s="34" t="s">
        <v>9</v>
      </c>
      <c r="D24" s="34" t="s">
        <v>1857</v>
      </c>
      <c r="E24" s="6">
        <f t="shared" si="1"/>
        <v>58.8</v>
      </c>
      <c r="F24" s="48">
        <v>2</v>
      </c>
      <c r="G24" s="6">
        <f t="shared" si="2"/>
        <v>29.4</v>
      </c>
      <c r="H24" s="58">
        <f t="shared" si="3"/>
        <v>29.4</v>
      </c>
    </row>
    <row r="25" spans="1:10" ht="15.75" customHeight="1">
      <c r="A25" s="8" t="s">
        <v>2658</v>
      </c>
      <c r="B25" s="35">
        <v>44842</v>
      </c>
      <c r="C25" s="34" t="s">
        <v>3914</v>
      </c>
      <c r="D25" s="34" t="s">
        <v>1855</v>
      </c>
      <c r="E25" s="6">
        <f t="shared" si="1"/>
        <v>0.24</v>
      </c>
      <c r="F25" s="48">
        <v>2</v>
      </c>
      <c r="G25" s="6">
        <f t="shared" si="2"/>
        <v>0.12</v>
      </c>
      <c r="H25" s="58">
        <f t="shared" si="3"/>
        <v>0.12</v>
      </c>
    </row>
    <row r="26" spans="1:10" ht="15.75" customHeight="1">
      <c r="A26" s="8" t="s">
        <v>2658</v>
      </c>
      <c r="B26" s="35">
        <v>44842</v>
      </c>
      <c r="C26" s="34" t="s">
        <v>1175</v>
      </c>
      <c r="D26" s="34" t="s">
        <v>2709</v>
      </c>
      <c r="E26" s="6">
        <f t="shared" si="1"/>
        <v>7.6</v>
      </c>
      <c r="F26" s="48">
        <v>2</v>
      </c>
      <c r="G26" s="6">
        <f t="shared" si="2"/>
        <v>3.8</v>
      </c>
      <c r="H26" s="58">
        <f t="shared" si="3"/>
        <v>3.8</v>
      </c>
    </row>
    <row r="27" spans="1:10" ht="15.75" customHeight="1">
      <c r="A27" s="8" t="s">
        <v>2658</v>
      </c>
      <c r="B27" s="33">
        <v>44844</v>
      </c>
      <c r="C27" s="34" t="s">
        <v>3915</v>
      </c>
      <c r="D27" s="34" t="s">
        <v>338</v>
      </c>
      <c r="E27" s="6">
        <f t="shared" si="1"/>
        <v>1.8</v>
      </c>
      <c r="F27" s="48">
        <v>2</v>
      </c>
      <c r="G27" s="6">
        <f t="shared" si="2"/>
        <v>0.9</v>
      </c>
      <c r="H27" s="58">
        <f t="shared" si="3"/>
        <v>0.9</v>
      </c>
    </row>
    <row r="28" spans="1:10" ht="15.75" customHeight="1">
      <c r="A28" s="8" t="s">
        <v>2658</v>
      </c>
      <c r="B28" s="33">
        <v>44844</v>
      </c>
      <c r="C28" s="34" t="s">
        <v>2451</v>
      </c>
      <c r="D28" s="34" t="s">
        <v>1438</v>
      </c>
      <c r="E28" s="6">
        <f t="shared" si="1"/>
        <v>29.8</v>
      </c>
      <c r="F28" s="48">
        <v>2</v>
      </c>
      <c r="G28" s="6">
        <f t="shared" si="2"/>
        <v>14.9</v>
      </c>
      <c r="H28" s="58">
        <f t="shared" si="3"/>
        <v>14.9</v>
      </c>
    </row>
    <row r="29" spans="1:10" ht="15.75" customHeight="1">
      <c r="A29" s="8" t="s">
        <v>2658</v>
      </c>
      <c r="B29" s="35">
        <v>44844</v>
      </c>
      <c r="C29" s="34" t="s">
        <v>2215</v>
      </c>
      <c r="D29" s="34" t="s">
        <v>1930</v>
      </c>
      <c r="E29" s="6">
        <f t="shared" si="1"/>
        <v>19.45</v>
      </c>
      <c r="F29" s="48">
        <v>2</v>
      </c>
      <c r="G29" s="6">
        <f t="shared" si="2"/>
        <v>9.7249999999999996</v>
      </c>
      <c r="H29" s="58">
        <f t="shared" si="3"/>
        <v>9.7249999999999996</v>
      </c>
    </row>
    <row r="30" spans="1:10" ht="15.75" customHeight="1">
      <c r="A30" s="8" t="s">
        <v>2658</v>
      </c>
      <c r="B30" s="35">
        <v>44844</v>
      </c>
      <c r="C30" s="34" t="s">
        <v>3916</v>
      </c>
      <c r="D30" s="34" t="s">
        <v>77</v>
      </c>
      <c r="E30" s="6">
        <f t="shared" si="1"/>
        <v>50</v>
      </c>
      <c r="F30" s="48">
        <v>2</v>
      </c>
      <c r="G30" s="6">
        <f t="shared" si="2"/>
        <v>25</v>
      </c>
      <c r="H30" s="58">
        <f t="shared" si="3"/>
        <v>25</v>
      </c>
    </row>
    <row r="31" spans="1:10" ht="15.75" customHeight="1">
      <c r="A31" s="8" t="s">
        <v>2658</v>
      </c>
      <c r="B31" s="35">
        <v>44844</v>
      </c>
      <c r="C31" s="34" t="s">
        <v>3724</v>
      </c>
      <c r="D31" s="34" t="s">
        <v>742</v>
      </c>
      <c r="E31" s="6">
        <f t="shared" si="1"/>
        <v>3.8</v>
      </c>
      <c r="F31" s="48">
        <v>2</v>
      </c>
      <c r="G31" s="6">
        <f t="shared" si="2"/>
        <v>1.9</v>
      </c>
      <c r="H31" s="58">
        <f t="shared" si="3"/>
        <v>1.9</v>
      </c>
    </row>
    <row r="32" spans="1:10" ht="15.75" customHeight="1">
      <c r="A32" s="8" t="s">
        <v>2658</v>
      </c>
      <c r="B32" s="33">
        <v>44845</v>
      </c>
      <c r="C32" s="34" t="s">
        <v>2464</v>
      </c>
      <c r="D32" s="34" t="s">
        <v>3917</v>
      </c>
      <c r="E32" s="6">
        <f t="shared" si="1"/>
        <v>18.239999999999998</v>
      </c>
      <c r="F32" s="48">
        <v>2</v>
      </c>
      <c r="G32" s="6">
        <f t="shared" si="2"/>
        <v>9.1199999999999992</v>
      </c>
      <c r="H32" s="58">
        <f t="shared" si="3"/>
        <v>9.1199999999999992</v>
      </c>
    </row>
    <row r="33" spans="1:8" ht="15.75" customHeight="1">
      <c r="A33" s="8" t="s">
        <v>2658</v>
      </c>
      <c r="B33" s="35">
        <v>44845</v>
      </c>
      <c r="C33" s="34" t="s">
        <v>2404</v>
      </c>
      <c r="D33" s="34" t="s">
        <v>806</v>
      </c>
      <c r="E33" s="6">
        <f t="shared" si="1"/>
        <v>3.5</v>
      </c>
      <c r="F33" s="48">
        <v>2</v>
      </c>
      <c r="G33" s="6">
        <f t="shared" si="2"/>
        <v>1.75</v>
      </c>
      <c r="H33" s="58">
        <f t="shared" si="3"/>
        <v>1.75</v>
      </c>
    </row>
    <row r="34" spans="1:8" ht="15.75" customHeight="1">
      <c r="A34" s="8" t="s">
        <v>2658</v>
      </c>
      <c r="B34" s="37">
        <v>44846</v>
      </c>
      <c r="C34" s="34" t="s">
        <v>3158</v>
      </c>
      <c r="D34" s="34" t="s">
        <v>471</v>
      </c>
      <c r="E34" s="6">
        <f t="shared" si="1"/>
        <v>20</v>
      </c>
      <c r="F34" s="48">
        <v>2</v>
      </c>
      <c r="G34" s="6">
        <f t="shared" si="2"/>
        <v>10</v>
      </c>
      <c r="H34" s="58">
        <f t="shared" si="3"/>
        <v>10</v>
      </c>
    </row>
    <row r="35" spans="1:8" ht="15.75" customHeight="1">
      <c r="A35" s="8" t="s">
        <v>2658</v>
      </c>
      <c r="B35" s="35">
        <v>44846</v>
      </c>
      <c r="C35" s="34" t="s">
        <v>2444</v>
      </c>
      <c r="D35" s="34" t="s">
        <v>471</v>
      </c>
      <c r="E35" s="6">
        <f t="shared" si="1"/>
        <v>20</v>
      </c>
      <c r="F35" s="57">
        <v>2</v>
      </c>
      <c r="G35" s="6">
        <f t="shared" si="2"/>
        <v>10</v>
      </c>
      <c r="H35" s="58">
        <f t="shared" si="3"/>
        <v>10</v>
      </c>
    </row>
    <row r="36" spans="1:8" ht="15.75" customHeight="1">
      <c r="A36" s="8" t="s">
        <v>2658</v>
      </c>
      <c r="B36" s="35">
        <v>44846</v>
      </c>
      <c r="C36" s="34" t="s">
        <v>3615</v>
      </c>
      <c r="D36" s="34" t="s">
        <v>1767</v>
      </c>
      <c r="E36" s="6">
        <f t="shared" si="1"/>
        <v>23.54</v>
      </c>
      <c r="F36" s="48">
        <v>2</v>
      </c>
      <c r="G36" s="6">
        <f t="shared" si="2"/>
        <v>11.77</v>
      </c>
      <c r="H36" s="58">
        <f t="shared" si="3"/>
        <v>11.77</v>
      </c>
    </row>
    <row r="37" spans="1:8" ht="15.75" customHeight="1">
      <c r="A37" s="8" t="s">
        <v>2658</v>
      </c>
      <c r="B37" s="35">
        <v>44846</v>
      </c>
      <c r="C37" s="34" t="s">
        <v>2584</v>
      </c>
      <c r="D37" s="34" t="s">
        <v>648</v>
      </c>
      <c r="E37" s="6">
        <f t="shared" si="1"/>
        <v>22</v>
      </c>
      <c r="F37" s="48">
        <v>2</v>
      </c>
      <c r="G37" s="6">
        <f t="shared" si="2"/>
        <v>11</v>
      </c>
      <c r="H37" s="58">
        <f t="shared" si="3"/>
        <v>11</v>
      </c>
    </row>
    <row r="38" spans="1:8" ht="15.75" customHeight="1">
      <c r="A38" s="8" t="s">
        <v>2658</v>
      </c>
      <c r="B38" s="35">
        <v>44847</v>
      </c>
      <c r="C38" s="34" t="s">
        <v>3397</v>
      </c>
      <c r="D38" s="34" t="s">
        <v>3918</v>
      </c>
      <c r="E38" s="6">
        <f t="shared" si="1"/>
        <v>21.37</v>
      </c>
      <c r="F38" s="48">
        <v>2</v>
      </c>
      <c r="G38" s="6">
        <f t="shared" si="2"/>
        <v>10.685</v>
      </c>
      <c r="H38" s="58">
        <f t="shared" si="3"/>
        <v>10.685</v>
      </c>
    </row>
    <row r="39" spans="1:8" ht="15.75" customHeight="1">
      <c r="A39" s="8" t="s">
        <v>2658</v>
      </c>
      <c r="B39" s="37">
        <v>44847</v>
      </c>
      <c r="C39" s="34" t="s">
        <v>3114</v>
      </c>
      <c r="D39" s="34" t="s">
        <v>593</v>
      </c>
      <c r="E39" s="6">
        <f t="shared" si="1"/>
        <v>10.15</v>
      </c>
      <c r="F39" s="48">
        <v>2</v>
      </c>
      <c r="G39" s="6">
        <f t="shared" si="2"/>
        <v>5.0750000000000002</v>
      </c>
      <c r="H39" s="58">
        <f t="shared" si="3"/>
        <v>5.0750000000000002</v>
      </c>
    </row>
    <row r="40" spans="1:8" ht="15.75" customHeight="1">
      <c r="A40" s="8" t="s">
        <v>2658</v>
      </c>
      <c r="B40" s="35">
        <v>44847</v>
      </c>
      <c r="C40" s="34" t="s">
        <v>3793</v>
      </c>
      <c r="D40" s="34" t="s">
        <v>2127</v>
      </c>
      <c r="E40" s="6">
        <f t="shared" si="1"/>
        <v>9.1999999999999993</v>
      </c>
      <c r="F40" s="48">
        <v>2</v>
      </c>
      <c r="G40" s="6">
        <f t="shared" si="2"/>
        <v>4.5999999999999996</v>
      </c>
      <c r="H40" s="58">
        <f t="shared" si="3"/>
        <v>4.5999999999999996</v>
      </c>
    </row>
    <row r="41" spans="1:8" ht="15.75" customHeight="1">
      <c r="A41" s="8" t="s">
        <v>2658</v>
      </c>
      <c r="B41" s="33">
        <v>44847</v>
      </c>
      <c r="C41" s="34" t="s">
        <v>1928</v>
      </c>
      <c r="D41" s="34" t="s">
        <v>1876</v>
      </c>
      <c r="E41" s="6">
        <f t="shared" si="1"/>
        <v>85</v>
      </c>
      <c r="F41" s="48">
        <v>1</v>
      </c>
      <c r="G41" s="6">
        <f t="shared" si="2"/>
        <v>85</v>
      </c>
      <c r="H41" s="58">
        <f t="shared" si="3"/>
        <v>0</v>
      </c>
    </row>
    <row r="42" spans="1:8" ht="15.75" customHeight="1">
      <c r="A42" s="8" t="s">
        <v>2658</v>
      </c>
      <c r="B42" s="35">
        <v>44847</v>
      </c>
      <c r="C42" s="34" t="s">
        <v>2461</v>
      </c>
      <c r="D42" s="34" t="s">
        <v>270</v>
      </c>
      <c r="E42" s="6">
        <f t="shared" si="1"/>
        <v>3</v>
      </c>
      <c r="F42" s="48">
        <v>2</v>
      </c>
      <c r="G42" s="6">
        <f t="shared" si="2"/>
        <v>1.5</v>
      </c>
      <c r="H42" s="58">
        <f t="shared" si="3"/>
        <v>1.5</v>
      </c>
    </row>
    <row r="43" spans="1:8" ht="15.75" customHeight="1">
      <c r="A43" s="8" t="s">
        <v>2658</v>
      </c>
      <c r="B43" s="35">
        <v>44847</v>
      </c>
      <c r="C43" s="34" t="s">
        <v>1928</v>
      </c>
      <c r="D43" s="34" t="s">
        <v>1351</v>
      </c>
      <c r="E43" s="6">
        <f t="shared" si="1"/>
        <v>110</v>
      </c>
      <c r="F43" s="48">
        <v>1</v>
      </c>
      <c r="G43" s="6">
        <f t="shared" si="2"/>
        <v>110</v>
      </c>
      <c r="H43" s="58">
        <f t="shared" si="3"/>
        <v>0</v>
      </c>
    </row>
    <row r="44" spans="1:8" ht="15.75" customHeight="1">
      <c r="A44" s="8" t="s">
        <v>2658</v>
      </c>
      <c r="B44" s="35">
        <v>44848</v>
      </c>
      <c r="C44" s="34" t="s">
        <v>2464</v>
      </c>
      <c r="D44" s="34" t="s">
        <v>1892</v>
      </c>
      <c r="E44" s="6">
        <f t="shared" si="1"/>
        <v>27.66</v>
      </c>
      <c r="F44" s="57">
        <v>2</v>
      </c>
      <c r="G44" s="6">
        <f t="shared" si="2"/>
        <v>13.83</v>
      </c>
      <c r="H44" s="58">
        <f t="shared" si="3"/>
        <v>13.83</v>
      </c>
    </row>
    <row r="45" spans="1:8" ht="15.75" customHeight="1">
      <c r="A45" s="8" t="s">
        <v>2658</v>
      </c>
      <c r="B45" s="33">
        <v>44848</v>
      </c>
      <c r="C45" s="34" t="s">
        <v>3615</v>
      </c>
      <c r="D45" s="34" t="s">
        <v>3118</v>
      </c>
      <c r="E45" s="6">
        <f t="shared" si="1"/>
        <v>19.420000000000002</v>
      </c>
      <c r="F45" s="48">
        <v>2</v>
      </c>
      <c r="G45" s="6">
        <f t="shared" si="2"/>
        <v>9.7100000000000009</v>
      </c>
      <c r="H45" s="58">
        <f t="shared" si="3"/>
        <v>9.7100000000000009</v>
      </c>
    </row>
    <row r="46" spans="1:8" ht="15.75" customHeight="1">
      <c r="A46" s="8" t="s">
        <v>2658</v>
      </c>
      <c r="B46" s="35">
        <v>44848</v>
      </c>
      <c r="C46" s="34" t="s">
        <v>3292</v>
      </c>
      <c r="D46" s="34" t="s">
        <v>1226</v>
      </c>
      <c r="E46" s="6">
        <f t="shared" si="1"/>
        <v>31.8</v>
      </c>
      <c r="F46" s="48">
        <v>0</v>
      </c>
      <c r="G46" s="6" t="str">
        <f t="shared" si="2"/>
        <v/>
      </c>
      <c r="H46" s="58">
        <f t="shared" si="3"/>
        <v>31.8</v>
      </c>
    </row>
    <row r="47" spans="1:8" ht="15.75" customHeight="1">
      <c r="A47" s="8" t="s">
        <v>2658</v>
      </c>
      <c r="B47" s="33">
        <v>44849</v>
      </c>
      <c r="C47" s="34" t="s">
        <v>3397</v>
      </c>
      <c r="D47" s="34" t="s">
        <v>3919</v>
      </c>
      <c r="E47" s="6">
        <f t="shared" si="1"/>
        <v>55.15</v>
      </c>
      <c r="F47" s="49">
        <v>2</v>
      </c>
      <c r="G47" s="6">
        <f t="shared" si="2"/>
        <v>27.574999999999999</v>
      </c>
      <c r="H47" s="58">
        <f t="shared" si="3"/>
        <v>27.574999999999999</v>
      </c>
    </row>
    <row r="48" spans="1:8" ht="15.75" customHeight="1">
      <c r="A48" s="8" t="s">
        <v>2658</v>
      </c>
      <c r="B48" s="33">
        <v>44850</v>
      </c>
      <c r="C48" s="34" t="s">
        <v>3374</v>
      </c>
      <c r="D48" s="36" t="s">
        <v>3920</v>
      </c>
      <c r="E48" s="6">
        <f t="shared" si="1"/>
        <v>17.05</v>
      </c>
      <c r="F48" s="48">
        <v>2</v>
      </c>
      <c r="G48" s="6">
        <f t="shared" si="2"/>
        <v>8.5250000000000004</v>
      </c>
      <c r="H48" s="58">
        <f t="shared" si="3"/>
        <v>8.5250000000000004</v>
      </c>
    </row>
    <row r="49" spans="1:8" ht="15.75" customHeight="1">
      <c r="A49" s="8" t="s">
        <v>2658</v>
      </c>
      <c r="B49" s="33">
        <v>44850</v>
      </c>
      <c r="C49" s="34" t="s">
        <v>3615</v>
      </c>
      <c r="D49" s="34" t="s">
        <v>3810</v>
      </c>
      <c r="E49" s="6">
        <f t="shared" si="1"/>
        <v>27.07</v>
      </c>
      <c r="F49" s="48">
        <v>2</v>
      </c>
      <c r="G49" s="6">
        <f t="shared" si="2"/>
        <v>13.535</v>
      </c>
      <c r="H49" s="58">
        <f t="shared" si="3"/>
        <v>13.535</v>
      </c>
    </row>
    <row r="50" spans="1:8" ht="15.75" customHeight="1">
      <c r="A50" s="8" t="s">
        <v>2658</v>
      </c>
      <c r="B50" s="35">
        <v>44850</v>
      </c>
      <c r="C50" s="34" t="s">
        <v>3009</v>
      </c>
      <c r="D50" s="34" t="s">
        <v>3289</v>
      </c>
      <c r="E50" s="6">
        <f t="shared" si="1"/>
        <v>170</v>
      </c>
      <c r="F50" s="48">
        <v>0</v>
      </c>
      <c r="G50" s="6" t="str">
        <f t="shared" si="2"/>
        <v/>
      </c>
      <c r="H50" s="58">
        <f t="shared" si="3"/>
        <v>170</v>
      </c>
    </row>
    <row r="51" spans="1:8" ht="15.75" customHeight="1">
      <c r="A51" s="8" t="s">
        <v>2658</v>
      </c>
      <c r="B51" s="35">
        <v>44850</v>
      </c>
      <c r="C51" s="34" t="s">
        <v>3921</v>
      </c>
      <c r="D51" s="34" t="s">
        <v>59</v>
      </c>
      <c r="E51" s="6">
        <f t="shared" si="1"/>
        <v>2.9</v>
      </c>
      <c r="F51" s="48">
        <v>0</v>
      </c>
      <c r="G51" s="6" t="str">
        <f t="shared" si="2"/>
        <v/>
      </c>
      <c r="H51" s="58">
        <f t="shared" si="3"/>
        <v>2.9</v>
      </c>
    </row>
    <row r="52" spans="1:8" ht="15.75" customHeight="1">
      <c r="A52" s="8" t="s">
        <v>2658</v>
      </c>
      <c r="B52" s="35">
        <v>44850</v>
      </c>
      <c r="C52" s="34" t="s">
        <v>3916</v>
      </c>
      <c r="D52" s="36" t="s">
        <v>77</v>
      </c>
      <c r="E52" s="6">
        <f t="shared" si="1"/>
        <v>50</v>
      </c>
      <c r="F52" s="48">
        <v>2</v>
      </c>
      <c r="G52" s="6">
        <f t="shared" si="2"/>
        <v>25</v>
      </c>
      <c r="H52" s="58">
        <f t="shared" si="3"/>
        <v>25</v>
      </c>
    </row>
    <row r="53" spans="1:8" ht="15.75" customHeight="1">
      <c r="A53" s="8" t="s">
        <v>2658</v>
      </c>
      <c r="B53" s="35">
        <v>44851</v>
      </c>
      <c r="C53" s="34" t="s">
        <v>3397</v>
      </c>
      <c r="D53" s="34" t="s">
        <v>3922</v>
      </c>
      <c r="E53" s="6">
        <f t="shared" si="1"/>
        <v>37.479999999999997</v>
      </c>
      <c r="F53" s="48">
        <v>2</v>
      </c>
      <c r="G53" s="6">
        <f t="shared" si="2"/>
        <v>18.739999999999998</v>
      </c>
      <c r="H53" s="58">
        <f t="shared" si="3"/>
        <v>18.739999999999998</v>
      </c>
    </row>
    <row r="54" spans="1:8" ht="15.75" customHeight="1">
      <c r="A54" s="8" t="s">
        <v>2658</v>
      </c>
      <c r="B54" s="33">
        <v>44851</v>
      </c>
      <c r="C54" s="34" t="s">
        <v>2102</v>
      </c>
      <c r="D54" s="34" t="s">
        <v>3923</v>
      </c>
      <c r="E54" s="6">
        <f t="shared" si="1"/>
        <v>33.29</v>
      </c>
      <c r="F54" s="49">
        <v>2</v>
      </c>
      <c r="G54" s="6">
        <f t="shared" si="2"/>
        <v>16.645</v>
      </c>
      <c r="H54" s="58">
        <f t="shared" si="3"/>
        <v>16.645</v>
      </c>
    </row>
    <row r="55" spans="1:8" ht="15.75" customHeight="1">
      <c r="A55" s="8" t="s">
        <v>2658</v>
      </c>
      <c r="B55" s="35">
        <v>44851</v>
      </c>
      <c r="C55" s="34" t="s">
        <v>1916</v>
      </c>
      <c r="D55" s="34" t="s">
        <v>1917</v>
      </c>
      <c r="E55" s="6">
        <f t="shared" si="1"/>
        <v>6.1</v>
      </c>
      <c r="F55" s="48">
        <v>2</v>
      </c>
      <c r="G55" s="6">
        <f t="shared" si="2"/>
        <v>3.05</v>
      </c>
      <c r="H55" s="58">
        <f t="shared" si="3"/>
        <v>3.05</v>
      </c>
    </row>
    <row r="56" spans="1:8" ht="15.75" customHeight="1">
      <c r="A56" s="8" t="s">
        <v>2658</v>
      </c>
      <c r="B56" s="35">
        <v>44851</v>
      </c>
      <c r="C56" s="34" t="s">
        <v>3924</v>
      </c>
      <c r="D56" s="34" t="s">
        <v>617</v>
      </c>
      <c r="E56" s="6">
        <f t="shared" si="1"/>
        <v>4.3</v>
      </c>
      <c r="F56" s="48">
        <v>2</v>
      </c>
      <c r="G56" s="6">
        <f t="shared" si="2"/>
        <v>2.15</v>
      </c>
      <c r="H56" s="58">
        <f t="shared" si="3"/>
        <v>2.15</v>
      </c>
    </row>
    <row r="57" spans="1:8" ht="15.75" customHeight="1">
      <c r="A57" s="8" t="s">
        <v>2658</v>
      </c>
      <c r="B57" s="35">
        <v>44852</v>
      </c>
      <c r="C57" s="34" t="s">
        <v>2471</v>
      </c>
      <c r="D57" s="34" t="s">
        <v>56</v>
      </c>
      <c r="E57" s="6">
        <f t="shared" si="1"/>
        <v>4.8</v>
      </c>
      <c r="F57" s="49">
        <v>0</v>
      </c>
      <c r="G57" s="6" t="str">
        <f t="shared" si="2"/>
        <v/>
      </c>
      <c r="H57" s="58">
        <f t="shared" si="3"/>
        <v>4.8</v>
      </c>
    </row>
    <row r="58" spans="1:8" ht="15.75" customHeight="1">
      <c r="A58" s="8" t="s">
        <v>2658</v>
      </c>
      <c r="B58" s="33">
        <v>44853</v>
      </c>
      <c r="C58" s="34" t="s">
        <v>3925</v>
      </c>
      <c r="D58" s="34" t="s">
        <v>1114</v>
      </c>
      <c r="E58" s="6">
        <f t="shared" si="1"/>
        <v>3.6</v>
      </c>
      <c r="F58" s="48">
        <v>2</v>
      </c>
      <c r="G58" s="6">
        <f t="shared" si="2"/>
        <v>1.8</v>
      </c>
      <c r="H58" s="58">
        <f t="shared" si="3"/>
        <v>1.8</v>
      </c>
    </row>
    <row r="59" spans="1:8" ht="15.75" customHeight="1">
      <c r="A59" s="8" t="s">
        <v>2658</v>
      </c>
      <c r="B59" s="35">
        <v>44853</v>
      </c>
      <c r="C59" s="34" t="s">
        <v>1010</v>
      </c>
      <c r="D59" s="34" t="s">
        <v>2744</v>
      </c>
      <c r="E59" s="6">
        <f t="shared" si="1"/>
        <v>4.3499999999999996</v>
      </c>
      <c r="F59" s="48">
        <v>2</v>
      </c>
      <c r="G59" s="6">
        <f t="shared" si="2"/>
        <v>2.1749999999999998</v>
      </c>
      <c r="H59" s="58">
        <f t="shared" si="3"/>
        <v>2.1749999999999998</v>
      </c>
    </row>
    <row r="60" spans="1:8" ht="15.75" customHeight="1">
      <c r="A60" s="8" t="s">
        <v>2658</v>
      </c>
      <c r="B60" s="33">
        <v>44853</v>
      </c>
      <c r="C60" s="34" t="s">
        <v>2471</v>
      </c>
      <c r="D60" s="34" t="s">
        <v>363</v>
      </c>
      <c r="E60" s="6">
        <f t="shared" si="1"/>
        <v>16</v>
      </c>
      <c r="F60" s="48">
        <v>2</v>
      </c>
      <c r="G60" s="6">
        <f t="shared" si="2"/>
        <v>8</v>
      </c>
      <c r="H60" s="58">
        <f t="shared" si="3"/>
        <v>8</v>
      </c>
    </row>
    <row r="61" spans="1:8" ht="15.75" customHeight="1">
      <c r="A61" s="8" t="s">
        <v>2658</v>
      </c>
      <c r="B61" s="33">
        <v>44855</v>
      </c>
      <c r="C61" s="34" t="s">
        <v>3926</v>
      </c>
      <c r="D61" s="34" t="s">
        <v>1893</v>
      </c>
      <c r="E61" s="6">
        <f t="shared" si="1"/>
        <v>27.05</v>
      </c>
      <c r="F61" s="48">
        <v>2</v>
      </c>
      <c r="G61" s="6">
        <f t="shared" si="2"/>
        <v>13.525</v>
      </c>
      <c r="H61" s="58">
        <f t="shared" si="3"/>
        <v>13.525</v>
      </c>
    </row>
    <row r="62" spans="1:8" ht="15.75" customHeight="1">
      <c r="A62" s="8" t="s">
        <v>2658</v>
      </c>
      <c r="B62" s="35">
        <v>44855</v>
      </c>
      <c r="C62" s="34" t="s">
        <v>3927</v>
      </c>
      <c r="D62" s="34" t="s">
        <v>3928</v>
      </c>
      <c r="E62" s="6">
        <f t="shared" si="1"/>
        <v>92.35</v>
      </c>
      <c r="F62" s="48">
        <v>2</v>
      </c>
      <c r="G62" s="6">
        <f t="shared" si="2"/>
        <v>46.174999999999997</v>
      </c>
      <c r="H62" s="58">
        <f t="shared" si="3"/>
        <v>46.174999999999997</v>
      </c>
    </row>
    <row r="63" spans="1:8" ht="15.75" customHeight="1">
      <c r="A63" s="8" t="s">
        <v>2658</v>
      </c>
      <c r="B63" s="33">
        <v>44856</v>
      </c>
      <c r="C63" s="34" t="s">
        <v>3200</v>
      </c>
      <c r="D63" s="34" t="s">
        <v>1244</v>
      </c>
      <c r="E63" s="6">
        <f t="shared" si="1"/>
        <v>27.8</v>
      </c>
      <c r="F63" s="48">
        <v>2</v>
      </c>
      <c r="G63" s="6">
        <f t="shared" si="2"/>
        <v>13.9</v>
      </c>
      <c r="H63" s="58">
        <f t="shared" si="3"/>
        <v>13.9</v>
      </c>
    </row>
    <row r="64" spans="1:8" ht="15.75" customHeight="1">
      <c r="A64" s="8" t="s">
        <v>2658</v>
      </c>
      <c r="B64" s="33">
        <v>44856</v>
      </c>
      <c r="C64" s="34" t="s">
        <v>3334</v>
      </c>
      <c r="D64" s="34" t="s">
        <v>2395</v>
      </c>
      <c r="E64" s="6">
        <f t="shared" si="1"/>
        <v>15.8</v>
      </c>
      <c r="F64" s="48">
        <v>2</v>
      </c>
      <c r="G64" s="6">
        <f t="shared" si="2"/>
        <v>7.9</v>
      </c>
      <c r="H64" s="58">
        <f t="shared" si="3"/>
        <v>7.9</v>
      </c>
    </row>
    <row r="65" spans="1:8" ht="15.75" customHeight="1">
      <c r="A65" s="8" t="s">
        <v>2658</v>
      </c>
      <c r="B65" s="35">
        <v>44856</v>
      </c>
      <c r="C65" s="34" t="s">
        <v>2444</v>
      </c>
      <c r="D65" s="34" t="s">
        <v>1585</v>
      </c>
      <c r="E65" s="6">
        <f t="shared" si="1"/>
        <v>24.5</v>
      </c>
      <c r="F65" s="48">
        <v>2</v>
      </c>
      <c r="G65" s="6">
        <f t="shared" si="2"/>
        <v>12.25</v>
      </c>
      <c r="H65" s="58">
        <f t="shared" si="3"/>
        <v>12.25</v>
      </c>
    </row>
    <row r="66" spans="1:8" ht="15.75" customHeight="1">
      <c r="A66" s="8" t="s">
        <v>2658</v>
      </c>
      <c r="B66" s="35">
        <v>44856</v>
      </c>
      <c r="C66" s="34" t="s">
        <v>3929</v>
      </c>
      <c r="D66" s="36" t="s">
        <v>2157</v>
      </c>
      <c r="E66" s="6">
        <f t="shared" si="1"/>
        <v>31</v>
      </c>
      <c r="F66" s="48">
        <v>2</v>
      </c>
      <c r="G66" s="6">
        <f t="shared" si="2"/>
        <v>15.5</v>
      </c>
      <c r="H66" s="58">
        <f t="shared" si="3"/>
        <v>15.5</v>
      </c>
    </row>
    <row r="67" spans="1:8" ht="15.75" customHeight="1">
      <c r="A67" s="8" t="s">
        <v>2658</v>
      </c>
      <c r="B67" s="35">
        <v>44857</v>
      </c>
      <c r="C67" s="34" t="s">
        <v>3930</v>
      </c>
      <c r="D67" s="34" t="s">
        <v>1330</v>
      </c>
      <c r="E67" s="6">
        <f t="shared" si="1"/>
        <v>10.4</v>
      </c>
      <c r="F67" s="48">
        <v>2</v>
      </c>
      <c r="G67" s="6">
        <f t="shared" si="2"/>
        <v>5.2</v>
      </c>
      <c r="H67" s="58">
        <f t="shared" si="3"/>
        <v>5.2</v>
      </c>
    </row>
    <row r="68" spans="1:8" ht="15.75" customHeight="1">
      <c r="A68" s="8" t="s">
        <v>2658</v>
      </c>
      <c r="B68" s="35">
        <v>44857</v>
      </c>
      <c r="C68" s="34" t="s">
        <v>502</v>
      </c>
      <c r="D68" s="34" t="s">
        <v>2582</v>
      </c>
      <c r="E68" s="6">
        <f t="shared" si="1"/>
        <v>2.65</v>
      </c>
      <c r="F68" s="48">
        <v>2</v>
      </c>
      <c r="G68" s="6">
        <f t="shared" si="2"/>
        <v>1.325</v>
      </c>
      <c r="H68" s="58">
        <f t="shared" si="3"/>
        <v>1.325</v>
      </c>
    </row>
    <row r="69" spans="1:8" ht="15.75" customHeight="1">
      <c r="A69" s="8" t="s">
        <v>2658</v>
      </c>
      <c r="B69" s="35">
        <v>44858</v>
      </c>
      <c r="C69" s="34" t="s">
        <v>3931</v>
      </c>
      <c r="D69" s="34" t="s">
        <v>3932</v>
      </c>
      <c r="E69" s="6">
        <f t="shared" si="1"/>
        <v>10.65</v>
      </c>
      <c r="F69" s="48">
        <v>2</v>
      </c>
      <c r="G69" s="6">
        <f t="shared" si="2"/>
        <v>5.3250000000000002</v>
      </c>
      <c r="H69" s="58">
        <f t="shared" si="3"/>
        <v>5.3250000000000002</v>
      </c>
    </row>
    <row r="70" spans="1:8" ht="15.75" customHeight="1">
      <c r="A70" s="8" t="s">
        <v>2658</v>
      </c>
      <c r="B70" s="33">
        <v>44858</v>
      </c>
      <c r="C70" s="34" t="s">
        <v>3397</v>
      </c>
      <c r="D70" s="34" t="s">
        <v>3134</v>
      </c>
      <c r="E70" s="6">
        <f t="shared" si="1"/>
        <v>16.47</v>
      </c>
      <c r="F70" s="49">
        <v>2</v>
      </c>
      <c r="G70" s="6">
        <f t="shared" si="2"/>
        <v>8.2349999999999994</v>
      </c>
      <c r="H70" s="58">
        <f t="shared" si="3"/>
        <v>8.2349999999999994</v>
      </c>
    </row>
    <row r="71" spans="1:8" ht="15.75" customHeight="1">
      <c r="A71" s="8" t="s">
        <v>2658</v>
      </c>
      <c r="B71" s="33">
        <v>44858</v>
      </c>
      <c r="C71" s="34" t="s">
        <v>3916</v>
      </c>
      <c r="D71" s="34" t="s">
        <v>749</v>
      </c>
      <c r="E71" s="6">
        <f t="shared" si="1"/>
        <v>70</v>
      </c>
      <c r="F71" s="49">
        <v>2</v>
      </c>
      <c r="G71" s="6">
        <f t="shared" si="2"/>
        <v>35</v>
      </c>
      <c r="H71" s="58">
        <f t="shared" si="3"/>
        <v>35</v>
      </c>
    </row>
    <row r="72" spans="1:8" ht="15.75" customHeight="1">
      <c r="A72" s="8" t="s">
        <v>2658</v>
      </c>
      <c r="B72" s="33">
        <v>44858</v>
      </c>
      <c r="C72" s="34" t="s">
        <v>3933</v>
      </c>
      <c r="D72" s="34" t="s">
        <v>3934</v>
      </c>
      <c r="E72" s="6">
        <f t="shared" si="1"/>
        <v>69.5</v>
      </c>
      <c r="F72" s="49">
        <v>2</v>
      </c>
      <c r="G72" s="6">
        <f t="shared" si="2"/>
        <v>34.75</v>
      </c>
      <c r="H72" s="58">
        <f t="shared" si="3"/>
        <v>34.75</v>
      </c>
    </row>
    <row r="73" spans="1:8" ht="15.75" customHeight="1">
      <c r="A73" s="8" t="s">
        <v>2658</v>
      </c>
      <c r="B73" s="33">
        <v>44859</v>
      </c>
      <c r="C73" s="34" t="s">
        <v>2451</v>
      </c>
      <c r="D73" s="34" t="s">
        <v>790</v>
      </c>
      <c r="E73" s="6">
        <f t="shared" si="1"/>
        <v>14.9</v>
      </c>
      <c r="F73" s="48">
        <v>2</v>
      </c>
      <c r="G73" s="6">
        <f t="shared" si="2"/>
        <v>7.45</v>
      </c>
      <c r="H73" s="58">
        <f t="shared" si="3"/>
        <v>7.45</v>
      </c>
    </row>
    <row r="74" spans="1:8" ht="15.75" customHeight="1">
      <c r="A74" s="8" t="s">
        <v>2658</v>
      </c>
      <c r="B74" s="33">
        <v>44859</v>
      </c>
      <c r="C74" s="34" t="s">
        <v>2285</v>
      </c>
      <c r="D74" s="34" t="s">
        <v>1973</v>
      </c>
      <c r="E74" s="6">
        <f t="shared" si="1"/>
        <v>9.8000000000000007</v>
      </c>
      <c r="F74" s="48">
        <v>2</v>
      </c>
      <c r="G74" s="6">
        <f t="shared" si="2"/>
        <v>4.9000000000000004</v>
      </c>
      <c r="H74" s="58">
        <f t="shared" si="3"/>
        <v>4.9000000000000004</v>
      </c>
    </row>
    <row r="75" spans="1:8" ht="15.75" customHeight="1">
      <c r="A75" s="8" t="s">
        <v>2658</v>
      </c>
      <c r="B75" s="35">
        <v>44859</v>
      </c>
      <c r="C75" s="34" t="s">
        <v>5</v>
      </c>
      <c r="D75" s="36" t="s">
        <v>444</v>
      </c>
      <c r="E75" s="6">
        <f t="shared" si="1"/>
        <v>1.45</v>
      </c>
      <c r="F75" s="48">
        <v>2</v>
      </c>
      <c r="G75" s="6">
        <f t="shared" si="2"/>
        <v>0.72499999999999998</v>
      </c>
      <c r="H75" s="58">
        <f t="shared" si="3"/>
        <v>0.72499999999999998</v>
      </c>
    </row>
    <row r="76" spans="1:8" ht="15.75" customHeight="1">
      <c r="A76" s="8" t="s">
        <v>2658</v>
      </c>
      <c r="B76" s="33">
        <v>44860</v>
      </c>
      <c r="C76" s="34" t="s">
        <v>3547</v>
      </c>
      <c r="D76" s="34" t="s">
        <v>69</v>
      </c>
      <c r="E76" s="6">
        <f t="shared" si="1"/>
        <v>1.5</v>
      </c>
      <c r="F76" s="48">
        <v>2</v>
      </c>
      <c r="G76" s="6">
        <f t="shared" si="2"/>
        <v>0.75</v>
      </c>
      <c r="H76" s="58">
        <f t="shared" si="3"/>
        <v>0.75</v>
      </c>
    </row>
    <row r="77" spans="1:8" ht="15.75" customHeight="1">
      <c r="A77" s="8" t="s">
        <v>2658</v>
      </c>
      <c r="B77" s="33">
        <v>44860</v>
      </c>
      <c r="C77" s="34" t="s">
        <v>3759</v>
      </c>
      <c r="D77" s="34" t="s">
        <v>3872</v>
      </c>
      <c r="E77" s="6">
        <f t="shared" si="1"/>
        <v>35.19</v>
      </c>
      <c r="F77" s="48">
        <v>2</v>
      </c>
      <c r="G77" s="6">
        <f t="shared" si="2"/>
        <v>17.594999999999999</v>
      </c>
      <c r="H77" s="58">
        <f t="shared" si="3"/>
        <v>17.594999999999999</v>
      </c>
    </row>
    <row r="78" spans="1:8" ht="15.75" customHeight="1">
      <c r="A78" s="8" t="s">
        <v>2658</v>
      </c>
      <c r="B78" s="35">
        <v>44860</v>
      </c>
      <c r="C78" s="34" t="s">
        <v>1036</v>
      </c>
      <c r="D78" s="34" t="s">
        <v>1252</v>
      </c>
      <c r="E78" s="6">
        <f t="shared" si="1"/>
        <v>1.6</v>
      </c>
      <c r="F78" s="48">
        <v>2</v>
      </c>
      <c r="G78" s="6">
        <f t="shared" si="2"/>
        <v>0.8</v>
      </c>
      <c r="H78" s="58">
        <f t="shared" si="3"/>
        <v>0.8</v>
      </c>
    </row>
    <row r="79" spans="1:8" ht="15.75" customHeight="1">
      <c r="A79" s="8" t="s">
        <v>2658</v>
      </c>
      <c r="B79" s="35">
        <v>44861</v>
      </c>
      <c r="C79" s="36" t="s">
        <v>1753</v>
      </c>
      <c r="D79" s="36" t="s">
        <v>3935</v>
      </c>
      <c r="E79" s="6">
        <f t="shared" si="1"/>
        <v>53.32</v>
      </c>
      <c r="F79" s="48">
        <v>2</v>
      </c>
      <c r="G79" s="6">
        <f t="shared" si="2"/>
        <v>26.66</v>
      </c>
      <c r="H79" s="58">
        <f t="shared" si="3"/>
        <v>26.66</v>
      </c>
    </row>
    <row r="80" spans="1:8" ht="15.75" customHeight="1">
      <c r="A80" s="8" t="s">
        <v>2658</v>
      </c>
      <c r="B80" s="35">
        <v>44861</v>
      </c>
      <c r="C80" s="34" t="s">
        <v>1910</v>
      </c>
      <c r="D80" s="34" t="s">
        <v>792</v>
      </c>
      <c r="E80" s="6">
        <f t="shared" si="1"/>
        <v>4</v>
      </c>
      <c r="F80" s="48">
        <v>2</v>
      </c>
      <c r="G80" s="6">
        <f t="shared" si="2"/>
        <v>2</v>
      </c>
      <c r="H80" s="58">
        <f t="shared" si="3"/>
        <v>2</v>
      </c>
    </row>
    <row r="81" spans="1:8" ht="15.75" customHeight="1">
      <c r="A81" s="8" t="s">
        <v>2658</v>
      </c>
      <c r="B81" s="33">
        <v>44861</v>
      </c>
      <c r="C81" s="34" t="s">
        <v>37</v>
      </c>
      <c r="D81" s="34" t="s">
        <v>2709</v>
      </c>
      <c r="E81" s="6">
        <f t="shared" si="1"/>
        <v>7.6</v>
      </c>
      <c r="F81" s="49">
        <v>2</v>
      </c>
      <c r="G81" s="6">
        <f t="shared" si="2"/>
        <v>3.8</v>
      </c>
      <c r="H81" s="58">
        <f t="shared" si="3"/>
        <v>3.8</v>
      </c>
    </row>
    <row r="82" spans="1:8" ht="15.75" customHeight="1">
      <c r="A82" s="8" t="s">
        <v>2658</v>
      </c>
      <c r="B82" s="35">
        <v>44861</v>
      </c>
      <c r="C82" s="34" t="s">
        <v>3936</v>
      </c>
      <c r="D82" s="34" t="s">
        <v>3276</v>
      </c>
      <c r="E82" s="6">
        <f t="shared" si="1"/>
        <v>11.68</v>
      </c>
      <c r="F82" s="48">
        <v>2</v>
      </c>
      <c r="G82" s="6">
        <f t="shared" si="2"/>
        <v>5.84</v>
      </c>
      <c r="H82" s="58">
        <f t="shared" si="3"/>
        <v>5.84</v>
      </c>
    </row>
    <row r="83" spans="1:8" ht="15.75" customHeight="1">
      <c r="A83" s="8" t="s">
        <v>2658</v>
      </c>
      <c r="B83" s="35">
        <v>44861</v>
      </c>
      <c r="C83" s="34" t="s">
        <v>3937</v>
      </c>
      <c r="D83" s="34" t="s">
        <v>59</v>
      </c>
      <c r="E83" s="6">
        <f t="shared" si="1"/>
        <v>2.9</v>
      </c>
      <c r="F83" s="49">
        <v>0</v>
      </c>
      <c r="G83" s="6" t="str">
        <f t="shared" si="2"/>
        <v/>
      </c>
      <c r="H83" s="58">
        <f t="shared" si="3"/>
        <v>2.9</v>
      </c>
    </row>
    <row r="84" spans="1:8" ht="15.75" customHeight="1">
      <c r="A84" s="8" t="s">
        <v>2658</v>
      </c>
      <c r="B84" s="35">
        <v>44862</v>
      </c>
      <c r="C84" s="34" t="s">
        <v>2965</v>
      </c>
      <c r="D84" s="34" t="s">
        <v>3299</v>
      </c>
      <c r="E84" s="6">
        <f t="shared" si="1"/>
        <v>8.6999999999999993</v>
      </c>
      <c r="F84" s="48">
        <v>2</v>
      </c>
      <c r="G84" s="6">
        <f t="shared" si="2"/>
        <v>4.3499999999999996</v>
      </c>
      <c r="H84" s="58">
        <f t="shared" si="3"/>
        <v>4.3499999999999996</v>
      </c>
    </row>
    <row r="85" spans="1:8" ht="15.75" customHeight="1">
      <c r="A85" s="8" t="s">
        <v>2658</v>
      </c>
      <c r="B85" s="33">
        <v>44863</v>
      </c>
      <c r="C85" s="34" t="s">
        <v>1977</v>
      </c>
      <c r="D85" s="36" t="s">
        <v>338</v>
      </c>
      <c r="E85" s="6">
        <f t="shared" si="1"/>
        <v>1.8</v>
      </c>
      <c r="F85" s="48">
        <v>2</v>
      </c>
      <c r="G85" s="6">
        <f t="shared" si="2"/>
        <v>0.9</v>
      </c>
      <c r="H85" s="58">
        <f t="shared" si="3"/>
        <v>0.9</v>
      </c>
    </row>
    <row r="86" spans="1:8" ht="15.75" customHeight="1">
      <c r="A86" s="8" t="s">
        <v>2658</v>
      </c>
      <c r="B86" s="33">
        <v>44863</v>
      </c>
      <c r="C86" s="34" t="s">
        <v>3938</v>
      </c>
      <c r="D86" s="34" t="s">
        <v>66</v>
      </c>
      <c r="E86" s="6">
        <f t="shared" si="1"/>
        <v>2</v>
      </c>
      <c r="F86" s="48">
        <v>2</v>
      </c>
      <c r="G86" s="6">
        <f t="shared" si="2"/>
        <v>1</v>
      </c>
      <c r="H86" s="58">
        <f t="shared" si="3"/>
        <v>1</v>
      </c>
    </row>
    <row r="87" spans="1:8" ht="15.75" customHeight="1">
      <c r="A87" s="8" t="s">
        <v>2658</v>
      </c>
      <c r="B87" s="33">
        <v>44863</v>
      </c>
      <c r="C87" s="34" t="s">
        <v>3939</v>
      </c>
      <c r="D87" s="34" t="s">
        <v>3940</v>
      </c>
      <c r="E87" s="6">
        <f t="shared" si="1"/>
        <v>33.19</v>
      </c>
      <c r="F87" s="48">
        <v>2</v>
      </c>
      <c r="G87" s="6">
        <f t="shared" si="2"/>
        <v>16.594999999999999</v>
      </c>
      <c r="H87" s="58">
        <f t="shared" si="3"/>
        <v>16.594999999999999</v>
      </c>
    </row>
    <row r="88" spans="1:8" ht="15.75" customHeight="1">
      <c r="A88" s="8" t="s">
        <v>2658</v>
      </c>
      <c r="B88" s="35">
        <v>44863</v>
      </c>
      <c r="C88" s="36" t="s">
        <v>985</v>
      </c>
      <c r="D88" s="36" t="s">
        <v>3941</v>
      </c>
      <c r="E88" s="6">
        <f t="shared" si="1"/>
        <v>634.6</v>
      </c>
      <c r="F88" s="48">
        <v>0</v>
      </c>
      <c r="G88" s="6" t="str">
        <f t="shared" si="2"/>
        <v/>
      </c>
      <c r="H88" s="58">
        <f t="shared" si="3"/>
        <v>634.6</v>
      </c>
    </row>
    <row r="89" spans="1:8" ht="15.75" customHeight="1">
      <c r="A89" s="8" t="s">
        <v>2658</v>
      </c>
      <c r="B89" s="35">
        <v>44863</v>
      </c>
      <c r="C89" s="34" t="s">
        <v>3942</v>
      </c>
      <c r="D89" s="34" t="s">
        <v>3943</v>
      </c>
      <c r="E89" s="6">
        <f t="shared" si="1"/>
        <v>21.91</v>
      </c>
      <c r="F89" s="48">
        <v>0</v>
      </c>
      <c r="G89" s="6" t="str">
        <f t="shared" si="2"/>
        <v/>
      </c>
      <c r="H89" s="58">
        <f t="shared" si="3"/>
        <v>21.91</v>
      </c>
    </row>
    <row r="90" spans="1:8" ht="15.75" customHeight="1">
      <c r="A90" s="8" t="s">
        <v>2658</v>
      </c>
      <c r="B90" s="35">
        <v>44863</v>
      </c>
      <c r="C90" s="34" t="s">
        <v>3944</v>
      </c>
      <c r="D90" s="34" t="s">
        <v>657</v>
      </c>
      <c r="E90" s="6">
        <f t="shared" si="1"/>
        <v>4.5999999999999996</v>
      </c>
      <c r="F90" s="49">
        <v>2</v>
      </c>
      <c r="G90" s="6">
        <f t="shared" si="2"/>
        <v>2.2999999999999998</v>
      </c>
      <c r="H90" s="58">
        <f t="shared" si="3"/>
        <v>2.2999999999999998</v>
      </c>
    </row>
    <row r="91" spans="1:8" ht="15.75" customHeight="1">
      <c r="A91" s="8" t="s">
        <v>2658</v>
      </c>
      <c r="B91" s="35">
        <v>44863</v>
      </c>
      <c r="C91" s="34" t="s">
        <v>2102</v>
      </c>
      <c r="D91" s="34" t="s">
        <v>3945</v>
      </c>
      <c r="E91" s="6">
        <f t="shared" si="1"/>
        <v>30.92</v>
      </c>
      <c r="F91" s="48">
        <v>2</v>
      </c>
      <c r="G91" s="6">
        <f t="shared" si="2"/>
        <v>15.46</v>
      </c>
      <c r="H91" s="58">
        <f t="shared" si="3"/>
        <v>15.46</v>
      </c>
    </row>
    <row r="92" spans="1:8" ht="15.75" customHeight="1">
      <c r="A92" s="8" t="s">
        <v>2658</v>
      </c>
      <c r="B92" s="33">
        <v>44864</v>
      </c>
      <c r="C92" s="34" t="s">
        <v>3397</v>
      </c>
      <c r="D92" s="34" t="s">
        <v>3946</v>
      </c>
      <c r="E92" s="6">
        <f t="shared" si="1"/>
        <v>9.15</v>
      </c>
      <c r="F92" s="48">
        <v>2</v>
      </c>
      <c r="G92" s="6">
        <f t="shared" si="2"/>
        <v>4.5750000000000002</v>
      </c>
      <c r="H92" s="58">
        <f t="shared" si="3"/>
        <v>4.5750000000000002</v>
      </c>
    </row>
    <row r="93" spans="1:8" ht="15.75" customHeight="1">
      <c r="A93" s="8" t="s">
        <v>2658</v>
      </c>
      <c r="B93" s="35">
        <v>44864</v>
      </c>
      <c r="C93" s="34" t="s">
        <v>3947</v>
      </c>
      <c r="D93" s="34" t="s">
        <v>370</v>
      </c>
      <c r="E93" s="6">
        <f t="shared" si="1"/>
        <v>0.78</v>
      </c>
      <c r="F93" s="57">
        <v>2</v>
      </c>
      <c r="G93" s="6">
        <f t="shared" si="2"/>
        <v>0.39</v>
      </c>
      <c r="H93" s="58">
        <f t="shared" si="3"/>
        <v>0.39</v>
      </c>
    </row>
    <row r="94" spans="1:8" ht="15.75" customHeight="1">
      <c r="A94" s="8" t="s">
        <v>2658</v>
      </c>
      <c r="B94" s="33">
        <v>44864</v>
      </c>
      <c r="C94" s="34" t="s">
        <v>3595</v>
      </c>
      <c r="D94" s="36" t="s">
        <v>2919</v>
      </c>
      <c r="E94" s="6">
        <f t="shared" si="1"/>
        <v>25.8</v>
      </c>
      <c r="F94" s="48">
        <v>2</v>
      </c>
      <c r="G94" s="6">
        <f t="shared" si="2"/>
        <v>12.9</v>
      </c>
      <c r="H94" s="58">
        <f t="shared" si="3"/>
        <v>12.9</v>
      </c>
    </row>
    <row r="95" spans="1:8" ht="15.75" customHeight="1">
      <c r="A95" s="8" t="s">
        <v>2658</v>
      </c>
      <c r="B95" s="33">
        <v>44864</v>
      </c>
      <c r="C95" s="34" t="s">
        <v>3415</v>
      </c>
      <c r="D95" s="34" t="s">
        <v>3948</v>
      </c>
      <c r="E95" s="6">
        <f t="shared" si="1"/>
        <v>6.51</v>
      </c>
      <c r="F95" s="48">
        <v>2</v>
      </c>
      <c r="G95" s="6">
        <f t="shared" si="2"/>
        <v>3.2549999999999999</v>
      </c>
      <c r="H95" s="58">
        <f t="shared" si="3"/>
        <v>3.2549999999999999</v>
      </c>
    </row>
    <row r="96" spans="1:8" ht="15.75" customHeight="1">
      <c r="A96" s="8" t="s">
        <v>2658</v>
      </c>
      <c r="B96" s="35">
        <v>44864</v>
      </c>
      <c r="C96" s="34" t="s">
        <v>3949</v>
      </c>
      <c r="D96" s="34" t="s">
        <v>14</v>
      </c>
      <c r="E96" s="6">
        <f t="shared" si="1"/>
        <v>29</v>
      </c>
      <c r="F96" s="48">
        <v>0</v>
      </c>
      <c r="G96" s="6" t="str">
        <f t="shared" si="2"/>
        <v/>
      </c>
      <c r="H96" s="58">
        <f t="shared" si="3"/>
        <v>29</v>
      </c>
    </row>
    <row r="97" spans="1:8" ht="15.75" customHeight="1">
      <c r="A97" s="8" t="s">
        <v>2658</v>
      </c>
      <c r="B97" s="35">
        <v>44865</v>
      </c>
      <c r="C97" s="34" t="s">
        <v>55</v>
      </c>
      <c r="D97" s="34" t="s">
        <v>1529</v>
      </c>
      <c r="E97" s="6">
        <f t="shared" si="1"/>
        <v>7</v>
      </c>
      <c r="F97" s="48">
        <v>2</v>
      </c>
      <c r="G97" s="6">
        <f t="shared" si="2"/>
        <v>3.5</v>
      </c>
      <c r="H97" s="58">
        <f t="shared" si="3"/>
        <v>3.5</v>
      </c>
    </row>
    <row r="98" spans="1:8" ht="15.75" customHeight="1">
      <c r="A98" s="8" t="s">
        <v>2658</v>
      </c>
      <c r="B98" s="35">
        <v>44865</v>
      </c>
      <c r="C98" s="34" t="s">
        <v>3950</v>
      </c>
      <c r="D98" s="34" t="s">
        <v>3951</v>
      </c>
      <c r="E98" s="6">
        <f t="shared" si="1"/>
        <v>8.33</v>
      </c>
      <c r="F98" s="48">
        <v>2</v>
      </c>
      <c r="G98" s="6">
        <f t="shared" si="2"/>
        <v>4.165</v>
      </c>
      <c r="H98" s="58">
        <f t="shared" si="3"/>
        <v>4.165</v>
      </c>
    </row>
    <row r="99" spans="1:8" ht="15.75" customHeight="1">
      <c r="A99" s="8" t="s">
        <v>2658</v>
      </c>
      <c r="B99" s="35">
        <v>44865</v>
      </c>
      <c r="C99" s="34" t="s">
        <v>3952</v>
      </c>
      <c r="D99" s="34" t="s">
        <v>3953</v>
      </c>
      <c r="E99" s="6">
        <f t="shared" si="1"/>
        <v>170.4</v>
      </c>
      <c r="F99" s="48">
        <v>2</v>
      </c>
      <c r="G99" s="6">
        <f t="shared" si="2"/>
        <v>85.2</v>
      </c>
      <c r="H99" s="58">
        <f t="shared" si="3"/>
        <v>85.2</v>
      </c>
    </row>
    <row r="100" spans="1:8" ht="15.75" customHeight="1">
      <c r="A100" s="8" t="s">
        <v>2658</v>
      </c>
      <c r="B100" s="33">
        <v>44865</v>
      </c>
      <c r="C100" s="34" t="s">
        <v>3954</v>
      </c>
      <c r="D100" s="34" t="s">
        <v>1896</v>
      </c>
      <c r="E100" s="6">
        <f t="shared" si="1"/>
        <v>21.3</v>
      </c>
      <c r="F100" s="48">
        <v>2</v>
      </c>
      <c r="G100" s="6">
        <f t="shared" si="2"/>
        <v>10.65</v>
      </c>
      <c r="H100" s="58">
        <f t="shared" si="3"/>
        <v>10.65</v>
      </c>
    </row>
    <row r="101" spans="1:8" ht="15.75" customHeight="1">
      <c r="A101" s="8" t="s">
        <v>2658</v>
      </c>
      <c r="B101" s="33">
        <v>44865</v>
      </c>
      <c r="C101" s="34" t="s">
        <v>3397</v>
      </c>
      <c r="D101" s="34" t="s">
        <v>2460</v>
      </c>
      <c r="E101" s="6">
        <f t="shared" si="1"/>
        <v>11.8</v>
      </c>
      <c r="F101" s="48">
        <v>2</v>
      </c>
      <c r="G101" s="6">
        <f t="shared" si="2"/>
        <v>5.9</v>
      </c>
      <c r="H101" s="58">
        <f t="shared" si="3"/>
        <v>5.9</v>
      </c>
    </row>
    <row r="102" spans="1:8" ht="15.75" customHeight="1">
      <c r="A102" s="8" t="s">
        <v>2658</v>
      </c>
      <c r="B102" s="35">
        <v>44866</v>
      </c>
      <c r="C102" s="34" t="s">
        <v>3955</v>
      </c>
      <c r="D102" s="34" t="s">
        <v>2122</v>
      </c>
      <c r="E102" s="6">
        <f t="shared" si="1"/>
        <v>11.6</v>
      </c>
      <c r="F102" s="48">
        <v>2</v>
      </c>
      <c r="G102" s="6">
        <f t="shared" si="2"/>
        <v>5.8</v>
      </c>
      <c r="H102" s="58">
        <f t="shared" si="3"/>
        <v>5.8</v>
      </c>
    </row>
    <row r="103" spans="1:8" ht="15.75" customHeight="1">
      <c r="A103" s="8" t="s">
        <v>2658</v>
      </c>
      <c r="B103" s="35">
        <v>44866</v>
      </c>
      <c r="C103" s="34" t="s">
        <v>3956</v>
      </c>
      <c r="D103" s="34" t="s">
        <v>3149</v>
      </c>
      <c r="E103" s="6">
        <f t="shared" si="1"/>
        <v>21.6</v>
      </c>
      <c r="F103" s="48">
        <v>2</v>
      </c>
      <c r="G103" s="6">
        <f t="shared" si="2"/>
        <v>10.8</v>
      </c>
      <c r="H103" s="58">
        <f t="shared" si="3"/>
        <v>10.8</v>
      </c>
    </row>
    <row r="104" spans="1:8" ht="15.75" customHeight="1">
      <c r="A104" s="8" t="s">
        <v>2658</v>
      </c>
      <c r="B104" s="35">
        <v>44866</v>
      </c>
      <c r="C104" s="34" t="s">
        <v>3957</v>
      </c>
      <c r="D104" s="34" t="s">
        <v>3735</v>
      </c>
      <c r="E104" s="6">
        <f t="shared" si="1"/>
        <v>28.9</v>
      </c>
      <c r="F104" s="48">
        <v>2</v>
      </c>
      <c r="G104" s="6">
        <f t="shared" si="2"/>
        <v>14.45</v>
      </c>
      <c r="H104" s="58">
        <f t="shared" si="3"/>
        <v>14.45</v>
      </c>
    </row>
    <row r="105" spans="1:8" ht="15.75" customHeight="1">
      <c r="A105" s="8" t="s">
        <v>2658</v>
      </c>
      <c r="B105" s="33">
        <v>44866</v>
      </c>
      <c r="C105" s="34" t="s">
        <v>3246</v>
      </c>
      <c r="D105" s="34" t="s">
        <v>3958</v>
      </c>
      <c r="E105" s="6">
        <f t="shared" si="1"/>
        <v>30.45</v>
      </c>
      <c r="F105" s="48">
        <v>2</v>
      </c>
      <c r="G105" s="6">
        <f t="shared" si="2"/>
        <v>15.225</v>
      </c>
      <c r="H105" s="58">
        <f t="shared" si="3"/>
        <v>15.225</v>
      </c>
    </row>
    <row r="106" spans="1:8" ht="15.75" customHeight="1">
      <c r="A106" s="8" t="s">
        <v>2658</v>
      </c>
      <c r="B106" s="35">
        <v>44866</v>
      </c>
      <c r="C106" s="34" t="s">
        <v>3959</v>
      </c>
      <c r="D106" s="34" t="s">
        <v>3960</v>
      </c>
      <c r="E106" s="6">
        <f t="shared" si="1"/>
        <v>468.65</v>
      </c>
      <c r="F106" s="48">
        <v>2</v>
      </c>
      <c r="G106" s="6">
        <f t="shared" si="2"/>
        <v>234.32499999999999</v>
      </c>
      <c r="H106" s="58">
        <f t="shared" si="3"/>
        <v>234.32499999999999</v>
      </c>
    </row>
    <row r="107" spans="1:8" ht="15.75" customHeight="1">
      <c r="A107" s="8" t="s">
        <v>2658</v>
      </c>
      <c r="B107" s="35">
        <v>44866</v>
      </c>
      <c r="C107" s="34" t="s">
        <v>2984</v>
      </c>
      <c r="D107" s="34" t="s">
        <v>3961</v>
      </c>
      <c r="E107" s="6">
        <f t="shared" si="1"/>
        <v>41.4</v>
      </c>
      <c r="F107" s="48">
        <v>2</v>
      </c>
      <c r="G107" s="6">
        <f t="shared" si="2"/>
        <v>20.7</v>
      </c>
      <c r="H107" s="58">
        <f t="shared" si="3"/>
        <v>20.7</v>
      </c>
    </row>
    <row r="108" spans="1:8" ht="15.75" customHeight="1">
      <c r="A108" s="8" t="s">
        <v>2658</v>
      </c>
      <c r="B108" s="35">
        <v>44867</v>
      </c>
      <c r="C108" s="34" t="s">
        <v>9</v>
      </c>
      <c r="D108" s="34" t="s">
        <v>3962</v>
      </c>
      <c r="E108" s="6">
        <f t="shared" si="1"/>
        <v>101.75</v>
      </c>
      <c r="F108" s="48">
        <v>2</v>
      </c>
      <c r="G108" s="6">
        <f t="shared" si="2"/>
        <v>50.875</v>
      </c>
      <c r="H108" s="58">
        <f t="shared" si="3"/>
        <v>50.875</v>
      </c>
    </row>
    <row r="109" spans="1:8" ht="15.75" customHeight="1">
      <c r="A109" s="8" t="s">
        <v>2658</v>
      </c>
      <c r="B109" s="35">
        <v>44867</v>
      </c>
      <c r="C109" s="34" t="s">
        <v>3238</v>
      </c>
      <c r="D109" s="34" t="s">
        <v>2833</v>
      </c>
      <c r="E109" s="6">
        <f t="shared" si="1"/>
        <v>14.98</v>
      </c>
      <c r="F109" s="48">
        <v>2</v>
      </c>
      <c r="G109" s="6">
        <f t="shared" si="2"/>
        <v>7.49</v>
      </c>
      <c r="H109" s="58">
        <f t="shared" si="3"/>
        <v>7.49</v>
      </c>
    </row>
    <row r="110" spans="1:8" ht="15.75" customHeight="1">
      <c r="A110" s="8" t="s">
        <v>2658</v>
      </c>
      <c r="B110" s="35">
        <v>44867</v>
      </c>
      <c r="C110" s="34" t="s">
        <v>3805</v>
      </c>
      <c r="D110" s="34" t="s">
        <v>3963</v>
      </c>
      <c r="E110" s="6">
        <f t="shared" si="1"/>
        <v>19.34</v>
      </c>
      <c r="F110" s="48">
        <v>2</v>
      </c>
      <c r="G110" s="6">
        <f t="shared" si="2"/>
        <v>9.67</v>
      </c>
      <c r="H110" s="58">
        <f t="shared" si="3"/>
        <v>9.67</v>
      </c>
    </row>
    <row r="111" spans="1:8" ht="15.75" customHeight="1">
      <c r="A111" s="8" t="s">
        <v>3361</v>
      </c>
      <c r="B111" s="33">
        <v>44841</v>
      </c>
      <c r="C111" s="34" t="s">
        <v>292</v>
      </c>
      <c r="D111" s="36" t="s">
        <v>3964</v>
      </c>
      <c r="E111" s="6">
        <f t="shared" si="1"/>
        <v>75.08</v>
      </c>
      <c r="F111" s="48">
        <v>2</v>
      </c>
      <c r="G111" s="6">
        <f t="shared" si="2"/>
        <v>37.54</v>
      </c>
      <c r="H111" s="58">
        <f t="shared" si="3"/>
        <v>37.54</v>
      </c>
    </row>
    <row r="112" spans="1:8" ht="15.75" customHeight="1">
      <c r="A112" s="8" t="s">
        <v>3361</v>
      </c>
      <c r="B112" s="35">
        <v>44853</v>
      </c>
      <c r="C112" s="34" t="s">
        <v>3965</v>
      </c>
      <c r="D112" s="34" t="s">
        <v>358</v>
      </c>
      <c r="E112" s="6">
        <f t="shared" si="1"/>
        <v>10</v>
      </c>
      <c r="F112" s="48">
        <v>2</v>
      </c>
      <c r="G112" s="6">
        <f t="shared" si="2"/>
        <v>5</v>
      </c>
      <c r="H112" s="58">
        <f t="shared" si="3"/>
        <v>5</v>
      </c>
    </row>
    <row r="113" spans="1:8" ht="15.75" customHeight="1">
      <c r="A113" s="8" t="s">
        <v>3361</v>
      </c>
      <c r="B113" s="33">
        <v>44856</v>
      </c>
      <c r="C113" s="34" t="s">
        <v>292</v>
      </c>
      <c r="D113" s="34" t="s">
        <v>764</v>
      </c>
      <c r="E113" s="6">
        <f t="shared" si="1"/>
        <v>77.7</v>
      </c>
      <c r="F113" s="48">
        <v>2</v>
      </c>
      <c r="G113" s="6">
        <f t="shared" si="2"/>
        <v>38.85</v>
      </c>
      <c r="H113" s="58">
        <f t="shared" si="3"/>
        <v>38.85</v>
      </c>
    </row>
    <row r="114" spans="1:8" ht="15.75" customHeight="1">
      <c r="A114" s="8" t="s">
        <v>3361</v>
      </c>
      <c r="B114" s="33">
        <v>44858</v>
      </c>
      <c r="C114" s="34" t="s">
        <v>3966</v>
      </c>
      <c r="D114" s="34" t="s">
        <v>358</v>
      </c>
      <c r="E114" s="6">
        <f t="shared" si="1"/>
        <v>10</v>
      </c>
      <c r="F114" s="48">
        <v>2</v>
      </c>
      <c r="G114" s="6">
        <f t="shared" si="2"/>
        <v>5</v>
      </c>
      <c r="H114" s="58">
        <f t="shared" si="3"/>
        <v>5</v>
      </c>
    </row>
    <row r="115" spans="1:8" ht="15.75" customHeight="1">
      <c r="A115" s="8" t="s">
        <v>3361</v>
      </c>
      <c r="B115" s="33">
        <v>44862</v>
      </c>
      <c r="C115" s="34" t="s">
        <v>3215</v>
      </c>
      <c r="D115" s="34" t="s">
        <v>358</v>
      </c>
      <c r="E115" s="6">
        <f t="shared" si="1"/>
        <v>10</v>
      </c>
      <c r="F115" s="48">
        <v>2</v>
      </c>
      <c r="G115" s="6">
        <f t="shared" si="2"/>
        <v>5</v>
      </c>
      <c r="H115" s="58">
        <f t="shared" si="3"/>
        <v>5</v>
      </c>
    </row>
    <row r="116" spans="1:8" ht="15.75" customHeight="1">
      <c r="A116" s="8" t="s">
        <v>3361</v>
      </c>
      <c r="B116" s="35">
        <v>44862</v>
      </c>
      <c r="C116" s="34" t="s">
        <v>3966</v>
      </c>
      <c r="D116" s="34" t="s">
        <v>517</v>
      </c>
      <c r="E116" s="6">
        <f t="shared" si="1"/>
        <v>14</v>
      </c>
      <c r="F116" s="48">
        <v>2</v>
      </c>
      <c r="G116" s="6">
        <f t="shared" si="2"/>
        <v>7</v>
      </c>
      <c r="H116" s="58">
        <f t="shared" si="3"/>
        <v>7</v>
      </c>
    </row>
    <row r="117" spans="1:8" ht="15.75" customHeight="1">
      <c r="A117" s="8" t="s">
        <v>3361</v>
      </c>
      <c r="B117" s="33">
        <v>44863</v>
      </c>
      <c r="C117" s="34" t="s">
        <v>3966</v>
      </c>
      <c r="D117" s="34" t="s">
        <v>358</v>
      </c>
      <c r="E117" s="6">
        <f t="shared" si="1"/>
        <v>10</v>
      </c>
      <c r="F117" s="49">
        <v>2</v>
      </c>
      <c r="G117" s="6">
        <f t="shared" si="2"/>
        <v>5</v>
      </c>
      <c r="H117" s="58">
        <f t="shared" si="3"/>
        <v>5</v>
      </c>
    </row>
    <row r="118" spans="1:8" ht="15.75" customHeight="1">
      <c r="A118" s="8" t="s">
        <v>3361</v>
      </c>
      <c r="B118" s="35">
        <v>44864</v>
      </c>
      <c r="C118" s="34" t="s">
        <v>3215</v>
      </c>
      <c r="D118" s="36" t="s">
        <v>517</v>
      </c>
      <c r="E118" s="6">
        <f t="shared" si="1"/>
        <v>14</v>
      </c>
      <c r="F118" s="48">
        <v>2</v>
      </c>
      <c r="G118" s="6">
        <f t="shared" si="2"/>
        <v>7</v>
      </c>
      <c r="H118" s="58">
        <f t="shared" si="3"/>
        <v>7</v>
      </c>
    </row>
    <row r="119" spans="1:8" ht="15.75" customHeight="1">
      <c r="A119" s="8" t="s">
        <v>3361</v>
      </c>
      <c r="B119" s="33">
        <v>44866</v>
      </c>
      <c r="C119" s="34" t="s">
        <v>3965</v>
      </c>
      <c r="D119" s="34" t="s">
        <v>358</v>
      </c>
      <c r="E119" s="6">
        <f t="shared" si="1"/>
        <v>10</v>
      </c>
      <c r="F119" s="48">
        <v>2</v>
      </c>
      <c r="G119" s="6">
        <f t="shared" si="2"/>
        <v>5</v>
      </c>
      <c r="H119" s="58">
        <f t="shared" si="3"/>
        <v>5</v>
      </c>
    </row>
    <row r="120" spans="1:8" ht="15.75" customHeight="1">
      <c r="A120" s="8" t="s">
        <v>3361</v>
      </c>
      <c r="B120" s="33">
        <v>44867</v>
      </c>
      <c r="C120" s="34" t="s">
        <v>3965</v>
      </c>
      <c r="D120" s="34" t="s">
        <v>471</v>
      </c>
      <c r="E120" s="6">
        <f t="shared" si="1"/>
        <v>20</v>
      </c>
      <c r="F120" s="49">
        <v>2</v>
      </c>
      <c r="G120" s="6">
        <f t="shared" si="2"/>
        <v>10</v>
      </c>
      <c r="H120" s="58">
        <f t="shared" si="3"/>
        <v>10</v>
      </c>
    </row>
    <row r="121" spans="1:8" ht="15.75" customHeight="1">
      <c r="A121" s="8"/>
      <c r="B121" s="33"/>
      <c r="E121" s="6"/>
      <c r="F121" s="48"/>
      <c r="G121" s="6"/>
      <c r="H121" s="58"/>
    </row>
    <row r="122" spans="1:8" ht="15.75" customHeight="1">
      <c r="A122" s="8"/>
      <c r="B122" s="33"/>
      <c r="E122" s="6"/>
      <c r="F122" s="48"/>
      <c r="G122" s="6"/>
      <c r="H122" s="58"/>
    </row>
    <row r="123" spans="1:8" ht="15.75" customHeight="1">
      <c r="A123" s="8"/>
      <c r="B123" s="35"/>
      <c r="C123" s="36"/>
      <c r="D123" s="36"/>
      <c r="E123" s="6"/>
      <c r="F123" s="49"/>
      <c r="G123" s="6"/>
      <c r="H123" s="58"/>
    </row>
    <row r="124" spans="1:8" ht="15.75" customHeight="1">
      <c r="A124" s="8"/>
      <c r="B124" s="33"/>
      <c r="E124" s="6"/>
      <c r="F124" s="48"/>
      <c r="G124" s="6"/>
      <c r="H124" s="58"/>
    </row>
    <row r="125" spans="1:8" ht="15.75" customHeight="1">
      <c r="A125" s="8"/>
      <c r="B125" s="33"/>
      <c r="E125" s="6"/>
      <c r="F125" s="48"/>
      <c r="G125" s="6"/>
      <c r="H125" s="58"/>
    </row>
    <row r="126" spans="1:8" ht="15.75" customHeight="1">
      <c r="A126" s="8"/>
      <c r="B126" s="33"/>
      <c r="E126" s="6"/>
      <c r="F126" s="49"/>
      <c r="G126" s="6"/>
      <c r="H126" s="58"/>
    </row>
    <row r="127" spans="1:8" ht="15.75" customHeight="1">
      <c r="A127" s="8"/>
      <c r="B127" s="33"/>
      <c r="E127" s="6"/>
      <c r="F127" s="48"/>
      <c r="G127" s="6"/>
      <c r="H127" s="58"/>
    </row>
    <row r="128" spans="1:8" ht="15.75" customHeight="1">
      <c r="A128" s="8"/>
      <c r="B128" s="33"/>
      <c r="E128" s="6"/>
      <c r="F128" s="48"/>
      <c r="G128" s="6"/>
      <c r="H128" s="58"/>
    </row>
    <row r="129" spans="1:8" ht="15.75" customHeight="1">
      <c r="A129" s="8"/>
      <c r="B129" s="33"/>
      <c r="E129" s="6"/>
      <c r="F129" s="49"/>
      <c r="G129" s="6"/>
      <c r="H129" s="58"/>
    </row>
    <row r="130" spans="1:8" ht="15.75" customHeight="1">
      <c r="A130" s="8"/>
      <c r="B130" s="33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9"/>
      <c r="G132" s="6"/>
      <c r="H132" s="58"/>
    </row>
    <row r="133" spans="1:8" ht="15.75" customHeight="1">
      <c r="A133" s="8"/>
      <c r="B133" s="33"/>
      <c r="E133" s="6"/>
      <c r="F133" s="49"/>
      <c r="G133" s="6"/>
      <c r="H133" s="58"/>
    </row>
    <row r="134" spans="1:8" ht="15.75" customHeight="1">
      <c r="A134" s="8"/>
      <c r="B134" s="33"/>
      <c r="E134" s="6"/>
      <c r="F134" s="49"/>
      <c r="G134" s="6"/>
      <c r="H134" s="58"/>
    </row>
    <row r="135" spans="1:8" ht="15.75" customHeight="1">
      <c r="A135" s="8"/>
      <c r="B135" s="35"/>
      <c r="E135" s="6"/>
      <c r="F135" s="49"/>
      <c r="G135" s="6"/>
      <c r="H135" s="58"/>
    </row>
    <row r="136" spans="1:8" ht="15.75" customHeight="1">
      <c r="A136" s="8"/>
      <c r="B136" s="35"/>
      <c r="E136" s="6"/>
      <c r="F136" s="49"/>
      <c r="G136" s="6"/>
      <c r="H136" s="58"/>
    </row>
    <row r="137" spans="1:8" ht="15.75" customHeight="1">
      <c r="A137" s="8"/>
      <c r="B137" s="35"/>
      <c r="E137" s="6"/>
      <c r="F137" s="49"/>
      <c r="G137" s="6"/>
      <c r="H137" s="58"/>
    </row>
    <row r="138" spans="1:8" ht="15.75" customHeight="1">
      <c r="A138" s="8"/>
      <c r="B138" s="35"/>
      <c r="E138" s="6"/>
      <c r="F138" s="49"/>
      <c r="G138" s="6"/>
      <c r="H138" s="58"/>
    </row>
    <row r="139" spans="1:8" ht="15.75" customHeight="1">
      <c r="A139" s="8"/>
      <c r="B139" s="35"/>
      <c r="E139" s="6"/>
      <c r="F139" s="49"/>
      <c r="G139" s="6"/>
      <c r="H139" s="58"/>
    </row>
    <row r="140" spans="1:8" ht="15.75" customHeight="1">
      <c r="A140" s="8"/>
      <c r="B140" s="35"/>
      <c r="E140" s="6"/>
      <c r="F140" s="49"/>
      <c r="G140" s="6"/>
      <c r="H140" s="58"/>
    </row>
    <row r="141" spans="1:8" ht="15.75" customHeight="1">
      <c r="A141" s="8"/>
      <c r="B141" s="35"/>
      <c r="E141" s="6"/>
      <c r="F141" s="49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A146" s="8"/>
      <c r="B146" s="33"/>
      <c r="E146" s="6"/>
      <c r="F146" s="49"/>
      <c r="G146" s="6"/>
      <c r="H146" s="58"/>
    </row>
    <row r="147" spans="1:8" ht="15.75" customHeight="1">
      <c r="A147" s="8"/>
      <c r="B147" s="35"/>
      <c r="E147" s="6"/>
      <c r="F147" s="49"/>
      <c r="G147" s="6"/>
      <c r="H147" s="58"/>
    </row>
    <row r="148" spans="1:8" ht="15.75" customHeight="1">
      <c r="A148" s="8"/>
      <c r="B148" s="35"/>
      <c r="E148" s="6"/>
      <c r="F148" s="49"/>
      <c r="G148" s="6"/>
      <c r="H148" s="58"/>
    </row>
    <row r="149" spans="1:8" ht="15.75" customHeight="1">
      <c r="A149" s="8"/>
      <c r="B149" s="35"/>
      <c r="E149" s="6"/>
      <c r="F149" s="49"/>
      <c r="G149" s="6"/>
      <c r="H149" s="58"/>
    </row>
    <row r="150" spans="1:8" ht="15.75" customHeight="1">
      <c r="A150" s="8"/>
      <c r="B150" s="33"/>
      <c r="E150" s="6"/>
      <c r="F150" s="49"/>
      <c r="G150" s="6"/>
      <c r="H150" s="58"/>
    </row>
    <row r="151" spans="1:8" ht="15.75" customHeight="1">
      <c r="B151" s="68"/>
      <c r="E151" s="6"/>
      <c r="F151" s="49"/>
      <c r="G151" s="6"/>
      <c r="H151" s="58"/>
    </row>
    <row r="152" spans="1:8" ht="15.75" customHeight="1">
      <c r="B152" s="68"/>
      <c r="E152" s="6"/>
      <c r="F152" s="49"/>
      <c r="G152" s="6"/>
      <c r="H152" s="58"/>
    </row>
    <row r="153" spans="1:8" ht="15.75" customHeight="1">
      <c r="B153" s="68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9"/>
      <c r="E155" s="6"/>
      <c r="F155" s="49"/>
      <c r="G155" s="6"/>
      <c r="H155" s="58"/>
    </row>
    <row r="156" spans="1:8" ht="15.75" customHeight="1">
      <c r="B156" s="69"/>
      <c r="E156" s="6"/>
      <c r="F156" s="49"/>
      <c r="G156" s="6"/>
      <c r="H156" s="58"/>
    </row>
    <row r="157" spans="1:8" ht="15.75" customHeight="1">
      <c r="B157" s="69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33"/>
      <c r="E163" s="6"/>
      <c r="F163" s="49"/>
      <c r="G163" s="6"/>
      <c r="H163" s="58"/>
    </row>
    <row r="164" spans="2:8" ht="15.75" customHeight="1">
      <c r="F164" s="49"/>
      <c r="G164" s="13"/>
    </row>
    <row r="165" spans="2:8" ht="15.75" customHeight="1">
      <c r="F165" s="49"/>
      <c r="G165" s="13"/>
    </row>
    <row r="166" spans="2:8" ht="15.75" customHeight="1">
      <c r="F166" s="49"/>
      <c r="G166" s="13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63" xr:uid="{6648D0D3-9D91-4917-B2D9-D90542F7F002}">
        <sortState xmlns:xlrd2="http://schemas.microsoft.com/office/spreadsheetml/2017/richdata2" ref="A2:H163">
          <sortCondition descending="1" ref="E2:E163"/>
          <sortCondition descending="1" ref="H2:H163"/>
        </sortState>
      </autoFilter>
    </customSheetView>
  </customSheetView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3967</v>
      </c>
      <c r="B1" s="8"/>
      <c r="C1" s="8"/>
      <c r="D1" s="8"/>
      <c r="E1" s="6">
        <f>SUM(E3:E200)</f>
        <v>7258.28</v>
      </c>
      <c r="F1" s="48"/>
      <c r="G1" s="70">
        <f t="shared" ref="G1:H1" si="0">SUM(G3:G200)</f>
        <v>3182.37</v>
      </c>
      <c r="H1" s="71">
        <f t="shared" si="0"/>
        <v>4075.9100000000003</v>
      </c>
      <c r="I1" s="31" t="s">
        <v>1864</v>
      </c>
      <c r="J1" s="31">
        <f>G1*1</f>
        <v>3182.37</v>
      </c>
      <c r="K1" s="31">
        <f>SUM(G1:H1)-J1</f>
        <v>4075.9100000000008</v>
      </c>
      <c r="L1" s="31">
        <f>SUM(J1:K1)</f>
        <v>7258.2800000000007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3428.37</v>
      </c>
      <c r="K2" s="31">
        <f>K1+K6+K7</f>
        <v>4444.9100000000008</v>
      </c>
      <c r="L2" s="31">
        <f>SUM(J2:K2)</f>
        <v>7873.2800000000007</v>
      </c>
    </row>
    <row r="3" spans="1:12" ht="15.75">
      <c r="A3" s="8" t="s">
        <v>2658</v>
      </c>
      <c r="B3" s="35">
        <v>44867</v>
      </c>
      <c r="C3" s="34" t="s">
        <v>2645</v>
      </c>
      <c r="D3" s="34" t="s">
        <v>557</v>
      </c>
      <c r="E3" s="6">
        <f t="shared" ref="E3:E144" si="1">MID(D3,3,LEN(D3)-2)+0</f>
        <v>18</v>
      </c>
      <c r="F3" s="48">
        <v>0</v>
      </c>
      <c r="G3" s="6" t="str">
        <f t="shared" ref="G3:G144" si="2">IFERROR(E3/F3,"")</f>
        <v/>
      </c>
      <c r="H3" s="58">
        <f t="shared" ref="H3:H144" si="3">IF(F3=0,E3,E3-G3)</f>
        <v>18</v>
      </c>
      <c r="I3" s="60" t="s">
        <v>1868</v>
      </c>
      <c r="J3" s="61">
        <f>J1-J7+J6</f>
        <v>3428.37</v>
      </c>
      <c r="K3" s="32"/>
      <c r="L3" s="32"/>
    </row>
    <row r="4" spans="1:12">
      <c r="A4" s="8" t="s">
        <v>2658</v>
      </c>
      <c r="B4" s="35">
        <v>44867</v>
      </c>
      <c r="C4" s="34" t="s">
        <v>3397</v>
      </c>
      <c r="D4" s="34" t="s">
        <v>3968</v>
      </c>
      <c r="E4" s="6">
        <f t="shared" si="1"/>
        <v>7.01</v>
      </c>
      <c r="F4" s="48">
        <v>2</v>
      </c>
      <c r="G4" s="6">
        <f t="shared" si="2"/>
        <v>3.5049999999999999</v>
      </c>
      <c r="H4" s="58">
        <f t="shared" si="3"/>
        <v>3.5049999999999999</v>
      </c>
    </row>
    <row r="5" spans="1:12" ht="15.75">
      <c r="A5" s="8" t="s">
        <v>2658</v>
      </c>
      <c r="B5" s="35">
        <v>44867</v>
      </c>
      <c r="C5" s="34" t="s">
        <v>3397</v>
      </c>
      <c r="D5" s="34" t="s">
        <v>973</v>
      </c>
      <c r="E5" s="6">
        <f t="shared" si="1"/>
        <v>1.1399999999999999</v>
      </c>
      <c r="F5" s="48">
        <v>2</v>
      </c>
      <c r="G5" s="6">
        <f t="shared" si="2"/>
        <v>0.56999999999999995</v>
      </c>
      <c r="H5" s="58">
        <f t="shared" si="3"/>
        <v>0.56999999999999995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44868</v>
      </c>
      <c r="C6" s="34" t="s">
        <v>65</v>
      </c>
      <c r="D6" s="34" t="s">
        <v>66</v>
      </c>
      <c r="E6" s="6">
        <f t="shared" si="1"/>
        <v>2</v>
      </c>
      <c r="F6" s="48">
        <v>2</v>
      </c>
      <c r="G6" s="6">
        <f t="shared" si="2"/>
        <v>1</v>
      </c>
      <c r="H6" s="58">
        <f t="shared" si="3"/>
        <v>1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44868</v>
      </c>
      <c r="C7" s="34" t="s">
        <v>3969</v>
      </c>
      <c r="D7" s="34" t="s">
        <v>59</v>
      </c>
      <c r="E7" s="6">
        <f t="shared" si="1"/>
        <v>2.9</v>
      </c>
      <c r="F7" s="48">
        <v>2</v>
      </c>
      <c r="G7" s="6">
        <f t="shared" si="2"/>
        <v>1.45</v>
      </c>
      <c r="H7" s="58">
        <f t="shared" si="3"/>
        <v>1.45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44868</v>
      </c>
      <c r="C8" s="34" t="s">
        <v>2379</v>
      </c>
      <c r="D8" s="34" t="s">
        <v>2489</v>
      </c>
      <c r="E8" s="6">
        <f t="shared" si="1"/>
        <v>23.4</v>
      </c>
      <c r="F8" s="57">
        <v>2</v>
      </c>
      <c r="G8" s="6">
        <f t="shared" si="2"/>
        <v>11.7</v>
      </c>
      <c r="H8" s="58">
        <f t="shared" si="3"/>
        <v>11.7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44868</v>
      </c>
      <c r="C9" s="34" t="s">
        <v>458</v>
      </c>
      <c r="D9" s="34" t="s">
        <v>3970</v>
      </c>
      <c r="E9" s="6">
        <f t="shared" si="1"/>
        <v>59.5</v>
      </c>
      <c r="F9" s="48">
        <v>2</v>
      </c>
      <c r="G9" s="6">
        <f t="shared" si="2"/>
        <v>29.75</v>
      </c>
      <c r="H9" s="58">
        <f t="shared" si="3"/>
        <v>29.75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44868</v>
      </c>
      <c r="C10" s="34" t="s">
        <v>1910</v>
      </c>
      <c r="D10" s="36" t="s">
        <v>2698</v>
      </c>
      <c r="E10" s="6">
        <f t="shared" si="1"/>
        <v>6.2</v>
      </c>
      <c r="F10" s="48">
        <v>2</v>
      </c>
      <c r="G10" s="6">
        <f t="shared" si="2"/>
        <v>3.1</v>
      </c>
      <c r="H10" s="58">
        <f t="shared" si="3"/>
        <v>3.1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44868</v>
      </c>
      <c r="C11" s="34" t="s">
        <v>2471</v>
      </c>
      <c r="D11" s="34" t="s">
        <v>2730</v>
      </c>
      <c r="E11" s="6">
        <f t="shared" si="1"/>
        <v>10.3</v>
      </c>
      <c r="F11" s="48">
        <v>2</v>
      </c>
      <c r="G11" s="6">
        <f t="shared" si="2"/>
        <v>5.15</v>
      </c>
      <c r="H11" s="58">
        <f t="shared" si="3"/>
        <v>5.15</v>
      </c>
    </row>
    <row r="12" spans="1:12" ht="15.75">
      <c r="A12" s="8" t="s">
        <v>2658</v>
      </c>
      <c r="B12" s="35">
        <v>44868</v>
      </c>
      <c r="C12" s="34" t="s">
        <v>2285</v>
      </c>
      <c r="D12" s="34" t="s">
        <v>1973</v>
      </c>
      <c r="E12" s="6">
        <f t="shared" si="1"/>
        <v>9.8000000000000007</v>
      </c>
      <c r="F12" s="48">
        <v>2</v>
      </c>
      <c r="G12" s="6">
        <f t="shared" si="2"/>
        <v>4.9000000000000004</v>
      </c>
      <c r="H12" s="58">
        <f t="shared" si="3"/>
        <v>4.9000000000000004</v>
      </c>
      <c r="I12" s="1" t="s">
        <v>1818</v>
      </c>
      <c r="J12" s="16">
        <f>J8-K2</f>
        <v>1153.0899999999992</v>
      </c>
      <c r="K12" s="17">
        <f t="shared" ref="K12:K13" si="4">J12/J8</f>
        <v>0.20598249374776692</v>
      </c>
    </row>
    <row r="13" spans="1:12" ht="15.75">
      <c r="A13" s="8" t="s">
        <v>2658</v>
      </c>
      <c r="B13" s="35">
        <v>44868</v>
      </c>
      <c r="C13" s="34" t="s">
        <v>3397</v>
      </c>
      <c r="D13" s="34" t="s">
        <v>3971</v>
      </c>
      <c r="E13" s="6">
        <f t="shared" si="1"/>
        <v>20.72</v>
      </c>
      <c r="F13" s="48">
        <v>2</v>
      </c>
      <c r="G13" s="6">
        <f t="shared" si="2"/>
        <v>10.36</v>
      </c>
      <c r="H13" s="58">
        <f t="shared" si="3"/>
        <v>10.36</v>
      </c>
      <c r="I13" s="1" t="s">
        <v>1821</v>
      </c>
      <c r="J13" s="16">
        <f>J9-J2</f>
        <v>526.88000000000011</v>
      </c>
      <c r="K13" s="17">
        <f t="shared" si="4"/>
        <v>0.13321029012072563</v>
      </c>
    </row>
    <row r="14" spans="1:12">
      <c r="A14" s="8" t="s">
        <v>2658</v>
      </c>
      <c r="B14" s="35">
        <v>44869</v>
      </c>
      <c r="C14" s="36" t="s">
        <v>3954</v>
      </c>
      <c r="D14" s="36" t="s">
        <v>935</v>
      </c>
      <c r="E14" s="6">
        <f t="shared" si="1"/>
        <v>23.1</v>
      </c>
      <c r="F14" s="48">
        <v>2</v>
      </c>
      <c r="G14" s="6">
        <f t="shared" si="2"/>
        <v>11.55</v>
      </c>
      <c r="H14" s="58">
        <f t="shared" si="3"/>
        <v>11.55</v>
      </c>
    </row>
    <row r="15" spans="1:12">
      <c r="A15" s="8" t="s">
        <v>2658</v>
      </c>
      <c r="B15" s="35">
        <v>44869</v>
      </c>
      <c r="C15" s="34" t="s">
        <v>3246</v>
      </c>
      <c r="D15" s="34" t="s">
        <v>3972</v>
      </c>
      <c r="E15" s="6">
        <f t="shared" si="1"/>
        <v>11.15</v>
      </c>
      <c r="F15" s="48">
        <v>2</v>
      </c>
      <c r="G15" s="6">
        <f t="shared" si="2"/>
        <v>5.5750000000000002</v>
      </c>
      <c r="H15" s="58">
        <f t="shared" si="3"/>
        <v>5.5750000000000002</v>
      </c>
    </row>
    <row r="16" spans="1:12">
      <c r="A16" s="8" t="s">
        <v>2658</v>
      </c>
      <c r="B16" s="35">
        <v>44869</v>
      </c>
      <c r="C16" s="34" t="s">
        <v>3949</v>
      </c>
      <c r="D16" s="34" t="s">
        <v>3973</v>
      </c>
      <c r="E16" s="6">
        <f t="shared" si="1"/>
        <v>174</v>
      </c>
      <c r="F16" s="48">
        <v>0</v>
      </c>
      <c r="G16" s="6" t="str">
        <f t="shared" si="2"/>
        <v/>
      </c>
      <c r="H16" s="58">
        <f t="shared" si="3"/>
        <v>174</v>
      </c>
    </row>
    <row r="17" spans="1:10">
      <c r="A17" s="8" t="s">
        <v>2658</v>
      </c>
      <c r="B17" s="35">
        <v>44869</v>
      </c>
      <c r="C17" s="34" t="s">
        <v>3916</v>
      </c>
      <c r="D17" s="34" t="s">
        <v>749</v>
      </c>
      <c r="E17" s="6">
        <f t="shared" si="1"/>
        <v>70</v>
      </c>
      <c r="F17" s="48">
        <v>2</v>
      </c>
      <c r="G17" s="6">
        <f t="shared" si="2"/>
        <v>35</v>
      </c>
      <c r="H17" s="58">
        <f t="shared" si="3"/>
        <v>35</v>
      </c>
    </row>
    <row r="18" spans="1:10">
      <c r="A18" s="8" t="s">
        <v>2658</v>
      </c>
      <c r="B18" s="35">
        <v>44870</v>
      </c>
      <c r="C18" s="34" t="s">
        <v>3397</v>
      </c>
      <c r="D18" s="34" t="s">
        <v>235</v>
      </c>
      <c r="E18" s="6">
        <f t="shared" si="1"/>
        <v>7.73</v>
      </c>
      <c r="F18" s="48">
        <v>2</v>
      </c>
      <c r="G18" s="6">
        <f t="shared" si="2"/>
        <v>3.8650000000000002</v>
      </c>
      <c r="H18" s="58">
        <f t="shared" si="3"/>
        <v>3.8650000000000002</v>
      </c>
    </row>
    <row r="19" spans="1:10">
      <c r="A19" s="8" t="s">
        <v>2658</v>
      </c>
      <c r="B19" s="33">
        <v>44870</v>
      </c>
      <c r="C19" s="34" t="s">
        <v>3974</v>
      </c>
      <c r="D19" s="34" t="s">
        <v>3894</v>
      </c>
      <c r="E19" s="6">
        <f t="shared" si="1"/>
        <v>0.72</v>
      </c>
      <c r="F19" s="48">
        <v>2</v>
      </c>
      <c r="G19" s="6">
        <f t="shared" si="2"/>
        <v>0.36</v>
      </c>
      <c r="H19" s="58">
        <f t="shared" si="3"/>
        <v>0.36</v>
      </c>
    </row>
    <row r="20" spans="1:10">
      <c r="A20" s="8" t="s">
        <v>2658</v>
      </c>
      <c r="B20" s="35">
        <v>44870</v>
      </c>
      <c r="C20" s="34" t="s">
        <v>3975</v>
      </c>
      <c r="D20" s="34" t="s">
        <v>2070</v>
      </c>
      <c r="E20" s="6">
        <f t="shared" si="1"/>
        <v>13.11</v>
      </c>
      <c r="F20" s="48">
        <v>2</v>
      </c>
      <c r="G20" s="6">
        <f t="shared" si="2"/>
        <v>6.5549999999999997</v>
      </c>
      <c r="H20" s="58">
        <f t="shared" si="3"/>
        <v>6.5549999999999997</v>
      </c>
    </row>
    <row r="21" spans="1:10" ht="15.75" customHeight="1">
      <c r="A21" s="8" t="s">
        <v>2658</v>
      </c>
      <c r="B21" s="35">
        <v>44870</v>
      </c>
      <c r="C21" s="34" t="s">
        <v>3976</v>
      </c>
      <c r="D21" s="34" t="s">
        <v>1576</v>
      </c>
      <c r="E21" s="6">
        <f t="shared" si="1"/>
        <v>33.9</v>
      </c>
      <c r="F21" s="48">
        <v>2</v>
      </c>
      <c r="G21" s="6">
        <f t="shared" si="2"/>
        <v>16.95</v>
      </c>
      <c r="H21" s="58">
        <f t="shared" si="3"/>
        <v>16.95</v>
      </c>
    </row>
    <row r="22" spans="1:10" ht="15.75" customHeight="1">
      <c r="A22" s="8" t="s">
        <v>2658</v>
      </c>
      <c r="B22" s="35">
        <v>44870</v>
      </c>
      <c r="C22" s="34" t="s">
        <v>3977</v>
      </c>
      <c r="D22" s="34" t="s">
        <v>3780</v>
      </c>
      <c r="E22" s="6">
        <f t="shared" si="1"/>
        <v>25.3</v>
      </c>
      <c r="F22" s="49">
        <v>2</v>
      </c>
      <c r="G22" s="6">
        <f t="shared" si="2"/>
        <v>12.65</v>
      </c>
      <c r="H22" s="58">
        <f t="shared" si="3"/>
        <v>12.65</v>
      </c>
      <c r="J22" s="36"/>
    </row>
    <row r="23" spans="1:10" ht="15.75" customHeight="1">
      <c r="A23" s="8" t="s">
        <v>2658</v>
      </c>
      <c r="B23" s="35">
        <v>44871</v>
      </c>
      <c r="C23" s="34" t="s">
        <v>2909</v>
      </c>
      <c r="D23" s="34" t="s">
        <v>3978</v>
      </c>
      <c r="E23" s="6">
        <f t="shared" si="1"/>
        <v>104.16</v>
      </c>
      <c r="F23" s="48">
        <v>2</v>
      </c>
      <c r="G23" s="6">
        <f t="shared" si="2"/>
        <v>52.08</v>
      </c>
      <c r="H23" s="58">
        <f t="shared" si="3"/>
        <v>52.08</v>
      </c>
      <c r="J23" s="36"/>
    </row>
    <row r="24" spans="1:10" ht="15.75" customHeight="1">
      <c r="A24" s="8" t="s">
        <v>2658</v>
      </c>
      <c r="B24" s="35">
        <v>44871</v>
      </c>
      <c r="C24" s="34" t="s">
        <v>3979</v>
      </c>
      <c r="D24" s="34" t="s">
        <v>742</v>
      </c>
      <c r="E24" s="6">
        <f t="shared" si="1"/>
        <v>3.8</v>
      </c>
      <c r="F24" s="48">
        <v>2</v>
      </c>
      <c r="G24" s="6">
        <f t="shared" si="2"/>
        <v>1.9</v>
      </c>
      <c r="H24" s="58">
        <f t="shared" si="3"/>
        <v>1.9</v>
      </c>
    </row>
    <row r="25" spans="1:10" ht="15.75" customHeight="1">
      <c r="A25" s="8" t="s">
        <v>2658</v>
      </c>
      <c r="B25" s="35">
        <v>44872</v>
      </c>
      <c r="C25" s="34" t="s">
        <v>3397</v>
      </c>
      <c r="D25" s="34" t="s">
        <v>3495</v>
      </c>
      <c r="E25" s="6">
        <f t="shared" si="1"/>
        <v>27.9</v>
      </c>
      <c r="F25" s="48">
        <v>2</v>
      </c>
      <c r="G25" s="6">
        <f t="shared" si="2"/>
        <v>13.95</v>
      </c>
      <c r="H25" s="58">
        <f t="shared" si="3"/>
        <v>13.95</v>
      </c>
    </row>
    <row r="26" spans="1:10" ht="15.75" customHeight="1">
      <c r="A26" s="8" t="s">
        <v>2658</v>
      </c>
      <c r="B26" s="35">
        <v>44872</v>
      </c>
      <c r="C26" s="34" t="s">
        <v>813</v>
      </c>
      <c r="D26" s="34" t="s">
        <v>2269</v>
      </c>
      <c r="E26" s="6">
        <f t="shared" si="1"/>
        <v>2.15</v>
      </c>
      <c r="F26" s="48">
        <v>2</v>
      </c>
      <c r="G26" s="6">
        <f t="shared" si="2"/>
        <v>1.075</v>
      </c>
      <c r="H26" s="58">
        <f t="shared" si="3"/>
        <v>1.075</v>
      </c>
    </row>
    <row r="27" spans="1:10" ht="15.75" customHeight="1">
      <c r="A27" s="8" t="s">
        <v>2658</v>
      </c>
      <c r="B27" s="33">
        <v>44872</v>
      </c>
      <c r="C27" s="34" t="s">
        <v>3551</v>
      </c>
      <c r="D27" s="34" t="s">
        <v>2698</v>
      </c>
      <c r="E27" s="6">
        <f t="shared" si="1"/>
        <v>6.2</v>
      </c>
      <c r="F27" s="48">
        <v>2</v>
      </c>
      <c r="G27" s="6">
        <f t="shared" si="2"/>
        <v>3.1</v>
      </c>
      <c r="H27" s="58">
        <f t="shared" si="3"/>
        <v>3.1</v>
      </c>
    </row>
    <row r="28" spans="1:10" ht="15.75" customHeight="1">
      <c r="A28" s="8" t="s">
        <v>2658</v>
      </c>
      <c r="B28" s="33">
        <v>44872</v>
      </c>
      <c r="C28" s="34" t="s">
        <v>2438</v>
      </c>
      <c r="D28" s="34" t="s">
        <v>2911</v>
      </c>
      <c r="E28" s="6">
        <f t="shared" si="1"/>
        <v>21.98</v>
      </c>
      <c r="F28" s="48">
        <v>2</v>
      </c>
      <c r="G28" s="6">
        <f t="shared" si="2"/>
        <v>10.99</v>
      </c>
      <c r="H28" s="58">
        <f t="shared" si="3"/>
        <v>10.99</v>
      </c>
    </row>
    <row r="29" spans="1:10" ht="15.75" customHeight="1">
      <c r="A29" s="8" t="s">
        <v>2658</v>
      </c>
      <c r="B29" s="35">
        <v>44872</v>
      </c>
      <c r="C29" s="34" t="s">
        <v>2984</v>
      </c>
      <c r="D29" s="34" t="s">
        <v>3351</v>
      </c>
      <c r="E29" s="6">
        <f t="shared" si="1"/>
        <v>41.3</v>
      </c>
      <c r="F29" s="48">
        <v>2</v>
      </c>
      <c r="G29" s="6">
        <f t="shared" si="2"/>
        <v>20.65</v>
      </c>
      <c r="H29" s="58">
        <f t="shared" si="3"/>
        <v>20.65</v>
      </c>
    </row>
    <row r="30" spans="1:10" ht="15.75" customHeight="1">
      <c r="A30" s="8" t="s">
        <v>2658</v>
      </c>
      <c r="B30" s="35">
        <v>44872</v>
      </c>
      <c r="C30" s="34" t="s">
        <v>3980</v>
      </c>
      <c r="D30" s="34" t="s">
        <v>50</v>
      </c>
      <c r="E30" s="6">
        <f t="shared" si="1"/>
        <v>6.5</v>
      </c>
      <c r="F30" s="48">
        <v>0</v>
      </c>
      <c r="G30" s="6" t="str">
        <f t="shared" si="2"/>
        <v/>
      </c>
      <c r="H30" s="58">
        <f t="shared" si="3"/>
        <v>6.5</v>
      </c>
    </row>
    <row r="31" spans="1:10" ht="15.75" customHeight="1">
      <c r="A31" s="8" t="s">
        <v>2658</v>
      </c>
      <c r="B31" s="35">
        <v>44872</v>
      </c>
      <c r="C31" s="34" t="s">
        <v>3981</v>
      </c>
      <c r="D31" s="34" t="s">
        <v>3982</v>
      </c>
      <c r="E31" s="6">
        <f t="shared" si="1"/>
        <v>3.35</v>
      </c>
      <c r="F31" s="48">
        <v>0</v>
      </c>
      <c r="G31" s="6" t="str">
        <f t="shared" si="2"/>
        <v/>
      </c>
      <c r="H31" s="58">
        <f t="shared" si="3"/>
        <v>3.35</v>
      </c>
    </row>
    <row r="32" spans="1:10" ht="15.75" customHeight="1">
      <c r="A32" s="8" t="s">
        <v>2658</v>
      </c>
      <c r="B32" s="33">
        <v>44873</v>
      </c>
      <c r="C32" s="34" t="s">
        <v>3983</v>
      </c>
      <c r="D32" s="34" t="s">
        <v>59</v>
      </c>
      <c r="E32" s="6">
        <f t="shared" si="1"/>
        <v>2.9</v>
      </c>
      <c r="F32" s="48">
        <v>0</v>
      </c>
      <c r="G32" s="6" t="str">
        <f t="shared" si="2"/>
        <v/>
      </c>
      <c r="H32" s="58">
        <f t="shared" si="3"/>
        <v>2.9</v>
      </c>
    </row>
    <row r="33" spans="1:8" ht="15.75" customHeight="1">
      <c r="A33" s="8" t="s">
        <v>2658</v>
      </c>
      <c r="B33" s="35">
        <v>44873</v>
      </c>
      <c r="C33" s="34" t="s">
        <v>3277</v>
      </c>
      <c r="D33" s="34" t="s">
        <v>498</v>
      </c>
      <c r="E33" s="6">
        <f t="shared" si="1"/>
        <v>5.2</v>
      </c>
      <c r="F33" s="48">
        <v>1</v>
      </c>
      <c r="G33" s="6">
        <f t="shared" si="2"/>
        <v>5.2</v>
      </c>
      <c r="H33" s="58">
        <f t="shared" si="3"/>
        <v>0</v>
      </c>
    </row>
    <row r="34" spans="1:8" ht="15.75" customHeight="1">
      <c r="A34" s="8" t="s">
        <v>2658</v>
      </c>
      <c r="B34" s="37">
        <v>44873</v>
      </c>
      <c r="C34" s="34" t="s">
        <v>2471</v>
      </c>
      <c r="D34" s="34" t="s">
        <v>2730</v>
      </c>
      <c r="E34" s="6">
        <f t="shared" si="1"/>
        <v>10.3</v>
      </c>
      <c r="F34" s="48">
        <v>1</v>
      </c>
      <c r="G34" s="6">
        <f t="shared" si="2"/>
        <v>10.3</v>
      </c>
      <c r="H34" s="58">
        <f t="shared" si="3"/>
        <v>0</v>
      </c>
    </row>
    <row r="35" spans="1:8" ht="15.75" customHeight="1">
      <c r="A35" s="8" t="s">
        <v>2658</v>
      </c>
      <c r="B35" s="35">
        <v>44873</v>
      </c>
      <c r="C35" s="34" t="s">
        <v>3980</v>
      </c>
      <c r="D35" s="34" t="s">
        <v>3222</v>
      </c>
      <c r="E35" s="6">
        <f t="shared" si="1"/>
        <v>8.5</v>
      </c>
      <c r="F35" s="57">
        <v>0</v>
      </c>
      <c r="G35" s="6" t="str">
        <f t="shared" si="2"/>
        <v/>
      </c>
      <c r="H35" s="58">
        <f t="shared" si="3"/>
        <v>8.5</v>
      </c>
    </row>
    <row r="36" spans="1:8" ht="15.75" customHeight="1">
      <c r="A36" s="8" t="s">
        <v>2658</v>
      </c>
      <c r="B36" s="35">
        <v>44873</v>
      </c>
      <c r="C36" s="34" t="s">
        <v>1910</v>
      </c>
      <c r="D36" s="34" t="s">
        <v>792</v>
      </c>
      <c r="E36" s="6">
        <f t="shared" si="1"/>
        <v>4</v>
      </c>
      <c r="F36" s="48">
        <v>1</v>
      </c>
      <c r="G36" s="6">
        <f t="shared" si="2"/>
        <v>4</v>
      </c>
      <c r="H36" s="58">
        <f t="shared" si="3"/>
        <v>0</v>
      </c>
    </row>
    <row r="37" spans="1:8" ht="15.75" customHeight="1">
      <c r="A37" s="8" t="s">
        <v>2658</v>
      </c>
      <c r="B37" s="35">
        <v>44873</v>
      </c>
      <c r="C37" s="34" t="s">
        <v>3440</v>
      </c>
      <c r="D37" s="34" t="s">
        <v>817</v>
      </c>
      <c r="E37" s="6">
        <f t="shared" si="1"/>
        <v>1.4</v>
      </c>
      <c r="F37" s="48">
        <v>1</v>
      </c>
      <c r="G37" s="6">
        <f t="shared" si="2"/>
        <v>1.4</v>
      </c>
      <c r="H37" s="58">
        <f t="shared" si="3"/>
        <v>0</v>
      </c>
    </row>
    <row r="38" spans="1:8" ht="15.75" customHeight="1">
      <c r="A38" s="8" t="s">
        <v>2658</v>
      </c>
      <c r="B38" s="35">
        <v>44874</v>
      </c>
      <c r="C38" s="34" t="s">
        <v>3983</v>
      </c>
      <c r="D38" s="34" t="s">
        <v>59</v>
      </c>
      <c r="E38" s="6">
        <f t="shared" si="1"/>
        <v>2.9</v>
      </c>
      <c r="F38" s="48">
        <v>0</v>
      </c>
      <c r="G38" s="6" t="str">
        <f t="shared" si="2"/>
        <v/>
      </c>
      <c r="H38" s="58">
        <f t="shared" si="3"/>
        <v>2.9</v>
      </c>
    </row>
    <row r="39" spans="1:8" ht="15.75" customHeight="1">
      <c r="A39" s="8" t="s">
        <v>2658</v>
      </c>
      <c r="B39" s="37">
        <v>44874</v>
      </c>
      <c r="C39" s="34" t="s">
        <v>2984</v>
      </c>
      <c r="D39" s="34" t="s">
        <v>911</v>
      </c>
      <c r="E39" s="6">
        <f t="shared" si="1"/>
        <v>40.4</v>
      </c>
      <c r="F39" s="48">
        <v>2</v>
      </c>
      <c r="G39" s="6">
        <f t="shared" si="2"/>
        <v>20.2</v>
      </c>
      <c r="H39" s="58">
        <f t="shared" si="3"/>
        <v>20.2</v>
      </c>
    </row>
    <row r="40" spans="1:8" ht="15.75" customHeight="1">
      <c r="A40" s="8" t="s">
        <v>2658</v>
      </c>
      <c r="B40" s="35">
        <v>44874</v>
      </c>
      <c r="C40" s="34" t="s">
        <v>3980</v>
      </c>
      <c r="D40" s="34" t="s">
        <v>3222</v>
      </c>
      <c r="E40" s="6">
        <f t="shared" si="1"/>
        <v>8.5</v>
      </c>
      <c r="F40" s="48">
        <v>0</v>
      </c>
      <c r="G40" s="6" t="str">
        <f t="shared" si="2"/>
        <v/>
      </c>
      <c r="H40" s="58">
        <f t="shared" si="3"/>
        <v>8.5</v>
      </c>
    </row>
    <row r="41" spans="1:8" ht="15.75" customHeight="1">
      <c r="A41" s="8" t="s">
        <v>2658</v>
      </c>
      <c r="B41" s="33">
        <v>44875</v>
      </c>
      <c r="C41" s="34" t="s">
        <v>3397</v>
      </c>
      <c r="D41" s="34" t="s">
        <v>3984</v>
      </c>
      <c r="E41" s="6">
        <f t="shared" si="1"/>
        <v>6.24</v>
      </c>
      <c r="F41" s="48">
        <v>0</v>
      </c>
      <c r="G41" s="6" t="str">
        <f t="shared" si="2"/>
        <v/>
      </c>
      <c r="H41" s="58">
        <f t="shared" si="3"/>
        <v>6.24</v>
      </c>
    </row>
    <row r="42" spans="1:8" ht="15.75" customHeight="1">
      <c r="A42" s="8" t="s">
        <v>2658</v>
      </c>
      <c r="B42" s="35">
        <v>44875</v>
      </c>
      <c r="C42" s="34" t="s">
        <v>3985</v>
      </c>
      <c r="D42" s="34" t="s">
        <v>2519</v>
      </c>
      <c r="E42" s="6">
        <f t="shared" si="1"/>
        <v>0.64</v>
      </c>
      <c r="F42" s="48">
        <v>2</v>
      </c>
      <c r="G42" s="6">
        <f t="shared" si="2"/>
        <v>0.32</v>
      </c>
      <c r="H42" s="58">
        <f t="shared" si="3"/>
        <v>0.32</v>
      </c>
    </row>
    <row r="43" spans="1:8" ht="15.75" customHeight="1">
      <c r="A43" s="8" t="s">
        <v>2658</v>
      </c>
      <c r="B43" s="35">
        <v>44875</v>
      </c>
      <c r="C43" s="34" t="s">
        <v>953</v>
      </c>
      <c r="D43" s="34" t="s">
        <v>695</v>
      </c>
      <c r="E43" s="6">
        <f t="shared" si="1"/>
        <v>5.3</v>
      </c>
      <c r="F43" s="48">
        <v>2</v>
      </c>
      <c r="G43" s="6">
        <f t="shared" si="2"/>
        <v>2.65</v>
      </c>
      <c r="H43" s="58">
        <f t="shared" si="3"/>
        <v>2.65</v>
      </c>
    </row>
    <row r="44" spans="1:8" ht="15.75" customHeight="1">
      <c r="A44" s="8" t="s">
        <v>2658</v>
      </c>
      <c r="B44" s="35">
        <v>44875</v>
      </c>
      <c r="C44" s="34" t="s">
        <v>2452</v>
      </c>
      <c r="D44" s="34" t="s">
        <v>954</v>
      </c>
      <c r="E44" s="6">
        <f t="shared" si="1"/>
        <v>4.5</v>
      </c>
      <c r="F44" s="57">
        <v>2</v>
      </c>
      <c r="G44" s="6">
        <f t="shared" si="2"/>
        <v>2.25</v>
      </c>
      <c r="H44" s="58">
        <f t="shared" si="3"/>
        <v>2.25</v>
      </c>
    </row>
    <row r="45" spans="1:8" ht="15.75" customHeight="1">
      <c r="A45" s="8" t="s">
        <v>2658</v>
      </c>
      <c r="B45" s="33">
        <v>44875</v>
      </c>
      <c r="C45" s="34" t="s">
        <v>3986</v>
      </c>
      <c r="D45" s="34" t="s">
        <v>2673</v>
      </c>
      <c r="E45" s="6">
        <f t="shared" si="1"/>
        <v>148</v>
      </c>
      <c r="F45" s="48">
        <v>2</v>
      </c>
      <c r="G45" s="6">
        <f t="shared" si="2"/>
        <v>74</v>
      </c>
      <c r="H45" s="58">
        <f t="shared" si="3"/>
        <v>74</v>
      </c>
    </row>
    <row r="46" spans="1:8" ht="15.75" customHeight="1">
      <c r="A46" s="8" t="s">
        <v>2658</v>
      </c>
      <c r="B46" s="35">
        <v>44875</v>
      </c>
      <c r="C46" s="34" t="s">
        <v>2102</v>
      </c>
      <c r="D46" s="34" t="s">
        <v>3987</v>
      </c>
      <c r="E46" s="6">
        <f t="shared" si="1"/>
        <v>31.77</v>
      </c>
      <c r="F46" s="48">
        <v>2</v>
      </c>
      <c r="G46" s="6">
        <f t="shared" si="2"/>
        <v>15.885</v>
      </c>
      <c r="H46" s="58">
        <f t="shared" si="3"/>
        <v>15.885</v>
      </c>
    </row>
    <row r="47" spans="1:8" ht="15.75" customHeight="1">
      <c r="A47" s="8" t="s">
        <v>2658</v>
      </c>
      <c r="B47" s="33">
        <v>44876</v>
      </c>
      <c r="C47" s="34" t="s">
        <v>3397</v>
      </c>
      <c r="D47" s="34" t="s">
        <v>3988</v>
      </c>
      <c r="E47" s="6">
        <f t="shared" si="1"/>
        <v>5.28</v>
      </c>
      <c r="F47" s="49">
        <v>2</v>
      </c>
      <c r="G47" s="6">
        <f t="shared" si="2"/>
        <v>2.64</v>
      </c>
      <c r="H47" s="58">
        <f t="shared" si="3"/>
        <v>2.64</v>
      </c>
    </row>
    <row r="48" spans="1:8" ht="15.75" customHeight="1">
      <c r="A48" s="8" t="s">
        <v>2658</v>
      </c>
      <c r="B48" s="33">
        <v>44876</v>
      </c>
      <c r="C48" s="34" t="s">
        <v>3989</v>
      </c>
      <c r="D48" s="36" t="s">
        <v>501</v>
      </c>
      <c r="E48" s="6">
        <f t="shared" si="1"/>
        <v>5</v>
      </c>
      <c r="F48" s="48">
        <v>0</v>
      </c>
      <c r="G48" s="6" t="str">
        <f t="shared" si="2"/>
        <v/>
      </c>
      <c r="H48" s="58">
        <f t="shared" si="3"/>
        <v>5</v>
      </c>
    </row>
    <row r="49" spans="1:8" ht="15.75" customHeight="1">
      <c r="A49" s="8" t="s">
        <v>2658</v>
      </c>
      <c r="B49" s="33">
        <v>44877</v>
      </c>
      <c r="C49" s="34" t="s">
        <v>2689</v>
      </c>
      <c r="D49" s="34" t="s">
        <v>2395</v>
      </c>
      <c r="E49" s="6">
        <f t="shared" si="1"/>
        <v>15.8</v>
      </c>
      <c r="F49" s="48">
        <v>2</v>
      </c>
      <c r="G49" s="6">
        <f t="shared" si="2"/>
        <v>7.9</v>
      </c>
      <c r="H49" s="58">
        <f t="shared" si="3"/>
        <v>7.9</v>
      </c>
    </row>
    <row r="50" spans="1:8" ht="15.75" customHeight="1">
      <c r="A50" s="8" t="s">
        <v>2658</v>
      </c>
      <c r="B50" s="35">
        <v>44877</v>
      </c>
      <c r="C50" s="34" t="s">
        <v>3990</v>
      </c>
      <c r="D50" s="34" t="s">
        <v>3991</v>
      </c>
      <c r="E50" s="6">
        <f t="shared" si="1"/>
        <v>55.32</v>
      </c>
      <c r="F50" s="48">
        <v>2</v>
      </c>
      <c r="G50" s="6">
        <f t="shared" si="2"/>
        <v>27.66</v>
      </c>
      <c r="H50" s="58">
        <f t="shared" si="3"/>
        <v>27.66</v>
      </c>
    </row>
    <row r="51" spans="1:8" ht="15.75" customHeight="1">
      <c r="A51" s="8" t="s">
        <v>2658</v>
      </c>
      <c r="B51" s="35">
        <v>44877</v>
      </c>
      <c r="C51" s="34" t="s">
        <v>3992</v>
      </c>
      <c r="D51" s="34" t="s">
        <v>52</v>
      </c>
      <c r="E51" s="6">
        <f t="shared" si="1"/>
        <v>5.9</v>
      </c>
      <c r="F51" s="48">
        <v>2</v>
      </c>
      <c r="G51" s="6">
        <f t="shared" si="2"/>
        <v>2.95</v>
      </c>
      <c r="H51" s="58">
        <f t="shared" si="3"/>
        <v>2.95</v>
      </c>
    </row>
    <row r="52" spans="1:8" ht="15.75" customHeight="1">
      <c r="A52" s="8" t="s">
        <v>2658</v>
      </c>
      <c r="B52" s="35">
        <v>44877</v>
      </c>
      <c r="C52" s="34" t="s">
        <v>3993</v>
      </c>
      <c r="D52" s="36" t="s">
        <v>346</v>
      </c>
      <c r="E52" s="6">
        <f t="shared" si="1"/>
        <v>2.5</v>
      </c>
      <c r="F52" s="48">
        <v>2</v>
      </c>
      <c r="G52" s="6">
        <f t="shared" si="2"/>
        <v>1.25</v>
      </c>
      <c r="H52" s="58">
        <f t="shared" si="3"/>
        <v>1.25</v>
      </c>
    </row>
    <row r="53" spans="1:8" ht="15.75" customHeight="1">
      <c r="A53" s="8" t="s">
        <v>2658</v>
      </c>
      <c r="B53" s="35">
        <v>44877</v>
      </c>
      <c r="C53" s="34" t="s">
        <v>3266</v>
      </c>
      <c r="D53" s="34" t="s">
        <v>59</v>
      </c>
      <c r="E53" s="6">
        <f t="shared" si="1"/>
        <v>2.9</v>
      </c>
      <c r="F53" s="48">
        <v>2</v>
      </c>
      <c r="G53" s="6">
        <f t="shared" si="2"/>
        <v>1.45</v>
      </c>
      <c r="H53" s="58">
        <f t="shared" si="3"/>
        <v>1.45</v>
      </c>
    </row>
    <row r="54" spans="1:8" ht="15.75" customHeight="1">
      <c r="A54" s="8" t="s">
        <v>2658</v>
      </c>
      <c r="B54" s="33">
        <v>44877</v>
      </c>
      <c r="C54" s="34" t="s">
        <v>3993</v>
      </c>
      <c r="D54" s="34" t="s">
        <v>329</v>
      </c>
      <c r="E54" s="6">
        <f t="shared" si="1"/>
        <v>2.8</v>
      </c>
      <c r="F54" s="49">
        <v>2</v>
      </c>
      <c r="G54" s="6">
        <f t="shared" si="2"/>
        <v>1.4</v>
      </c>
      <c r="H54" s="58">
        <f t="shared" si="3"/>
        <v>1.4</v>
      </c>
    </row>
    <row r="55" spans="1:8" ht="15.75" customHeight="1">
      <c r="A55" s="8" t="s">
        <v>2658</v>
      </c>
      <c r="B55" s="35">
        <v>44877</v>
      </c>
      <c r="C55" s="34" t="s">
        <v>3397</v>
      </c>
      <c r="D55" s="34" t="s">
        <v>3994</v>
      </c>
      <c r="E55" s="6">
        <f t="shared" si="1"/>
        <v>1.76</v>
      </c>
      <c r="F55" s="48">
        <v>2</v>
      </c>
      <c r="G55" s="6">
        <f t="shared" si="2"/>
        <v>0.88</v>
      </c>
      <c r="H55" s="58">
        <f t="shared" si="3"/>
        <v>0.88</v>
      </c>
    </row>
    <row r="56" spans="1:8" ht="15.75" customHeight="1">
      <c r="A56" s="8" t="s">
        <v>2658</v>
      </c>
      <c r="B56" s="35">
        <v>44878</v>
      </c>
      <c r="C56" s="34" t="s">
        <v>3995</v>
      </c>
      <c r="D56" s="34" t="s">
        <v>59</v>
      </c>
      <c r="E56" s="6">
        <f t="shared" si="1"/>
        <v>2.9</v>
      </c>
      <c r="F56" s="48">
        <v>0</v>
      </c>
      <c r="G56" s="6" t="str">
        <f t="shared" si="2"/>
        <v/>
      </c>
      <c r="H56" s="58">
        <f t="shared" si="3"/>
        <v>2.9</v>
      </c>
    </row>
    <row r="57" spans="1:8" ht="15.75" customHeight="1">
      <c r="A57" s="8" t="s">
        <v>2658</v>
      </c>
      <c r="B57" s="35">
        <v>44878</v>
      </c>
      <c r="C57" s="34" t="s">
        <v>2696</v>
      </c>
      <c r="D57" s="34" t="s">
        <v>2560</v>
      </c>
      <c r="E57" s="6">
        <f t="shared" si="1"/>
        <v>6.05</v>
      </c>
      <c r="F57" s="49">
        <v>2</v>
      </c>
      <c r="G57" s="6">
        <f t="shared" si="2"/>
        <v>3.0249999999999999</v>
      </c>
      <c r="H57" s="58">
        <f t="shared" si="3"/>
        <v>3.0249999999999999</v>
      </c>
    </row>
    <row r="58" spans="1:8" ht="15.75" customHeight="1">
      <c r="A58" s="8" t="s">
        <v>2658</v>
      </c>
      <c r="B58" s="33">
        <v>44878</v>
      </c>
      <c r="C58" s="34" t="s">
        <v>3996</v>
      </c>
      <c r="D58" s="34" t="s">
        <v>2050</v>
      </c>
      <c r="E58" s="6">
        <f t="shared" si="1"/>
        <v>59.9</v>
      </c>
      <c r="F58" s="48">
        <v>2</v>
      </c>
      <c r="G58" s="6">
        <f t="shared" si="2"/>
        <v>29.95</v>
      </c>
      <c r="H58" s="58">
        <f t="shared" si="3"/>
        <v>29.95</v>
      </c>
    </row>
    <row r="59" spans="1:8" ht="15.75" customHeight="1">
      <c r="A59" s="8" t="s">
        <v>2658</v>
      </c>
      <c r="B59" s="35">
        <v>44878</v>
      </c>
      <c r="C59" s="34" t="s">
        <v>3619</v>
      </c>
      <c r="D59" s="34" t="s">
        <v>3123</v>
      </c>
      <c r="E59" s="6">
        <f t="shared" si="1"/>
        <v>35.07</v>
      </c>
      <c r="F59" s="48">
        <v>2</v>
      </c>
      <c r="G59" s="6">
        <f t="shared" si="2"/>
        <v>17.535</v>
      </c>
      <c r="H59" s="58">
        <f t="shared" si="3"/>
        <v>17.535</v>
      </c>
    </row>
    <row r="60" spans="1:8" ht="15.75" customHeight="1">
      <c r="A60" s="8" t="s">
        <v>2658</v>
      </c>
      <c r="B60" s="33">
        <v>44879</v>
      </c>
      <c r="C60" s="34" t="s">
        <v>2471</v>
      </c>
      <c r="D60" s="34" t="s">
        <v>2730</v>
      </c>
      <c r="E60" s="6">
        <f t="shared" si="1"/>
        <v>10.3</v>
      </c>
      <c r="F60" s="48">
        <v>0</v>
      </c>
      <c r="G60" s="6" t="str">
        <f t="shared" si="2"/>
        <v/>
      </c>
      <c r="H60" s="58">
        <f t="shared" si="3"/>
        <v>10.3</v>
      </c>
    </row>
    <row r="61" spans="1:8" ht="15.75" customHeight="1">
      <c r="A61" s="8" t="s">
        <v>2658</v>
      </c>
      <c r="B61" s="33">
        <v>44879</v>
      </c>
      <c r="C61" s="34" t="s">
        <v>3925</v>
      </c>
      <c r="D61" s="34" t="s">
        <v>52</v>
      </c>
      <c r="E61" s="6">
        <f t="shared" si="1"/>
        <v>5.9</v>
      </c>
      <c r="F61" s="48">
        <v>1</v>
      </c>
      <c r="G61" s="6">
        <f t="shared" si="2"/>
        <v>5.9</v>
      </c>
      <c r="H61" s="58">
        <f t="shared" si="3"/>
        <v>0</v>
      </c>
    </row>
    <row r="62" spans="1:8" ht="15.75" customHeight="1">
      <c r="A62" s="8" t="s">
        <v>2658</v>
      </c>
      <c r="B62" s="35">
        <v>44879</v>
      </c>
      <c r="C62" s="34" t="s">
        <v>2466</v>
      </c>
      <c r="D62" s="34" t="s">
        <v>3222</v>
      </c>
      <c r="E62" s="6">
        <f t="shared" si="1"/>
        <v>8.5</v>
      </c>
      <c r="F62" s="48">
        <v>1</v>
      </c>
      <c r="G62" s="6">
        <f t="shared" si="2"/>
        <v>8.5</v>
      </c>
      <c r="H62" s="58">
        <f t="shared" si="3"/>
        <v>0</v>
      </c>
    </row>
    <row r="63" spans="1:8" ht="15.75" customHeight="1">
      <c r="A63" s="8" t="s">
        <v>2658</v>
      </c>
      <c r="B63" s="33">
        <v>44879</v>
      </c>
      <c r="C63" s="34" t="s">
        <v>5</v>
      </c>
      <c r="D63" s="34" t="s">
        <v>69</v>
      </c>
      <c r="E63" s="6">
        <f t="shared" si="1"/>
        <v>1.5</v>
      </c>
      <c r="F63" s="48">
        <v>2</v>
      </c>
      <c r="G63" s="6">
        <f t="shared" si="2"/>
        <v>0.75</v>
      </c>
      <c r="H63" s="58">
        <f t="shared" si="3"/>
        <v>0.75</v>
      </c>
    </row>
    <row r="64" spans="1:8" ht="15.75" customHeight="1">
      <c r="A64" s="8" t="s">
        <v>2658</v>
      </c>
      <c r="B64" s="33">
        <v>44880</v>
      </c>
      <c r="C64" s="34" t="s">
        <v>2102</v>
      </c>
      <c r="D64" s="34" t="s">
        <v>3997</v>
      </c>
      <c r="E64" s="6">
        <f t="shared" si="1"/>
        <v>31.37</v>
      </c>
      <c r="F64" s="48">
        <v>2</v>
      </c>
      <c r="G64" s="6">
        <f t="shared" si="2"/>
        <v>15.685</v>
      </c>
      <c r="H64" s="58">
        <f t="shared" si="3"/>
        <v>15.685</v>
      </c>
    </row>
    <row r="65" spans="1:8" ht="15.75" customHeight="1">
      <c r="A65" s="8" t="s">
        <v>2658</v>
      </c>
      <c r="B65" s="35">
        <v>44880</v>
      </c>
      <c r="C65" s="34" t="s">
        <v>3998</v>
      </c>
      <c r="D65" s="34" t="s">
        <v>945</v>
      </c>
      <c r="E65" s="6">
        <f t="shared" si="1"/>
        <v>6.35</v>
      </c>
      <c r="F65" s="48">
        <v>2</v>
      </c>
      <c r="G65" s="6">
        <f t="shared" si="2"/>
        <v>3.1749999999999998</v>
      </c>
      <c r="H65" s="58">
        <f t="shared" si="3"/>
        <v>3.1749999999999998</v>
      </c>
    </row>
    <row r="66" spans="1:8" ht="15.75" customHeight="1">
      <c r="A66" s="8" t="s">
        <v>2658</v>
      </c>
      <c r="B66" s="35">
        <v>44880</v>
      </c>
      <c r="C66" s="34" t="s">
        <v>3999</v>
      </c>
      <c r="D66" s="36" t="s">
        <v>1205</v>
      </c>
      <c r="E66" s="6">
        <f t="shared" si="1"/>
        <v>0.74</v>
      </c>
      <c r="F66" s="48">
        <v>2</v>
      </c>
      <c r="G66" s="6">
        <f t="shared" si="2"/>
        <v>0.37</v>
      </c>
      <c r="H66" s="58">
        <f t="shared" si="3"/>
        <v>0.37</v>
      </c>
    </row>
    <row r="67" spans="1:8" ht="15.75" customHeight="1">
      <c r="A67" s="8" t="s">
        <v>2658</v>
      </c>
      <c r="B67" s="35">
        <v>44880</v>
      </c>
      <c r="C67" s="34" t="s">
        <v>336</v>
      </c>
      <c r="D67" s="34" t="s">
        <v>572</v>
      </c>
      <c r="E67" s="6">
        <f t="shared" si="1"/>
        <v>3.9</v>
      </c>
      <c r="F67" s="48">
        <v>2</v>
      </c>
      <c r="G67" s="6">
        <f t="shared" si="2"/>
        <v>1.95</v>
      </c>
      <c r="H67" s="58">
        <f t="shared" si="3"/>
        <v>1.95</v>
      </c>
    </row>
    <row r="68" spans="1:8" ht="15.75" customHeight="1">
      <c r="A68" s="8" t="s">
        <v>2658</v>
      </c>
      <c r="B68" s="35">
        <v>44881</v>
      </c>
      <c r="C68" s="34" t="s">
        <v>4000</v>
      </c>
      <c r="D68" s="34" t="s">
        <v>3418</v>
      </c>
      <c r="E68" s="6">
        <f t="shared" si="1"/>
        <v>38.1</v>
      </c>
      <c r="F68" s="48">
        <v>2</v>
      </c>
      <c r="G68" s="6">
        <f t="shared" si="2"/>
        <v>19.05</v>
      </c>
      <c r="H68" s="58">
        <f t="shared" si="3"/>
        <v>19.05</v>
      </c>
    </row>
    <row r="69" spans="1:8" ht="15.75" customHeight="1">
      <c r="A69" s="8" t="s">
        <v>2658</v>
      </c>
      <c r="B69" s="35">
        <v>44881</v>
      </c>
      <c r="C69" s="34" t="s">
        <v>3415</v>
      </c>
      <c r="D69" s="34" t="s">
        <v>4001</v>
      </c>
      <c r="E69" s="6">
        <f t="shared" si="1"/>
        <v>4.3099999999999996</v>
      </c>
      <c r="F69" s="48">
        <v>2</v>
      </c>
      <c r="G69" s="6">
        <f t="shared" si="2"/>
        <v>2.1549999999999998</v>
      </c>
      <c r="H69" s="58">
        <f t="shared" si="3"/>
        <v>2.1549999999999998</v>
      </c>
    </row>
    <row r="70" spans="1:8" ht="15.75" customHeight="1">
      <c r="A70" s="8" t="s">
        <v>2658</v>
      </c>
      <c r="B70" s="33">
        <v>44881</v>
      </c>
      <c r="C70" s="34" t="s">
        <v>2900</v>
      </c>
      <c r="D70" s="34" t="s">
        <v>647</v>
      </c>
      <c r="E70" s="6">
        <f t="shared" si="1"/>
        <v>10.9</v>
      </c>
      <c r="F70" s="49">
        <v>2</v>
      </c>
      <c r="G70" s="6">
        <f t="shared" si="2"/>
        <v>5.45</v>
      </c>
      <c r="H70" s="58">
        <f t="shared" si="3"/>
        <v>5.45</v>
      </c>
    </row>
    <row r="71" spans="1:8" ht="15.75" customHeight="1">
      <c r="A71" s="8" t="s">
        <v>2658</v>
      </c>
      <c r="B71" s="33">
        <v>44882</v>
      </c>
      <c r="C71" s="34" t="s">
        <v>3193</v>
      </c>
      <c r="D71" s="34" t="s">
        <v>768</v>
      </c>
      <c r="E71" s="6">
        <f t="shared" si="1"/>
        <v>12</v>
      </c>
      <c r="F71" s="49">
        <v>2</v>
      </c>
      <c r="G71" s="6">
        <f t="shared" si="2"/>
        <v>6</v>
      </c>
      <c r="H71" s="58">
        <f t="shared" si="3"/>
        <v>6</v>
      </c>
    </row>
    <row r="72" spans="1:8" ht="15.75" customHeight="1">
      <c r="A72" s="8" t="s">
        <v>2658</v>
      </c>
      <c r="B72" s="33">
        <v>44882</v>
      </c>
      <c r="C72" s="34" t="s">
        <v>1036</v>
      </c>
      <c r="D72" s="34" t="s">
        <v>1099</v>
      </c>
      <c r="E72" s="6">
        <f t="shared" si="1"/>
        <v>2.2000000000000002</v>
      </c>
      <c r="F72" s="49">
        <v>2</v>
      </c>
      <c r="G72" s="6">
        <f t="shared" si="2"/>
        <v>1.1000000000000001</v>
      </c>
      <c r="H72" s="58">
        <f t="shared" si="3"/>
        <v>1.1000000000000001</v>
      </c>
    </row>
    <row r="73" spans="1:8" ht="15.75" customHeight="1">
      <c r="A73" s="8" t="s">
        <v>2658</v>
      </c>
      <c r="B73" s="33">
        <v>44882</v>
      </c>
      <c r="C73" s="34" t="s">
        <v>3938</v>
      </c>
      <c r="D73" s="34" t="s">
        <v>66</v>
      </c>
      <c r="E73" s="6">
        <f t="shared" si="1"/>
        <v>2</v>
      </c>
      <c r="F73" s="48">
        <v>1</v>
      </c>
      <c r="G73" s="6">
        <f t="shared" si="2"/>
        <v>2</v>
      </c>
      <c r="H73" s="58">
        <f t="shared" si="3"/>
        <v>0</v>
      </c>
    </row>
    <row r="74" spans="1:8" ht="15.75" customHeight="1">
      <c r="A74" s="8" t="s">
        <v>2658</v>
      </c>
      <c r="B74" s="33">
        <v>44882</v>
      </c>
      <c r="C74" s="34" t="s">
        <v>3193</v>
      </c>
      <c r="D74" s="34" t="s">
        <v>1824</v>
      </c>
      <c r="E74" s="6">
        <f t="shared" si="1"/>
        <v>15.9</v>
      </c>
      <c r="F74" s="48">
        <v>2</v>
      </c>
      <c r="G74" s="6">
        <f t="shared" si="2"/>
        <v>7.95</v>
      </c>
      <c r="H74" s="58">
        <f t="shared" si="3"/>
        <v>7.95</v>
      </c>
    </row>
    <row r="75" spans="1:8" ht="15.75" customHeight="1">
      <c r="A75" s="8" t="s">
        <v>2658</v>
      </c>
      <c r="B75" s="35">
        <v>44882</v>
      </c>
      <c r="C75" s="34" t="s">
        <v>1036</v>
      </c>
      <c r="D75" s="36" t="s">
        <v>572</v>
      </c>
      <c r="E75" s="6">
        <f t="shared" si="1"/>
        <v>3.9</v>
      </c>
      <c r="F75" s="48">
        <v>2</v>
      </c>
      <c r="G75" s="6">
        <f t="shared" si="2"/>
        <v>1.95</v>
      </c>
      <c r="H75" s="58">
        <f t="shared" si="3"/>
        <v>1.95</v>
      </c>
    </row>
    <row r="76" spans="1:8" ht="15.75" customHeight="1">
      <c r="A76" s="8" t="s">
        <v>2658</v>
      </c>
      <c r="B76" s="33">
        <v>44883</v>
      </c>
      <c r="C76" s="34" t="s">
        <v>953</v>
      </c>
      <c r="D76" s="34" t="s">
        <v>56</v>
      </c>
      <c r="E76" s="6">
        <f t="shared" si="1"/>
        <v>4.8</v>
      </c>
      <c r="F76" s="48">
        <v>2</v>
      </c>
      <c r="G76" s="6">
        <f t="shared" si="2"/>
        <v>2.4</v>
      </c>
      <c r="H76" s="58">
        <f t="shared" si="3"/>
        <v>2.4</v>
      </c>
    </row>
    <row r="77" spans="1:8" ht="15.75" customHeight="1">
      <c r="A77" s="8" t="s">
        <v>2658</v>
      </c>
      <c r="B77" s="33">
        <v>44883</v>
      </c>
      <c r="C77" s="34" t="s">
        <v>4002</v>
      </c>
      <c r="D77" s="34" t="s">
        <v>27</v>
      </c>
      <c r="E77" s="6">
        <f t="shared" si="1"/>
        <v>11.5</v>
      </c>
      <c r="F77" s="48">
        <v>2</v>
      </c>
      <c r="G77" s="6">
        <f t="shared" si="2"/>
        <v>5.75</v>
      </c>
      <c r="H77" s="58">
        <f t="shared" si="3"/>
        <v>5.75</v>
      </c>
    </row>
    <row r="78" spans="1:8" ht="15.75" customHeight="1">
      <c r="A78" s="8" t="s">
        <v>2658</v>
      </c>
      <c r="B78" s="35">
        <v>44883</v>
      </c>
      <c r="C78" s="34" t="s">
        <v>3397</v>
      </c>
      <c r="D78" s="34" t="s">
        <v>4003</v>
      </c>
      <c r="E78" s="6">
        <f t="shared" si="1"/>
        <v>8.76</v>
      </c>
      <c r="F78" s="48">
        <v>2</v>
      </c>
      <c r="G78" s="6">
        <f t="shared" si="2"/>
        <v>4.38</v>
      </c>
      <c r="H78" s="58">
        <f t="shared" si="3"/>
        <v>4.38</v>
      </c>
    </row>
    <row r="79" spans="1:8" ht="15.75" customHeight="1">
      <c r="A79" s="8" t="s">
        <v>2658</v>
      </c>
      <c r="B79" s="35">
        <v>44883</v>
      </c>
      <c r="C79" s="36" t="s">
        <v>4004</v>
      </c>
      <c r="D79" s="36" t="s">
        <v>378</v>
      </c>
      <c r="E79" s="6">
        <f t="shared" si="1"/>
        <v>0.6</v>
      </c>
      <c r="F79" s="48">
        <v>2</v>
      </c>
      <c r="G79" s="6">
        <f t="shared" si="2"/>
        <v>0.3</v>
      </c>
      <c r="H79" s="58">
        <f t="shared" si="3"/>
        <v>0.3</v>
      </c>
    </row>
    <row r="80" spans="1:8" ht="15.75" customHeight="1">
      <c r="A80" s="8" t="s">
        <v>2658</v>
      </c>
      <c r="B80" s="35">
        <v>44883</v>
      </c>
      <c r="C80" s="34" t="s">
        <v>4005</v>
      </c>
      <c r="D80" s="34" t="s">
        <v>3982</v>
      </c>
      <c r="E80" s="6">
        <f t="shared" si="1"/>
        <v>3.35</v>
      </c>
      <c r="F80" s="48">
        <v>2</v>
      </c>
      <c r="G80" s="6">
        <f t="shared" si="2"/>
        <v>1.675</v>
      </c>
      <c r="H80" s="58">
        <f t="shared" si="3"/>
        <v>1.675</v>
      </c>
    </row>
    <row r="81" spans="1:8" ht="15.75" customHeight="1">
      <c r="A81" s="8" t="s">
        <v>2658</v>
      </c>
      <c r="B81" s="33">
        <v>44884</v>
      </c>
      <c r="C81" s="34" t="s">
        <v>4006</v>
      </c>
      <c r="D81" s="34" t="s">
        <v>662</v>
      </c>
      <c r="E81" s="6">
        <f t="shared" si="1"/>
        <v>16.399999999999999</v>
      </c>
      <c r="F81" s="49">
        <v>2</v>
      </c>
      <c r="G81" s="6">
        <f t="shared" si="2"/>
        <v>8.1999999999999993</v>
      </c>
      <c r="H81" s="58">
        <f t="shared" si="3"/>
        <v>8.1999999999999993</v>
      </c>
    </row>
    <row r="82" spans="1:8" ht="15.75" customHeight="1">
      <c r="A82" s="8" t="s">
        <v>2658</v>
      </c>
      <c r="B82" s="35">
        <v>44884</v>
      </c>
      <c r="C82" s="34" t="s">
        <v>3956</v>
      </c>
      <c r="D82" s="34" t="s">
        <v>4007</v>
      </c>
      <c r="E82" s="6">
        <f t="shared" si="1"/>
        <v>27.45</v>
      </c>
      <c r="F82" s="48">
        <v>2</v>
      </c>
      <c r="G82" s="6">
        <f t="shared" si="2"/>
        <v>13.725</v>
      </c>
      <c r="H82" s="58">
        <f t="shared" si="3"/>
        <v>13.725</v>
      </c>
    </row>
    <row r="83" spans="1:8" ht="15.75" customHeight="1">
      <c r="A83" s="8" t="s">
        <v>2658</v>
      </c>
      <c r="B83" s="35">
        <v>44884</v>
      </c>
      <c r="C83" s="34" t="s">
        <v>2716</v>
      </c>
      <c r="D83" s="34" t="s">
        <v>4008</v>
      </c>
      <c r="E83" s="6">
        <f t="shared" si="1"/>
        <v>119.7</v>
      </c>
      <c r="F83" s="49">
        <v>0</v>
      </c>
      <c r="G83" s="6" t="str">
        <f t="shared" si="2"/>
        <v/>
      </c>
      <c r="H83" s="58">
        <f t="shared" si="3"/>
        <v>119.7</v>
      </c>
    </row>
    <row r="84" spans="1:8" ht="15.75" customHeight="1">
      <c r="A84" s="8" t="s">
        <v>2658</v>
      </c>
      <c r="B84" s="35">
        <v>44884</v>
      </c>
      <c r="C84" s="34" t="s">
        <v>4009</v>
      </c>
      <c r="D84" s="34" t="s">
        <v>742</v>
      </c>
      <c r="E84" s="6">
        <f t="shared" si="1"/>
        <v>3.8</v>
      </c>
      <c r="F84" s="48">
        <v>2</v>
      </c>
      <c r="G84" s="6">
        <f t="shared" si="2"/>
        <v>1.9</v>
      </c>
      <c r="H84" s="58">
        <f t="shared" si="3"/>
        <v>1.9</v>
      </c>
    </row>
    <row r="85" spans="1:8" ht="15.75" customHeight="1">
      <c r="A85" s="8" t="s">
        <v>2658</v>
      </c>
      <c r="B85" s="33">
        <v>44884</v>
      </c>
      <c r="C85" s="34" t="s">
        <v>3916</v>
      </c>
      <c r="D85" s="36" t="s">
        <v>749</v>
      </c>
      <c r="E85" s="6">
        <f t="shared" si="1"/>
        <v>70</v>
      </c>
      <c r="F85" s="48">
        <v>2</v>
      </c>
      <c r="G85" s="6">
        <f t="shared" si="2"/>
        <v>35</v>
      </c>
      <c r="H85" s="58">
        <f t="shared" si="3"/>
        <v>35</v>
      </c>
    </row>
    <row r="86" spans="1:8" ht="15.75" customHeight="1">
      <c r="A86" s="8" t="s">
        <v>2658</v>
      </c>
      <c r="B86" s="33">
        <v>44884</v>
      </c>
      <c r="C86" s="34" t="s">
        <v>4010</v>
      </c>
      <c r="D86" s="34" t="s">
        <v>52</v>
      </c>
      <c r="E86" s="6">
        <f t="shared" si="1"/>
        <v>5.9</v>
      </c>
      <c r="F86" s="48">
        <v>2</v>
      </c>
      <c r="G86" s="6">
        <f t="shared" si="2"/>
        <v>2.95</v>
      </c>
      <c r="H86" s="58">
        <f t="shared" si="3"/>
        <v>2.95</v>
      </c>
    </row>
    <row r="87" spans="1:8" ht="15.75" customHeight="1">
      <c r="A87" s="8" t="s">
        <v>2658</v>
      </c>
      <c r="B87" s="33">
        <v>44884</v>
      </c>
      <c r="C87" s="34" t="s">
        <v>4011</v>
      </c>
      <c r="D87" s="34" t="s">
        <v>656</v>
      </c>
      <c r="E87" s="6">
        <f t="shared" si="1"/>
        <v>8.3000000000000007</v>
      </c>
      <c r="F87" s="48">
        <v>2</v>
      </c>
      <c r="G87" s="6">
        <f t="shared" si="2"/>
        <v>4.1500000000000004</v>
      </c>
      <c r="H87" s="58">
        <f t="shared" si="3"/>
        <v>4.1500000000000004</v>
      </c>
    </row>
    <row r="88" spans="1:8" ht="15.75" customHeight="1">
      <c r="A88" s="8" t="s">
        <v>2658</v>
      </c>
      <c r="B88" s="35">
        <v>44885</v>
      </c>
      <c r="C88" s="36" t="s">
        <v>4012</v>
      </c>
      <c r="D88" s="36" t="s">
        <v>50</v>
      </c>
      <c r="E88" s="6">
        <f t="shared" si="1"/>
        <v>6.5</v>
      </c>
      <c r="F88" s="48">
        <v>2</v>
      </c>
      <c r="G88" s="6">
        <f t="shared" si="2"/>
        <v>3.25</v>
      </c>
      <c r="H88" s="58">
        <f t="shared" si="3"/>
        <v>3.25</v>
      </c>
    </row>
    <row r="89" spans="1:8" ht="15.75" customHeight="1">
      <c r="A89" s="8" t="s">
        <v>2658</v>
      </c>
      <c r="B89" s="35">
        <v>44885</v>
      </c>
      <c r="C89" s="34" t="s">
        <v>4013</v>
      </c>
      <c r="D89" s="34" t="s">
        <v>505</v>
      </c>
      <c r="E89" s="6">
        <f t="shared" si="1"/>
        <v>5.5</v>
      </c>
      <c r="F89" s="48">
        <v>2</v>
      </c>
      <c r="G89" s="6">
        <f t="shared" si="2"/>
        <v>2.75</v>
      </c>
      <c r="H89" s="58">
        <f t="shared" si="3"/>
        <v>2.75</v>
      </c>
    </row>
    <row r="90" spans="1:8" ht="15.75" customHeight="1">
      <c r="A90" s="8" t="s">
        <v>2658</v>
      </c>
      <c r="B90" s="35">
        <v>44885</v>
      </c>
      <c r="C90" s="34" t="s">
        <v>4014</v>
      </c>
      <c r="D90" s="34" t="s">
        <v>69</v>
      </c>
      <c r="E90" s="6">
        <f t="shared" si="1"/>
        <v>1.5</v>
      </c>
      <c r="F90" s="49">
        <v>2</v>
      </c>
      <c r="G90" s="6">
        <f t="shared" si="2"/>
        <v>0.75</v>
      </c>
      <c r="H90" s="58">
        <f t="shared" si="3"/>
        <v>0.75</v>
      </c>
    </row>
    <row r="91" spans="1:8" ht="15.75" customHeight="1">
      <c r="A91" s="8" t="s">
        <v>2658</v>
      </c>
      <c r="B91" s="35">
        <v>44885</v>
      </c>
      <c r="C91" s="34" t="s">
        <v>3751</v>
      </c>
      <c r="D91" s="34" t="s">
        <v>4015</v>
      </c>
      <c r="E91" s="6">
        <f t="shared" si="1"/>
        <v>86.65</v>
      </c>
      <c r="F91" s="48">
        <v>2</v>
      </c>
      <c r="G91" s="6">
        <f t="shared" si="2"/>
        <v>43.325000000000003</v>
      </c>
      <c r="H91" s="58">
        <f t="shared" si="3"/>
        <v>43.325000000000003</v>
      </c>
    </row>
    <row r="92" spans="1:8" ht="15.75" customHeight="1">
      <c r="A92" s="8" t="s">
        <v>2658</v>
      </c>
      <c r="B92" s="33">
        <v>44886</v>
      </c>
      <c r="C92" s="34" t="s">
        <v>3723</v>
      </c>
      <c r="D92" s="34" t="s">
        <v>17</v>
      </c>
      <c r="E92" s="6">
        <f t="shared" si="1"/>
        <v>25.7</v>
      </c>
      <c r="F92" s="48">
        <v>2</v>
      </c>
      <c r="G92" s="6">
        <f t="shared" si="2"/>
        <v>12.85</v>
      </c>
      <c r="H92" s="58">
        <f t="shared" si="3"/>
        <v>12.85</v>
      </c>
    </row>
    <row r="93" spans="1:8" ht="15.75" customHeight="1">
      <c r="A93" s="8" t="s">
        <v>2658</v>
      </c>
      <c r="B93" s="35">
        <v>44887</v>
      </c>
      <c r="C93" s="34" t="s">
        <v>3959</v>
      </c>
      <c r="D93" s="34" t="s">
        <v>4016</v>
      </c>
      <c r="E93" s="6">
        <f t="shared" si="1"/>
        <v>1324.65</v>
      </c>
      <c r="F93" s="57">
        <v>2</v>
      </c>
      <c r="G93" s="6">
        <f t="shared" si="2"/>
        <v>662.32500000000005</v>
      </c>
      <c r="H93" s="58">
        <f t="shared" si="3"/>
        <v>662.32500000000005</v>
      </c>
    </row>
    <row r="94" spans="1:8" ht="15.75" customHeight="1">
      <c r="A94" s="8" t="s">
        <v>2658</v>
      </c>
      <c r="B94" s="33">
        <v>44887</v>
      </c>
      <c r="C94" s="34" t="s">
        <v>3762</v>
      </c>
      <c r="D94" s="36" t="s">
        <v>3222</v>
      </c>
      <c r="E94" s="6">
        <f t="shared" si="1"/>
        <v>8.5</v>
      </c>
      <c r="F94" s="48">
        <v>2</v>
      </c>
      <c r="G94" s="6">
        <f t="shared" si="2"/>
        <v>4.25</v>
      </c>
      <c r="H94" s="58">
        <f t="shared" si="3"/>
        <v>4.25</v>
      </c>
    </row>
    <row r="95" spans="1:8" ht="15.75" customHeight="1">
      <c r="A95" s="8" t="s">
        <v>2658</v>
      </c>
      <c r="B95" s="33">
        <v>44887</v>
      </c>
      <c r="C95" s="34" t="s">
        <v>3761</v>
      </c>
      <c r="D95" s="34" t="s">
        <v>801</v>
      </c>
      <c r="E95" s="6">
        <f t="shared" si="1"/>
        <v>6</v>
      </c>
      <c r="F95" s="48">
        <v>2</v>
      </c>
      <c r="G95" s="6">
        <f t="shared" si="2"/>
        <v>3</v>
      </c>
      <c r="H95" s="58">
        <f t="shared" si="3"/>
        <v>3</v>
      </c>
    </row>
    <row r="96" spans="1:8" ht="15.75" customHeight="1">
      <c r="A96" s="8" t="s">
        <v>2658</v>
      </c>
      <c r="B96" s="35">
        <v>44887</v>
      </c>
      <c r="C96" s="34" t="s">
        <v>2444</v>
      </c>
      <c r="D96" s="34" t="s">
        <v>471</v>
      </c>
      <c r="E96" s="6">
        <f t="shared" si="1"/>
        <v>20</v>
      </c>
      <c r="F96" s="48">
        <v>2</v>
      </c>
      <c r="G96" s="6">
        <f t="shared" si="2"/>
        <v>10</v>
      </c>
      <c r="H96" s="58">
        <f t="shared" si="3"/>
        <v>10</v>
      </c>
    </row>
    <row r="97" spans="1:8" ht="15.75" customHeight="1">
      <c r="A97" s="8" t="s">
        <v>2658</v>
      </c>
      <c r="B97" s="35">
        <v>44887</v>
      </c>
      <c r="C97" s="34" t="s">
        <v>502</v>
      </c>
      <c r="D97" s="34" t="s">
        <v>69</v>
      </c>
      <c r="E97" s="6">
        <f t="shared" si="1"/>
        <v>1.5</v>
      </c>
      <c r="F97" s="48">
        <v>2</v>
      </c>
      <c r="G97" s="6">
        <f t="shared" si="2"/>
        <v>0.75</v>
      </c>
      <c r="H97" s="58">
        <f t="shared" si="3"/>
        <v>0.75</v>
      </c>
    </row>
    <row r="98" spans="1:8" ht="15.75" customHeight="1">
      <c r="A98" s="8" t="s">
        <v>2658</v>
      </c>
      <c r="B98" s="35">
        <v>44888</v>
      </c>
      <c r="C98" s="34" t="s">
        <v>1036</v>
      </c>
      <c r="D98" s="34" t="s">
        <v>2436</v>
      </c>
      <c r="E98" s="6">
        <f t="shared" si="1"/>
        <v>3.85</v>
      </c>
      <c r="F98" s="48">
        <v>2</v>
      </c>
      <c r="G98" s="6">
        <f t="shared" si="2"/>
        <v>1.925</v>
      </c>
      <c r="H98" s="58">
        <f t="shared" si="3"/>
        <v>1.925</v>
      </c>
    </row>
    <row r="99" spans="1:8" ht="15.75" customHeight="1">
      <c r="A99" s="8" t="s">
        <v>2658</v>
      </c>
      <c r="B99" s="35">
        <v>44888</v>
      </c>
      <c r="C99" s="34" t="s">
        <v>3998</v>
      </c>
      <c r="D99" s="34" t="s">
        <v>3982</v>
      </c>
      <c r="E99" s="6">
        <f t="shared" si="1"/>
        <v>3.35</v>
      </c>
      <c r="F99" s="48">
        <v>2</v>
      </c>
      <c r="G99" s="6">
        <f t="shared" si="2"/>
        <v>1.675</v>
      </c>
      <c r="H99" s="58">
        <f t="shared" si="3"/>
        <v>1.675</v>
      </c>
    </row>
    <row r="100" spans="1:8" ht="15.75" customHeight="1">
      <c r="A100" s="8" t="s">
        <v>2658</v>
      </c>
      <c r="B100" s="33">
        <v>44889</v>
      </c>
      <c r="C100" s="34" t="s">
        <v>2984</v>
      </c>
      <c r="D100" s="34" t="s">
        <v>4017</v>
      </c>
      <c r="E100" s="6">
        <f t="shared" si="1"/>
        <v>43.7</v>
      </c>
      <c r="F100" s="48">
        <v>2</v>
      </c>
      <c r="G100" s="6">
        <f t="shared" si="2"/>
        <v>21.85</v>
      </c>
      <c r="H100" s="58">
        <f t="shared" si="3"/>
        <v>21.85</v>
      </c>
    </row>
    <row r="101" spans="1:8" ht="15.75" customHeight="1">
      <c r="A101" s="8" t="s">
        <v>2658</v>
      </c>
      <c r="B101" s="33">
        <v>44889</v>
      </c>
      <c r="C101" s="34" t="s">
        <v>4018</v>
      </c>
      <c r="D101" s="34" t="s">
        <v>4019</v>
      </c>
      <c r="E101" s="6">
        <f t="shared" si="1"/>
        <v>0.54</v>
      </c>
      <c r="F101" s="48">
        <v>2</v>
      </c>
      <c r="G101" s="6">
        <f t="shared" si="2"/>
        <v>0.27</v>
      </c>
      <c r="H101" s="58">
        <f t="shared" si="3"/>
        <v>0.27</v>
      </c>
    </row>
    <row r="102" spans="1:8" ht="15.75" customHeight="1">
      <c r="A102" s="8" t="s">
        <v>2658</v>
      </c>
      <c r="B102" s="35">
        <v>44890</v>
      </c>
      <c r="C102" s="34" t="s">
        <v>4020</v>
      </c>
      <c r="D102" s="34" t="s">
        <v>2963</v>
      </c>
      <c r="E102" s="6">
        <f t="shared" si="1"/>
        <v>39.549999999999997</v>
      </c>
      <c r="F102" s="48">
        <v>2</v>
      </c>
      <c r="G102" s="6">
        <f t="shared" si="2"/>
        <v>19.774999999999999</v>
      </c>
      <c r="H102" s="58">
        <f t="shared" si="3"/>
        <v>19.774999999999999</v>
      </c>
    </row>
    <row r="103" spans="1:8" ht="15.75" customHeight="1">
      <c r="A103" s="8" t="s">
        <v>2658</v>
      </c>
      <c r="B103" s="35">
        <v>44890</v>
      </c>
      <c r="C103" s="34" t="s">
        <v>4021</v>
      </c>
      <c r="D103" s="34" t="s">
        <v>50</v>
      </c>
      <c r="E103" s="6">
        <f t="shared" si="1"/>
        <v>6.5</v>
      </c>
      <c r="F103" s="48">
        <v>2</v>
      </c>
      <c r="G103" s="6">
        <f t="shared" si="2"/>
        <v>3.25</v>
      </c>
      <c r="H103" s="58">
        <f t="shared" si="3"/>
        <v>3.25</v>
      </c>
    </row>
    <row r="104" spans="1:8" ht="15.75" customHeight="1">
      <c r="A104" s="8" t="s">
        <v>2658</v>
      </c>
      <c r="B104" s="35">
        <v>44890</v>
      </c>
      <c r="C104" s="34" t="s">
        <v>32</v>
      </c>
      <c r="D104" s="34" t="s">
        <v>1973</v>
      </c>
      <c r="E104" s="6">
        <f t="shared" si="1"/>
        <v>9.8000000000000007</v>
      </c>
      <c r="F104" s="48">
        <v>2</v>
      </c>
      <c r="G104" s="6">
        <f t="shared" si="2"/>
        <v>4.9000000000000004</v>
      </c>
      <c r="H104" s="58">
        <f t="shared" si="3"/>
        <v>4.9000000000000004</v>
      </c>
    </row>
    <row r="105" spans="1:8" ht="15.75" customHeight="1">
      <c r="A105" s="8" t="s">
        <v>2658</v>
      </c>
      <c r="B105" s="33">
        <v>44890</v>
      </c>
      <c r="C105" s="34" t="s">
        <v>3983</v>
      </c>
      <c r="D105" s="34" t="s">
        <v>59</v>
      </c>
      <c r="E105" s="6">
        <f t="shared" si="1"/>
        <v>2.9</v>
      </c>
      <c r="F105" s="48">
        <v>0</v>
      </c>
      <c r="G105" s="6" t="str">
        <f t="shared" si="2"/>
        <v/>
      </c>
      <c r="H105" s="58">
        <f t="shared" si="3"/>
        <v>2.9</v>
      </c>
    </row>
    <row r="106" spans="1:8" ht="15.75" customHeight="1">
      <c r="A106" s="8" t="s">
        <v>2658</v>
      </c>
      <c r="B106" s="35">
        <v>44890</v>
      </c>
      <c r="C106" s="34" t="s">
        <v>32</v>
      </c>
      <c r="D106" s="34" t="s">
        <v>14</v>
      </c>
      <c r="E106" s="6">
        <f t="shared" si="1"/>
        <v>29</v>
      </c>
      <c r="F106" s="48">
        <v>2</v>
      </c>
      <c r="G106" s="6">
        <f t="shared" si="2"/>
        <v>14.5</v>
      </c>
      <c r="H106" s="58">
        <f t="shared" si="3"/>
        <v>14.5</v>
      </c>
    </row>
    <row r="107" spans="1:8" ht="15.75" customHeight="1">
      <c r="A107" s="8" t="s">
        <v>2658</v>
      </c>
      <c r="B107" s="35">
        <v>44890</v>
      </c>
      <c r="C107" s="34" t="s">
        <v>4022</v>
      </c>
      <c r="D107" s="34" t="s">
        <v>956</v>
      </c>
      <c r="E107" s="6">
        <f t="shared" si="1"/>
        <v>3.95</v>
      </c>
      <c r="F107" s="48">
        <v>0</v>
      </c>
      <c r="G107" s="6" t="str">
        <f t="shared" si="2"/>
        <v/>
      </c>
      <c r="H107" s="58">
        <f t="shared" si="3"/>
        <v>3.95</v>
      </c>
    </row>
    <row r="108" spans="1:8" ht="15.75" customHeight="1">
      <c r="A108" s="8" t="s">
        <v>2658</v>
      </c>
      <c r="B108" s="35">
        <v>44891</v>
      </c>
      <c r="C108" s="34" t="s">
        <v>4023</v>
      </c>
      <c r="D108" s="34" t="s">
        <v>2628</v>
      </c>
      <c r="E108" s="6">
        <f t="shared" si="1"/>
        <v>19.5</v>
      </c>
      <c r="F108" s="48">
        <v>0</v>
      </c>
      <c r="G108" s="6" t="str">
        <f t="shared" si="2"/>
        <v/>
      </c>
      <c r="H108" s="58">
        <f t="shared" si="3"/>
        <v>19.5</v>
      </c>
    </row>
    <row r="109" spans="1:8" ht="15.75" customHeight="1">
      <c r="A109" s="8" t="s">
        <v>2658</v>
      </c>
      <c r="B109" s="35">
        <v>44891</v>
      </c>
      <c r="C109" s="34" t="s">
        <v>4024</v>
      </c>
      <c r="D109" s="34" t="s">
        <v>50</v>
      </c>
      <c r="E109" s="6">
        <f t="shared" si="1"/>
        <v>6.5</v>
      </c>
      <c r="F109" s="48">
        <v>2</v>
      </c>
      <c r="G109" s="6">
        <f t="shared" si="2"/>
        <v>3.25</v>
      </c>
      <c r="H109" s="58">
        <f t="shared" si="3"/>
        <v>3.25</v>
      </c>
    </row>
    <row r="110" spans="1:8" ht="15.75" customHeight="1">
      <c r="A110" s="8" t="s">
        <v>2658</v>
      </c>
      <c r="B110" s="35">
        <v>44891</v>
      </c>
      <c r="C110" s="34" t="s">
        <v>4025</v>
      </c>
      <c r="D110" s="34" t="s">
        <v>2556</v>
      </c>
      <c r="E110" s="6">
        <f t="shared" si="1"/>
        <v>15.89</v>
      </c>
      <c r="F110" s="48">
        <v>2</v>
      </c>
      <c r="G110" s="6">
        <f t="shared" si="2"/>
        <v>7.9450000000000003</v>
      </c>
      <c r="H110" s="58">
        <f t="shared" si="3"/>
        <v>7.9450000000000003</v>
      </c>
    </row>
    <row r="111" spans="1:8" ht="15.75" customHeight="1">
      <c r="A111" s="8" t="s">
        <v>2658</v>
      </c>
      <c r="B111" s="33">
        <v>44891</v>
      </c>
      <c r="C111" s="34" t="s">
        <v>336</v>
      </c>
      <c r="D111" s="36" t="s">
        <v>3222</v>
      </c>
      <c r="E111" s="6">
        <f t="shared" si="1"/>
        <v>8.5</v>
      </c>
      <c r="F111" s="48">
        <v>2</v>
      </c>
      <c r="G111" s="6">
        <f t="shared" si="2"/>
        <v>4.25</v>
      </c>
      <c r="H111" s="58">
        <f t="shared" si="3"/>
        <v>4.25</v>
      </c>
    </row>
    <row r="112" spans="1:8" ht="15.75" customHeight="1">
      <c r="A112" s="8" t="s">
        <v>2658</v>
      </c>
      <c r="B112" s="35">
        <v>44892</v>
      </c>
      <c r="C112" s="34" t="s">
        <v>454</v>
      </c>
      <c r="D112" s="34" t="s">
        <v>4026</v>
      </c>
      <c r="E112" s="6">
        <f t="shared" si="1"/>
        <v>76.05</v>
      </c>
      <c r="F112" s="48">
        <v>2</v>
      </c>
      <c r="G112" s="6">
        <f t="shared" si="2"/>
        <v>38.024999999999999</v>
      </c>
      <c r="H112" s="58">
        <f t="shared" si="3"/>
        <v>38.024999999999999</v>
      </c>
    </row>
    <row r="113" spans="1:8" ht="15.75" customHeight="1">
      <c r="A113" s="8" t="s">
        <v>2658</v>
      </c>
      <c r="B113" s="33">
        <v>44892</v>
      </c>
      <c r="C113" s="34" t="s">
        <v>4027</v>
      </c>
      <c r="D113" s="34" t="s">
        <v>2436</v>
      </c>
      <c r="E113" s="6">
        <f t="shared" si="1"/>
        <v>3.85</v>
      </c>
      <c r="F113" s="48">
        <v>2</v>
      </c>
      <c r="G113" s="6">
        <f t="shared" si="2"/>
        <v>1.925</v>
      </c>
      <c r="H113" s="58">
        <f t="shared" si="3"/>
        <v>1.925</v>
      </c>
    </row>
    <row r="114" spans="1:8" ht="15.75" customHeight="1">
      <c r="A114" s="8" t="s">
        <v>2658</v>
      </c>
      <c r="B114" s="33">
        <v>44892</v>
      </c>
      <c r="C114" s="34" t="s">
        <v>4028</v>
      </c>
      <c r="D114" s="34" t="s">
        <v>4029</v>
      </c>
      <c r="E114" s="6">
        <f t="shared" si="1"/>
        <v>2494.8000000000002</v>
      </c>
      <c r="F114" s="48">
        <v>2</v>
      </c>
      <c r="G114" s="6">
        <f t="shared" si="2"/>
        <v>1247.4000000000001</v>
      </c>
      <c r="H114" s="58">
        <f t="shared" si="3"/>
        <v>1247.4000000000001</v>
      </c>
    </row>
    <row r="115" spans="1:8" ht="15.75" customHeight="1">
      <c r="A115" s="8" t="s">
        <v>2658</v>
      </c>
      <c r="B115" s="33">
        <v>44892</v>
      </c>
      <c r="C115" s="34" t="s">
        <v>4013</v>
      </c>
      <c r="D115" s="34" t="s">
        <v>50</v>
      </c>
      <c r="E115" s="6">
        <f t="shared" si="1"/>
        <v>6.5</v>
      </c>
      <c r="F115" s="48">
        <v>0</v>
      </c>
      <c r="G115" s="6" t="str">
        <f t="shared" si="2"/>
        <v/>
      </c>
      <c r="H115" s="58">
        <f t="shared" si="3"/>
        <v>6.5</v>
      </c>
    </row>
    <row r="116" spans="1:8" ht="15.75" customHeight="1">
      <c r="A116" s="8" t="s">
        <v>2658</v>
      </c>
      <c r="B116" s="35">
        <v>44893</v>
      </c>
      <c r="C116" s="34" t="s">
        <v>3496</v>
      </c>
      <c r="D116" s="34" t="s">
        <v>1583</v>
      </c>
      <c r="E116" s="6">
        <f t="shared" si="1"/>
        <v>26.9</v>
      </c>
      <c r="F116" s="48">
        <v>0</v>
      </c>
      <c r="G116" s="6" t="str">
        <f t="shared" si="2"/>
        <v/>
      </c>
      <c r="H116" s="58">
        <f t="shared" si="3"/>
        <v>26.9</v>
      </c>
    </row>
    <row r="117" spans="1:8" ht="15.75" customHeight="1">
      <c r="A117" s="8" t="s">
        <v>2658</v>
      </c>
      <c r="B117" s="33">
        <v>44893</v>
      </c>
      <c r="C117" s="34" t="s">
        <v>3950</v>
      </c>
      <c r="D117" s="34" t="s">
        <v>4030</v>
      </c>
      <c r="E117" s="6">
        <f t="shared" si="1"/>
        <v>5.67</v>
      </c>
      <c r="F117" s="49">
        <v>2</v>
      </c>
      <c r="G117" s="6">
        <f t="shared" si="2"/>
        <v>2.835</v>
      </c>
      <c r="H117" s="58">
        <f t="shared" si="3"/>
        <v>2.835</v>
      </c>
    </row>
    <row r="118" spans="1:8" ht="15.75" customHeight="1">
      <c r="A118" s="8" t="s">
        <v>2658</v>
      </c>
      <c r="B118" s="35">
        <v>44893</v>
      </c>
      <c r="C118" s="34" t="s">
        <v>3981</v>
      </c>
      <c r="D118" s="36" t="s">
        <v>3982</v>
      </c>
      <c r="E118" s="6">
        <f t="shared" si="1"/>
        <v>3.35</v>
      </c>
      <c r="F118" s="48">
        <v>2</v>
      </c>
      <c r="G118" s="6">
        <f t="shared" si="2"/>
        <v>1.675</v>
      </c>
      <c r="H118" s="58">
        <f t="shared" si="3"/>
        <v>1.675</v>
      </c>
    </row>
    <row r="119" spans="1:8" ht="15.75" customHeight="1">
      <c r="A119" s="8" t="s">
        <v>2658</v>
      </c>
      <c r="B119" s="33">
        <v>44893</v>
      </c>
      <c r="C119" s="34" t="s">
        <v>3950</v>
      </c>
      <c r="D119" s="34" t="s">
        <v>4031</v>
      </c>
      <c r="E119" s="6">
        <f t="shared" si="1"/>
        <v>12.15</v>
      </c>
      <c r="F119" s="48">
        <v>2</v>
      </c>
      <c r="G119" s="6">
        <f t="shared" si="2"/>
        <v>6.0750000000000002</v>
      </c>
      <c r="H119" s="58">
        <f t="shared" si="3"/>
        <v>6.0750000000000002</v>
      </c>
    </row>
    <row r="120" spans="1:8" ht="15.75" customHeight="1">
      <c r="A120" s="8" t="s">
        <v>2658</v>
      </c>
      <c r="B120" s="33">
        <v>44893</v>
      </c>
      <c r="C120" s="34" t="s">
        <v>3397</v>
      </c>
      <c r="D120" s="34" t="s">
        <v>3578</v>
      </c>
      <c r="E120" s="6">
        <f t="shared" si="1"/>
        <v>1.59</v>
      </c>
      <c r="F120" s="49">
        <v>2</v>
      </c>
      <c r="G120" s="6">
        <f t="shared" si="2"/>
        <v>0.79500000000000004</v>
      </c>
      <c r="H120" s="58">
        <f t="shared" si="3"/>
        <v>0.79500000000000004</v>
      </c>
    </row>
    <row r="121" spans="1:8" ht="15.75" customHeight="1">
      <c r="A121" s="8" t="s">
        <v>2658</v>
      </c>
      <c r="B121" s="33">
        <v>44894</v>
      </c>
      <c r="C121" s="34" t="s">
        <v>3938</v>
      </c>
      <c r="D121" s="34" t="s">
        <v>66</v>
      </c>
      <c r="E121" s="6">
        <f t="shared" si="1"/>
        <v>2</v>
      </c>
      <c r="F121" s="48">
        <v>0</v>
      </c>
      <c r="G121" s="6" t="str">
        <f t="shared" si="2"/>
        <v/>
      </c>
      <c r="H121" s="58">
        <f t="shared" si="3"/>
        <v>2</v>
      </c>
    </row>
    <row r="122" spans="1:8" ht="15.75" customHeight="1">
      <c r="A122" s="8" t="s">
        <v>2658</v>
      </c>
      <c r="B122" s="33">
        <v>44894</v>
      </c>
      <c r="C122" s="34" t="s">
        <v>4032</v>
      </c>
      <c r="D122" s="34" t="s">
        <v>4033</v>
      </c>
      <c r="E122" s="6">
        <f t="shared" si="1"/>
        <v>125</v>
      </c>
      <c r="F122" s="48">
        <v>0</v>
      </c>
      <c r="G122" s="6" t="str">
        <f t="shared" si="2"/>
        <v/>
      </c>
      <c r="H122" s="58">
        <f t="shared" si="3"/>
        <v>125</v>
      </c>
    </row>
    <row r="123" spans="1:8" ht="15.75" customHeight="1">
      <c r="A123" s="8" t="s">
        <v>2658</v>
      </c>
      <c r="B123" s="35">
        <v>44894</v>
      </c>
      <c r="C123" s="36" t="s">
        <v>4034</v>
      </c>
      <c r="D123" s="36" t="s">
        <v>1077</v>
      </c>
      <c r="E123" s="6">
        <f t="shared" si="1"/>
        <v>1.9</v>
      </c>
      <c r="F123" s="49">
        <v>2</v>
      </c>
      <c r="G123" s="6">
        <f t="shared" si="2"/>
        <v>0.95</v>
      </c>
      <c r="H123" s="58">
        <f t="shared" si="3"/>
        <v>0.95</v>
      </c>
    </row>
    <row r="124" spans="1:8" ht="15.75" customHeight="1">
      <c r="A124" s="8" t="s">
        <v>2658</v>
      </c>
      <c r="B124" s="33">
        <v>44894</v>
      </c>
      <c r="C124" s="34" t="s">
        <v>4035</v>
      </c>
      <c r="D124" s="34" t="s">
        <v>4033</v>
      </c>
      <c r="E124" s="6">
        <f t="shared" si="1"/>
        <v>125</v>
      </c>
      <c r="F124" s="48">
        <v>2</v>
      </c>
      <c r="G124" s="6">
        <f t="shared" si="2"/>
        <v>62.5</v>
      </c>
      <c r="H124" s="58">
        <f t="shared" si="3"/>
        <v>62.5</v>
      </c>
    </row>
    <row r="125" spans="1:8" ht="15.75" customHeight="1">
      <c r="A125" s="8" t="s">
        <v>2658</v>
      </c>
      <c r="B125" s="33">
        <v>44894</v>
      </c>
      <c r="C125" s="34" t="s">
        <v>4036</v>
      </c>
      <c r="D125" s="34" t="s">
        <v>4037</v>
      </c>
      <c r="E125" s="6">
        <f t="shared" si="1"/>
        <v>0.26</v>
      </c>
      <c r="F125" s="48">
        <v>2</v>
      </c>
      <c r="G125" s="6">
        <f t="shared" si="2"/>
        <v>0.13</v>
      </c>
      <c r="H125" s="58">
        <f t="shared" si="3"/>
        <v>0.13</v>
      </c>
    </row>
    <row r="126" spans="1:8" ht="15.75" customHeight="1">
      <c r="A126" s="8" t="s">
        <v>2658</v>
      </c>
      <c r="B126" s="33">
        <v>44895</v>
      </c>
      <c r="C126" s="34" t="s">
        <v>2464</v>
      </c>
      <c r="D126" s="34" t="s">
        <v>4038</v>
      </c>
      <c r="E126" s="6">
        <f t="shared" si="1"/>
        <v>8.83</v>
      </c>
      <c r="F126" s="49">
        <v>2</v>
      </c>
      <c r="G126" s="6">
        <f t="shared" si="2"/>
        <v>4.415</v>
      </c>
      <c r="H126" s="58">
        <f t="shared" si="3"/>
        <v>4.415</v>
      </c>
    </row>
    <row r="127" spans="1:8" ht="15.75" customHeight="1">
      <c r="A127" s="8" t="s">
        <v>2658</v>
      </c>
      <c r="B127" s="33">
        <v>44895</v>
      </c>
      <c r="C127" s="34" t="s">
        <v>2471</v>
      </c>
      <c r="D127" s="34" t="s">
        <v>2730</v>
      </c>
      <c r="E127" s="6">
        <f t="shared" si="1"/>
        <v>10.3</v>
      </c>
      <c r="F127" s="48">
        <v>2</v>
      </c>
      <c r="G127" s="6">
        <f t="shared" si="2"/>
        <v>5.15</v>
      </c>
      <c r="H127" s="58">
        <f t="shared" si="3"/>
        <v>5.15</v>
      </c>
    </row>
    <row r="128" spans="1:8" ht="15.75" customHeight="1">
      <c r="A128" s="8" t="s">
        <v>2658</v>
      </c>
      <c r="B128" s="33">
        <v>44895</v>
      </c>
      <c r="C128" s="34" t="s">
        <v>3397</v>
      </c>
      <c r="D128" s="34" t="s">
        <v>1380</v>
      </c>
      <c r="E128" s="6">
        <f t="shared" si="1"/>
        <v>37.6</v>
      </c>
      <c r="F128" s="48">
        <v>2</v>
      </c>
      <c r="G128" s="6">
        <f t="shared" si="2"/>
        <v>18.8</v>
      </c>
      <c r="H128" s="58">
        <f t="shared" si="3"/>
        <v>18.8</v>
      </c>
    </row>
    <row r="129" spans="1:8" ht="15.75" customHeight="1">
      <c r="A129" s="8" t="s">
        <v>2658</v>
      </c>
      <c r="B129" s="33">
        <v>44895</v>
      </c>
      <c r="C129" s="34" t="s">
        <v>2471</v>
      </c>
      <c r="D129" s="34" t="s">
        <v>801</v>
      </c>
      <c r="E129" s="6">
        <f t="shared" si="1"/>
        <v>6</v>
      </c>
      <c r="F129" s="49">
        <v>2</v>
      </c>
      <c r="G129" s="6">
        <f t="shared" si="2"/>
        <v>3</v>
      </c>
      <c r="H129" s="58">
        <f t="shared" si="3"/>
        <v>3</v>
      </c>
    </row>
    <row r="130" spans="1:8" ht="15.75" customHeight="1">
      <c r="A130" s="8" t="s">
        <v>2658</v>
      </c>
      <c r="B130" s="33">
        <v>44895</v>
      </c>
      <c r="C130" s="34" t="s">
        <v>4021</v>
      </c>
      <c r="D130" s="34" t="s">
        <v>44</v>
      </c>
      <c r="E130" s="6">
        <f t="shared" si="1"/>
        <v>6.9</v>
      </c>
      <c r="F130" s="48">
        <v>2</v>
      </c>
      <c r="G130" s="6">
        <f t="shared" si="2"/>
        <v>3.45</v>
      </c>
      <c r="H130" s="58">
        <f t="shared" si="3"/>
        <v>3.45</v>
      </c>
    </row>
    <row r="131" spans="1:8" ht="15.75" customHeight="1">
      <c r="A131" s="8" t="s">
        <v>2658</v>
      </c>
      <c r="B131" s="33">
        <v>44896</v>
      </c>
      <c r="C131" s="34" t="s">
        <v>2280</v>
      </c>
      <c r="D131" s="34" t="s">
        <v>619</v>
      </c>
      <c r="E131" s="6">
        <f t="shared" si="1"/>
        <v>75.33</v>
      </c>
      <c r="F131" s="48">
        <v>2</v>
      </c>
      <c r="G131" s="6">
        <f t="shared" si="2"/>
        <v>37.664999999999999</v>
      </c>
      <c r="H131" s="58">
        <f t="shared" si="3"/>
        <v>37.664999999999999</v>
      </c>
    </row>
    <row r="132" spans="1:8" ht="15.75" customHeight="1">
      <c r="A132" s="8" t="s">
        <v>2658</v>
      </c>
      <c r="B132" s="33">
        <v>44896</v>
      </c>
      <c r="C132" s="34" t="s">
        <v>3938</v>
      </c>
      <c r="D132" s="34" t="s">
        <v>66</v>
      </c>
      <c r="E132" s="6">
        <f t="shared" si="1"/>
        <v>2</v>
      </c>
      <c r="F132" s="49">
        <v>0</v>
      </c>
      <c r="G132" s="6" t="str">
        <f t="shared" si="2"/>
        <v/>
      </c>
      <c r="H132" s="58">
        <f t="shared" si="3"/>
        <v>2</v>
      </c>
    </row>
    <row r="133" spans="1:8" ht="15.75" customHeight="1">
      <c r="A133" s="8" t="s">
        <v>2658</v>
      </c>
      <c r="B133" s="33">
        <v>44896</v>
      </c>
      <c r="C133" s="34" t="s">
        <v>3009</v>
      </c>
      <c r="D133" s="34" t="s">
        <v>3289</v>
      </c>
      <c r="E133" s="6">
        <f t="shared" si="1"/>
        <v>170</v>
      </c>
      <c r="F133" s="49">
        <v>0</v>
      </c>
      <c r="G133" s="6" t="str">
        <f t="shared" si="2"/>
        <v/>
      </c>
      <c r="H133" s="58">
        <f t="shared" si="3"/>
        <v>170</v>
      </c>
    </row>
    <row r="134" spans="1:8" ht="15.75" customHeight="1">
      <c r="A134" s="8" t="s">
        <v>2658</v>
      </c>
      <c r="B134" s="33">
        <v>44896</v>
      </c>
      <c r="C134" s="34" t="s">
        <v>4039</v>
      </c>
      <c r="D134" s="34" t="s">
        <v>4040</v>
      </c>
      <c r="E134" s="6">
        <f t="shared" si="1"/>
        <v>203.3</v>
      </c>
      <c r="F134" s="49">
        <v>0</v>
      </c>
      <c r="G134" s="6" t="str">
        <f t="shared" si="2"/>
        <v/>
      </c>
      <c r="H134" s="58">
        <f t="shared" si="3"/>
        <v>203.3</v>
      </c>
    </row>
    <row r="135" spans="1:8" ht="15.75" customHeight="1">
      <c r="A135" s="8" t="s">
        <v>2658</v>
      </c>
      <c r="B135" s="35">
        <v>44897</v>
      </c>
      <c r="C135" s="34" t="s">
        <v>4021</v>
      </c>
      <c r="D135" s="34" t="s">
        <v>505</v>
      </c>
      <c r="E135" s="6">
        <f t="shared" si="1"/>
        <v>5.5</v>
      </c>
      <c r="F135" s="49">
        <v>2</v>
      </c>
      <c r="G135" s="6">
        <f t="shared" si="2"/>
        <v>2.75</v>
      </c>
      <c r="H135" s="58">
        <f t="shared" si="3"/>
        <v>2.75</v>
      </c>
    </row>
    <row r="136" spans="1:8" ht="15.75" customHeight="1">
      <c r="A136" s="8" t="s">
        <v>3361</v>
      </c>
      <c r="B136" s="35">
        <v>44868</v>
      </c>
      <c r="C136" s="34" t="s">
        <v>3965</v>
      </c>
      <c r="D136" s="34" t="s">
        <v>4041</v>
      </c>
      <c r="E136" s="6">
        <f t="shared" si="1"/>
        <v>182</v>
      </c>
      <c r="F136" s="49">
        <v>2</v>
      </c>
      <c r="G136" s="6">
        <f t="shared" si="2"/>
        <v>91</v>
      </c>
      <c r="H136" s="58">
        <f t="shared" si="3"/>
        <v>91</v>
      </c>
    </row>
    <row r="137" spans="1:8" ht="15.75" customHeight="1">
      <c r="A137" s="8" t="s">
        <v>3361</v>
      </c>
      <c r="B137" s="35">
        <v>44869</v>
      </c>
      <c r="C137" s="34" t="s">
        <v>292</v>
      </c>
      <c r="D137" s="34" t="s">
        <v>2543</v>
      </c>
      <c r="E137" s="6">
        <f t="shared" si="1"/>
        <v>75.61</v>
      </c>
      <c r="F137" s="49">
        <v>2</v>
      </c>
      <c r="G137" s="6">
        <f t="shared" si="2"/>
        <v>37.805</v>
      </c>
      <c r="H137" s="58">
        <f t="shared" si="3"/>
        <v>37.805</v>
      </c>
    </row>
    <row r="138" spans="1:8" ht="15.75" customHeight="1">
      <c r="A138" s="8" t="s">
        <v>3361</v>
      </c>
      <c r="B138" s="35">
        <v>44870</v>
      </c>
      <c r="C138" s="34" t="s">
        <v>3966</v>
      </c>
      <c r="D138" s="34" t="s">
        <v>358</v>
      </c>
      <c r="E138" s="6">
        <f t="shared" si="1"/>
        <v>10</v>
      </c>
      <c r="F138" s="49">
        <v>2</v>
      </c>
      <c r="G138" s="6">
        <f t="shared" si="2"/>
        <v>5</v>
      </c>
      <c r="H138" s="58">
        <f t="shared" si="3"/>
        <v>5</v>
      </c>
    </row>
    <row r="139" spans="1:8" ht="15.75" customHeight="1">
      <c r="A139" s="8" t="s">
        <v>3361</v>
      </c>
      <c r="B139" s="35">
        <v>44871</v>
      </c>
      <c r="C139" s="34" t="s">
        <v>3966</v>
      </c>
      <c r="D139" s="34" t="s">
        <v>692</v>
      </c>
      <c r="E139" s="6">
        <f t="shared" si="1"/>
        <v>25</v>
      </c>
      <c r="F139" s="49">
        <v>2</v>
      </c>
      <c r="G139" s="6">
        <f t="shared" si="2"/>
        <v>12.5</v>
      </c>
      <c r="H139" s="58">
        <f t="shared" si="3"/>
        <v>12.5</v>
      </c>
    </row>
    <row r="140" spans="1:8" ht="15.75" customHeight="1">
      <c r="A140" s="8" t="s">
        <v>3361</v>
      </c>
      <c r="B140" s="35">
        <v>44878</v>
      </c>
      <c r="C140" s="34" t="s">
        <v>292</v>
      </c>
      <c r="D140" s="34" t="s">
        <v>4042</v>
      </c>
      <c r="E140" s="6">
        <f t="shared" si="1"/>
        <v>67.25</v>
      </c>
      <c r="F140" s="49">
        <v>2</v>
      </c>
      <c r="G140" s="6">
        <f t="shared" si="2"/>
        <v>33.625</v>
      </c>
      <c r="H140" s="58">
        <f t="shared" si="3"/>
        <v>33.625</v>
      </c>
    </row>
    <row r="141" spans="1:8" ht="15.75" customHeight="1">
      <c r="A141" s="8" t="s">
        <v>3361</v>
      </c>
      <c r="B141" s="35">
        <v>44880</v>
      </c>
      <c r="C141" s="34" t="s">
        <v>3215</v>
      </c>
      <c r="D141" s="34" t="s">
        <v>358</v>
      </c>
      <c r="E141" s="6">
        <f t="shared" si="1"/>
        <v>10</v>
      </c>
      <c r="F141" s="49">
        <v>2</v>
      </c>
      <c r="G141" s="6">
        <f t="shared" si="2"/>
        <v>5</v>
      </c>
      <c r="H141" s="58">
        <f t="shared" si="3"/>
        <v>5</v>
      </c>
    </row>
    <row r="142" spans="1:8" ht="15.75" customHeight="1">
      <c r="A142" s="8" t="s">
        <v>3361</v>
      </c>
      <c r="B142" s="35">
        <v>44881</v>
      </c>
      <c r="C142" s="34" t="s">
        <v>3965</v>
      </c>
      <c r="D142" s="34" t="s">
        <v>77</v>
      </c>
      <c r="E142" s="6">
        <f t="shared" si="1"/>
        <v>50</v>
      </c>
      <c r="F142" s="49">
        <v>2</v>
      </c>
      <c r="G142" s="6">
        <f t="shared" si="2"/>
        <v>25</v>
      </c>
      <c r="H142" s="58">
        <f t="shared" si="3"/>
        <v>25</v>
      </c>
    </row>
    <row r="143" spans="1:8" ht="15.75" customHeight="1">
      <c r="A143" s="8" t="s">
        <v>3361</v>
      </c>
      <c r="B143" s="35">
        <v>44889</v>
      </c>
      <c r="C143" s="34" t="s">
        <v>292</v>
      </c>
      <c r="D143" s="34" t="s">
        <v>4043</v>
      </c>
      <c r="E143" s="6">
        <f t="shared" si="1"/>
        <v>80.13</v>
      </c>
      <c r="F143" s="49">
        <v>2</v>
      </c>
      <c r="G143" s="6">
        <f t="shared" si="2"/>
        <v>40.064999999999998</v>
      </c>
      <c r="H143" s="58">
        <f t="shared" si="3"/>
        <v>40.064999999999998</v>
      </c>
    </row>
    <row r="144" spans="1:8" ht="15.75" customHeight="1">
      <c r="A144" s="8" t="s">
        <v>3361</v>
      </c>
      <c r="B144" s="33">
        <v>44894</v>
      </c>
      <c r="C144" s="34" t="s">
        <v>3965</v>
      </c>
      <c r="D144" s="34" t="s">
        <v>358</v>
      </c>
      <c r="E144" s="6">
        <f t="shared" si="1"/>
        <v>10</v>
      </c>
      <c r="F144" s="49">
        <v>2</v>
      </c>
      <c r="G144" s="6">
        <f t="shared" si="2"/>
        <v>5</v>
      </c>
      <c r="H144" s="58">
        <f t="shared" si="3"/>
        <v>5</v>
      </c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A146" s="8"/>
      <c r="B146" s="33"/>
      <c r="E146" s="6"/>
      <c r="F146" s="49"/>
      <c r="G146" s="6"/>
      <c r="H146" s="58"/>
    </row>
    <row r="147" spans="1:8" ht="15.75" customHeight="1">
      <c r="A147" s="8"/>
      <c r="B147" s="35"/>
      <c r="E147" s="6"/>
      <c r="F147" s="49"/>
      <c r="G147" s="6"/>
      <c r="H147" s="58"/>
    </row>
    <row r="148" spans="1:8" ht="15.75" customHeight="1">
      <c r="A148" s="8"/>
      <c r="B148" s="35"/>
      <c r="E148" s="6"/>
      <c r="F148" s="49"/>
      <c r="G148" s="6"/>
      <c r="H148" s="58"/>
    </row>
    <row r="149" spans="1:8" ht="15.75" customHeight="1">
      <c r="A149" s="8"/>
      <c r="B149" s="35"/>
      <c r="E149" s="6"/>
      <c r="F149" s="49"/>
      <c r="G149" s="6"/>
      <c r="H149" s="58"/>
    </row>
    <row r="150" spans="1:8" ht="15.75" customHeight="1">
      <c r="A150" s="8"/>
      <c r="B150" s="33"/>
      <c r="E150" s="6"/>
      <c r="F150" s="49"/>
      <c r="G150" s="6"/>
      <c r="H150" s="58"/>
    </row>
    <row r="151" spans="1:8" ht="15.75" customHeight="1">
      <c r="B151" s="68"/>
      <c r="E151" s="6"/>
      <c r="F151" s="49"/>
      <c r="G151" s="6"/>
      <c r="H151" s="58"/>
    </row>
    <row r="152" spans="1:8" ht="15.75" customHeight="1">
      <c r="B152" s="68"/>
      <c r="E152" s="6"/>
      <c r="F152" s="49"/>
      <c r="G152" s="6"/>
      <c r="H152" s="58"/>
    </row>
    <row r="153" spans="1:8" ht="15.75" customHeight="1">
      <c r="B153" s="68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9"/>
      <c r="E155" s="6"/>
      <c r="F155" s="49"/>
      <c r="G155" s="6"/>
      <c r="H155" s="58"/>
    </row>
    <row r="156" spans="1:8" ht="15.75" customHeight="1">
      <c r="B156" s="69"/>
      <c r="E156" s="6"/>
      <c r="F156" s="49"/>
      <c r="G156" s="6"/>
      <c r="H156" s="58"/>
    </row>
    <row r="157" spans="1:8" ht="15.75" customHeight="1">
      <c r="B157" s="69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33"/>
      <c r="E163" s="6"/>
      <c r="F163" s="49"/>
      <c r="G163" s="6"/>
      <c r="H163" s="58"/>
    </row>
    <row r="164" spans="2:8" ht="15.75" customHeight="1">
      <c r="F164" s="49"/>
      <c r="G164" s="13"/>
    </row>
    <row r="165" spans="2:8" ht="15.75" customHeight="1">
      <c r="F165" s="49"/>
      <c r="G165" s="13"/>
    </row>
    <row r="166" spans="2:8" ht="15.75" customHeight="1">
      <c r="F166" s="49"/>
      <c r="G166" s="13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63" xr:uid="{4CF28FC8-A237-4A95-A1AC-7438A49F2441}">
        <sortState xmlns:xlrd2="http://schemas.microsoft.com/office/spreadsheetml/2017/richdata2" ref="A2:H163">
          <sortCondition descending="1" ref="E2:E163"/>
          <sortCondition descending="1" ref="H2:H163"/>
        </sortState>
      </autoFilter>
    </customSheetView>
  </customSheetView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4044</v>
      </c>
      <c r="B1" s="8"/>
      <c r="C1" s="8"/>
      <c r="D1" s="8"/>
      <c r="E1" s="6">
        <f>SUM(E3:E200)</f>
        <v>4885.8799999999992</v>
      </c>
      <c r="F1" s="48"/>
      <c r="G1" s="70">
        <f t="shared" ref="G1:H1" si="0">SUM(G3:G200)</f>
        <v>1872.7183333333332</v>
      </c>
      <c r="H1" s="71">
        <f t="shared" si="0"/>
        <v>3013.1616666666664</v>
      </c>
      <c r="I1" s="31" t="s">
        <v>1864</v>
      </c>
      <c r="J1" s="31">
        <f>G1*1</f>
        <v>1872.7183333333332</v>
      </c>
      <c r="K1" s="31">
        <f>SUM(G1:H1)-J1</f>
        <v>3013.161666666666</v>
      </c>
      <c r="L1" s="31">
        <f>SUM(J1:K1)</f>
        <v>4885.8799999999992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2118.7183333333332</v>
      </c>
      <c r="K2" s="31">
        <f>K1+K6+K7</f>
        <v>3382.161666666666</v>
      </c>
      <c r="L2" s="31">
        <f>SUM(J2:K2)</f>
        <v>5500.8799999999992</v>
      </c>
    </row>
    <row r="3" spans="1:12" ht="15.75">
      <c r="A3" s="8" t="s">
        <v>2658</v>
      </c>
      <c r="B3" s="35">
        <v>44892</v>
      </c>
      <c r="C3" s="34" t="s">
        <v>4045</v>
      </c>
      <c r="D3" s="34" t="s">
        <v>59</v>
      </c>
      <c r="E3" s="6">
        <f t="shared" ref="E3:E138" si="1">MID(D3,3,LEN(D3)-2)+0</f>
        <v>2.9</v>
      </c>
      <c r="F3" s="48">
        <v>0</v>
      </c>
      <c r="G3" s="6" t="str">
        <f t="shared" ref="G3:G138" si="2">IFERROR(E3/F3,"")</f>
        <v/>
      </c>
      <c r="H3" s="58">
        <f t="shared" ref="H3:H138" si="3">IF(F3=0,E3,E3-G3)</f>
        <v>2.9</v>
      </c>
      <c r="I3" s="60" t="s">
        <v>1868</v>
      </c>
      <c r="J3" s="61">
        <f>J1-J7+J6</f>
        <v>2118.7183333333332</v>
      </c>
      <c r="K3" s="32"/>
      <c r="L3" s="32"/>
    </row>
    <row r="4" spans="1:12">
      <c r="A4" s="8" t="s">
        <v>2658</v>
      </c>
      <c r="B4" s="35">
        <v>44897</v>
      </c>
      <c r="C4" s="34" t="s">
        <v>2461</v>
      </c>
      <c r="D4" s="34" t="s">
        <v>4046</v>
      </c>
      <c r="E4" s="6">
        <f t="shared" si="1"/>
        <v>16.78</v>
      </c>
      <c r="F4" s="48">
        <v>2</v>
      </c>
      <c r="G4" s="6">
        <f t="shared" si="2"/>
        <v>8.39</v>
      </c>
      <c r="H4" s="58">
        <f t="shared" si="3"/>
        <v>8.39</v>
      </c>
    </row>
    <row r="5" spans="1:12" ht="15.75">
      <c r="A5" s="8" t="s">
        <v>2658</v>
      </c>
      <c r="B5" s="35">
        <v>44897</v>
      </c>
      <c r="C5" s="34" t="s">
        <v>2645</v>
      </c>
      <c r="D5" s="34" t="s">
        <v>557</v>
      </c>
      <c r="E5" s="6">
        <f t="shared" si="1"/>
        <v>18</v>
      </c>
      <c r="F5" s="48">
        <v>0</v>
      </c>
      <c r="G5" s="6" t="str">
        <f t="shared" si="2"/>
        <v/>
      </c>
      <c r="H5" s="58">
        <f t="shared" si="3"/>
        <v>18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44898</v>
      </c>
      <c r="C6" s="34" t="s">
        <v>4010</v>
      </c>
      <c r="D6" s="34" t="s">
        <v>2152</v>
      </c>
      <c r="E6" s="6">
        <f t="shared" si="1"/>
        <v>14.3</v>
      </c>
      <c r="F6" s="48">
        <v>2</v>
      </c>
      <c r="G6" s="6">
        <f t="shared" si="2"/>
        <v>7.15</v>
      </c>
      <c r="H6" s="58">
        <f t="shared" si="3"/>
        <v>7.15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44898</v>
      </c>
      <c r="C7" s="34" t="s">
        <v>4047</v>
      </c>
      <c r="D7" s="34" t="s">
        <v>471</v>
      </c>
      <c r="E7" s="6">
        <f t="shared" si="1"/>
        <v>20</v>
      </c>
      <c r="F7" s="48">
        <v>2</v>
      </c>
      <c r="G7" s="6">
        <f t="shared" si="2"/>
        <v>10</v>
      </c>
      <c r="H7" s="58">
        <f t="shared" si="3"/>
        <v>10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44898</v>
      </c>
      <c r="C8" s="34" t="s">
        <v>3200</v>
      </c>
      <c r="D8" s="34" t="s">
        <v>419</v>
      </c>
      <c r="E8" s="6">
        <f t="shared" si="1"/>
        <v>39.4</v>
      </c>
      <c r="F8" s="57">
        <v>2</v>
      </c>
      <c r="G8" s="6">
        <f t="shared" si="2"/>
        <v>19.7</v>
      </c>
      <c r="H8" s="58">
        <f t="shared" si="3"/>
        <v>19.7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44898</v>
      </c>
      <c r="C9" s="34" t="s">
        <v>4048</v>
      </c>
      <c r="D9" s="34" t="s">
        <v>59</v>
      </c>
      <c r="E9" s="6">
        <f t="shared" si="1"/>
        <v>2.9</v>
      </c>
      <c r="F9" s="48">
        <v>0</v>
      </c>
      <c r="G9" s="6" t="str">
        <f t="shared" si="2"/>
        <v/>
      </c>
      <c r="H9" s="58">
        <f t="shared" si="3"/>
        <v>2.9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44899</v>
      </c>
      <c r="C10" s="34" t="s">
        <v>3238</v>
      </c>
      <c r="D10" s="36" t="s">
        <v>1108</v>
      </c>
      <c r="E10" s="6">
        <f t="shared" si="1"/>
        <v>6.98</v>
      </c>
      <c r="F10" s="48">
        <v>0</v>
      </c>
      <c r="G10" s="6" t="str">
        <f t="shared" si="2"/>
        <v/>
      </c>
      <c r="H10" s="58">
        <f t="shared" si="3"/>
        <v>6.98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44899</v>
      </c>
      <c r="C11" s="34" t="s">
        <v>4049</v>
      </c>
      <c r="D11" s="34" t="s">
        <v>44</v>
      </c>
      <c r="E11" s="6">
        <f t="shared" si="1"/>
        <v>6.9</v>
      </c>
      <c r="F11" s="48">
        <v>0</v>
      </c>
      <c r="G11" s="6" t="str">
        <f t="shared" si="2"/>
        <v/>
      </c>
      <c r="H11" s="58">
        <f t="shared" si="3"/>
        <v>6.9</v>
      </c>
    </row>
    <row r="12" spans="1:12" ht="15.75">
      <c r="A12" s="8" t="s">
        <v>2658</v>
      </c>
      <c r="B12" s="35">
        <v>44899</v>
      </c>
      <c r="C12" s="72" t="s">
        <v>4050</v>
      </c>
      <c r="D12" s="34" t="s">
        <v>359</v>
      </c>
      <c r="E12" s="6">
        <f t="shared" si="1"/>
        <v>137.69999999999999</v>
      </c>
      <c r="F12" s="48">
        <v>2</v>
      </c>
      <c r="G12" s="6">
        <f t="shared" si="2"/>
        <v>68.849999999999994</v>
      </c>
      <c r="H12" s="58">
        <f t="shared" si="3"/>
        <v>68.849999999999994</v>
      </c>
      <c r="I12" s="1" t="s">
        <v>1818</v>
      </c>
      <c r="J12" s="16">
        <f>J8-K2</f>
        <v>2215.838333333334</v>
      </c>
      <c r="K12" s="17">
        <f t="shared" ref="K12:K13" si="4">J12/J8</f>
        <v>0.39582678337501503</v>
      </c>
    </row>
    <row r="13" spans="1:12" ht="15.75">
      <c r="A13" s="8" t="s">
        <v>2658</v>
      </c>
      <c r="B13" s="35">
        <v>44899</v>
      </c>
      <c r="C13" s="34" t="s">
        <v>3397</v>
      </c>
      <c r="D13" s="34" t="s">
        <v>4051</v>
      </c>
      <c r="E13" s="6">
        <f t="shared" si="1"/>
        <v>11.11</v>
      </c>
      <c r="F13" s="48">
        <v>2</v>
      </c>
      <c r="G13" s="6">
        <f t="shared" si="2"/>
        <v>5.5549999999999997</v>
      </c>
      <c r="H13" s="58">
        <f t="shared" si="3"/>
        <v>5.5549999999999997</v>
      </c>
      <c r="I13" s="1" t="s">
        <v>1821</v>
      </c>
      <c r="J13" s="16">
        <f>J9-J2</f>
        <v>1836.5316666666668</v>
      </c>
      <c r="K13" s="17">
        <f t="shared" si="4"/>
        <v>0.4643275814845248</v>
      </c>
    </row>
    <row r="14" spans="1:12">
      <c r="A14" s="8" t="s">
        <v>2658</v>
      </c>
      <c r="B14" s="35">
        <v>44900</v>
      </c>
      <c r="C14" s="36" t="s">
        <v>3397</v>
      </c>
      <c r="D14" s="36" t="s">
        <v>4052</v>
      </c>
      <c r="E14" s="6">
        <f t="shared" si="1"/>
        <v>19.829999999999998</v>
      </c>
      <c r="F14" s="48">
        <v>2</v>
      </c>
      <c r="G14" s="6">
        <f t="shared" si="2"/>
        <v>9.9149999999999991</v>
      </c>
      <c r="H14" s="58">
        <f t="shared" si="3"/>
        <v>9.9149999999999991</v>
      </c>
    </row>
    <row r="15" spans="1:12">
      <c r="A15" s="8" t="s">
        <v>2658</v>
      </c>
      <c r="B15" s="35">
        <v>44900</v>
      </c>
      <c r="C15" s="34" t="s">
        <v>3916</v>
      </c>
      <c r="D15" s="34" t="s">
        <v>749</v>
      </c>
      <c r="E15" s="6">
        <f t="shared" si="1"/>
        <v>70</v>
      </c>
      <c r="F15" s="48">
        <v>2</v>
      </c>
      <c r="G15" s="6">
        <f t="shared" si="2"/>
        <v>35</v>
      </c>
      <c r="H15" s="58">
        <f t="shared" si="3"/>
        <v>35</v>
      </c>
    </row>
    <row r="16" spans="1:12">
      <c r="A16" s="8" t="s">
        <v>2658</v>
      </c>
      <c r="B16" s="35">
        <v>44900</v>
      </c>
      <c r="C16" s="34" t="s">
        <v>3981</v>
      </c>
      <c r="D16" s="34" t="s">
        <v>3982</v>
      </c>
      <c r="E16" s="6">
        <f t="shared" si="1"/>
        <v>3.35</v>
      </c>
      <c r="F16" s="48">
        <v>0</v>
      </c>
      <c r="G16" s="6" t="str">
        <f t="shared" si="2"/>
        <v/>
      </c>
      <c r="H16" s="58">
        <f t="shared" si="3"/>
        <v>3.35</v>
      </c>
    </row>
    <row r="17" spans="1:10">
      <c r="A17" s="8" t="s">
        <v>2658</v>
      </c>
      <c r="B17" s="35">
        <v>44900</v>
      </c>
      <c r="C17" s="34" t="s">
        <v>4053</v>
      </c>
      <c r="D17" s="34" t="s">
        <v>2070</v>
      </c>
      <c r="E17" s="6">
        <f t="shared" si="1"/>
        <v>13.11</v>
      </c>
      <c r="F17" s="48">
        <v>2</v>
      </c>
      <c r="G17" s="6">
        <f t="shared" si="2"/>
        <v>6.5549999999999997</v>
      </c>
      <c r="H17" s="58">
        <f t="shared" si="3"/>
        <v>6.5549999999999997</v>
      </c>
    </row>
    <row r="18" spans="1:10">
      <c r="A18" s="8" t="s">
        <v>2658</v>
      </c>
      <c r="B18" s="35">
        <v>44900</v>
      </c>
      <c r="C18" s="34" t="s">
        <v>3950</v>
      </c>
      <c r="D18" s="34" t="s">
        <v>4054</v>
      </c>
      <c r="E18" s="6">
        <f t="shared" si="1"/>
        <v>22.65</v>
      </c>
      <c r="F18" s="48">
        <v>2</v>
      </c>
      <c r="G18" s="6">
        <f t="shared" si="2"/>
        <v>11.324999999999999</v>
      </c>
      <c r="H18" s="58">
        <f t="shared" si="3"/>
        <v>11.324999999999999</v>
      </c>
    </row>
    <row r="19" spans="1:10">
      <c r="A19" s="8" t="s">
        <v>2658</v>
      </c>
      <c r="B19" s="33">
        <v>44900</v>
      </c>
      <c r="C19" s="34" t="s">
        <v>3794</v>
      </c>
      <c r="D19" s="34" t="s">
        <v>801</v>
      </c>
      <c r="E19" s="6">
        <f t="shared" si="1"/>
        <v>6</v>
      </c>
      <c r="F19" s="48">
        <v>0</v>
      </c>
      <c r="G19" s="6" t="str">
        <f t="shared" si="2"/>
        <v/>
      </c>
      <c r="H19" s="58">
        <f t="shared" si="3"/>
        <v>6</v>
      </c>
    </row>
    <row r="20" spans="1:10">
      <c r="A20" s="8" t="s">
        <v>2658</v>
      </c>
      <c r="B20" s="35">
        <v>44901</v>
      </c>
      <c r="C20" s="34" t="s">
        <v>3959</v>
      </c>
      <c r="D20" s="34" t="s">
        <v>4055</v>
      </c>
      <c r="E20" s="6">
        <f t="shared" si="1"/>
        <v>303.85000000000002</v>
      </c>
      <c r="F20" s="48">
        <v>2</v>
      </c>
      <c r="G20" s="6">
        <f t="shared" si="2"/>
        <v>151.92500000000001</v>
      </c>
      <c r="H20" s="58">
        <f t="shared" si="3"/>
        <v>151.92500000000001</v>
      </c>
    </row>
    <row r="21" spans="1:10" ht="15.75" customHeight="1">
      <c r="A21" s="8" t="s">
        <v>2658</v>
      </c>
      <c r="B21" s="35">
        <v>44901</v>
      </c>
      <c r="C21" s="34" t="s">
        <v>1833</v>
      </c>
      <c r="D21" s="34" t="s">
        <v>817</v>
      </c>
      <c r="E21" s="6">
        <f t="shared" si="1"/>
        <v>1.4</v>
      </c>
      <c r="F21" s="48">
        <v>2</v>
      </c>
      <c r="G21" s="6">
        <f t="shared" si="2"/>
        <v>0.7</v>
      </c>
      <c r="H21" s="58">
        <f t="shared" si="3"/>
        <v>0.7</v>
      </c>
    </row>
    <row r="22" spans="1:10" ht="15.75" customHeight="1">
      <c r="A22" s="8" t="s">
        <v>2658</v>
      </c>
      <c r="B22" s="35">
        <v>44902</v>
      </c>
      <c r="C22" s="34" t="s">
        <v>33</v>
      </c>
      <c r="D22" s="34" t="s">
        <v>329</v>
      </c>
      <c r="E22" s="6">
        <f t="shared" si="1"/>
        <v>2.8</v>
      </c>
      <c r="F22" s="49">
        <v>2</v>
      </c>
      <c r="G22" s="6">
        <f t="shared" si="2"/>
        <v>1.4</v>
      </c>
      <c r="H22" s="58">
        <f t="shared" si="3"/>
        <v>1.4</v>
      </c>
      <c r="J22" s="36"/>
    </row>
    <row r="23" spans="1:10" ht="15.75" customHeight="1">
      <c r="A23" s="8" t="s">
        <v>2658</v>
      </c>
      <c r="B23" s="35">
        <v>44902</v>
      </c>
      <c r="C23" s="34" t="s">
        <v>33</v>
      </c>
      <c r="D23" s="34" t="s">
        <v>66</v>
      </c>
      <c r="E23" s="6">
        <f t="shared" si="1"/>
        <v>2</v>
      </c>
      <c r="F23" s="48">
        <v>2</v>
      </c>
      <c r="G23" s="6">
        <f t="shared" si="2"/>
        <v>1</v>
      </c>
      <c r="H23" s="58">
        <f t="shared" si="3"/>
        <v>1</v>
      </c>
      <c r="J23" s="36"/>
    </row>
    <row r="24" spans="1:10" ht="15.75" customHeight="1">
      <c r="A24" s="8" t="s">
        <v>2658</v>
      </c>
      <c r="B24" s="35">
        <v>44902</v>
      </c>
      <c r="C24" s="34" t="s">
        <v>3954</v>
      </c>
      <c r="D24" s="34" t="s">
        <v>4056</v>
      </c>
      <c r="E24" s="6">
        <f t="shared" si="1"/>
        <v>31.05</v>
      </c>
      <c r="F24" s="48">
        <v>2</v>
      </c>
      <c r="G24" s="6">
        <f t="shared" si="2"/>
        <v>15.525</v>
      </c>
      <c r="H24" s="58">
        <f t="shared" si="3"/>
        <v>15.525</v>
      </c>
    </row>
    <row r="25" spans="1:10" ht="15.75" customHeight="1">
      <c r="A25" s="8" t="s">
        <v>2658</v>
      </c>
      <c r="B25" s="35">
        <v>44902</v>
      </c>
      <c r="C25" s="34" t="s">
        <v>4057</v>
      </c>
      <c r="D25" s="34" t="s">
        <v>956</v>
      </c>
      <c r="E25" s="6">
        <f t="shared" si="1"/>
        <v>3.95</v>
      </c>
      <c r="F25" s="48">
        <v>2</v>
      </c>
      <c r="G25" s="6">
        <f t="shared" si="2"/>
        <v>1.9750000000000001</v>
      </c>
      <c r="H25" s="58">
        <f t="shared" si="3"/>
        <v>1.9750000000000001</v>
      </c>
    </row>
    <row r="26" spans="1:10" ht="15.75" customHeight="1">
      <c r="A26" s="8" t="s">
        <v>2658</v>
      </c>
      <c r="B26" s="35">
        <v>44902</v>
      </c>
      <c r="C26" s="34" t="s">
        <v>2438</v>
      </c>
      <c r="D26" s="34" t="s">
        <v>2911</v>
      </c>
      <c r="E26" s="6">
        <f t="shared" si="1"/>
        <v>21.98</v>
      </c>
      <c r="F26" s="48">
        <v>2</v>
      </c>
      <c r="G26" s="6">
        <f t="shared" si="2"/>
        <v>10.99</v>
      </c>
      <c r="H26" s="58">
        <f t="shared" si="3"/>
        <v>10.99</v>
      </c>
    </row>
    <row r="27" spans="1:10" ht="15.75" customHeight="1">
      <c r="A27" s="8" t="s">
        <v>2658</v>
      </c>
      <c r="B27" s="33">
        <v>44903</v>
      </c>
      <c r="C27" s="72" t="s">
        <v>4058</v>
      </c>
      <c r="D27" s="34" t="s">
        <v>4059</v>
      </c>
      <c r="E27" s="6">
        <f t="shared" si="1"/>
        <v>44.88</v>
      </c>
      <c r="F27" s="48">
        <v>1</v>
      </c>
      <c r="G27" s="6">
        <f t="shared" si="2"/>
        <v>44.88</v>
      </c>
      <c r="H27" s="58">
        <f t="shared" si="3"/>
        <v>0</v>
      </c>
    </row>
    <row r="28" spans="1:10" ht="15.75" customHeight="1">
      <c r="A28" s="8" t="s">
        <v>2658</v>
      </c>
      <c r="B28" s="33">
        <v>44903</v>
      </c>
      <c r="C28" s="34" t="s">
        <v>2471</v>
      </c>
      <c r="D28" s="34" t="s">
        <v>568</v>
      </c>
      <c r="E28" s="6">
        <f t="shared" si="1"/>
        <v>15.7</v>
      </c>
      <c r="F28" s="48">
        <v>2</v>
      </c>
      <c r="G28" s="6">
        <f t="shared" si="2"/>
        <v>7.85</v>
      </c>
      <c r="H28" s="58">
        <f t="shared" si="3"/>
        <v>7.85</v>
      </c>
    </row>
    <row r="29" spans="1:10" ht="15.75" customHeight="1">
      <c r="A29" s="8" t="s">
        <v>2658</v>
      </c>
      <c r="B29" s="35">
        <v>44903</v>
      </c>
      <c r="C29" s="34" t="s">
        <v>3925</v>
      </c>
      <c r="D29" s="34" t="s">
        <v>1114</v>
      </c>
      <c r="E29" s="6">
        <f t="shared" si="1"/>
        <v>3.6</v>
      </c>
      <c r="F29" s="48">
        <v>2</v>
      </c>
      <c r="G29" s="6">
        <f t="shared" si="2"/>
        <v>1.8</v>
      </c>
      <c r="H29" s="58">
        <f t="shared" si="3"/>
        <v>1.8</v>
      </c>
    </row>
    <row r="30" spans="1:10" ht="15.75" customHeight="1">
      <c r="A30" s="8" t="s">
        <v>2658</v>
      </c>
      <c r="B30" s="35">
        <v>44903</v>
      </c>
      <c r="C30" s="34" t="s">
        <v>4021</v>
      </c>
      <c r="D30" s="34" t="s">
        <v>50</v>
      </c>
      <c r="E30" s="6">
        <f t="shared" si="1"/>
        <v>6.5</v>
      </c>
      <c r="F30" s="48">
        <v>2</v>
      </c>
      <c r="G30" s="6">
        <f t="shared" si="2"/>
        <v>3.25</v>
      </c>
      <c r="H30" s="58">
        <f t="shared" si="3"/>
        <v>3.25</v>
      </c>
    </row>
    <row r="31" spans="1:10" ht="15.75" customHeight="1">
      <c r="A31" s="8" t="s">
        <v>2658</v>
      </c>
      <c r="B31" s="35">
        <v>44904</v>
      </c>
      <c r="C31" s="34" t="s">
        <v>2464</v>
      </c>
      <c r="D31" s="34" t="s">
        <v>4060</v>
      </c>
      <c r="E31" s="6">
        <f t="shared" si="1"/>
        <v>29.43</v>
      </c>
      <c r="F31" s="48">
        <v>2</v>
      </c>
      <c r="G31" s="6">
        <f t="shared" si="2"/>
        <v>14.715</v>
      </c>
      <c r="H31" s="58">
        <f t="shared" si="3"/>
        <v>14.715</v>
      </c>
    </row>
    <row r="32" spans="1:10" ht="15.75" customHeight="1">
      <c r="A32" s="8" t="s">
        <v>2658</v>
      </c>
      <c r="B32" s="33">
        <v>44904</v>
      </c>
      <c r="C32" s="34" t="s">
        <v>1036</v>
      </c>
      <c r="D32" s="34" t="s">
        <v>1238</v>
      </c>
      <c r="E32" s="6">
        <f t="shared" si="1"/>
        <v>8.5500000000000007</v>
      </c>
      <c r="F32" s="48">
        <v>2</v>
      </c>
      <c r="G32" s="6">
        <f t="shared" si="2"/>
        <v>4.2750000000000004</v>
      </c>
      <c r="H32" s="58">
        <f t="shared" si="3"/>
        <v>4.2750000000000004</v>
      </c>
    </row>
    <row r="33" spans="1:8" ht="15.75" customHeight="1">
      <c r="A33" s="8" t="s">
        <v>2658</v>
      </c>
      <c r="B33" s="35">
        <v>44904</v>
      </c>
      <c r="C33" s="34" t="s">
        <v>3938</v>
      </c>
      <c r="D33" s="34" t="s">
        <v>66</v>
      </c>
      <c r="E33" s="6">
        <f t="shared" si="1"/>
        <v>2</v>
      </c>
      <c r="F33" s="48">
        <v>2</v>
      </c>
      <c r="G33" s="6">
        <f t="shared" si="2"/>
        <v>1</v>
      </c>
      <c r="H33" s="58">
        <f t="shared" si="3"/>
        <v>1</v>
      </c>
    </row>
    <row r="34" spans="1:8" ht="15.75" customHeight="1">
      <c r="A34" s="8" t="s">
        <v>2658</v>
      </c>
      <c r="B34" s="37">
        <v>44904</v>
      </c>
      <c r="C34" s="34" t="s">
        <v>5</v>
      </c>
      <c r="D34" s="34" t="s">
        <v>4061</v>
      </c>
      <c r="E34" s="6">
        <f t="shared" si="1"/>
        <v>152</v>
      </c>
      <c r="F34" s="48">
        <v>2</v>
      </c>
      <c r="G34" s="6">
        <f t="shared" si="2"/>
        <v>76</v>
      </c>
      <c r="H34" s="58">
        <f t="shared" si="3"/>
        <v>76</v>
      </c>
    </row>
    <row r="35" spans="1:8" ht="15.75" customHeight="1">
      <c r="A35" s="8" t="s">
        <v>2658</v>
      </c>
      <c r="B35" s="35">
        <v>44904</v>
      </c>
      <c r="C35" s="34" t="s">
        <v>4021</v>
      </c>
      <c r="D35" s="34" t="s">
        <v>50</v>
      </c>
      <c r="E35" s="6">
        <f t="shared" si="1"/>
        <v>6.5</v>
      </c>
      <c r="F35" s="57">
        <v>2</v>
      </c>
      <c r="G35" s="6">
        <f t="shared" si="2"/>
        <v>3.25</v>
      </c>
      <c r="H35" s="58">
        <f t="shared" si="3"/>
        <v>3.25</v>
      </c>
    </row>
    <row r="36" spans="1:8" ht="15.75" customHeight="1">
      <c r="A36" s="8" t="s">
        <v>2658</v>
      </c>
      <c r="B36" s="35">
        <v>44905</v>
      </c>
      <c r="C36" s="34" t="s">
        <v>211</v>
      </c>
      <c r="D36" s="34" t="s">
        <v>4062</v>
      </c>
      <c r="E36" s="6">
        <f t="shared" si="1"/>
        <v>362.5</v>
      </c>
      <c r="F36" s="48">
        <v>7.5</v>
      </c>
      <c r="G36" s="6">
        <f t="shared" si="2"/>
        <v>48.333333333333336</v>
      </c>
      <c r="H36" s="58">
        <f t="shared" si="3"/>
        <v>314.16666666666669</v>
      </c>
    </row>
    <row r="37" spans="1:8" ht="15.75" customHeight="1">
      <c r="A37" s="8" t="s">
        <v>2658</v>
      </c>
      <c r="B37" s="35">
        <v>44905</v>
      </c>
      <c r="C37" s="34" t="s">
        <v>211</v>
      </c>
      <c r="D37" s="34" t="s">
        <v>407</v>
      </c>
      <c r="E37" s="6">
        <f t="shared" si="1"/>
        <v>6.4</v>
      </c>
      <c r="F37" s="48">
        <v>0</v>
      </c>
      <c r="G37" s="6" t="str">
        <f t="shared" si="2"/>
        <v/>
      </c>
      <c r="H37" s="58">
        <f t="shared" si="3"/>
        <v>6.4</v>
      </c>
    </row>
    <row r="38" spans="1:8" ht="15.75" customHeight="1">
      <c r="A38" s="8" t="s">
        <v>2658</v>
      </c>
      <c r="B38" s="35">
        <v>44906</v>
      </c>
      <c r="C38" s="34" t="s">
        <v>4063</v>
      </c>
      <c r="D38" s="34" t="s">
        <v>2456</v>
      </c>
      <c r="E38" s="6">
        <f t="shared" si="1"/>
        <v>21.5</v>
      </c>
      <c r="F38" s="48">
        <v>2</v>
      </c>
      <c r="G38" s="6">
        <f t="shared" si="2"/>
        <v>10.75</v>
      </c>
      <c r="H38" s="58">
        <f t="shared" si="3"/>
        <v>10.75</v>
      </c>
    </row>
    <row r="39" spans="1:8" ht="15.75" customHeight="1">
      <c r="A39" s="8" t="s">
        <v>2658</v>
      </c>
      <c r="B39" s="37">
        <v>44906</v>
      </c>
      <c r="C39" s="34" t="s">
        <v>2280</v>
      </c>
      <c r="D39" s="34" t="s">
        <v>496</v>
      </c>
      <c r="E39" s="6">
        <f t="shared" si="1"/>
        <v>61.2</v>
      </c>
      <c r="F39" s="48">
        <v>2</v>
      </c>
      <c r="G39" s="6">
        <f t="shared" si="2"/>
        <v>30.6</v>
      </c>
      <c r="H39" s="58">
        <f t="shared" si="3"/>
        <v>30.6</v>
      </c>
    </row>
    <row r="40" spans="1:8" ht="15.75" customHeight="1">
      <c r="A40" s="8" t="s">
        <v>2658</v>
      </c>
      <c r="B40" s="35">
        <v>44906</v>
      </c>
      <c r="C40" s="34" t="s">
        <v>3397</v>
      </c>
      <c r="D40" s="34" t="s">
        <v>48</v>
      </c>
      <c r="E40" s="6">
        <f t="shared" si="1"/>
        <v>6.8</v>
      </c>
      <c r="F40" s="48">
        <v>0</v>
      </c>
      <c r="G40" s="6" t="str">
        <f t="shared" si="2"/>
        <v/>
      </c>
      <c r="H40" s="58">
        <f t="shared" si="3"/>
        <v>6.8</v>
      </c>
    </row>
    <row r="41" spans="1:8" ht="15.75" customHeight="1">
      <c r="A41" s="8" t="s">
        <v>2658</v>
      </c>
      <c r="B41" s="33">
        <v>44907</v>
      </c>
      <c r="C41" s="34" t="s">
        <v>3397</v>
      </c>
      <c r="D41" s="34" t="s">
        <v>4064</v>
      </c>
      <c r="E41" s="6">
        <f t="shared" si="1"/>
        <v>109.66</v>
      </c>
      <c r="F41" s="48">
        <v>0</v>
      </c>
      <c r="G41" s="6" t="str">
        <f t="shared" si="2"/>
        <v/>
      </c>
      <c r="H41" s="58">
        <f t="shared" si="3"/>
        <v>109.66</v>
      </c>
    </row>
    <row r="42" spans="1:8" ht="15.75" customHeight="1">
      <c r="A42" s="8" t="s">
        <v>2658</v>
      </c>
      <c r="B42" s="35">
        <v>44907</v>
      </c>
      <c r="C42" s="34" t="s">
        <v>3397</v>
      </c>
      <c r="D42" s="34" t="s">
        <v>1627</v>
      </c>
      <c r="E42" s="6">
        <f t="shared" si="1"/>
        <v>2.52</v>
      </c>
      <c r="F42" s="48">
        <v>0</v>
      </c>
      <c r="G42" s="6" t="str">
        <f t="shared" si="2"/>
        <v/>
      </c>
      <c r="H42" s="58">
        <f t="shared" si="3"/>
        <v>2.52</v>
      </c>
    </row>
    <row r="43" spans="1:8" ht="15.75" customHeight="1">
      <c r="A43" s="8" t="s">
        <v>2658</v>
      </c>
      <c r="B43" s="35">
        <v>44907</v>
      </c>
      <c r="C43" s="34" t="s">
        <v>4065</v>
      </c>
      <c r="D43" s="34" t="s">
        <v>4066</v>
      </c>
      <c r="E43" s="6">
        <f t="shared" si="1"/>
        <v>104.9</v>
      </c>
      <c r="F43" s="48">
        <v>0</v>
      </c>
      <c r="G43" s="6" t="str">
        <f t="shared" si="2"/>
        <v/>
      </c>
      <c r="H43" s="58">
        <f t="shared" si="3"/>
        <v>104.9</v>
      </c>
    </row>
    <row r="44" spans="1:8" ht="15.75" customHeight="1">
      <c r="A44" s="8" t="s">
        <v>2658</v>
      </c>
      <c r="B44" s="35">
        <v>44907</v>
      </c>
      <c r="C44" s="34" t="s">
        <v>4067</v>
      </c>
      <c r="D44" s="34" t="s">
        <v>4068</v>
      </c>
      <c r="E44" s="6">
        <f t="shared" si="1"/>
        <v>123.2</v>
      </c>
      <c r="F44" s="57">
        <v>0</v>
      </c>
      <c r="G44" s="6" t="str">
        <f t="shared" si="2"/>
        <v/>
      </c>
      <c r="H44" s="58">
        <f t="shared" si="3"/>
        <v>123.2</v>
      </c>
    </row>
    <row r="45" spans="1:8" ht="15.75" customHeight="1">
      <c r="A45" s="8" t="s">
        <v>2658</v>
      </c>
      <c r="B45" s="33">
        <v>44907</v>
      </c>
      <c r="C45" s="34" t="s">
        <v>3938</v>
      </c>
      <c r="D45" s="34" t="s">
        <v>66</v>
      </c>
      <c r="E45" s="6">
        <f t="shared" si="1"/>
        <v>2</v>
      </c>
      <c r="F45" s="48">
        <v>0</v>
      </c>
      <c r="G45" s="6" t="str">
        <f t="shared" si="2"/>
        <v/>
      </c>
      <c r="H45" s="58">
        <f t="shared" si="3"/>
        <v>2</v>
      </c>
    </row>
    <row r="46" spans="1:8" ht="15.75" customHeight="1">
      <c r="A46" s="8" t="s">
        <v>2658</v>
      </c>
      <c r="B46" s="35">
        <v>44907</v>
      </c>
      <c r="C46" s="34" t="s">
        <v>4069</v>
      </c>
      <c r="D46" s="34" t="s">
        <v>38</v>
      </c>
      <c r="E46" s="6">
        <f t="shared" si="1"/>
        <v>7.2</v>
      </c>
      <c r="F46" s="48">
        <v>2</v>
      </c>
      <c r="G46" s="6">
        <f t="shared" si="2"/>
        <v>3.6</v>
      </c>
      <c r="H46" s="58">
        <f t="shared" si="3"/>
        <v>3.6</v>
      </c>
    </row>
    <row r="47" spans="1:8" ht="15.75" customHeight="1">
      <c r="A47" s="8" t="s">
        <v>2658</v>
      </c>
      <c r="B47" s="33">
        <v>44907</v>
      </c>
      <c r="C47" s="34" t="s">
        <v>2006</v>
      </c>
      <c r="D47" s="34" t="s">
        <v>560</v>
      </c>
      <c r="E47" s="6">
        <f t="shared" si="1"/>
        <v>4.2</v>
      </c>
      <c r="F47" s="49">
        <v>2</v>
      </c>
      <c r="G47" s="6">
        <f t="shared" si="2"/>
        <v>2.1</v>
      </c>
      <c r="H47" s="58">
        <f t="shared" si="3"/>
        <v>2.1</v>
      </c>
    </row>
    <row r="48" spans="1:8" ht="15.75" customHeight="1">
      <c r="A48" s="8" t="s">
        <v>2658</v>
      </c>
      <c r="B48" s="33">
        <v>44907</v>
      </c>
      <c r="C48" s="34" t="s">
        <v>2451</v>
      </c>
      <c r="D48" s="36" t="s">
        <v>790</v>
      </c>
      <c r="E48" s="6">
        <f t="shared" si="1"/>
        <v>14.9</v>
      </c>
      <c r="F48" s="48">
        <v>2</v>
      </c>
      <c r="G48" s="6">
        <f t="shared" si="2"/>
        <v>7.45</v>
      </c>
      <c r="H48" s="58">
        <f t="shared" si="3"/>
        <v>7.45</v>
      </c>
    </row>
    <row r="49" spans="1:8" ht="15.75" customHeight="1">
      <c r="A49" s="8" t="s">
        <v>2658</v>
      </c>
      <c r="B49" s="33">
        <v>44907</v>
      </c>
      <c r="C49" s="34" t="s">
        <v>5</v>
      </c>
      <c r="D49" s="34" t="s">
        <v>4070</v>
      </c>
      <c r="E49" s="6">
        <f t="shared" si="1"/>
        <v>66.7</v>
      </c>
      <c r="F49" s="48">
        <v>0</v>
      </c>
      <c r="G49" s="6" t="str">
        <f t="shared" si="2"/>
        <v/>
      </c>
      <c r="H49" s="58">
        <f t="shared" si="3"/>
        <v>66.7</v>
      </c>
    </row>
    <row r="50" spans="1:8" ht="15.75" customHeight="1">
      <c r="A50" s="8" t="s">
        <v>2658</v>
      </c>
      <c r="B50" s="35">
        <v>44908</v>
      </c>
      <c r="C50" s="34" t="s">
        <v>3238</v>
      </c>
      <c r="D50" s="34" t="s">
        <v>2833</v>
      </c>
      <c r="E50" s="6">
        <f t="shared" si="1"/>
        <v>14.98</v>
      </c>
      <c r="F50" s="48">
        <v>0</v>
      </c>
      <c r="G50" s="6" t="str">
        <f t="shared" si="2"/>
        <v/>
      </c>
      <c r="H50" s="58">
        <f t="shared" si="3"/>
        <v>14.98</v>
      </c>
    </row>
    <row r="51" spans="1:8" ht="15.75" customHeight="1">
      <c r="A51" s="8" t="s">
        <v>2658</v>
      </c>
      <c r="B51" s="35">
        <v>44908</v>
      </c>
      <c r="C51" s="34" t="s">
        <v>2060</v>
      </c>
      <c r="D51" s="34" t="s">
        <v>260</v>
      </c>
      <c r="E51" s="6">
        <f t="shared" si="1"/>
        <v>52.97</v>
      </c>
      <c r="F51" s="48">
        <v>2</v>
      </c>
      <c r="G51" s="6">
        <f t="shared" si="2"/>
        <v>26.484999999999999</v>
      </c>
      <c r="H51" s="58">
        <f t="shared" si="3"/>
        <v>26.484999999999999</v>
      </c>
    </row>
    <row r="52" spans="1:8" ht="15.75" customHeight="1">
      <c r="A52" s="8" t="s">
        <v>2658</v>
      </c>
      <c r="B52" s="35">
        <v>44909</v>
      </c>
      <c r="C52" s="34" t="s">
        <v>5</v>
      </c>
      <c r="D52" s="36" t="s">
        <v>73</v>
      </c>
      <c r="E52" s="6">
        <f t="shared" si="1"/>
        <v>1.2</v>
      </c>
      <c r="F52" s="48">
        <v>0</v>
      </c>
      <c r="G52" s="6" t="str">
        <f t="shared" si="2"/>
        <v/>
      </c>
      <c r="H52" s="58">
        <f t="shared" si="3"/>
        <v>1.2</v>
      </c>
    </row>
    <row r="53" spans="1:8" ht="15.75" customHeight="1">
      <c r="A53" s="8" t="s">
        <v>2658</v>
      </c>
      <c r="B53" s="35">
        <v>44909</v>
      </c>
      <c r="C53" s="34" t="s">
        <v>5</v>
      </c>
      <c r="D53" s="34" t="s">
        <v>4071</v>
      </c>
      <c r="E53" s="6">
        <f t="shared" si="1"/>
        <v>51.21</v>
      </c>
      <c r="F53" s="48">
        <v>0</v>
      </c>
      <c r="G53" s="6" t="str">
        <f t="shared" si="2"/>
        <v/>
      </c>
      <c r="H53" s="58">
        <f t="shared" si="3"/>
        <v>51.21</v>
      </c>
    </row>
    <row r="54" spans="1:8" ht="15.75" customHeight="1">
      <c r="A54" s="8" t="s">
        <v>2658</v>
      </c>
      <c r="B54" s="33">
        <v>44909</v>
      </c>
      <c r="C54" s="34" t="s">
        <v>3397</v>
      </c>
      <c r="D54" s="34" t="s">
        <v>4072</v>
      </c>
      <c r="E54" s="6">
        <f t="shared" si="1"/>
        <v>4.2699999999999996</v>
      </c>
      <c r="F54" s="49">
        <v>0</v>
      </c>
      <c r="G54" s="6" t="str">
        <f t="shared" si="2"/>
        <v/>
      </c>
      <c r="H54" s="58">
        <f t="shared" si="3"/>
        <v>4.2699999999999996</v>
      </c>
    </row>
    <row r="55" spans="1:8" ht="15.75" customHeight="1">
      <c r="A55" s="8" t="s">
        <v>2658</v>
      </c>
      <c r="B55" s="35">
        <v>44909</v>
      </c>
      <c r="C55" s="34" t="s">
        <v>3415</v>
      </c>
      <c r="D55" s="34" t="s">
        <v>323</v>
      </c>
      <c r="E55" s="6">
        <f t="shared" si="1"/>
        <v>13.5</v>
      </c>
      <c r="F55" s="48">
        <v>0</v>
      </c>
      <c r="G55" s="6" t="str">
        <f t="shared" si="2"/>
        <v/>
      </c>
      <c r="H55" s="58">
        <f t="shared" si="3"/>
        <v>13.5</v>
      </c>
    </row>
    <row r="56" spans="1:8" ht="15.75" customHeight="1">
      <c r="A56" s="8" t="s">
        <v>2658</v>
      </c>
      <c r="B56" s="35">
        <v>44910</v>
      </c>
      <c r="C56" s="34" t="s">
        <v>4073</v>
      </c>
      <c r="D56" s="34" t="s">
        <v>817</v>
      </c>
      <c r="E56" s="6">
        <f t="shared" si="1"/>
        <v>1.4</v>
      </c>
      <c r="F56" s="48">
        <v>0</v>
      </c>
      <c r="G56" s="6" t="str">
        <f t="shared" si="2"/>
        <v/>
      </c>
      <c r="H56" s="58">
        <f t="shared" si="3"/>
        <v>1.4</v>
      </c>
    </row>
    <row r="57" spans="1:8" ht="15.75" customHeight="1">
      <c r="A57" s="8" t="s">
        <v>2658</v>
      </c>
      <c r="B57" s="35">
        <v>44910</v>
      </c>
      <c r="C57" s="34" t="s">
        <v>4074</v>
      </c>
      <c r="D57" s="34" t="s">
        <v>3201</v>
      </c>
      <c r="E57" s="6">
        <f t="shared" si="1"/>
        <v>15.85</v>
      </c>
      <c r="F57" s="49">
        <v>0</v>
      </c>
      <c r="G57" s="6" t="str">
        <f t="shared" si="2"/>
        <v/>
      </c>
      <c r="H57" s="58">
        <f t="shared" si="3"/>
        <v>15.85</v>
      </c>
    </row>
    <row r="58" spans="1:8" ht="15.75" customHeight="1">
      <c r="A58" s="8" t="s">
        <v>2658</v>
      </c>
      <c r="B58" s="33">
        <v>44911</v>
      </c>
      <c r="C58" s="34" t="s">
        <v>3938</v>
      </c>
      <c r="D58" s="34" t="s">
        <v>66</v>
      </c>
      <c r="E58" s="6">
        <f t="shared" si="1"/>
        <v>2</v>
      </c>
      <c r="F58" s="48">
        <v>0</v>
      </c>
      <c r="G58" s="6" t="str">
        <f t="shared" si="2"/>
        <v/>
      </c>
      <c r="H58" s="58">
        <f t="shared" si="3"/>
        <v>2</v>
      </c>
    </row>
    <row r="59" spans="1:8" ht="15.75" customHeight="1">
      <c r="A59" s="8" t="s">
        <v>2658</v>
      </c>
      <c r="B59" s="35">
        <v>44912</v>
      </c>
      <c r="C59" s="34" t="s">
        <v>4075</v>
      </c>
      <c r="D59" s="34" t="s">
        <v>338</v>
      </c>
      <c r="E59" s="6">
        <f t="shared" si="1"/>
        <v>1.8</v>
      </c>
      <c r="F59" s="48">
        <v>0</v>
      </c>
      <c r="G59" s="6" t="str">
        <f t="shared" si="2"/>
        <v/>
      </c>
      <c r="H59" s="58">
        <f t="shared" si="3"/>
        <v>1.8</v>
      </c>
    </row>
    <row r="60" spans="1:8" ht="15.75" customHeight="1">
      <c r="A60" s="8" t="s">
        <v>2658</v>
      </c>
      <c r="B60" s="33">
        <v>44912</v>
      </c>
      <c r="C60" s="34" t="s">
        <v>4076</v>
      </c>
      <c r="D60" s="34" t="s">
        <v>346</v>
      </c>
      <c r="E60" s="6">
        <f t="shared" si="1"/>
        <v>2.5</v>
      </c>
      <c r="F60" s="48">
        <v>0</v>
      </c>
      <c r="G60" s="6" t="str">
        <f t="shared" si="2"/>
        <v/>
      </c>
      <c r="H60" s="58">
        <f t="shared" si="3"/>
        <v>2.5</v>
      </c>
    </row>
    <row r="61" spans="1:8" ht="15.75" customHeight="1">
      <c r="A61" s="8" t="s">
        <v>2658</v>
      </c>
      <c r="B61" s="33">
        <v>44912</v>
      </c>
      <c r="C61" s="34" t="s">
        <v>4075</v>
      </c>
      <c r="D61" s="34" t="s">
        <v>4077</v>
      </c>
      <c r="E61" s="6">
        <f t="shared" si="1"/>
        <v>33.5</v>
      </c>
      <c r="F61" s="48">
        <v>2</v>
      </c>
      <c r="G61" s="6">
        <f t="shared" si="2"/>
        <v>16.75</v>
      </c>
      <c r="H61" s="58">
        <f t="shared" si="3"/>
        <v>16.75</v>
      </c>
    </row>
    <row r="62" spans="1:8" ht="15.75" customHeight="1">
      <c r="A62" s="8" t="s">
        <v>2658</v>
      </c>
      <c r="B62" s="35">
        <v>44912</v>
      </c>
      <c r="C62" s="34" t="s">
        <v>3158</v>
      </c>
      <c r="D62" s="34" t="s">
        <v>358</v>
      </c>
      <c r="E62" s="6">
        <f t="shared" si="1"/>
        <v>10</v>
      </c>
      <c r="F62" s="48">
        <v>2</v>
      </c>
      <c r="G62" s="6">
        <f t="shared" si="2"/>
        <v>5</v>
      </c>
      <c r="H62" s="58">
        <f t="shared" si="3"/>
        <v>5</v>
      </c>
    </row>
    <row r="63" spans="1:8" ht="15.75" customHeight="1">
      <c r="A63" s="8" t="s">
        <v>2658</v>
      </c>
      <c r="B63" s="33">
        <v>44912</v>
      </c>
      <c r="C63" s="34" t="s">
        <v>2674</v>
      </c>
      <c r="D63" s="34" t="s">
        <v>1712</v>
      </c>
      <c r="E63" s="6">
        <f t="shared" si="1"/>
        <v>5.6</v>
      </c>
      <c r="F63" s="48">
        <v>2</v>
      </c>
      <c r="G63" s="6">
        <f t="shared" si="2"/>
        <v>2.8</v>
      </c>
      <c r="H63" s="58">
        <f t="shared" si="3"/>
        <v>2.8</v>
      </c>
    </row>
    <row r="64" spans="1:8" ht="15.75" customHeight="1">
      <c r="A64" s="8" t="s">
        <v>2658</v>
      </c>
      <c r="B64" s="33">
        <v>44913</v>
      </c>
      <c r="C64" s="34" t="s">
        <v>4078</v>
      </c>
      <c r="D64" s="34" t="s">
        <v>618</v>
      </c>
      <c r="E64" s="6">
        <f t="shared" si="1"/>
        <v>13</v>
      </c>
      <c r="F64" s="48">
        <v>2</v>
      </c>
      <c r="G64" s="6">
        <f t="shared" si="2"/>
        <v>6.5</v>
      </c>
      <c r="H64" s="58">
        <f t="shared" si="3"/>
        <v>6.5</v>
      </c>
    </row>
    <row r="65" spans="1:8" ht="15.75" customHeight="1">
      <c r="A65" s="8" t="s">
        <v>2658</v>
      </c>
      <c r="B65" s="35">
        <v>44913</v>
      </c>
      <c r="C65" s="34" t="s">
        <v>4078</v>
      </c>
      <c r="D65" s="34" t="s">
        <v>801</v>
      </c>
      <c r="E65" s="6">
        <f t="shared" si="1"/>
        <v>6</v>
      </c>
      <c r="F65" s="48">
        <v>2</v>
      </c>
      <c r="G65" s="6">
        <f t="shared" si="2"/>
        <v>3</v>
      </c>
      <c r="H65" s="58">
        <f t="shared" si="3"/>
        <v>3</v>
      </c>
    </row>
    <row r="66" spans="1:8" ht="15.75" customHeight="1">
      <c r="A66" s="8" t="s">
        <v>2658</v>
      </c>
      <c r="B66" s="35">
        <v>44913</v>
      </c>
      <c r="C66" s="34" t="s">
        <v>4079</v>
      </c>
      <c r="D66" s="36" t="s">
        <v>4080</v>
      </c>
      <c r="E66" s="6">
        <f t="shared" si="1"/>
        <v>33.79</v>
      </c>
      <c r="F66" s="48">
        <v>2</v>
      </c>
      <c r="G66" s="6">
        <f t="shared" si="2"/>
        <v>16.895</v>
      </c>
      <c r="H66" s="58">
        <f t="shared" si="3"/>
        <v>16.895</v>
      </c>
    </row>
    <row r="67" spans="1:8" ht="15.75" customHeight="1">
      <c r="A67" s="8" t="s">
        <v>2658</v>
      </c>
      <c r="B67" s="35">
        <v>44913</v>
      </c>
      <c r="C67" s="34" t="s">
        <v>4081</v>
      </c>
      <c r="D67" s="34" t="s">
        <v>4082</v>
      </c>
      <c r="E67" s="6">
        <f t="shared" si="1"/>
        <v>64.849999999999994</v>
      </c>
      <c r="F67" s="48">
        <v>2</v>
      </c>
      <c r="G67" s="6">
        <f t="shared" si="2"/>
        <v>32.424999999999997</v>
      </c>
      <c r="H67" s="58">
        <f t="shared" si="3"/>
        <v>32.424999999999997</v>
      </c>
    </row>
    <row r="68" spans="1:8" ht="15.75" customHeight="1">
      <c r="A68" s="8" t="s">
        <v>2658</v>
      </c>
      <c r="B68" s="35">
        <v>44913</v>
      </c>
      <c r="C68" s="34" t="s">
        <v>4078</v>
      </c>
      <c r="D68" s="34" t="s">
        <v>1696</v>
      </c>
      <c r="E68" s="6">
        <f t="shared" si="1"/>
        <v>17.5</v>
      </c>
      <c r="F68" s="48">
        <v>2</v>
      </c>
      <c r="G68" s="6">
        <f t="shared" si="2"/>
        <v>8.75</v>
      </c>
      <c r="H68" s="58">
        <f t="shared" si="3"/>
        <v>8.75</v>
      </c>
    </row>
    <row r="69" spans="1:8" ht="15.75" customHeight="1">
      <c r="A69" s="8" t="s">
        <v>2658</v>
      </c>
      <c r="B69" s="35">
        <v>44914</v>
      </c>
      <c r="C69" s="34" t="s">
        <v>4002</v>
      </c>
      <c r="D69" s="34" t="s">
        <v>1529</v>
      </c>
      <c r="E69" s="6">
        <f t="shared" si="1"/>
        <v>7</v>
      </c>
      <c r="F69" s="48">
        <v>2</v>
      </c>
      <c r="G69" s="6">
        <f t="shared" si="2"/>
        <v>3.5</v>
      </c>
      <c r="H69" s="58">
        <f t="shared" si="3"/>
        <v>3.5</v>
      </c>
    </row>
    <row r="70" spans="1:8" ht="15.75" customHeight="1">
      <c r="A70" s="8" t="s">
        <v>2658</v>
      </c>
      <c r="B70" s="33">
        <v>44914</v>
      </c>
      <c r="C70" s="34" t="s">
        <v>1194</v>
      </c>
      <c r="D70" s="34" t="s">
        <v>1908</v>
      </c>
      <c r="E70" s="6">
        <f t="shared" si="1"/>
        <v>9.1</v>
      </c>
      <c r="F70" s="49">
        <v>2</v>
      </c>
      <c r="G70" s="6">
        <f t="shared" si="2"/>
        <v>4.55</v>
      </c>
      <c r="H70" s="58">
        <f t="shared" si="3"/>
        <v>4.55</v>
      </c>
    </row>
    <row r="71" spans="1:8" ht="15.75" customHeight="1">
      <c r="A71" s="8" t="s">
        <v>2658</v>
      </c>
      <c r="B71" s="33">
        <v>44915</v>
      </c>
      <c r="C71" s="34" t="s">
        <v>4083</v>
      </c>
      <c r="D71" s="34" t="s">
        <v>1712</v>
      </c>
      <c r="E71" s="6">
        <f t="shared" si="1"/>
        <v>5.6</v>
      </c>
      <c r="F71" s="49">
        <v>2</v>
      </c>
      <c r="G71" s="6">
        <f t="shared" si="2"/>
        <v>2.8</v>
      </c>
      <c r="H71" s="58">
        <f t="shared" si="3"/>
        <v>2.8</v>
      </c>
    </row>
    <row r="72" spans="1:8" ht="15.75" customHeight="1">
      <c r="A72" s="8" t="s">
        <v>2658</v>
      </c>
      <c r="B72" s="33">
        <v>44915</v>
      </c>
      <c r="C72" s="34" t="s">
        <v>3768</v>
      </c>
      <c r="D72" s="34" t="s">
        <v>1888</v>
      </c>
      <c r="E72" s="6">
        <f t="shared" si="1"/>
        <v>43.48</v>
      </c>
      <c r="F72" s="49">
        <v>0</v>
      </c>
      <c r="G72" s="6" t="str">
        <f t="shared" si="2"/>
        <v/>
      </c>
      <c r="H72" s="58">
        <f t="shared" si="3"/>
        <v>43.48</v>
      </c>
    </row>
    <row r="73" spans="1:8" ht="15.75" customHeight="1">
      <c r="A73" s="8" t="s">
        <v>2658</v>
      </c>
      <c r="B73" s="33">
        <v>44915</v>
      </c>
      <c r="C73" s="34" t="s">
        <v>3132</v>
      </c>
      <c r="D73" s="34" t="s">
        <v>59</v>
      </c>
      <c r="E73" s="6">
        <f t="shared" si="1"/>
        <v>2.9</v>
      </c>
      <c r="F73" s="48">
        <v>2</v>
      </c>
      <c r="G73" s="6">
        <f t="shared" si="2"/>
        <v>1.45</v>
      </c>
      <c r="H73" s="58">
        <f t="shared" si="3"/>
        <v>1.45</v>
      </c>
    </row>
    <row r="74" spans="1:8" ht="15.75" customHeight="1">
      <c r="A74" s="8" t="s">
        <v>2658</v>
      </c>
      <c r="B74" s="33">
        <v>44916</v>
      </c>
      <c r="C74" s="34" t="s">
        <v>3938</v>
      </c>
      <c r="D74" s="34" t="s">
        <v>66</v>
      </c>
      <c r="E74" s="6">
        <f t="shared" si="1"/>
        <v>2</v>
      </c>
      <c r="F74" s="48">
        <v>2</v>
      </c>
      <c r="G74" s="6">
        <f t="shared" si="2"/>
        <v>1</v>
      </c>
      <c r="H74" s="58">
        <f t="shared" si="3"/>
        <v>1</v>
      </c>
    </row>
    <row r="75" spans="1:8" ht="15.75" customHeight="1">
      <c r="A75" s="8" t="s">
        <v>2658</v>
      </c>
      <c r="B75" s="35">
        <v>44916</v>
      </c>
      <c r="C75" s="34" t="s">
        <v>3916</v>
      </c>
      <c r="D75" s="36" t="s">
        <v>749</v>
      </c>
      <c r="E75" s="6">
        <f t="shared" si="1"/>
        <v>70</v>
      </c>
      <c r="F75" s="48">
        <v>2</v>
      </c>
      <c r="G75" s="6">
        <f t="shared" si="2"/>
        <v>35</v>
      </c>
      <c r="H75" s="58">
        <f t="shared" si="3"/>
        <v>35</v>
      </c>
    </row>
    <row r="76" spans="1:8" ht="15.75" customHeight="1">
      <c r="A76" s="8" t="s">
        <v>2658</v>
      </c>
      <c r="B76" s="33">
        <v>44916</v>
      </c>
      <c r="C76" s="34" t="s">
        <v>4002</v>
      </c>
      <c r="D76" s="34" t="s">
        <v>773</v>
      </c>
      <c r="E76" s="6">
        <f t="shared" si="1"/>
        <v>15</v>
      </c>
      <c r="F76" s="48">
        <v>2</v>
      </c>
      <c r="G76" s="6">
        <f t="shared" si="2"/>
        <v>7.5</v>
      </c>
      <c r="H76" s="58">
        <f t="shared" si="3"/>
        <v>7.5</v>
      </c>
    </row>
    <row r="77" spans="1:8" ht="15.75" customHeight="1">
      <c r="A77" s="8" t="s">
        <v>2658</v>
      </c>
      <c r="B77" s="33">
        <v>44916</v>
      </c>
      <c r="C77" s="34" t="s">
        <v>4084</v>
      </c>
      <c r="D77" s="34" t="s">
        <v>519</v>
      </c>
      <c r="E77" s="6">
        <f t="shared" si="1"/>
        <v>2.95</v>
      </c>
      <c r="F77" s="48">
        <v>2</v>
      </c>
      <c r="G77" s="6">
        <f t="shared" si="2"/>
        <v>1.4750000000000001</v>
      </c>
      <c r="H77" s="58">
        <f t="shared" si="3"/>
        <v>1.4750000000000001</v>
      </c>
    </row>
    <row r="78" spans="1:8" ht="15.75" customHeight="1">
      <c r="A78" s="8" t="s">
        <v>2658</v>
      </c>
      <c r="B78" s="35">
        <v>44916</v>
      </c>
      <c r="C78" s="34" t="s">
        <v>4084</v>
      </c>
      <c r="D78" s="34" t="s">
        <v>48</v>
      </c>
      <c r="E78" s="6">
        <f t="shared" si="1"/>
        <v>6.8</v>
      </c>
      <c r="F78" s="48">
        <v>2</v>
      </c>
      <c r="G78" s="6">
        <f t="shared" si="2"/>
        <v>3.4</v>
      </c>
      <c r="H78" s="58">
        <f t="shared" si="3"/>
        <v>3.4</v>
      </c>
    </row>
    <row r="79" spans="1:8" ht="15.75" customHeight="1">
      <c r="A79" s="8" t="s">
        <v>2658</v>
      </c>
      <c r="B79" s="35">
        <v>44917</v>
      </c>
      <c r="C79" s="36" t="s">
        <v>3950</v>
      </c>
      <c r="D79" s="36" t="s">
        <v>4085</v>
      </c>
      <c r="E79" s="6">
        <f t="shared" si="1"/>
        <v>11.52</v>
      </c>
      <c r="F79" s="48">
        <v>2</v>
      </c>
      <c r="G79" s="6">
        <f t="shared" si="2"/>
        <v>5.76</v>
      </c>
      <c r="H79" s="58">
        <f t="shared" si="3"/>
        <v>5.76</v>
      </c>
    </row>
    <row r="80" spans="1:8" ht="15.75" customHeight="1">
      <c r="A80" s="8" t="s">
        <v>2658</v>
      </c>
      <c r="B80" s="35">
        <v>44917</v>
      </c>
      <c r="C80" s="34" t="s">
        <v>4086</v>
      </c>
      <c r="D80" s="34" t="s">
        <v>2853</v>
      </c>
      <c r="E80" s="6">
        <f t="shared" si="1"/>
        <v>3.7</v>
      </c>
      <c r="F80" s="48">
        <v>2</v>
      </c>
      <c r="G80" s="6">
        <f t="shared" si="2"/>
        <v>1.85</v>
      </c>
      <c r="H80" s="58">
        <f t="shared" si="3"/>
        <v>1.85</v>
      </c>
    </row>
    <row r="81" spans="1:8" ht="15.75" customHeight="1">
      <c r="A81" s="8" t="s">
        <v>2658</v>
      </c>
      <c r="B81" s="33">
        <v>44917</v>
      </c>
      <c r="C81" s="34" t="s">
        <v>2646</v>
      </c>
      <c r="D81" s="34" t="s">
        <v>4087</v>
      </c>
      <c r="E81" s="6">
        <f t="shared" si="1"/>
        <v>46.3</v>
      </c>
      <c r="F81" s="49">
        <v>2</v>
      </c>
      <c r="G81" s="6">
        <f t="shared" si="2"/>
        <v>23.15</v>
      </c>
      <c r="H81" s="58">
        <f t="shared" si="3"/>
        <v>23.15</v>
      </c>
    </row>
    <row r="82" spans="1:8" ht="15.75" customHeight="1">
      <c r="A82" s="8" t="s">
        <v>2658</v>
      </c>
      <c r="B82" s="35">
        <v>44917</v>
      </c>
      <c r="C82" s="34" t="s">
        <v>4088</v>
      </c>
      <c r="D82" s="34" t="s">
        <v>4089</v>
      </c>
      <c r="E82" s="6">
        <f t="shared" si="1"/>
        <v>9.25</v>
      </c>
      <c r="F82" s="48">
        <v>2</v>
      </c>
      <c r="G82" s="6">
        <f t="shared" si="2"/>
        <v>4.625</v>
      </c>
      <c r="H82" s="58">
        <f t="shared" si="3"/>
        <v>4.625</v>
      </c>
    </row>
    <row r="83" spans="1:8" ht="15.75" customHeight="1">
      <c r="A83" s="8" t="s">
        <v>2658</v>
      </c>
      <c r="B83" s="35">
        <v>44917</v>
      </c>
      <c r="C83" s="34" t="s">
        <v>70</v>
      </c>
      <c r="D83" s="34" t="s">
        <v>69</v>
      </c>
      <c r="E83" s="6">
        <f t="shared" si="1"/>
        <v>1.5</v>
      </c>
      <c r="F83" s="49">
        <v>2</v>
      </c>
      <c r="G83" s="6">
        <f t="shared" si="2"/>
        <v>0.75</v>
      </c>
      <c r="H83" s="58">
        <f t="shared" si="3"/>
        <v>0.75</v>
      </c>
    </row>
    <row r="84" spans="1:8" ht="15.75" customHeight="1">
      <c r="A84" s="8" t="s">
        <v>2658</v>
      </c>
      <c r="B84" s="35">
        <v>44918</v>
      </c>
      <c r="C84" s="34" t="s">
        <v>302</v>
      </c>
      <c r="D84" s="34" t="s">
        <v>4090</v>
      </c>
      <c r="E84" s="6">
        <f t="shared" si="1"/>
        <v>56.36</v>
      </c>
      <c r="F84" s="48">
        <v>0</v>
      </c>
      <c r="G84" s="6" t="str">
        <f t="shared" si="2"/>
        <v/>
      </c>
      <c r="H84" s="58">
        <f t="shared" si="3"/>
        <v>56.36</v>
      </c>
    </row>
    <row r="85" spans="1:8" ht="15.75" customHeight="1">
      <c r="A85" s="8" t="s">
        <v>2658</v>
      </c>
      <c r="B85" s="33">
        <v>44918</v>
      </c>
      <c r="C85" s="34" t="s">
        <v>2280</v>
      </c>
      <c r="D85" s="36" t="s">
        <v>4091</v>
      </c>
      <c r="E85" s="6">
        <f t="shared" si="1"/>
        <v>70.03</v>
      </c>
      <c r="F85" s="48">
        <v>2</v>
      </c>
      <c r="G85" s="6">
        <f t="shared" si="2"/>
        <v>35.015000000000001</v>
      </c>
      <c r="H85" s="58">
        <f t="shared" si="3"/>
        <v>35.015000000000001</v>
      </c>
    </row>
    <row r="86" spans="1:8" ht="15.75" customHeight="1">
      <c r="A86" s="8" t="s">
        <v>2658</v>
      </c>
      <c r="B86" s="33">
        <v>44918</v>
      </c>
      <c r="C86" s="34" t="s">
        <v>4092</v>
      </c>
      <c r="D86" s="34" t="s">
        <v>1684</v>
      </c>
      <c r="E86" s="6">
        <f t="shared" si="1"/>
        <v>39.9</v>
      </c>
      <c r="F86" s="48">
        <v>1</v>
      </c>
      <c r="G86" s="6">
        <f t="shared" si="2"/>
        <v>39.9</v>
      </c>
      <c r="H86" s="58">
        <f t="shared" si="3"/>
        <v>0</v>
      </c>
    </row>
    <row r="87" spans="1:8" ht="15.75" customHeight="1">
      <c r="A87" s="8" t="s">
        <v>2658</v>
      </c>
      <c r="B87" s="33">
        <v>44918</v>
      </c>
      <c r="C87" s="34" t="s">
        <v>3983</v>
      </c>
      <c r="D87" s="34" t="s">
        <v>59</v>
      </c>
      <c r="E87" s="6">
        <f t="shared" si="1"/>
        <v>2.9</v>
      </c>
      <c r="F87" s="48">
        <v>2</v>
      </c>
      <c r="G87" s="6">
        <f t="shared" si="2"/>
        <v>1.45</v>
      </c>
      <c r="H87" s="58">
        <f t="shared" si="3"/>
        <v>1.45</v>
      </c>
    </row>
    <row r="88" spans="1:8" ht="15.75" customHeight="1">
      <c r="A88" s="8" t="s">
        <v>2658</v>
      </c>
      <c r="B88" s="35">
        <v>44918</v>
      </c>
      <c r="C88" s="36" t="s">
        <v>2716</v>
      </c>
      <c r="D88" s="36" t="s">
        <v>640</v>
      </c>
      <c r="E88" s="6">
        <f t="shared" si="1"/>
        <v>40</v>
      </c>
      <c r="F88" s="48">
        <v>0</v>
      </c>
      <c r="G88" s="6" t="str">
        <f t="shared" si="2"/>
        <v/>
      </c>
      <c r="H88" s="58">
        <f t="shared" si="3"/>
        <v>40</v>
      </c>
    </row>
    <row r="89" spans="1:8" ht="15.75" customHeight="1">
      <c r="A89" s="8" t="s">
        <v>2658</v>
      </c>
      <c r="B89" s="35">
        <v>44918</v>
      </c>
      <c r="C89" s="34" t="s">
        <v>4022</v>
      </c>
      <c r="D89" s="34" t="s">
        <v>956</v>
      </c>
      <c r="E89" s="6">
        <f t="shared" si="1"/>
        <v>3.95</v>
      </c>
      <c r="F89" s="48">
        <v>2</v>
      </c>
      <c r="G89" s="6">
        <f t="shared" si="2"/>
        <v>1.9750000000000001</v>
      </c>
      <c r="H89" s="58">
        <f t="shared" si="3"/>
        <v>1.9750000000000001</v>
      </c>
    </row>
    <row r="90" spans="1:8" ht="15.75" customHeight="1">
      <c r="A90" s="8" t="s">
        <v>2658</v>
      </c>
      <c r="B90" s="35">
        <v>44918</v>
      </c>
      <c r="C90" s="34" t="s">
        <v>4020</v>
      </c>
      <c r="D90" s="34" t="s">
        <v>4093</v>
      </c>
      <c r="E90" s="6">
        <f t="shared" si="1"/>
        <v>36.25</v>
      </c>
      <c r="F90" s="49">
        <v>2</v>
      </c>
      <c r="G90" s="6">
        <f t="shared" si="2"/>
        <v>18.125</v>
      </c>
      <c r="H90" s="58">
        <f t="shared" si="3"/>
        <v>18.125</v>
      </c>
    </row>
    <row r="91" spans="1:8" ht="15.75" customHeight="1">
      <c r="A91" s="8" t="s">
        <v>2658</v>
      </c>
      <c r="B91" s="35">
        <v>44918</v>
      </c>
      <c r="C91" s="34" t="s">
        <v>3415</v>
      </c>
      <c r="D91" s="34" t="s">
        <v>4094</v>
      </c>
      <c r="E91" s="6">
        <f t="shared" si="1"/>
        <v>5.99</v>
      </c>
      <c r="F91" s="48">
        <v>2</v>
      </c>
      <c r="G91" s="6">
        <f t="shared" si="2"/>
        <v>2.9950000000000001</v>
      </c>
      <c r="H91" s="58">
        <f t="shared" si="3"/>
        <v>2.9950000000000001</v>
      </c>
    </row>
    <row r="92" spans="1:8" ht="15.75" customHeight="1">
      <c r="A92" s="8" t="s">
        <v>2658</v>
      </c>
      <c r="B92" s="33">
        <v>44918</v>
      </c>
      <c r="C92" s="34" t="s">
        <v>4095</v>
      </c>
      <c r="D92" s="34" t="s">
        <v>3457</v>
      </c>
      <c r="E92" s="6">
        <f t="shared" si="1"/>
        <v>89.9</v>
      </c>
      <c r="F92" s="48">
        <v>1</v>
      </c>
      <c r="G92" s="6">
        <f t="shared" si="2"/>
        <v>89.9</v>
      </c>
      <c r="H92" s="58">
        <f t="shared" si="3"/>
        <v>0</v>
      </c>
    </row>
    <row r="93" spans="1:8" ht="15.75" customHeight="1">
      <c r="A93" s="8" t="s">
        <v>2658</v>
      </c>
      <c r="B93" s="35">
        <v>44918</v>
      </c>
      <c r="C93" s="34" t="s">
        <v>2821</v>
      </c>
      <c r="D93" s="34" t="s">
        <v>924</v>
      </c>
      <c r="E93" s="6">
        <f t="shared" si="1"/>
        <v>16.5</v>
      </c>
      <c r="F93" s="57">
        <v>1</v>
      </c>
      <c r="G93" s="6">
        <f t="shared" si="2"/>
        <v>16.5</v>
      </c>
      <c r="H93" s="58">
        <f t="shared" si="3"/>
        <v>0</v>
      </c>
    </row>
    <row r="94" spans="1:8" ht="15.75" customHeight="1">
      <c r="A94" s="8" t="s">
        <v>2658</v>
      </c>
      <c r="B94" s="33">
        <v>44918</v>
      </c>
      <c r="C94" s="34" t="s">
        <v>3925</v>
      </c>
      <c r="D94" s="36" t="s">
        <v>1114</v>
      </c>
      <c r="E94" s="6">
        <f t="shared" si="1"/>
        <v>3.6</v>
      </c>
      <c r="F94" s="48">
        <v>1</v>
      </c>
      <c r="G94" s="6">
        <f t="shared" si="2"/>
        <v>3.6</v>
      </c>
      <c r="H94" s="58">
        <f t="shared" si="3"/>
        <v>0</v>
      </c>
    </row>
    <row r="95" spans="1:8" ht="15.75" customHeight="1">
      <c r="A95" s="8" t="s">
        <v>2658</v>
      </c>
      <c r="B95" s="33">
        <v>44919</v>
      </c>
      <c r="C95" s="34" t="s">
        <v>3995</v>
      </c>
      <c r="D95" s="34" t="s">
        <v>38</v>
      </c>
      <c r="E95" s="6">
        <f t="shared" si="1"/>
        <v>7.2</v>
      </c>
      <c r="F95" s="48">
        <v>2</v>
      </c>
      <c r="G95" s="6">
        <f t="shared" si="2"/>
        <v>3.6</v>
      </c>
      <c r="H95" s="58">
        <f t="shared" si="3"/>
        <v>3.6</v>
      </c>
    </row>
    <row r="96" spans="1:8" ht="15.75" customHeight="1">
      <c r="A96" s="8" t="s">
        <v>2658</v>
      </c>
      <c r="B96" s="35">
        <v>44919</v>
      </c>
      <c r="C96" s="34" t="s">
        <v>4096</v>
      </c>
      <c r="D96" s="34" t="s">
        <v>4097</v>
      </c>
      <c r="E96" s="6">
        <f t="shared" si="1"/>
        <v>144.5</v>
      </c>
      <c r="F96" s="48">
        <v>0</v>
      </c>
      <c r="G96" s="6" t="str">
        <f t="shared" si="2"/>
        <v/>
      </c>
      <c r="H96" s="58">
        <f t="shared" si="3"/>
        <v>144.5</v>
      </c>
    </row>
    <row r="97" spans="1:8" ht="15.75" customHeight="1">
      <c r="A97" s="8" t="s">
        <v>2658</v>
      </c>
      <c r="B97" s="35">
        <v>44919</v>
      </c>
      <c r="C97" s="34" t="s">
        <v>4027</v>
      </c>
      <c r="D97" s="34" t="s">
        <v>2436</v>
      </c>
      <c r="E97" s="6">
        <f t="shared" si="1"/>
        <v>3.85</v>
      </c>
      <c r="F97" s="48">
        <v>2</v>
      </c>
      <c r="G97" s="6">
        <f t="shared" si="2"/>
        <v>1.925</v>
      </c>
      <c r="H97" s="58">
        <f t="shared" si="3"/>
        <v>1.925</v>
      </c>
    </row>
    <row r="98" spans="1:8" ht="15.75" customHeight="1">
      <c r="A98" s="8" t="s">
        <v>2658</v>
      </c>
      <c r="B98" s="35">
        <v>44920</v>
      </c>
      <c r="C98" s="34" t="s">
        <v>2645</v>
      </c>
      <c r="D98" s="34" t="s">
        <v>768</v>
      </c>
      <c r="E98" s="6">
        <f t="shared" si="1"/>
        <v>12</v>
      </c>
      <c r="F98" s="48">
        <v>0</v>
      </c>
      <c r="G98" s="6" t="str">
        <f t="shared" si="2"/>
        <v/>
      </c>
      <c r="H98" s="58">
        <f t="shared" si="3"/>
        <v>12</v>
      </c>
    </row>
    <row r="99" spans="1:8" ht="15.75" customHeight="1">
      <c r="A99" s="8" t="s">
        <v>2658</v>
      </c>
      <c r="B99" s="35">
        <v>44920</v>
      </c>
      <c r="C99" s="34" t="s">
        <v>1322</v>
      </c>
      <c r="D99" s="34" t="s">
        <v>4098</v>
      </c>
      <c r="E99" s="6">
        <f t="shared" si="1"/>
        <v>15.83</v>
      </c>
      <c r="F99" s="48">
        <v>0</v>
      </c>
      <c r="G99" s="6" t="str">
        <f t="shared" si="2"/>
        <v/>
      </c>
      <c r="H99" s="58">
        <f t="shared" si="3"/>
        <v>15.83</v>
      </c>
    </row>
    <row r="100" spans="1:8" ht="15.75" customHeight="1">
      <c r="A100" s="8" t="s">
        <v>2658</v>
      </c>
      <c r="B100" s="33">
        <v>44922</v>
      </c>
      <c r="C100" s="34" t="s">
        <v>3772</v>
      </c>
      <c r="D100" s="34" t="s">
        <v>4099</v>
      </c>
      <c r="E100" s="6">
        <f t="shared" si="1"/>
        <v>552</v>
      </c>
      <c r="F100" s="48">
        <v>2</v>
      </c>
      <c r="G100" s="6">
        <f t="shared" si="2"/>
        <v>276</v>
      </c>
      <c r="H100" s="58">
        <f t="shared" si="3"/>
        <v>276</v>
      </c>
    </row>
    <row r="101" spans="1:8" ht="15.75" customHeight="1">
      <c r="A101" s="8" t="s">
        <v>2658</v>
      </c>
      <c r="B101" s="33">
        <v>44922</v>
      </c>
      <c r="C101" s="34" t="s">
        <v>3772</v>
      </c>
      <c r="D101" s="34" t="s">
        <v>4100</v>
      </c>
      <c r="E101" s="6">
        <f t="shared" si="1"/>
        <v>359.9</v>
      </c>
      <c r="F101" s="48">
        <v>2</v>
      </c>
      <c r="G101" s="6">
        <f t="shared" si="2"/>
        <v>179.95</v>
      </c>
      <c r="H101" s="58">
        <f t="shared" si="3"/>
        <v>179.95</v>
      </c>
    </row>
    <row r="102" spans="1:8" ht="15.75" customHeight="1">
      <c r="A102" s="8" t="s">
        <v>2658</v>
      </c>
      <c r="B102" s="35">
        <v>44923</v>
      </c>
      <c r="C102" s="34" t="s">
        <v>4101</v>
      </c>
      <c r="D102" s="34" t="s">
        <v>378</v>
      </c>
      <c r="E102" s="6">
        <f t="shared" si="1"/>
        <v>0.6</v>
      </c>
      <c r="F102" s="48">
        <v>2</v>
      </c>
      <c r="G102" s="6">
        <f t="shared" si="2"/>
        <v>0.3</v>
      </c>
      <c r="H102" s="58">
        <f t="shared" si="3"/>
        <v>0.3</v>
      </c>
    </row>
    <row r="103" spans="1:8" ht="15.75" customHeight="1">
      <c r="A103" s="8" t="s">
        <v>2658</v>
      </c>
      <c r="B103" s="35">
        <v>44923</v>
      </c>
      <c r="C103" s="34" t="s">
        <v>2060</v>
      </c>
      <c r="D103" s="34" t="s">
        <v>2604</v>
      </c>
      <c r="E103" s="6">
        <f t="shared" si="1"/>
        <v>76.510000000000005</v>
      </c>
      <c r="F103" s="48">
        <v>0</v>
      </c>
      <c r="G103" s="6" t="str">
        <f t="shared" si="2"/>
        <v/>
      </c>
      <c r="H103" s="58">
        <f t="shared" si="3"/>
        <v>76.510000000000005</v>
      </c>
    </row>
    <row r="104" spans="1:8" ht="15.75" customHeight="1">
      <c r="A104" s="8" t="s">
        <v>2658</v>
      </c>
      <c r="B104" s="35">
        <v>44923</v>
      </c>
      <c r="C104" s="34" t="s">
        <v>3778</v>
      </c>
      <c r="D104" s="34" t="s">
        <v>3011</v>
      </c>
      <c r="E104" s="6">
        <f t="shared" si="1"/>
        <v>45</v>
      </c>
      <c r="F104" s="48">
        <v>2</v>
      </c>
      <c r="G104" s="6">
        <f t="shared" si="2"/>
        <v>22.5</v>
      </c>
      <c r="H104" s="58">
        <f t="shared" si="3"/>
        <v>22.5</v>
      </c>
    </row>
    <row r="105" spans="1:8" ht="15.75" customHeight="1">
      <c r="A105" s="8" t="s">
        <v>2658</v>
      </c>
      <c r="B105" s="33">
        <v>44924</v>
      </c>
      <c r="C105" s="34" t="s">
        <v>3415</v>
      </c>
      <c r="D105" s="34" t="s">
        <v>4102</v>
      </c>
      <c r="E105" s="6">
        <f t="shared" si="1"/>
        <v>0.11</v>
      </c>
      <c r="F105" s="48">
        <v>2</v>
      </c>
      <c r="G105" s="6">
        <f t="shared" si="2"/>
        <v>5.5E-2</v>
      </c>
      <c r="H105" s="58">
        <f t="shared" si="3"/>
        <v>5.5E-2</v>
      </c>
    </row>
    <row r="106" spans="1:8" ht="15.75" customHeight="1">
      <c r="A106" s="8" t="s">
        <v>2658</v>
      </c>
      <c r="B106" s="35">
        <v>44924</v>
      </c>
      <c r="C106" s="34" t="s">
        <v>3397</v>
      </c>
      <c r="D106" s="34" t="s">
        <v>4103</v>
      </c>
      <c r="E106" s="6">
        <f t="shared" si="1"/>
        <v>33.65</v>
      </c>
      <c r="F106" s="48">
        <v>2</v>
      </c>
      <c r="G106" s="6">
        <f t="shared" si="2"/>
        <v>16.824999999999999</v>
      </c>
      <c r="H106" s="58">
        <f t="shared" si="3"/>
        <v>16.824999999999999</v>
      </c>
    </row>
    <row r="107" spans="1:8" ht="15.75" customHeight="1">
      <c r="A107" s="8" t="s">
        <v>2658</v>
      </c>
      <c r="B107" s="35">
        <v>44924</v>
      </c>
      <c r="C107" s="34" t="s">
        <v>3983</v>
      </c>
      <c r="D107" s="34" t="s">
        <v>59</v>
      </c>
      <c r="E107" s="6">
        <f t="shared" si="1"/>
        <v>2.9</v>
      </c>
      <c r="F107" s="48">
        <v>2</v>
      </c>
      <c r="G107" s="6">
        <f t="shared" si="2"/>
        <v>1.45</v>
      </c>
      <c r="H107" s="58">
        <f t="shared" si="3"/>
        <v>1.45</v>
      </c>
    </row>
    <row r="108" spans="1:8" ht="15.75" customHeight="1">
      <c r="A108" s="8" t="s">
        <v>2658</v>
      </c>
      <c r="B108" s="35">
        <v>44924</v>
      </c>
      <c r="C108" s="34" t="s">
        <v>3415</v>
      </c>
      <c r="D108" s="34" t="s">
        <v>4104</v>
      </c>
      <c r="E108" s="6">
        <f t="shared" si="1"/>
        <v>6.02</v>
      </c>
      <c r="F108" s="48">
        <v>2</v>
      </c>
      <c r="G108" s="6">
        <f t="shared" si="2"/>
        <v>3.01</v>
      </c>
      <c r="H108" s="58">
        <f t="shared" si="3"/>
        <v>3.01</v>
      </c>
    </row>
    <row r="109" spans="1:8" ht="15.75" customHeight="1">
      <c r="A109" s="8" t="s">
        <v>2658</v>
      </c>
      <c r="B109" s="35">
        <v>44924</v>
      </c>
      <c r="C109" s="34" t="s">
        <v>4105</v>
      </c>
      <c r="D109" s="34" t="s">
        <v>4106</v>
      </c>
      <c r="E109" s="6">
        <f t="shared" si="1"/>
        <v>9.2200000000000006</v>
      </c>
      <c r="F109" s="48">
        <v>2</v>
      </c>
      <c r="G109" s="6">
        <f t="shared" si="2"/>
        <v>4.6100000000000003</v>
      </c>
      <c r="H109" s="58">
        <f t="shared" si="3"/>
        <v>4.6100000000000003</v>
      </c>
    </row>
    <row r="110" spans="1:8" ht="15.75" customHeight="1">
      <c r="A110" s="8" t="s">
        <v>2658</v>
      </c>
      <c r="B110" s="35">
        <v>44924</v>
      </c>
      <c r="C110" s="34" t="s">
        <v>2461</v>
      </c>
      <c r="D110" s="34" t="s">
        <v>1173</v>
      </c>
      <c r="E110" s="6">
        <f t="shared" si="1"/>
        <v>4.55</v>
      </c>
      <c r="F110" s="48">
        <v>2</v>
      </c>
      <c r="G110" s="6">
        <f t="shared" si="2"/>
        <v>2.2749999999999999</v>
      </c>
      <c r="H110" s="58">
        <f t="shared" si="3"/>
        <v>2.2749999999999999</v>
      </c>
    </row>
    <row r="111" spans="1:8" ht="15.75" customHeight="1">
      <c r="A111" s="8" t="s">
        <v>2658</v>
      </c>
      <c r="B111" s="33">
        <v>44925</v>
      </c>
      <c r="C111" s="34" t="s">
        <v>3397</v>
      </c>
      <c r="D111" s="36" t="s">
        <v>4107</v>
      </c>
      <c r="E111" s="6">
        <f t="shared" si="1"/>
        <v>36.51</v>
      </c>
      <c r="F111" s="48">
        <v>2</v>
      </c>
      <c r="G111" s="6">
        <f t="shared" si="2"/>
        <v>18.254999999999999</v>
      </c>
      <c r="H111" s="58">
        <f t="shared" si="3"/>
        <v>18.254999999999999</v>
      </c>
    </row>
    <row r="112" spans="1:8" ht="15.75" customHeight="1">
      <c r="A112" s="8" t="s">
        <v>2658</v>
      </c>
      <c r="B112" s="35">
        <v>44925</v>
      </c>
      <c r="C112" s="34" t="s">
        <v>1910</v>
      </c>
      <c r="D112" s="34" t="s">
        <v>560</v>
      </c>
      <c r="E112" s="6">
        <f t="shared" si="1"/>
        <v>4.2</v>
      </c>
      <c r="F112" s="48">
        <v>2</v>
      </c>
      <c r="G112" s="6">
        <f t="shared" si="2"/>
        <v>2.1</v>
      </c>
      <c r="H112" s="58">
        <f t="shared" si="3"/>
        <v>2.1</v>
      </c>
    </row>
    <row r="113" spans="1:8" ht="15.75" customHeight="1">
      <c r="A113" s="8" t="s">
        <v>2658</v>
      </c>
      <c r="B113" s="33">
        <v>44925</v>
      </c>
      <c r="C113" s="34" t="s">
        <v>2464</v>
      </c>
      <c r="D113" s="34" t="s">
        <v>3734</v>
      </c>
      <c r="E113" s="6">
        <f t="shared" si="1"/>
        <v>7.06</v>
      </c>
      <c r="F113" s="48">
        <v>2</v>
      </c>
      <c r="G113" s="6">
        <f t="shared" si="2"/>
        <v>3.53</v>
      </c>
      <c r="H113" s="58">
        <f t="shared" si="3"/>
        <v>3.53</v>
      </c>
    </row>
    <row r="114" spans="1:8" ht="15.75" customHeight="1">
      <c r="A114" s="8" t="s">
        <v>2658</v>
      </c>
      <c r="B114" s="33">
        <v>44925</v>
      </c>
      <c r="C114" s="34" t="s">
        <v>3415</v>
      </c>
      <c r="D114" s="34" t="s">
        <v>2443</v>
      </c>
      <c r="E114" s="6">
        <f t="shared" si="1"/>
        <v>1.1000000000000001</v>
      </c>
      <c r="F114" s="48">
        <v>2</v>
      </c>
      <c r="G114" s="6">
        <f t="shared" si="2"/>
        <v>0.55000000000000004</v>
      </c>
      <c r="H114" s="58">
        <f t="shared" si="3"/>
        <v>0.55000000000000004</v>
      </c>
    </row>
    <row r="115" spans="1:8" ht="15.75" customHeight="1">
      <c r="A115" s="8" t="s">
        <v>2658</v>
      </c>
      <c r="B115" s="33">
        <v>44925</v>
      </c>
      <c r="C115" s="34" t="s">
        <v>3924</v>
      </c>
      <c r="D115" s="34" t="s">
        <v>2127</v>
      </c>
      <c r="E115" s="6">
        <f t="shared" si="1"/>
        <v>9.1999999999999993</v>
      </c>
      <c r="F115" s="48">
        <v>2</v>
      </c>
      <c r="G115" s="6">
        <f t="shared" si="2"/>
        <v>4.5999999999999996</v>
      </c>
      <c r="H115" s="58">
        <f t="shared" si="3"/>
        <v>4.5999999999999996</v>
      </c>
    </row>
    <row r="116" spans="1:8" ht="15.75" customHeight="1">
      <c r="A116" s="8" t="s">
        <v>2658</v>
      </c>
      <c r="B116" s="35">
        <v>44925</v>
      </c>
      <c r="C116" s="34" t="s">
        <v>3496</v>
      </c>
      <c r="D116" s="34" t="s">
        <v>618</v>
      </c>
      <c r="E116" s="6">
        <f t="shared" si="1"/>
        <v>13</v>
      </c>
      <c r="F116" s="48">
        <v>0</v>
      </c>
      <c r="G116" s="6" t="str">
        <f t="shared" si="2"/>
        <v/>
      </c>
      <c r="H116" s="58">
        <f t="shared" si="3"/>
        <v>13</v>
      </c>
    </row>
    <row r="117" spans="1:8" ht="15.75" customHeight="1">
      <c r="A117" s="8" t="s">
        <v>2658</v>
      </c>
      <c r="B117" s="33">
        <v>44925</v>
      </c>
      <c r="C117" s="34" t="s">
        <v>3496</v>
      </c>
      <c r="D117" s="34" t="s">
        <v>4108</v>
      </c>
      <c r="E117" s="6">
        <f t="shared" si="1"/>
        <v>53.61</v>
      </c>
      <c r="F117" s="49">
        <v>0</v>
      </c>
      <c r="G117" s="6" t="str">
        <f t="shared" si="2"/>
        <v/>
      </c>
      <c r="H117" s="58">
        <f t="shared" si="3"/>
        <v>53.61</v>
      </c>
    </row>
    <row r="118" spans="1:8" ht="15.75" customHeight="1">
      <c r="A118" s="8" t="s">
        <v>2658</v>
      </c>
      <c r="B118" s="35">
        <v>44926</v>
      </c>
      <c r="C118" s="34" t="s">
        <v>3397</v>
      </c>
      <c r="D118" s="36" t="s">
        <v>4109</v>
      </c>
      <c r="E118" s="6">
        <f t="shared" si="1"/>
        <v>65</v>
      </c>
      <c r="F118" s="48">
        <v>2</v>
      </c>
      <c r="G118" s="6">
        <f t="shared" si="2"/>
        <v>32.5</v>
      </c>
      <c r="H118" s="58">
        <f t="shared" si="3"/>
        <v>32.5</v>
      </c>
    </row>
    <row r="119" spans="1:8" ht="15.75" customHeight="1">
      <c r="A119" s="8" t="s">
        <v>2658</v>
      </c>
      <c r="B119" s="33">
        <v>44926</v>
      </c>
      <c r="C119" s="34" t="s">
        <v>114</v>
      </c>
      <c r="D119" s="34" t="s">
        <v>329</v>
      </c>
      <c r="E119" s="6">
        <f t="shared" si="1"/>
        <v>2.8</v>
      </c>
      <c r="F119" s="48">
        <v>0</v>
      </c>
      <c r="G119" s="6" t="str">
        <f t="shared" si="2"/>
        <v/>
      </c>
      <c r="H119" s="58">
        <f t="shared" si="3"/>
        <v>2.8</v>
      </c>
    </row>
    <row r="120" spans="1:8" ht="15.75" customHeight="1">
      <c r="A120" s="8" t="s">
        <v>2658</v>
      </c>
      <c r="B120" s="33">
        <v>44926</v>
      </c>
      <c r="C120" s="34" t="s">
        <v>4105</v>
      </c>
      <c r="D120" s="34" t="s">
        <v>4110</v>
      </c>
      <c r="E120" s="6">
        <f t="shared" si="1"/>
        <v>57.91</v>
      </c>
      <c r="F120" s="49">
        <v>2</v>
      </c>
      <c r="G120" s="6">
        <f t="shared" si="2"/>
        <v>28.954999999999998</v>
      </c>
      <c r="H120" s="58">
        <f t="shared" si="3"/>
        <v>28.954999999999998</v>
      </c>
    </row>
    <row r="121" spans="1:8" ht="15.75" customHeight="1">
      <c r="A121" s="8" t="s">
        <v>2658</v>
      </c>
      <c r="B121" s="33">
        <v>44926</v>
      </c>
      <c r="C121" s="34" t="s">
        <v>504</v>
      </c>
      <c r="D121" s="34" t="s">
        <v>3652</v>
      </c>
      <c r="E121" s="6">
        <f t="shared" si="1"/>
        <v>19.399999999999999</v>
      </c>
      <c r="F121" s="48">
        <v>2</v>
      </c>
      <c r="G121" s="6">
        <f t="shared" si="2"/>
        <v>9.6999999999999993</v>
      </c>
      <c r="H121" s="58">
        <f t="shared" si="3"/>
        <v>9.6999999999999993</v>
      </c>
    </row>
    <row r="122" spans="1:8" ht="15.75" customHeight="1">
      <c r="A122" s="8" t="s">
        <v>2658</v>
      </c>
      <c r="B122" s="33">
        <v>44926</v>
      </c>
      <c r="C122" s="34" t="s">
        <v>3385</v>
      </c>
      <c r="D122" s="34" t="s">
        <v>1108</v>
      </c>
      <c r="E122" s="6">
        <f t="shared" si="1"/>
        <v>6.98</v>
      </c>
      <c r="F122" s="48">
        <v>0</v>
      </c>
      <c r="G122" s="6" t="str">
        <f t="shared" si="2"/>
        <v/>
      </c>
      <c r="H122" s="58">
        <f t="shared" si="3"/>
        <v>6.98</v>
      </c>
    </row>
    <row r="123" spans="1:8" ht="15.75" customHeight="1">
      <c r="A123" s="8" t="s">
        <v>2658</v>
      </c>
      <c r="B123" s="35">
        <v>44927</v>
      </c>
      <c r="C123" s="36" t="s">
        <v>3547</v>
      </c>
      <c r="D123" s="36" t="s">
        <v>387</v>
      </c>
      <c r="E123" s="6">
        <f t="shared" si="1"/>
        <v>1</v>
      </c>
      <c r="F123" s="49">
        <v>2</v>
      </c>
      <c r="G123" s="6">
        <f t="shared" si="2"/>
        <v>0.5</v>
      </c>
      <c r="H123" s="58">
        <f t="shared" si="3"/>
        <v>0.5</v>
      </c>
    </row>
    <row r="124" spans="1:8" ht="15.75" customHeight="1">
      <c r="A124" s="8" t="s">
        <v>2658</v>
      </c>
      <c r="B124" s="33">
        <v>44927</v>
      </c>
      <c r="C124" s="34" t="s">
        <v>2713</v>
      </c>
      <c r="D124" s="34" t="s">
        <v>987</v>
      </c>
      <c r="E124" s="6">
        <f t="shared" si="1"/>
        <v>1.51</v>
      </c>
      <c r="F124" s="48">
        <v>2</v>
      </c>
      <c r="G124" s="6">
        <f t="shared" si="2"/>
        <v>0.755</v>
      </c>
      <c r="H124" s="58">
        <f t="shared" si="3"/>
        <v>0.755</v>
      </c>
    </row>
    <row r="125" spans="1:8" ht="15.75" customHeight="1">
      <c r="A125" s="8" t="s">
        <v>2658</v>
      </c>
      <c r="B125" s="33">
        <v>44927</v>
      </c>
      <c r="C125" s="34" t="s">
        <v>1098</v>
      </c>
      <c r="D125" s="34" t="s">
        <v>792</v>
      </c>
      <c r="E125" s="6">
        <f t="shared" si="1"/>
        <v>4</v>
      </c>
      <c r="F125" s="48">
        <v>2</v>
      </c>
      <c r="G125" s="6">
        <f t="shared" si="2"/>
        <v>2</v>
      </c>
      <c r="H125" s="58">
        <f t="shared" si="3"/>
        <v>2</v>
      </c>
    </row>
    <row r="126" spans="1:8" ht="15.75" customHeight="1">
      <c r="A126" s="8" t="s">
        <v>2658</v>
      </c>
      <c r="B126" s="33">
        <v>44927</v>
      </c>
      <c r="C126" s="34" t="s">
        <v>3488</v>
      </c>
      <c r="D126" s="34" t="s">
        <v>3478</v>
      </c>
      <c r="E126" s="6">
        <f t="shared" si="1"/>
        <v>11.4</v>
      </c>
      <c r="F126" s="49">
        <v>2</v>
      </c>
      <c r="G126" s="6">
        <f t="shared" si="2"/>
        <v>5.7</v>
      </c>
      <c r="H126" s="58">
        <f t="shared" si="3"/>
        <v>5.7</v>
      </c>
    </row>
    <row r="127" spans="1:8" ht="15.75" customHeight="1">
      <c r="A127" s="8" t="s">
        <v>2658</v>
      </c>
      <c r="B127" s="33">
        <v>44927</v>
      </c>
      <c r="C127" s="34" t="s">
        <v>2713</v>
      </c>
      <c r="D127" s="34" t="s">
        <v>4111</v>
      </c>
      <c r="E127" s="6">
        <f t="shared" si="1"/>
        <v>1.1100000000000001</v>
      </c>
      <c r="F127" s="48">
        <v>2</v>
      </c>
      <c r="G127" s="6">
        <f t="shared" si="2"/>
        <v>0.55500000000000005</v>
      </c>
      <c r="H127" s="58">
        <f t="shared" si="3"/>
        <v>0.55500000000000005</v>
      </c>
    </row>
    <row r="128" spans="1:8" ht="15.75" customHeight="1">
      <c r="A128" s="8" t="s">
        <v>2658</v>
      </c>
      <c r="B128" s="33">
        <v>44927</v>
      </c>
      <c r="C128" s="34" t="s">
        <v>1098</v>
      </c>
      <c r="D128" s="34" t="s">
        <v>1677</v>
      </c>
      <c r="E128" s="6">
        <f t="shared" si="1"/>
        <v>52.8</v>
      </c>
      <c r="F128" s="48">
        <v>4</v>
      </c>
      <c r="G128" s="6">
        <f t="shared" si="2"/>
        <v>13.2</v>
      </c>
      <c r="H128" s="58">
        <f t="shared" si="3"/>
        <v>39.599999999999994</v>
      </c>
    </row>
    <row r="129" spans="1:8" ht="15.75" customHeight="1">
      <c r="A129" s="8" t="s">
        <v>2658</v>
      </c>
      <c r="B129" s="33">
        <v>44929</v>
      </c>
      <c r="C129" s="34" t="s">
        <v>3916</v>
      </c>
      <c r="D129" s="34" t="s">
        <v>749</v>
      </c>
      <c r="E129" s="6">
        <f t="shared" si="1"/>
        <v>70</v>
      </c>
      <c r="F129" s="49">
        <v>2</v>
      </c>
      <c r="G129" s="6">
        <f t="shared" si="2"/>
        <v>35</v>
      </c>
      <c r="H129" s="58">
        <f t="shared" si="3"/>
        <v>35</v>
      </c>
    </row>
    <row r="130" spans="1:8" ht="15.75" customHeight="1">
      <c r="A130" s="8" t="s">
        <v>3361</v>
      </c>
      <c r="B130" s="33">
        <v>44901</v>
      </c>
      <c r="C130" s="34" t="s">
        <v>292</v>
      </c>
      <c r="D130" s="34" t="s">
        <v>4112</v>
      </c>
      <c r="E130" s="6">
        <f t="shared" si="1"/>
        <v>79.16</v>
      </c>
      <c r="F130" s="49">
        <v>2</v>
      </c>
      <c r="G130" s="6">
        <f t="shared" si="2"/>
        <v>39.58</v>
      </c>
      <c r="H130" s="58">
        <f t="shared" si="3"/>
        <v>39.58</v>
      </c>
    </row>
    <row r="131" spans="1:8" ht="15.75" customHeight="1">
      <c r="A131" s="8" t="s">
        <v>3361</v>
      </c>
      <c r="B131" s="33">
        <v>44901</v>
      </c>
      <c r="C131" s="34" t="s">
        <v>3966</v>
      </c>
      <c r="D131" s="34" t="s">
        <v>358</v>
      </c>
      <c r="E131" s="6">
        <f t="shared" si="1"/>
        <v>10</v>
      </c>
      <c r="F131" s="49">
        <v>2</v>
      </c>
      <c r="G131" s="6">
        <f t="shared" si="2"/>
        <v>5</v>
      </c>
      <c r="H131" s="58">
        <f t="shared" si="3"/>
        <v>5</v>
      </c>
    </row>
    <row r="132" spans="1:8" ht="15.75" customHeight="1">
      <c r="A132" s="8" t="s">
        <v>3361</v>
      </c>
      <c r="B132" s="33">
        <v>44901</v>
      </c>
      <c r="C132" s="34" t="s">
        <v>3215</v>
      </c>
      <c r="D132" s="34" t="s">
        <v>2386</v>
      </c>
      <c r="E132" s="6">
        <f t="shared" si="1"/>
        <v>19</v>
      </c>
      <c r="F132" s="49">
        <v>2</v>
      </c>
      <c r="G132" s="6">
        <f t="shared" si="2"/>
        <v>9.5</v>
      </c>
      <c r="H132" s="58">
        <f t="shared" si="3"/>
        <v>9.5</v>
      </c>
    </row>
    <row r="133" spans="1:8" ht="15.75" customHeight="1">
      <c r="A133" s="8" t="s">
        <v>3361</v>
      </c>
      <c r="B133" s="33">
        <v>44906</v>
      </c>
      <c r="C133" s="34" t="s">
        <v>3965</v>
      </c>
      <c r="D133" s="34" t="s">
        <v>358</v>
      </c>
      <c r="E133" s="6">
        <f t="shared" si="1"/>
        <v>10</v>
      </c>
      <c r="F133" s="49">
        <v>2</v>
      </c>
      <c r="G133" s="6">
        <f t="shared" si="2"/>
        <v>5</v>
      </c>
      <c r="H133" s="58">
        <f t="shared" si="3"/>
        <v>5</v>
      </c>
    </row>
    <row r="134" spans="1:8" ht="15.75" customHeight="1">
      <c r="A134" s="8" t="s">
        <v>3361</v>
      </c>
      <c r="B134" s="33">
        <v>44906</v>
      </c>
      <c r="C134" s="34" t="s">
        <v>3966</v>
      </c>
      <c r="D134" s="34" t="s">
        <v>471</v>
      </c>
      <c r="E134" s="6">
        <f t="shared" si="1"/>
        <v>20</v>
      </c>
      <c r="F134" s="49">
        <v>2</v>
      </c>
      <c r="G134" s="6">
        <f t="shared" si="2"/>
        <v>10</v>
      </c>
      <c r="H134" s="58">
        <f t="shared" si="3"/>
        <v>10</v>
      </c>
    </row>
    <row r="135" spans="1:8" ht="15.75" customHeight="1">
      <c r="A135" s="8" t="s">
        <v>3361</v>
      </c>
      <c r="B135" s="35">
        <v>44912</v>
      </c>
      <c r="C135" s="34" t="s">
        <v>292</v>
      </c>
      <c r="D135" s="34" t="s">
        <v>4113</v>
      </c>
      <c r="E135" s="6">
        <f t="shared" si="1"/>
        <v>67.010000000000005</v>
      </c>
      <c r="F135" s="49">
        <v>2</v>
      </c>
      <c r="G135" s="6">
        <f t="shared" si="2"/>
        <v>33.505000000000003</v>
      </c>
      <c r="H135" s="58">
        <f t="shared" si="3"/>
        <v>33.505000000000003</v>
      </c>
    </row>
    <row r="136" spans="1:8" ht="15.75" customHeight="1">
      <c r="A136" s="8" t="s">
        <v>3361</v>
      </c>
      <c r="B136" s="35">
        <v>44919</v>
      </c>
      <c r="C136" s="34" t="s">
        <v>3966</v>
      </c>
      <c r="D136" s="34" t="s">
        <v>471</v>
      </c>
      <c r="E136" s="6">
        <f t="shared" si="1"/>
        <v>20</v>
      </c>
      <c r="F136" s="49">
        <v>2</v>
      </c>
      <c r="G136" s="6">
        <f t="shared" si="2"/>
        <v>10</v>
      </c>
      <c r="H136" s="58">
        <f t="shared" si="3"/>
        <v>10</v>
      </c>
    </row>
    <row r="137" spans="1:8" ht="15.75" customHeight="1">
      <c r="A137" s="8" t="s">
        <v>3361</v>
      </c>
      <c r="B137" s="35">
        <v>44920</v>
      </c>
      <c r="C137" s="34" t="s">
        <v>3965</v>
      </c>
      <c r="D137" s="34" t="s">
        <v>358</v>
      </c>
      <c r="E137" s="6">
        <f t="shared" si="1"/>
        <v>10</v>
      </c>
      <c r="F137" s="49">
        <v>2</v>
      </c>
      <c r="G137" s="6">
        <f t="shared" si="2"/>
        <v>5</v>
      </c>
      <c r="H137" s="58">
        <f t="shared" si="3"/>
        <v>5</v>
      </c>
    </row>
    <row r="138" spans="1:8" ht="15.75" customHeight="1">
      <c r="A138" s="8" t="s">
        <v>3361</v>
      </c>
      <c r="B138" s="35">
        <v>44924</v>
      </c>
      <c r="C138" s="34" t="s">
        <v>292</v>
      </c>
      <c r="D138" s="34" t="s">
        <v>4114</v>
      </c>
      <c r="E138" s="6">
        <f t="shared" si="1"/>
        <v>68.099999999999994</v>
      </c>
      <c r="F138" s="49">
        <v>2</v>
      </c>
      <c r="G138" s="6">
        <f t="shared" si="2"/>
        <v>34.049999999999997</v>
      </c>
      <c r="H138" s="58">
        <f t="shared" si="3"/>
        <v>34.049999999999997</v>
      </c>
    </row>
    <row r="139" spans="1:8" ht="15.75" customHeight="1">
      <c r="A139" s="8"/>
      <c r="B139" s="35"/>
      <c r="E139" s="6"/>
      <c r="F139" s="49"/>
      <c r="G139" s="6"/>
      <c r="H139" s="58"/>
    </row>
    <row r="140" spans="1:8" ht="15.75" customHeight="1">
      <c r="A140" s="8"/>
      <c r="B140" s="35"/>
      <c r="E140" s="6"/>
      <c r="F140" s="49"/>
      <c r="G140" s="6"/>
      <c r="H140" s="58"/>
    </row>
    <row r="141" spans="1:8" ht="15.75" customHeight="1">
      <c r="A141" s="8"/>
      <c r="B141" s="35"/>
      <c r="E141" s="6"/>
      <c r="F141" s="49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A146" s="8"/>
      <c r="B146" s="33"/>
      <c r="E146" s="6"/>
      <c r="F146" s="49"/>
      <c r="G146" s="6"/>
      <c r="H146" s="58"/>
    </row>
    <row r="147" spans="1:8" ht="15.75" customHeight="1">
      <c r="A147" s="8"/>
      <c r="B147" s="35"/>
      <c r="E147" s="6"/>
      <c r="F147" s="49"/>
      <c r="G147" s="6"/>
      <c r="H147" s="58"/>
    </row>
    <row r="148" spans="1:8" ht="15.75" customHeight="1">
      <c r="A148" s="8"/>
      <c r="B148" s="35"/>
      <c r="E148" s="6"/>
      <c r="F148" s="49"/>
      <c r="G148" s="6"/>
      <c r="H148" s="58"/>
    </row>
    <row r="149" spans="1:8" ht="15.75" customHeight="1">
      <c r="A149" s="8"/>
      <c r="B149" s="35"/>
      <c r="E149" s="6"/>
      <c r="F149" s="49"/>
      <c r="G149" s="6"/>
      <c r="H149" s="58"/>
    </row>
    <row r="150" spans="1:8" ht="15.75" customHeight="1">
      <c r="A150" s="8"/>
      <c r="B150" s="33"/>
      <c r="E150" s="6"/>
      <c r="F150" s="49"/>
      <c r="G150" s="6"/>
      <c r="H150" s="58"/>
    </row>
    <row r="151" spans="1:8" ht="15.75" customHeight="1">
      <c r="B151" s="68"/>
      <c r="E151" s="6"/>
      <c r="F151" s="49"/>
      <c r="G151" s="6"/>
      <c r="H151" s="58"/>
    </row>
    <row r="152" spans="1:8" ht="15.75" customHeight="1">
      <c r="B152" s="68"/>
      <c r="E152" s="6"/>
      <c r="F152" s="49"/>
      <c r="G152" s="6"/>
      <c r="H152" s="58"/>
    </row>
    <row r="153" spans="1:8" ht="15.75" customHeight="1">
      <c r="B153" s="68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9"/>
      <c r="E155" s="6"/>
      <c r="F155" s="49"/>
      <c r="G155" s="6"/>
      <c r="H155" s="58"/>
    </row>
    <row r="156" spans="1:8" ht="15.75" customHeight="1">
      <c r="B156" s="69"/>
      <c r="E156" s="6"/>
      <c r="F156" s="49"/>
      <c r="G156" s="6"/>
      <c r="H156" s="58"/>
    </row>
    <row r="157" spans="1:8" ht="15.75" customHeight="1">
      <c r="B157" s="69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33"/>
      <c r="E163" s="6"/>
      <c r="F163" s="49"/>
      <c r="G163" s="6"/>
      <c r="H163" s="58"/>
    </row>
    <row r="164" spans="2:8" ht="15.75" customHeight="1">
      <c r="F164" s="49"/>
      <c r="G164" s="13"/>
    </row>
    <row r="165" spans="2:8" ht="15.75" customHeight="1">
      <c r="F165" s="49"/>
      <c r="G165" s="13"/>
    </row>
    <row r="166" spans="2:8" ht="15.75" customHeight="1">
      <c r="F166" s="49"/>
      <c r="G166" s="13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63" xr:uid="{65621B19-E19C-444C-B713-CE5F1947B9F1}">
        <sortState xmlns:xlrd2="http://schemas.microsoft.com/office/spreadsheetml/2017/richdata2" ref="A2:H163">
          <sortCondition descending="1" ref="E2:E163"/>
          <sortCondition descending="1" ref="H2:H163"/>
        </sortState>
      </autoFilter>
    </customSheetView>
  </customSheetViews>
  <hyperlinks>
    <hyperlink ref="C12" r:id="rId1" xr:uid="{00000000-0004-0000-3700-000000000000}"/>
    <hyperlink ref="C27" r:id="rId2" xr:uid="{00000000-0004-0000-3700-000001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4115</v>
      </c>
      <c r="B1" s="8"/>
      <c r="C1" s="8"/>
      <c r="D1" s="8"/>
      <c r="E1" s="6">
        <f>SUM(E3:E200)</f>
        <v>5561.3799999999974</v>
      </c>
      <c r="F1" s="48"/>
      <c r="G1" s="70">
        <f t="shared" ref="G1:H1" si="0">SUM(G3:G200)</f>
        <v>2662.712500000001</v>
      </c>
      <c r="H1" s="71">
        <f t="shared" si="0"/>
        <v>2898.6675000000005</v>
      </c>
      <c r="I1" s="31" t="s">
        <v>1864</v>
      </c>
      <c r="J1" s="31">
        <f>G1*1</f>
        <v>2662.712500000001</v>
      </c>
      <c r="K1" s="31">
        <f>SUM(G1:H1)-J1</f>
        <v>2898.6675</v>
      </c>
      <c r="L1" s="31">
        <f>SUM(J1:K1)</f>
        <v>5561.380000000001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2908.712500000001</v>
      </c>
      <c r="K2" s="31">
        <f>K1+K6+K7</f>
        <v>3267.6675</v>
      </c>
      <c r="L2" s="31">
        <f>SUM(J2:K2)</f>
        <v>6176.380000000001</v>
      </c>
    </row>
    <row r="3" spans="1:12" ht="15.75">
      <c r="A3" s="8" t="s">
        <v>2658</v>
      </c>
      <c r="B3" s="35">
        <v>44927</v>
      </c>
      <c r="C3" s="34" t="s">
        <v>3794</v>
      </c>
      <c r="D3" s="34" t="s">
        <v>44</v>
      </c>
      <c r="E3" s="6">
        <f t="shared" ref="E3:E61" si="1">MID(D3,3,LEN(D3)-2)+0</f>
        <v>6.9</v>
      </c>
      <c r="F3" s="48">
        <v>0</v>
      </c>
      <c r="G3" s="6" t="str">
        <f t="shared" ref="G3:G137" si="2">IFERROR(E3/F3,"")</f>
        <v/>
      </c>
      <c r="H3" s="58">
        <f t="shared" ref="H3:H137" si="3">IF(F3=0,E3,E3-G3)</f>
        <v>6.9</v>
      </c>
      <c r="I3" s="60" t="s">
        <v>1868</v>
      </c>
      <c r="J3" s="61">
        <f>J1-J7+J6</f>
        <v>2908.712500000001</v>
      </c>
      <c r="K3" s="32"/>
      <c r="L3" s="32"/>
    </row>
    <row r="4" spans="1:12">
      <c r="A4" s="8" t="s">
        <v>2658</v>
      </c>
      <c r="B4" s="35">
        <v>44927</v>
      </c>
      <c r="C4" s="34" t="s">
        <v>2280</v>
      </c>
      <c r="D4" s="34" t="s">
        <v>4116</v>
      </c>
      <c r="E4" s="6">
        <f t="shared" si="1"/>
        <v>61.65</v>
      </c>
      <c r="F4" s="48">
        <v>2</v>
      </c>
      <c r="G4" s="6">
        <f t="shared" si="2"/>
        <v>30.824999999999999</v>
      </c>
      <c r="H4" s="58">
        <f t="shared" si="3"/>
        <v>30.824999999999999</v>
      </c>
    </row>
    <row r="5" spans="1:12" ht="15.75">
      <c r="A5" s="8" t="s">
        <v>2658</v>
      </c>
      <c r="B5" s="35">
        <v>44928</v>
      </c>
      <c r="C5" s="34" t="s">
        <v>458</v>
      </c>
      <c r="D5" s="34" t="s">
        <v>34</v>
      </c>
      <c r="E5" s="6">
        <f t="shared" si="1"/>
        <v>7.9</v>
      </c>
      <c r="F5" s="48">
        <v>2</v>
      </c>
      <c r="G5" s="6">
        <f t="shared" si="2"/>
        <v>3.95</v>
      </c>
      <c r="H5" s="58">
        <f t="shared" si="3"/>
        <v>3.95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44928</v>
      </c>
      <c r="C6" s="34" t="s">
        <v>4117</v>
      </c>
      <c r="D6" s="34" t="s">
        <v>501</v>
      </c>
      <c r="E6" s="6">
        <f t="shared" si="1"/>
        <v>5</v>
      </c>
      <c r="F6" s="48">
        <v>2</v>
      </c>
      <c r="G6" s="6">
        <f t="shared" si="2"/>
        <v>2.5</v>
      </c>
      <c r="H6" s="58">
        <f t="shared" si="3"/>
        <v>2.5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44928</v>
      </c>
      <c r="C7" s="34" t="s">
        <v>3397</v>
      </c>
      <c r="D7" s="34" t="s">
        <v>4118</v>
      </c>
      <c r="E7" s="6">
        <f t="shared" si="1"/>
        <v>2.4700000000000002</v>
      </c>
      <c r="F7" s="48">
        <v>2</v>
      </c>
      <c r="G7" s="6">
        <f t="shared" si="2"/>
        <v>1.2350000000000001</v>
      </c>
      <c r="H7" s="58">
        <f t="shared" si="3"/>
        <v>1.2350000000000001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44928</v>
      </c>
      <c r="C8" s="34" t="s">
        <v>3877</v>
      </c>
      <c r="D8" s="34" t="s">
        <v>4119</v>
      </c>
      <c r="E8" s="6">
        <f t="shared" si="1"/>
        <v>132.69999999999999</v>
      </c>
      <c r="F8" s="57">
        <v>2</v>
      </c>
      <c r="G8" s="6">
        <f t="shared" si="2"/>
        <v>66.349999999999994</v>
      </c>
      <c r="H8" s="58">
        <f t="shared" si="3"/>
        <v>66.349999999999994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44928</v>
      </c>
      <c r="C9" s="34" t="s">
        <v>458</v>
      </c>
      <c r="D9" s="34" t="s">
        <v>249</v>
      </c>
      <c r="E9" s="6">
        <f t="shared" si="1"/>
        <v>8</v>
      </c>
      <c r="F9" s="48">
        <v>2</v>
      </c>
      <c r="G9" s="6">
        <f t="shared" si="2"/>
        <v>4</v>
      </c>
      <c r="H9" s="58">
        <f t="shared" si="3"/>
        <v>4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44929</v>
      </c>
      <c r="C10" s="34" t="s">
        <v>4120</v>
      </c>
      <c r="D10" s="36" t="s">
        <v>59</v>
      </c>
      <c r="E10" s="6">
        <f t="shared" si="1"/>
        <v>2.9</v>
      </c>
      <c r="F10" s="48">
        <v>2</v>
      </c>
      <c r="G10" s="6">
        <f t="shared" si="2"/>
        <v>1.45</v>
      </c>
      <c r="H10" s="58">
        <f t="shared" si="3"/>
        <v>1.45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44929</v>
      </c>
      <c r="C11" s="34" t="s">
        <v>3959</v>
      </c>
      <c r="D11" s="34" t="s">
        <v>4121</v>
      </c>
      <c r="E11" s="6">
        <f t="shared" si="1"/>
        <v>221.4</v>
      </c>
      <c r="F11" s="48">
        <v>2</v>
      </c>
      <c r="G11" s="6">
        <f t="shared" si="2"/>
        <v>110.7</v>
      </c>
      <c r="H11" s="58">
        <f t="shared" si="3"/>
        <v>110.7</v>
      </c>
    </row>
    <row r="12" spans="1:12" ht="15.75">
      <c r="A12" s="8" t="s">
        <v>2658</v>
      </c>
      <c r="B12" s="35">
        <v>44929</v>
      </c>
      <c r="C12" s="34" t="s">
        <v>3081</v>
      </c>
      <c r="D12" s="34" t="s">
        <v>4122</v>
      </c>
      <c r="E12" s="6">
        <f t="shared" si="1"/>
        <v>33.299999999999997</v>
      </c>
      <c r="F12" s="48">
        <v>2</v>
      </c>
      <c r="G12" s="6">
        <f t="shared" si="2"/>
        <v>16.649999999999999</v>
      </c>
      <c r="H12" s="58">
        <f t="shared" si="3"/>
        <v>16.649999999999999</v>
      </c>
      <c r="I12" s="1" t="s">
        <v>1818</v>
      </c>
      <c r="J12" s="16">
        <f>J8-K2</f>
        <v>2330.3325</v>
      </c>
      <c r="K12" s="17">
        <f t="shared" ref="K12:K13" si="4">J12/J8</f>
        <v>0.41627947481243299</v>
      </c>
    </row>
    <row r="13" spans="1:12" ht="15.75">
      <c r="A13" s="8" t="s">
        <v>2658</v>
      </c>
      <c r="B13" s="35">
        <v>44929</v>
      </c>
      <c r="C13" s="34" t="s">
        <v>4123</v>
      </c>
      <c r="D13" s="34" t="s">
        <v>618</v>
      </c>
      <c r="E13" s="6">
        <f t="shared" si="1"/>
        <v>13</v>
      </c>
      <c r="F13" s="48">
        <v>2</v>
      </c>
      <c r="G13" s="6">
        <f t="shared" si="2"/>
        <v>6.5</v>
      </c>
      <c r="H13" s="58">
        <f t="shared" si="3"/>
        <v>6.5</v>
      </c>
      <c r="I13" s="1" t="s">
        <v>1821</v>
      </c>
      <c r="J13" s="16">
        <f>J9-J2</f>
        <v>1046.537499999999</v>
      </c>
      <c r="K13" s="17">
        <f t="shared" si="4"/>
        <v>0.26459452626256219</v>
      </c>
    </row>
    <row r="14" spans="1:12">
      <c r="A14" s="8" t="s">
        <v>2658</v>
      </c>
      <c r="B14" s="35">
        <v>44930</v>
      </c>
      <c r="C14" s="36" t="s">
        <v>3794</v>
      </c>
      <c r="D14" s="36" t="s">
        <v>2976</v>
      </c>
      <c r="E14" s="6">
        <f t="shared" si="1"/>
        <v>12.8</v>
      </c>
      <c r="F14" s="48">
        <v>2</v>
      </c>
      <c r="G14" s="6">
        <f t="shared" si="2"/>
        <v>6.4</v>
      </c>
      <c r="H14" s="58">
        <f t="shared" si="3"/>
        <v>6.4</v>
      </c>
    </row>
    <row r="15" spans="1:12">
      <c r="A15" s="8" t="s">
        <v>2658</v>
      </c>
      <c r="B15" s="35">
        <v>44930</v>
      </c>
      <c r="C15" s="34" t="s">
        <v>3925</v>
      </c>
      <c r="D15" s="34" t="s">
        <v>38</v>
      </c>
      <c r="E15" s="6">
        <f t="shared" si="1"/>
        <v>7.2</v>
      </c>
      <c r="F15" s="48">
        <v>2</v>
      </c>
      <c r="G15" s="6">
        <f t="shared" si="2"/>
        <v>3.6</v>
      </c>
      <c r="H15" s="58">
        <f t="shared" si="3"/>
        <v>3.6</v>
      </c>
    </row>
    <row r="16" spans="1:12">
      <c r="A16" s="8" t="s">
        <v>2658</v>
      </c>
      <c r="B16" s="35">
        <v>44930</v>
      </c>
      <c r="C16" s="34" t="s">
        <v>2461</v>
      </c>
      <c r="D16" s="34" t="s">
        <v>4124</v>
      </c>
      <c r="E16" s="6">
        <f t="shared" si="1"/>
        <v>1.87</v>
      </c>
      <c r="F16" s="48">
        <v>2</v>
      </c>
      <c r="G16" s="6">
        <f t="shared" si="2"/>
        <v>0.93500000000000005</v>
      </c>
      <c r="H16" s="58">
        <f t="shared" si="3"/>
        <v>0.93500000000000005</v>
      </c>
    </row>
    <row r="17" spans="1:10">
      <c r="A17" s="8" t="s">
        <v>2658</v>
      </c>
      <c r="B17" s="35">
        <v>44930</v>
      </c>
      <c r="C17" s="34" t="s">
        <v>2151</v>
      </c>
      <c r="D17" s="34" t="s">
        <v>2238</v>
      </c>
      <c r="E17" s="6">
        <f t="shared" si="1"/>
        <v>19.2</v>
      </c>
      <c r="F17" s="48">
        <v>1</v>
      </c>
      <c r="G17" s="6">
        <f t="shared" si="2"/>
        <v>19.2</v>
      </c>
      <c r="H17" s="58">
        <f t="shared" si="3"/>
        <v>0</v>
      </c>
    </row>
    <row r="18" spans="1:10">
      <c r="A18" s="8" t="s">
        <v>2658</v>
      </c>
      <c r="B18" s="35">
        <v>44930</v>
      </c>
      <c r="C18" s="34" t="s">
        <v>4125</v>
      </c>
      <c r="D18" s="34" t="s">
        <v>1612</v>
      </c>
      <c r="E18" s="6">
        <f t="shared" si="1"/>
        <v>4.7</v>
      </c>
      <c r="F18" s="48">
        <v>2</v>
      </c>
      <c r="G18" s="6">
        <f t="shared" si="2"/>
        <v>2.35</v>
      </c>
      <c r="H18" s="58">
        <f t="shared" si="3"/>
        <v>2.35</v>
      </c>
    </row>
    <row r="19" spans="1:10">
      <c r="A19" s="8" t="s">
        <v>2658</v>
      </c>
      <c r="B19" s="33">
        <v>44931</v>
      </c>
      <c r="C19" s="34" t="s">
        <v>3989</v>
      </c>
      <c r="D19" s="34" t="s">
        <v>501</v>
      </c>
      <c r="E19" s="6">
        <f t="shared" si="1"/>
        <v>5</v>
      </c>
      <c r="F19" s="48">
        <v>0</v>
      </c>
      <c r="G19" s="6" t="str">
        <f t="shared" si="2"/>
        <v/>
      </c>
      <c r="H19" s="58">
        <f t="shared" si="3"/>
        <v>5</v>
      </c>
    </row>
    <row r="20" spans="1:10">
      <c r="A20" s="8" t="s">
        <v>2658</v>
      </c>
      <c r="B20" s="35">
        <v>44931</v>
      </c>
      <c r="C20" s="34" t="s">
        <v>4126</v>
      </c>
      <c r="D20" s="34" t="s">
        <v>57</v>
      </c>
      <c r="E20" s="6">
        <f t="shared" si="1"/>
        <v>4.4000000000000004</v>
      </c>
      <c r="F20" s="48">
        <v>1</v>
      </c>
      <c r="G20" s="6">
        <f t="shared" si="2"/>
        <v>4.4000000000000004</v>
      </c>
      <c r="H20" s="58">
        <f t="shared" si="3"/>
        <v>0</v>
      </c>
    </row>
    <row r="21" spans="1:10" ht="15.75" customHeight="1">
      <c r="A21" s="8" t="s">
        <v>2658</v>
      </c>
      <c r="B21" s="35">
        <v>44931</v>
      </c>
      <c r="C21" s="34" t="s">
        <v>4127</v>
      </c>
      <c r="D21" s="34" t="s">
        <v>2070</v>
      </c>
      <c r="E21" s="6">
        <f t="shared" si="1"/>
        <v>13.11</v>
      </c>
      <c r="F21" s="48">
        <v>2</v>
      </c>
      <c r="G21" s="6">
        <f t="shared" si="2"/>
        <v>6.5549999999999997</v>
      </c>
      <c r="H21" s="58">
        <f t="shared" si="3"/>
        <v>6.5549999999999997</v>
      </c>
    </row>
    <row r="22" spans="1:10" ht="15.75" customHeight="1">
      <c r="A22" s="8" t="s">
        <v>2658</v>
      </c>
      <c r="B22" s="35">
        <v>44931</v>
      </c>
      <c r="C22" s="34" t="s">
        <v>3989</v>
      </c>
      <c r="D22" s="34" t="s">
        <v>501</v>
      </c>
      <c r="E22" s="6">
        <f t="shared" si="1"/>
        <v>5</v>
      </c>
      <c r="F22" s="49">
        <v>0</v>
      </c>
      <c r="G22" s="6" t="str">
        <f t="shared" si="2"/>
        <v/>
      </c>
      <c r="H22" s="58">
        <f t="shared" si="3"/>
        <v>5</v>
      </c>
      <c r="J22" s="36"/>
    </row>
    <row r="23" spans="1:10" ht="15.75" customHeight="1">
      <c r="A23" s="8" t="s">
        <v>2658</v>
      </c>
      <c r="B23" s="35">
        <v>44932</v>
      </c>
      <c r="C23" s="34" t="s">
        <v>3938</v>
      </c>
      <c r="D23" s="34" t="s">
        <v>66</v>
      </c>
      <c r="E23" s="6">
        <f t="shared" si="1"/>
        <v>2</v>
      </c>
      <c r="F23" s="48">
        <v>2</v>
      </c>
      <c r="G23" s="6">
        <f t="shared" si="2"/>
        <v>1</v>
      </c>
      <c r="H23" s="58">
        <f t="shared" si="3"/>
        <v>1</v>
      </c>
      <c r="J23" s="36"/>
    </row>
    <row r="24" spans="1:10" ht="15.75" customHeight="1">
      <c r="A24" s="8" t="s">
        <v>2658</v>
      </c>
      <c r="B24" s="35">
        <v>44932</v>
      </c>
      <c r="C24" s="34" t="s">
        <v>3938</v>
      </c>
      <c r="D24" s="34" t="s">
        <v>66</v>
      </c>
      <c r="E24" s="6">
        <f t="shared" si="1"/>
        <v>2</v>
      </c>
      <c r="F24" s="48">
        <v>2</v>
      </c>
      <c r="G24" s="6">
        <f t="shared" si="2"/>
        <v>1</v>
      </c>
      <c r="H24" s="58">
        <f t="shared" si="3"/>
        <v>1</v>
      </c>
    </row>
    <row r="25" spans="1:10" ht="15.75" customHeight="1">
      <c r="A25" s="8" t="s">
        <v>2658</v>
      </c>
      <c r="B25" s="35">
        <v>44932</v>
      </c>
      <c r="C25" s="34" t="s">
        <v>2645</v>
      </c>
      <c r="D25" s="34" t="s">
        <v>557</v>
      </c>
      <c r="E25" s="6">
        <f t="shared" si="1"/>
        <v>18</v>
      </c>
      <c r="F25" s="48">
        <v>0</v>
      </c>
      <c r="G25" s="6" t="str">
        <f t="shared" si="2"/>
        <v/>
      </c>
      <c r="H25" s="58">
        <f t="shared" si="3"/>
        <v>18</v>
      </c>
    </row>
    <row r="26" spans="1:10" ht="15.75" customHeight="1">
      <c r="A26" s="8" t="s">
        <v>2658</v>
      </c>
      <c r="B26" s="35">
        <v>44932</v>
      </c>
      <c r="C26" s="34" t="s">
        <v>3397</v>
      </c>
      <c r="D26" s="34" t="s">
        <v>75</v>
      </c>
      <c r="E26" s="6">
        <f t="shared" si="1"/>
        <v>0.5</v>
      </c>
      <c r="F26" s="48">
        <v>2</v>
      </c>
      <c r="G26" s="6">
        <f t="shared" si="2"/>
        <v>0.25</v>
      </c>
      <c r="H26" s="58">
        <f t="shared" si="3"/>
        <v>0.25</v>
      </c>
    </row>
    <row r="27" spans="1:10" ht="15.75" customHeight="1">
      <c r="A27" s="8" t="s">
        <v>2658</v>
      </c>
      <c r="B27" s="33">
        <v>44932</v>
      </c>
      <c r="C27" s="34" t="s">
        <v>4128</v>
      </c>
      <c r="D27" s="34" t="s">
        <v>38</v>
      </c>
      <c r="E27" s="6">
        <f t="shared" si="1"/>
        <v>7.2</v>
      </c>
      <c r="F27" s="48">
        <v>2</v>
      </c>
      <c r="G27" s="6">
        <f t="shared" si="2"/>
        <v>3.6</v>
      </c>
      <c r="H27" s="58">
        <f t="shared" si="3"/>
        <v>3.6</v>
      </c>
    </row>
    <row r="28" spans="1:10" ht="15.75" customHeight="1">
      <c r="A28" s="8" t="s">
        <v>2658</v>
      </c>
      <c r="B28" s="33">
        <v>44932</v>
      </c>
      <c r="C28" s="34" t="s">
        <v>3397</v>
      </c>
      <c r="D28" s="34" t="s">
        <v>4129</v>
      </c>
      <c r="E28" s="6">
        <f t="shared" si="1"/>
        <v>46.86</v>
      </c>
      <c r="F28" s="48">
        <v>2</v>
      </c>
      <c r="G28" s="6">
        <f t="shared" si="2"/>
        <v>23.43</v>
      </c>
      <c r="H28" s="58">
        <f t="shared" si="3"/>
        <v>23.43</v>
      </c>
    </row>
    <row r="29" spans="1:10" ht="15.75" customHeight="1">
      <c r="A29" s="8" t="s">
        <v>2658</v>
      </c>
      <c r="B29" s="35">
        <v>44932</v>
      </c>
      <c r="C29" s="34" t="s">
        <v>3397</v>
      </c>
      <c r="D29" s="34" t="s">
        <v>2638</v>
      </c>
      <c r="E29" s="6">
        <f t="shared" si="1"/>
        <v>1.06</v>
      </c>
      <c r="F29" s="48">
        <v>2</v>
      </c>
      <c r="G29" s="6">
        <f t="shared" si="2"/>
        <v>0.53</v>
      </c>
      <c r="H29" s="58">
        <f t="shared" si="3"/>
        <v>0.53</v>
      </c>
    </row>
    <row r="30" spans="1:10" ht="15.75" customHeight="1">
      <c r="A30" s="8" t="s">
        <v>2658</v>
      </c>
      <c r="B30" s="35">
        <v>44933</v>
      </c>
      <c r="C30" s="34" t="s">
        <v>1713</v>
      </c>
      <c r="D30" s="34" t="s">
        <v>4130</v>
      </c>
      <c r="E30" s="6">
        <f t="shared" si="1"/>
        <v>20.65</v>
      </c>
      <c r="F30" s="48">
        <v>2</v>
      </c>
      <c r="G30" s="6">
        <f t="shared" si="2"/>
        <v>10.324999999999999</v>
      </c>
      <c r="H30" s="58">
        <f t="shared" si="3"/>
        <v>10.324999999999999</v>
      </c>
    </row>
    <row r="31" spans="1:10" ht="15.75" customHeight="1">
      <c r="A31" s="8" t="s">
        <v>2658</v>
      </c>
      <c r="B31" s="35">
        <v>44933</v>
      </c>
      <c r="C31" s="34" t="s">
        <v>3950</v>
      </c>
      <c r="D31" s="34" t="s">
        <v>1829</v>
      </c>
      <c r="E31" s="6">
        <f t="shared" si="1"/>
        <v>10.8</v>
      </c>
      <c r="F31" s="48">
        <v>2</v>
      </c>
      <c r="G31" s="6">
        <f t="shared" si="2"/>
        <v>5.4</v>
      </c>
      <c r="H31" s="58">
        <f t="shared" si="3"/>
        <v>5.4</v>
      </c>
    </row>
    <row r="32" spans="1:10" ht="15.75" customHeight="1">
      <c r="A32" s="8" t="s">
        <v>2658</v>
      </c>
      <c r="B32" s="33">
        <v>44933</v>
      </c>
      <c r="C32" s="34" t="s">
        <v>3981</v>
      </c>
      <c r="D32" s="34" t="s">
        <v>770</v>
      </c>
      <c r="E32" s="6">
        <f t="shared" si="1"/>
        <v>3.4</v>
      </c>
      <c r="F32" s="48">
        <v>2</v>
      </c>
      <c r="G32" s="6">
        <f t="shared" si="2"/>
        <v>1.7</v>
      </c>
      <c r="H32" s="58">
        <f t="shared" si="3"/>
        <v>1.7</v>
      </c>
    </row>
    <row r="33" spans="1:8" ht="15.75" customHeight="1">
      <c r="A33" s="8" t="s">
        <v>2658</v>
      </c>
      <c r="B33" s="35">
        <v>44933</v>
      </c>
      <c r="C33" s="34" t="s">
        <v>4128</v>
      </c>
      <c r="D33" s="34" t="s">
        <v>59</v>
      </c>
      <c r="E33" s="6">
        <f t="shared" si="1"/>
        <v>2.9</v>
      </c>
      <c r="F33" s="48">
        <v>2</v>
      </c>
      <c r="G33" s="6">
        <f t="shared" si="2"/>
        <v>1.45</v>
      </c>
      <c r="H33" s="58">
        <f t="shared" si="3"/>
        <v>1.45</v>
      </c>
    </row>
    <row r="34" spans="1:8" ht="15.75" customHeight="1">
      <c r="A34" s="8" t="s">
        <v>2658</v>
      </c>
      <c r="B34" s="37">
        <v>44933</v>
      </c>
      <c r="C34" s="34" t="s">
        <v>2438</v>
      </c>
      <c r="D34" s="34" t="s">
        <v>2911</v>
      </c>
      <c r="E34" s="6">
        <f t="shared" si="1"/>
        <v>21.98</v>
      </c>
      <c r="F34" s="48">
        <v>2</v>
      </c>
      <c r="G34" s="6">
        <f t="shared" si="2"/>
        <v>10.99</v>
      </c>
      <c r="H34" s="58">
        <f t="shared" si="3"/>
        <v>10.99</v>
      </c>
    </row>
    <row r="35" spans="1:8" ht="15.75" customHeight="1">
      <c r="A35" s="8" t="s">
        <v>2658</v>
      </c>
      <c r="B35" s="35">
        <v>44933</v>
      </c>
      <c r="C35" s="34" t="s">
        <v>4131</v>
      </c>
      <c r="D35" s="34" t="s">
        <v>471</v>
      </c>
      <c r="E35" s="6">
        <f t="shared" si="1"/>
        <v>20</v>
      </c>
      <c r="F35" s="57">
        <v>2</v>
      </c>
      <c r="G35" s="6">
        <f t="shared" si="2"/>
        <v>10</v>
      </c>
      <c r="H35" s="58">
        <f t="shared" si="3"/>
        <v>10</v>
      </c>
    </row>
    <row r="36" spans="1:8" ht="15.75" customHeight="1">
      <c r="A36" s="8" t="s">
        <v>2658</v>
      </c>
      <c r="B36" s="35">
        <v>44933</v>
      </c>
      <c r="C36" s="34" t="s">
        <v>3950</v>
      </c>
      <c r="D36" s="34" t="s">
        <v>1241</v>
      </c>
      <c r="E36" s="6">
        <f t="shared" si="1"/>
        <v>8.1</v>
      </c>
      <c r="F36" s="48">
        <v>2</v>
      </c>
      <c r="G36" s="6">
        <f t="shared" si="2"/>
        <v>4.05</v>
      </c>
      <c r="H36" s="58">
        <f t="shared" si="3"/>
        <v>4.05</v>
      </c>
    </row>
    <row r="37" spans="1:8" ht="15.75" customHeight="1">
      <c r="A37" s="8" t="s">
        <v>2658</v>
      </c>
      <c r="B37" s="35">
        <v>44934</v>
      </c>
      <c r="C37" s="34" t="s">
        <v>4132</v>
      </c>
      <c r="D37" s="34" t="s">
        <v>4133</v>
      </c>
      <c r="E37" s="6">
        <f t="shared" si="1"/>
        <v>108.95</v>
      </c>
      <c r="F37" s="48">
        <v>1.5</v>
      </c>
      <c r="G37" s="6">
        <f t="shared" si="2"/>
        <v>72.63333333333334</v>
      </c>
      <c r="H37" s="58">
        <f t="shared" si="3"/>
        <v>36.316666666666663</v>
      </c>
    </row>
    <row r="38" spans="1:8" ht="15.75" customHeight="1">
      <c r="A38" s="8" t="s">
        <v>2658</v>
      </c>
      <c r="B38" s="35">
        <v>44934</v>
      </c>
      <c r="C38" s="34" t="s">
        <v>4134</v>
      </c>
      <c r="D38" s="34" t="s">
        <v>387</v>
      </c>
      <c r="E38" s="6">
        <f t="shared" si="1"/>
        <v>1</v>
      </c>
      <c r="F38" s="48">
        <v>0</v>
      </c>
      <c r="G38" s="6" t="str">
        <f t="shared" si="2"/>
        <v/>
      </c>
      <c r="H38" s="58">
        <f t="shared" si="3"/>
        <v>1</v>
      </c>
    </row>
    <row r="39" spans="1:8" ht="15.75" customHeight="1">
      <c r="A39" s="8" t="s">
        <v>2658</v>
      </c>
      <c r="B39" s="37">
        <v>44934</v>
      </c>
      <c r="C39" s="34" t="s">
        <v>4135</v>
      </c>
      <c r="D39" s="34" t="s">
        <v>4136</v>
      </c>
      <c r="E39" s="6">
        <f t="shared" si="1"/>
        <v>145.53</v>
      </c>
      <c r="F39" s="48">
        <f>1/0.75</f>
        <v>1.3333333333333333</v>
      </c>
      <c r="G39" s="6">
        <f t="shared" si="2"/>
        <v>109.14750000000001</v>
      </c>
      <c r="H39" s="58">
        <f t="shared" si="3"/>
        <v>36.382499999999993</v>
      </c>
    </row>
    <row r="40" spans="1:8" ht="15.75" customHeight="1">
      <c r="A40" s="8" t="s">
        <v>2658</v>
      </c>
      <c r="B40" s="35">
        <v>44935</v>
      </c>
      <c r="C40" s="34" t="s">
        <v>3397</v>
      </c>
      <c r="D40" s="34" t="s">
        <v>4137</v>
      </c>
      <c r="E40" s="6">
        <f t="shared" si="1"/>
        <v>7.21</v>
      </c>
      <c r="F40" s="48">
        <v>2</v>
      </c>
      <c r="G40" s="6">
        <f t="shared" si="2"/>
        <v>3.605</v>
      </c>
      <c r="H40" s="58">
        <f t="shared" si="3"/>
        <v>3.605</v>
      </c>
    </row>
    <row r="41" spans="1:8" ht="15.75" customHeight="1">
      <c r="A41" s="8" t="s">
        <v>2658</v>
      </c>
      <c r="B41" s="33">
        <v>44935</v>
      </c>
      <c r="C41" s="34" t="s">
        <v>4138</v>
      </c>
      <c r="D41" s="34" t="s">
        <v>4139</v>
      </c>
      <c r="E41" s="6">
        <f t="shared" si="1"/>
        <v>116.6</v>
      </c>
      <c r="F41" s="48">
        <v>2</v>
      </c>
      <c r="G41" s="6">
        <f t="shared" si="2"/>
        <v>58.3</v>
      </c>
      <c r="H41" s="58">
        <f t="shared" si="3"/>
        <v>58.3</v>
      </c>
    </row>
    <row r="42" spans="1:8" ht="15.75" customHeight="1">
      <c r="A42" s="8" t="s">
        <v>2658</v>
      </c>
      <c r="B42" s="35">
        <v>44935</v>
      </c>
      <c r="C42" s="34" t="s">
        <v>4140</v>
      </c>
      <c r="D42" s="34" t="s">
        <v>311</v>
      </c>
      <c r="E42" s="6">
        <f t="shared" si="1"/>
        <v>34</v>
      </c>
      <c r="F42" s="48">
        <v>2</v>
      </c>
      <c r="G42" s="6">
        <f t="shared" si="2"/>
        <v>17</v>
      </c>
      <c r="H42" s="58">
        <f t="shared" si="3"/>
        <v>17</v>
      </c>
    </row>
    <row r="43" spans="1:8" ht="15.75" customHeight="1">
      <c r="A43" s="8" t="s">
        <v>2658</v>
      </c>
      <c r="B43" s="35">
        <v>44935</v>
      </c>
      <c r="C43" s="34" t="s">
        <v>4105</v>
      </c>
      <c r="D43" s="34" t="s">
        <v>4141</v>
      </c>
      <c r="E43" s="6">
        <f t="shared" si="1"/>
        <v>28.82</v>
      </c>
      <c r="F43" s="48">
        <v>2</v>
      </c>
      <c r="G43" s="6">
        <f t="shared" si="2"/>
        <v>14.41</v>
      </c>
      <c r="H43" s="58">
        <f t="shared" si="3"/>
        <v>14.41</v>
      </c>
    </row>
    <row r="44" spans="1:8" ht="15.75" customHeight="1">
      <c r="A44" s="8" t="s">
        <v>2658</v>
      </c>
      <c r="B44" s="35">
        <v>44935</v>
      </c>
      <c r="C44" s="34" t="s">
        <v>4105</v>
      </c>
      <c r="D44" s="34" t="s">
        <v>4142</v>
      </c>
      <c r="E44" s="6">
        <f t="shared" si="1"/>
        <v>4.6399999999999997</v>
      </c>
      <c r="F44" s="57">
        <v>2</v>
      </c>
      <c r="G44" s="6">
        <f t="shared" si="2"/>
        <v>2.3199999999999998</v>
      </c>
      <c r="H44" s="58">
        <f t="shared" si="3"/>
        <v>2.3199999999999998</v>
      </c>
    </row>
    <row r="45" spans="1:8" ht="15.75" customHeight="1">
      <c r="A45" s="8" t="s">
        <v>2658</v>
      </c>
      <c r="B45" s="33">
        <v>44935</v>
      </c>
      <c r="C45" s="34" t="s">
        <v>4143</v>
      </c>
      <c r="D45" s="34" t="s">
        <v>773</v>
      </c>
      <c r="E45" s="6">
        <f t="shared" si="1"/>
        <v>15</v>
      </c>
      <c r="F45" s="48">
        <v>0</v>
      </c>
      <c r="G45" s="6" t="str">
        <f t="shared" si="2"/>
        <v/>
      </c>
      <c r="H45" s="58">
        <f t="shared" si="3"/>
        <v>15</v>
      </c>
    </row>
    <row r="46" spans="1:8" ht="15.75" customHeight="1">
      <c r="A46" s="8" t="s">
        <v>2658</v>
      </c>
      <c r="B46" s="35">
        <v>44935</v>
      </c>
      <c r="C46" s="34" t="s">
        <v>2550</v>
      </c>
      <c r="D46" s="34" t="s">
        <v>270</v>
      </c>
      <c r="E46" s="6">
        <f t="shared" si="1"/>
        <v>3</v>
      </c>
      <c r="F46" s="48">
        <v>0</v>
      </c>
      <c r="G46" s="6" t="str">
        <f t="shared" si="2"/>
        <v/>
      </c>
      <c r="H46" s="58">
        <f t="shared" si="3"/>
        <v>3</v>
      </c>
    </row>
    <row r="47" spans="1:8" ht="15.75" customHeight="1">
      <c r="A47" s="8" t="s">
        <v>2658</v>
      </c>
      <c r="B47" s="33">
        <v>44936</v>
      </c>
      <c r="C47" s="34" t="s">
        <v>4131</v>
      </c>
      <c r="D47" s="34" t="s">
        <v>358</v>
      </c>
      <c r="E47" s="6">
        <f t="shared" si="1"/>
        <v>10</v>
      </c>
      <c r="F47" s="49">
        <v>0</v>
      </c>
      <c r="G47" s="6" t="str">
        <f t="shared" si="2"/>
        <v/>
      </c>
      <c r="H47" s="58">
        <f t="shared" si="3"/>
        <v>10</v>
      </c>
    </row>
    <row r="48" spans="1:8" ht="15.75" customHeight="1">
      <c r="A48" s="8" t="s">
        <v>2658</v>
      </c>
      <c r="B48" s="33">
        <v>44936</v>
      </c>
      <c r="C48" s="34" t="s">
        <v>1036</v>
      </c>
      <c r="D48" s="36" t="s">
        <v>4144</v>
      </c>
      <c r="E48" s="6">
        <f t="shared" si="1"/>
        <v>1.85</v>
      </c>
      <c r="F48" s="48">
        <v>0</v>
      </c>
      <c r="G48" s="6" t="str">
        <f t="shared" si="2"/>
        <v/>
      </c>
      <c r="H48" s="58">
        <f t="shared" si="3"/>
        <v>1.85</v>
      </c>
    </row>
    <row r="49" spans="1:8" ht="15.75" customHeight="1">
      <c r="A49" s="8" t="s">
        <v>2658</v>
      </c>
      <c r="B49" s="33">
        <v>44937</v>
      </c>
      <c r="C49" s="34" t="s">
        <v>2102</v>
      </c>
      <c r="D49" s="34" t="s">
        <v>4145</v>
      </c>
      <c r="E49" s="6">
        <f t="shared" si="1"/>
        <v>32.04</v>
      </c>
      <c r="F49" s="48">
        <v>2</v>
      </c>
      <c r="G49" s="6">
        <f t="shared" si="2"/>
        <v>16.02</v>
      </c>
      <c r="H49" s="58">
        <f t="shared" si="3"/>
        <v>16.02</v>
      </c>
    </row>
    <row r="50" spans="1:8" ht="15.75" customHeight="1">
      <c r="A50" s="8" t="s">
        <v>2658</v>
      </c>
      <c r="B50" s="35">
        <v>44937</v>
      </c>
      <c r="C50" s="34" t="s">
        <v>3397</v>
      </c>
      <c r="D50" s="34" t="s">
        <v>2004</v>
      </c>
      <c r="E50" s="6">
        <f t="shared" si="1"/>
        <v>6.95</v>
      </c>
      <c r="F50" s="48">
        <v>2</v>
      </c>
      <c r="G50" s="6">
        <f t="shared" si="2"/>
        <v>3.4750000000000001</v>
      </c>
      <c r="H50" s="58">
        <f t="shared" si="3"/>
        <v>3.4750000000000001</v>
      </c>
    </row>
    <row r="51" spans="1:8" ht="15.75" customHeight="1">
      <c r="A51" s="8" t="s">
        <v>2658</v>
      </c>
      <c r="B51" s="35">
        <v>44937</v>
      </c>
      <c r="C51" s="34" t="s">
        <v>4146</v>
      </c>
      <c r="D51" s="34" t="s">
        <v>4147</v>
      </c>
      <c r="E51" s="6">
        <f t="shared" si="1"/>
        <v>11.21</v>
      </c>
      <c r="F51" s="48">
        <v>2</v>
      </c>
      <c r="G51" s="6">
        <f t="shared" si="2"/>
        <v>5.6050000000000004</v>
      </c>
      <c r="H51" s="58">
        <f t="shared" si="3"/>
        <v>5.6050000000000004</v>
      </c>
    </row>
    <row r="52" spans="1:8" ht="15.75" customHeight="1">
      <c r="A52" s="8" t="s">
        <v>2658</v>
      </c>
      <c r="B52" s="35">
        <v>44937</v>
      </c>
      <c r="C52" s="34" t="s">
        <v>3488</v>
      </c>
      <c r="D52" s="36" t="s">
        <v>2780</v>
      </c>
      <c r="E52" s="6">
        <f t="shared" si="1"/>
        <v>4.0999999999999996</v>
      </c>
      <c r="F52" s="48">
        <v>2</v>
      </c>
      <c r="G52" s="6">
        <f t="shared" si="2"/>
        <v>2.0499999999999998</v>
      </c>
      <c r="H52" s="58">
        <f t="shared" si="3"/>
        <v>2.0499999999999998</v>
      </c>
    </row>
    <row r="53" spans="1:8" ht="15.75" customHeight="1">
      <c r="A53" s="8" t="s">
        <v>2658</v>
      </c>
      <c r="B53" s="35">
        <v>44938</v>
      </c>
      <c r="C53" s="34" t="s">
        <v>1833</v>
      </c>
      <c r="D53" s="34" t="s">
        <v>387</v>
      </c>
      <c r="E53" s="6">
        <f t="shared" si="1"/>
        <v>1</v>
      </c>
      <c r="F53" s="48">
        <v>2</v>
      </c>
      <c r="G53" s="6">
        <f t="shared" si="2"/>
        <v>0.5</v>
      </c>
      <c r="H53" s="58">
        <f t="shared" si="3"/>
        <v>0.5</v>
      </c>
    </row>
    <row r="54" spans="1:8" ht="15.75" customHeight="1">
      <c r="A54" s="8" t="s">
        <v>2658</v>
      </c>
      <c r="B54" s="33">
        <v>44938</v>
      </c>
      <c r="C54" s="34" t="s">
        <v>4148</v>
      </c>
      <c r="D54" s="34" t="s">
        <v>2229</v>
      </c>
      <c r="E54" s="6">
        <f t="shared" si="1"/>
        <v>17</v>
      </c>
      <c r="F54" s="49">
        <v>2</v>
      </c>
      <c r="G54" s="6">
        <f t="shared" si="2"/>
        <v>8.5</v>
      </c>
      <c r="H54" s="58">
        <f t="shared" si="3"/>
        <v>8.5</v>
      </c>
    </row>
    <row r="55" spans="1:8" ht="15.75" customHeight="1">
      <c r="A55" s="8" t="s">
        <v>2658</v>
      </c>
      <c r="B55" s="35">
        <v>44938</v>
      </c>
      <c r="C55" s="34" t="s">
        <v>1910</v>
      </c>
      <c r="D55" s="34" t="s">
        <v>2780</v>
      </c>
      <c r="E55" s="6">
        <f t="shared" si="1"/>
        <v>4.0999999999999996</v>
      </c>
      <c r="F55" s="48">
        <v>2</v>
      </c>
      <c r="G55" s="6">
        <f t="shared" si="2"/>
        <v>2.0499999999999998</v>
      </c>
      <c r="H55" s="58">
        <f t="shared" si="3"/>
        <v>2.0499999999999998</v>
      </c>
    </row>
    <row r="56" spans="1:8" ht="15.75" customHeight="1">
      <c r="A56" s="8" t="s">
        <v>2658</v>
      </c>
      <c r="B56" s="35">
        <v>44938</v>
      </c>
      <c r="C56" s="34" t="s">
        <v>3415</v>
      </c>
      <c r="D56" s="34" t="s">
        <v>4149</v>
      </c>
      <c r="E56" s="6">
        <f t="shared" si="1"/>
        <v>2.87</v>
      </c>
      <c r="F56" s="48">
        <v>2</v>
      </c>
      <c r="G56" s="6">
        <f t="shared" si="2"/>
        <v>1.4350000000000001</v>
      </c>
      <c r="H56" s="58">
        <f t="shared" si="3"/>
        <v>1.4350000000000001</v>
      </c>
    </row>
    <row r="57" spans="1:8" ht="15.75" customHeight="1">
      <c r="A57" s="8" t="s">
        <v>2658</v>
      </c>
      <c r="B57" s="35">
        <v>44938</v>
      </c>
      <c r="C57" s="34" t="s">
        <v>4150</v>
      </c>
      <c r="D57" s="34" t="s">
        <v>311</v>
      </c>
      <c r="E57" s="6">
        <f t="shared" si="1"/>
        <v>34</v>
      </c>
      <c r="F57" s="49">
        <v>2</v>
      </c>
      <c r="G57" s="6">
        <f t="shared" si="2"/>
        <v>17</v>
      </c>
      <c r="H57" s="58">
        <f t="shared" si="3"/>
        <v>17</v>
      </c>
    </row>
    <row r="58" spans="1:8" ht="15.75" customHeight="1">
      <c r="A58" s="8" t="s">
        <v>2658</v>
      </c>
      <c r="B58" s="33">
        <v>44938</v>
      </c>
      <c r="C58" s="34" t="s">
        <v>4151</v>
      </c>
      <c r="D58" s="34" t="s">
        <v>4152</v>
      </c>
      <c r="E58" s="6">
        <f t="shared" si="1"/>
        <v>136.84</v>
      </c>
      <c r="F58" s="48">
        <v>1</v>
      </c>
      <c r="G58" s="6">
        <f t="shared" si="2"/>
        <v>136.84</v>
      </c>
      <c r="H58" s="58">
        <f t="shared" si="3"/>
        <v>0</v>
      </c>
    </row>
    <row r="59" spans="1:8" ht="15.75" customHeight="1">
      <c r="A59" s="8" t="s">
        <v>2658</v>
      </c>
      <c r="B59" s="35">
        <v>44938</v>
      </c>
      <c r="C59" s="34" t="s">
        <v>4153</v>
      </c>
      <c r="D59" s="34" t="s">
        <v>4154</v>
      </c>
      <c r="E59" s="6">
        <f t="shared" si="1"/>
        <v>117</v>
      </c>
      <c r="F59" s="48">
        <v>2</v>
      </c>
      <c r="G59" s="6">
        <f t="shared" si="2"/>
        <v>58.5</v>
      </c>
      <c r="H59" s="58">
        <f t="shared" si="3"/>
        <v>58.5</v>
      </c>
    </row>
    <row r="60" spans="1:8" ht="15.75" customHeight="1">
      <c r="A60" s="8" t="s">
        <v>2658</v>
      </c>
      <c r="B60" s="33">
        <v>44939</v>
      </c>
      <c r="C60" s="34" t="s">
        <v>4155</v>
      </c>
      <c r="D60" s="34" t="s">
        <v>2026</v>
      </c>
      <c r="E60" s="6">
        <f t="shared" si="1"/>
        <v>16.95</v>
      </c>
      <c r="F60" s="48">
        <v>2</v>
      </c>
      <c r="G60" s="6">
        <f t="shared" si="2"/>
        <v>8.4749999999999996</v>
      </c>
      <c r="H60" s="58">
        <f t="shared" si="3"/>
        <v>8.4749999999999996</v>
      </c>
    </row>
    <row r="61" spans="1:8" ht="15.75" customHeight="1">
      <c r="A61" s="8" t="s">
        <v>2658</v>
      </c>
      <c r="B61" s="33">
        <v>44939</v>
      </c>
      <c r="C61" s="34" t="s">
        <v>4105</v>
      </c>
      <c r="D61" s="34" t="s">
        <v>4156</v>
      </c>
      <c r="E61" s="6">
        <f t="shared" si="1"/>
        <v>31.84</v>
      </c>
      <c r="F61" s="48">
        <v>2</v>
      </c>
      <c r="G61" s="6">
        <f t="shared" si="2"/>
        <v>15.92</v>
      </c>
      <c r="H61" s="58">
        <f t="shared" si="3"/>
        <v>15.92</v>
      </c>
    </row>
    <row r="62" spans="1:8" ht="15.75" customHeight="1">
      <c r="A62" s="8" t="s">
        <v>2658</v>
      </c>
      <c r="B62" s="35">
        <v>44939</v>
      </c>
      <c r="C62" s="34" t="s">
        <v>3989</v>
      </c>
      <c r="D62" s="34" t="s">
        <v>4157</v>
      </c>
      <c r="E62" s="6">
        <v>-5</v>
      </c>
      <c r="F62" s="48">
        <v>0</v>
      </c>
      <c r="G62" s="6" t="str">
        <f t="shared" si="2"/>
        <v/>
      </c>
      <c r="H62" s="58">
        <f t="shared" si="3"/>
        <v>-5</v>
      </c>
    </row>
    <row r="63" spans="1:8" ht="15.75" customHeight="1">
      <c r="A63" s="8" t="s">
        <v>2658</v>
      </c>
      <c r="B63" s="33">
        <v>44939</v>
      </c>
      <c r="C63" s="34" t="s">
        <v>4158</v>
      </c>
      <c r="D63" s="34" t="s">
        <v>2436</v>
      </c>
      <c r="E63" s="6">
        <f t="shared" ref="E63:E137" si="5">MID(D63,3,LEN(D63)-2)+0</f>
        <v>3.85</v>
      </c>
      <c r="F63" s="48">
        <v>0</v>
      </c>
      <c r="G63" s="6" t="str">
        <f t="shared" si="2"/>
        <v/>
      </c>
      <c r="H63" s="58">
        <f t="shared" si="3"/>
        <v>3.85</v>
      </c>
    </row>
    <row r="64" spans="1:8" ht="15.75" customHeight="1">
      <c r="A64" s="8" t="s">
        <v>2658</v>
      </c>
      <c r="B64" s="33">
        <v>44939</v>
      </c>
      <c r="C64" s="34" t="s">
        <v>3397</v>
      </c>
      <c r="D64" s="34" t="s">
        <v>2004</v>
      </c>
      <c r="E64" s="6">
        <f t="shared" si="5"/>
        <v>6.95</v>
      </c>
      <c r="F64" s="48">
        <v>2</v>
      </c>
      <c r="G64" s="6">
        <f t="shared" si="2"/>
        <v>3.4750000000000001</v>
      </c>
      <c r="H64" s="58">
        <f t="shared" si="3"/>
        <v>3.4750000000000001</v>
      </c>
    </row>
    <row r="65" spans="1:8" ht="15.75" customHeight="1">
      <c r="A65" s="8" t="s">
        <v>2658</v>
      </c>
      <c r="B65" s="35">
        <v>44940</v>
      </c>
      <c r="C65" s="34" t="s">
        <v>3323</v>
      </c>
      <c r="D65" s="34" t="s">
        <v>59</v>
      </c>
      <c r="E65" s="6">
        <f t="shared" si="5"/>
        <v>2.9</v>
      </c>
      <c r="F65" s="48">
        <v>2</v>
      </c>
      <c r="G65" s="6">
        <f t="shared" si="2"/>
        <v>1.45</v>
      </c>
      <c r="H65" s="58">
        <f t="shared" si="3"/>
        <v>1.45</v>
      </c>
    </row>
    <row r="66" spans="1:8" ht="15.75" customHeight="1">
      <c r="A66" s="8" t="s">
        <v>2658</v>
      </c>
      <c r="B66" s="35">
        <v>44940</v>
      </c>
      <c r="C66" s="34" t="s">
        <v>4159</v>
      </c>
      <c r="D66" s="36" t="s">
        <v>506</v>
      </c>
      <c r="E66" s="6">
        <f t="shared" si="5"/>
        <v>9.5</v>
      </c>
      <c r="F66" s="48">
        <v>2</v>
      </c>
      <c r="G66" s="6">
        <f t="shared" si="2"/>
        <v>4.75</v>
      </c>
      <c r="H66" s="58">
        <f t="shared" si="3"/>
        <v>4.75</v>
      </c>
    </row>
    <row r="67" spans="1:8" ht="15.75" customHeight="1">
      <c r="A67" s="8" t="s">
        <v>2658</v>
      </c>
      <c r="B67" s="35">
        <v>44940</v>
      </c>
      <c r="C67" s="34" t="s">
        <v>4160</v>
      </c>
      <c r="D67" s="34" t="s">
        <v>2706</v>
      </c>
      <c r="E67" s="6">
        <f t="shared" si="5"/>
        <v>16.8</v>
      </c>
      <c r="F67" s="48">
        <v>2</v>
      </c>
      <c r="G67" s="6">
        <f t="shared" si="2"/>
        <v>8.4</v>
      </c>
      <c r="H67" s="58">
        <f t="shared" si="3"/>
        <v>8.4</v>
      </c>
    </row>
    <row r="68" spans="1:8" ht="15.75" customHeight="1">
      <c r="A68" s="8" t="s">
        <v>2658</v>
      </c>
      <c r="B68" s="35">
        <v>44941</v>
      </c>
      <c r="C68" s="34" t="s">
        <v>3397</v>
      </c>
      <c r="D68" s="34" t="s">
        <v>4161</v>
      </c>
      <c r="E68" s="6">
        <f t="shared" si="5"/>
        <v>53.89</v>
      </c>
      <c r="F68" s="48">
        <v>2</v>
      </c>
      <c r="G68" s="6">
        <f t="shared" si="2"/>
        <v>26.945</v>
      </c>
      <c r="H68" s="58">
        <f t="shared" si="3"/>
        <v>26.945</v>
      </c>
    </row>
    <row r="69" spans="1:8" ht="15.75" customHeight="1">
      <c r="A69" s="8" t="s">
        <v>2658</v>
      </c>
      <c r="B69" s="35">
        <v>44941</v>
      </c>
      <c r="C69" s="34" t="s">
        <v>3916</v>
      </c>
      <c r="D69" s="34" t="s">
        <v>749</v>
      </c>
      <c r="E69" s="6">
        <f t="shared" si="5"/>
        <v>70</v>
      </c>
      <c r="F69" s="48">
        <v>2</v>
      </c>
      <c r="G69" s="6">
        <f t="shared" si="2"/>
        <v>35</v>
      </c>
      <c r="H69" s="58">
        <f t="shared" si="3"/>
        <v>35</v>
      </c>
    </row>
    <row r="70" spans="1:8" ht="15.75" customHeight="1">
      <c r="A70" s="8" t="s">
        <v>2658</v>
      </c>
      <c r="B70" s="33">
        <v>44941</v>
      </c>
      <c r="C70" s="34" t="s">
        <v>4162</v>
      </c>
      <c r="D70" s="34" t="s">
        <v>4163</v>
      </c>
      <c r="E70" s="6">
        <f t="shared" si="5"/>
        <v>59</v>
      </c>
      <c r="F70" s="49">
        <v>0</v>
      </c>
      <c r="G70" s="6" t="str">
        <f t="shared" si="2"/>
        <v/>
      </c>
      <c r="H70" s="58">
        <f t="shared" si="3"/>
        <v>59</v>
      </c>
    </row>
    <row r="71" spans="1:8" ht="15.75" customHeight="1">
      <c r="A71" s="8" t="s">
        <v>2658</v>
      </c>
      <c r="B71" s="33">
        <v>44941</v>
      </c>
      <c r="C71" s="34" t="s">
        <v>4045</v>
      </c>
      <c r="D71" s="34" t="s">
        <v>1178</v>
      </c>
      <c r="E71" s="6">
        <f t="shared" si="5"/>
        <v>7.8</v>
      </c>
      <c r="F71" s="49">
        <v>2</v>
      </c>
      <c r="G71" s="6">
        <f t="shared" si="2"/>
        <v>3.9</v>
      </c>
      <c r="H71" s="58">
        <f t="shared" si="3"/>
        <v>3.9</v>
      </c>
    </row>
    <row r="72" spans="1:8" ht="15.75" customHeight="1">
      <c r="A72" s="8" t="s">
        <v>2658</v>
      </c>
      <c r="B72" s="33">
        <v>44941</v>
      </c>
      <c r="C72" s="34" t="s">
        <v>3397</v>
      </c>
      <c r="D72" s="34" t="s">
        <v>1812</v>
      </c>
      <c r="E72" s="6">
        <f t="shared" si="5"/>
        <v>33.75</v>
      </c>
      <c r="F72" s="49">
        <v>2</v>
      </c>
      <c r="G72" s="6">
        <f t="shared" si="2"/>
        <v>16.875</v>
      </c>
      <c r="H72" s="58">
        <f t="shared" si="3"/>
        <v>16.875</v>
      </c>
    </row>
    <row r="73" spans="1:8" ht="15.75" customHeight="1">
      <c r="A73" s="8" t="s">
        <v>2658</v>
      </c>
      <c r="B73" s="33">
        <v>44941</v>
      </c>
      <c r="C73" s="34" t="s">
        <v>4164</v>
      </c>
      <c r="D73" s="34" t="s">
        <v>4165</v>
      </c>
      <c r="E73" s="6">
        <f t="shared" si="5"/>
        <v>46.57</v>
      </c>
      <c r="F73" s="48">
        <v>2</v>
      </c>
      <c r="G73" s="6">
        <f t="shared" si="2"/>
        <v>23.285</v>
      </c>
      <c r="H73" s="58">
        <f t="shared" si="3"/>
        <v>23.285</v>
      </c>
    </row>
    <row r="74" spans="1:8" ht="15.75" customHeight="1">
      <c r="A74" s="8" t="s">
        <v>2658</v>
      </c>
      <c r="B74" s="33">
        <v>44942</v>
      </c>
      <c r="C74" s="34" t="s">
        <v>4105</v>
      </c>
      <c r="D74" s="34" t="s">
        <v>935</v>
      </c>
      <c r="E74" s="6">
        <f t="shared" si="5"/>
        <v>23.1</v>
      </c>
      <c r="F74" s="48">
        <v>2</v>
      </c>
      <c r="G74" s="6">
        <f t="shared" si="2"/>
        <v>11.55</v>
      </c>
      <c r="H74" s="58">
        <f t="shared" si="3"/>
        <v>11.55</v>
      </c>
    </row>
    <row r="75" spans="1:8" ht="15.75" customHeight="1">
      <c r="A75" s="8" t="s">
        <v>2658</v>
      </c>
      <c r="B75" s="35">
        <v>44942</v>
      </c>
      <c r="C75" s="34" t="s">
        <v>4166</v>
      </c>
      <c r="D75" s="36" t="s">
        <v>4167</v>
      </c>
      <c r="E75" s="6">
        <f t="shared" si="5"/>
        <v>178.48</v>
      </c>
      <c r="F75" s="48">
        <v>2</v>
      </c>
      <c r="G75" s="6">
        <f t="shared" si="2"/>
        <v>89.24</v>
      </c>
      <c r="H75" s="58">
        <f t="shared" si="3"/>
        <v>89.24</v>
      </c>
    </row>
    <row r="76" spans="1:8" ht="15.75" customHeight="1">
      <c r="A76" s="8" t="s">
        <v>2658</v>
      </c>
      <c r="B76" s="33">
        <v>44942</v>
      </c>
      <c r="C76" s="34" t="s">
        <v>2102</v>
      </c>
      <c r="D76" s="34" t="s">
        <v>4168</v>
      </c>
      <c r="E76" s="6">
        <f t="shared" si="5"/>
        <v>32.39</v>
      </c>
      <c r="F76" s="48">
        <v>2</v>
      </c>
      <c r="G76" s="6">
        <f t="shared" si="2"/>
        <v>16.195</v>
      </c>
      <c r="H76" s="58">
        <f t="shared" si="3"/>
        <v>16.195</v>
      </c>
    </row>
    <row r="77" spans="1:8" ht="15.75" customHeight="1">
      <c r="A77" s="8" t="s">
        <v>2658</v>
      </c>
      <c r="B77" s="33">
        <v>44942</v>
      </c>
      <c r="C77" s="34" t="s">
        <v>4166</v>
      </c>
      <c r="D77" s="34" t="s">
        <v>4169</v>
      </c>
      <c r="E77" s="6">
        <f t="shared" si="5"/>
        <v>308.95999999999998</v>
      </c>
      <c r="F77" s="48">
        <v>2</v>
      </c>
      <c r="G77" s="6">
        <f t="shared" si="2"/>
        <v>154.47999999999999</v>
      </c>
      <c r="H77" s="58">
        <f t="shared" si="3"/>
        <v>154.47999999999999</v>
      </c>
    </row>
    <row r="78" spans="1:8" ht="15.75" customHeight="1">
      <c r="A78" s="8" t="s">
        <v>2658</v>
      </c>
      <c r="B78" s="35">
        <v>44942</v>
      </c>
      <c r="C78" s="34" t="s">
        <v>4073</v>
      </c>
      <c r="D78" s="34" t="s">
        <v>68</v>
      </c>
      <c r="E78" s="6">
        <f t="shared" si="5"/>
        <v>1.7</v>
      </c>
      <c r="F78" s="48">
        <v>0</v>
      </c>
      <c r="G78" s="6" t="str">
        <f t="shared" si="2"/>
        <v/>
      </c>
      <c r="H78" s="58">
        <f t="shared" si="3"/>
        <v>1.7</v>
      </c>
    </row>
    <row r="79" spans="1:8" ht="15.75" customHeight="1">
      <c r="A79" s="8" t="s">
        <v>2658</v>
      </c>
      <c r="B79" s="35">
        <v>44942</v>
      </c>
      <c r="C79" s="36" t="s">
        <v>4170</v>
      </c>
      <c r="D79" s="36" t="s">
        <v>4171</v>
      </c>
      <c r="E79" s="6">
        <f t="shared" si="5"/>
        <v>191.49</v>
      </c>
      <c r="F79" s="48">
        <v>2</v>
      </c>
      <c r="G79" s="6">
        <f t="shared" si="2"/>
        <v>95.745000000000005</v>
      </c>
      <c r="H79" s="58">
        <f t="shared" si="3"/>
        <v>95.745000000000005</v>
      </c>
    </row>
    <row r="80" spans="1:8" ht="15.75" customHeight="1">
      <c r="A80" s="8" t="s">
        <v>2658</v>
      </c>
      <c r="B80" s="35">
        <v>44942</v>
      </c>
      <c r="C80" s="34" t="s">
        <v>4105</v>
      </c>
      <c r="D80" s="34" t="s">
        <v>4142</v>
      </c>
      <c r="E80" s="6">
        <f t="shared" si="5"/>
        <v>4.6399999999999997</v>
      </c>
      <c r="F80" s="48">
        <v>2</v>
      </c>
      <c r="G80" s="6">
        <f t="shared" si="2"/>
        <v>2.3199999999999998</v>
      </c>
      <c r="H80" s="58">
        <f t="shared" si="3"/>
        <v>2.3199999999999998</v>
      </c>
    </row>
    <row r="81" spans="1:8" ht="15.75" customHeight="1">
      <c r="A81" s="8" t="s">
        <v>2658</v>
      </c>
      <c r="B81" s="33">
        <v>44942</v>
      </c>
      <c r="C81" s="34" t="s">
        <v>4172</v>
      </c>
      <c r="D81" s="34" t="s">
        <v>4173</v>
      </c>
      <c r="E81" s="6">
        <f t="shared" si="5"/>
        <v>764.02</v>
      </c>
      <c r="F81" s="49">
        <v>2</v>
      </c>
      <c r="G81" s="6">
        <f t="shared" si="2"/>
        <v>382.01</v>
      </c>
      <c r="H81" s="58">
        <f t="shared" si="3"/>
        <v>382.01</v>
      </c>
    </row>
    <row r="82" spans="1:8" ht="15.75" customHeight="1">
      <c r="A82" s="8" t="s">
        <v>2658</v>
      </c>
      <c r="B82" s="35">
        <v>44943</v>
      </c>
      <c r="C82" s="34" t="s">
        <v>4131</v>
      </c>
      <c r="D82" s="34" t="s">
        <v>471</v>
      </c>
      <c r="E82" s="6">
        <f t="shared" si="5"/>
        <v>20</v>
      </c>
      <c r="F82" s="48">
        <v>2</v>
      </c>
      <c r="G82" s="6">
        <f t="shared" si="2"/>
        <v>10</v>
      </c>
      <c r="H82" s="58">
        <f t="shared" si="3"/>
        <v>10</v>
      </c>
    </row>
    <row r="83" spans="1:8" ht="15.75" customHeight="1">
      <c r="A83" s="8" t="s">
        <v>2658</v>
      </c>
      <c r="B83" s="35">
        <v>44943</v>
      </c>
      <c r="C83" s="34" t="s">
        <v>3397</v>
      </c>
      <c r="D83" s="34" t="s">
        <v>1712</v>
      </c>
      <c r="E83" s="6">
        <f t="shared" si="5"/>
        <v>5.6</v>
      </c>
      <c r="F83" s="49">
        <v>2</v>
      </c>
      <c r="G83" s="6">
        <f t="shared" si="2"/>
        <v>2.8</v>
      </c>
      <c r="H83" s="58">
        <f t="shared" si="3"/>
        <v>2.8</v>
      </c>
    </row>
    <row r="84" spans="1:8" ht="15.75" customHeight="1">
      <c r="A84" s="8" t="s">
        <v>2658</v>
      </c>
      <c r="B84" s="35">
        <v>44943</v>
      </c>
      <c r="C84" s="34" t="s">
        <v>1833</v>
      </c>
      <c r="D84" s="34" t="s">
        <v>498</v>
      </c>
      <c r="E84" s="6">
        <f t="shared" si="5"/>
        <v>5.2</v>
      </c>
      <c r="F84" s="48">
        <v>2</v>
      </c>
      <c r="G84" s="6">
        <f t="shared" si="2"/>
        <v>2.6</v>
      </c>
      <c r="H84" s="58">
        <f t="shared" si="3"/>
        <v>2.6</v>
      </c>
    </row>
    <row r="85" spans="1:8" ht="15.75" customHeight="1">
      <c r="A85" s="8" t="s">
        <v>2658</v>
      </c>
      <c r="B85" s="33">
        <v>44943</v>
      </c>
      <c r="C85" s="34" t="s">
        <v>1833</v>
      </c>
      <c r="D85" s="36" t="s">
        <v>2853</v>
      </c>
      <c r="E85" s="6">
        <f t="shared" si="5"/>
        <v>3.7</v>
      </c>
      <c r="F85" s="48">
        <v>2</v>
      </c>
      <c r="G85" s="6">
        <f t="shared" si="2"/>
        <v>1.85</v>
      </c>
      <c r="H85" s="58">
        <f t="shared" si="3"/>
        <v>1.85</v>
      </c>
    </row>
    <row r="86" spans="1:8" ht="15.75" customHeight="1">
      <c r="A86" s="8" t="s">
        <v>2658</v>
      </c>
      <c r="B86" s="33">
        <v>44943</v>
      </c>
      <c r="C86" s="34" t="s">
        <v>4128</v>
      </c>
      <c r="D86" s="34" t="s">
        <v>1077</v>
      </c>
      <c r="E86" s="6">
        <f t="shared" si="5"/>
        <v>1.9</v>
      </c>
      <c r="F86" s="48">
        <v>2</v>
      </c>
      <c r="G86" s="6">
        <f t="shared" si="2"/>
        <v>0.95</v>
      </c>
      <c r="H86" s="58">
        <f t="shared" si="3"/>
        <v>0.95</v>
      </c>
    </row>
    <row r="87" spans="1:8" ht="15.75" customHeight="1">
      <c r="A87" s="8" t="s">
        <v>2658</v>
      </c>
      <c r="B87" s="33">
        <v>44944</v>
      </c>
      <c r="C87" s="34" t="s">
        <v>3238</v>
      </c>
      <c r="D87" s="34" t="s">
        <v>2833</v>
      </c>
      <c r="E87" s="6">
        <f t="shared" si="5"/>
        <v>14.98</v>
      </c>
      <c r="F87" s="48">
        <v>0</v>
      </c>
      <c r="G87" s="6" t="str">
        <f t="shared" si="2"/>
        <v/>
      </c>
      <c r="H87" s="58">
        <f t="shared" si="3"/>
        <v>14.98</v>
      </c>
    </row>
    <row r="88" spans="1:8" ht="15.75" customHeight="1">
      <c r="A88" s="8" t="s">
        <v>2658</v>
      </c>
      <c r="B88" s="35">
        <v>44944</v>
      </c>
      <c r="C88" s="36" t="s">
        <v>4174</v>
      </c>
      <c r="D88" s="36" t="s">
        <v>2436</v>
      </c>
      <c r="E88" s="6">
        <f t="shared" si="5"/>
        <v>3.85</v>
      </c>
      <c r="F88" s="48">
        <v>0</v>
      </c>
      <c r="G88" s="6" t="str">
        <f t="shared" si="2"/>
        <v/>
      </c>
      <c r="H88" s="58">
        <f t="shared" si="3"/>
        <v>3.85</v>
      </c>
    </row>
    <row r="89" spans="1:8" ht="15.75" customHeight="1">
      <c r="A89" s="8" t="s">
        <v>2658</v>
      </c>
      <c r="B89" s="35">
        <v>44945</v>
      </c>
      <c r="C89" s="34" t="s">
        <v>4175</v>
      </c>
      <c r="D89" s="34" t="s">
        <v>38</v>
      </c>
      <c r="E89" s="6">
        <f t="shared" si="5"/>
        <v>7.2</v>
      </c>
      <c r="F89" s="48">
        <v>2</v>
      </c>
      <c r="G89" s="6">
        <f t="shared" si="2"/>
        <v>3.6</v>
      </c>
      <c r="H89" s="58">
        <f t="shared" si="3"/>
        <v>3.6</v>
      </c>
    </row>
    <row r="90" spans="1:8" ht="15.75" customHeight="1">
      <c r="A90" s="8" t="s">
        <v>2658</v>
      </c>
      <c r="B90" s="35">
        <v>44945</v>
      </c>
      <c r="C90" s="34" t="s">
        <v>4176</v>
      </c>
      <c r="D90" s="34" t="s">
        <v>4177</v>
      </c>
      <c r="E90" s="6">
        <f t="shared" si="5"/>
        <v>81.099999999999994</v>
      </c>
      <c r="F90" s="49">
        <v>2</v>
      </c>
      <c r="G90" s="6">
        <f t="shared" si="2"/>
        <v>40.549999999999997</v>
      </c>
      <c r="H90" s="58">
        <f t="shared" si="3"/>
        <v>40.549999999999997</v>
      </c>
    </row>
    <row r="91" spans="1:8" ht="15.75" customHeight="1">
      <c r="A91" s="8" t="s">
        <v>2658</v>
      </c>
      <c r="B91" s="35">
        <v>44946</v>
      </c>
      <c r="C91" s="34" t="s">
        <v>4178</v>
      </c>
      <c r="D91" s="34" t="s">
        <v>2306</v>
      </c>
      <c r="E91" s="6">
        <f t="shared" si="5"/>
        <v>6.3</v>
      </c>
      <c r="F91" s="48">
        <v>2</v>
      </c>
      <c r="G91" s="6">
        <f t="shared" si="2"/>
        <v>3.15</v>
      </c>
      <c r="H91" s="58">
        <f t="shared" si="3"/>
        <v>3.15</v>
      </c>
    </row>
    <row r="92" spans="1:8" ht="15.75" customHeight="1">
      <c r="A92" s="8" t="s">
        <v>2658</v>
      </c>
      <c r="B92" s="33">
        <v>44946</v>
      </c>
      <c r="C92" s="34" t="s">
        <v>3397</v>
      </c>
      <c r="D92" s="34" t="s">
        <v>954</v>
      </c>
      <c r="E92" s="6">
        <f t="shared" si="5"/>
        <v>4.5</v>
      </c>
      <c r="F92" s="48">
        <v>2</v>
      </c>
      <c r="G92" s="6">
        <f t="shared" si="2"/>
        <v>2.25</v>
      </c>
      <c r="H92" s="58">
        <f t="shared" si="3"/>
        <v>2.25</v>
      </c>
    </row>
    <row r="93" spans="1:8" ht="15.75" customHeight="1">
      <c r="A93" s="8" t="s">
        <v>2658</v>
      </c>
      <c r="B93" s="35">
        <v>44946</v>
      </c>
      <c r="C93" s="34" t="s">
        <v>3959</v>
      </c>
      <c r="D93" s="34" t="s">
        <v>4179</v>
      </c>
      <c r="E93" s="6">
        <f t="shared" si="5"/>
        <v>448.2</v>
      </c>
      <c r="F93" s="57">
        <v>2</v>
      </c>
      <c r="G93" s="6">
        <f t="shared" si="2"/>
        <v>224.1</v>
      </c>
      <c r="H93" s="58">
        <f t="shared" si="3"/>
        <v>224.1</v>
      </c>
    </row>
    <row r="94" spans="1:8" ht="15.75" customHeight="1">
      <c r="A94" s="8" t="s">
        <v>2658</v>
      </c>
      <c r="B94" s="33">
        <v>44946</v>
      </c>
      <c r="C94" s="34" t="s">
        <v>3950</v>
      </c>
      <c r="D94" s="36" t="s">
        <v>634</v>
      </c>
      <c r="E94" s="6">
        <f t="shared" si="5"/>
        <v>11.1</v>
      </c>
      <c r="F94" s="48">
        <v>2</v>
      </c>
      <c r="G94" s="6">
        <f t="shared" si="2"/>
        <v>5.55</v>
      </c>
      <c r="H94" s="58">
        <f t="shared" si="3"/>
        <v>5.55</v>
      </c>
    </row>
    <row r="95" spans="1:8" ht="15.75" customHeight="1">
      <c r="A95" s="8" t="s">
        <v>2658</v>
      </c>
      <c r="B95" s="33">
        <v>44946</v>
      </c>
      <c r="C95" s="34" t="s">
        <v>4180</v>
      </c>
      <c r="D95" s="34" t="s">
        <v>4181</v>
      </c>
      <c r="E95" s="6">
        <f t="shared" si="5"/>
        <v>22.8</v>
      </c>
      <c r="F95" s="48">
        <v>2</v>
      </c>
      <c r="G95" s="6">
        <f t="shared" si="2"/>
        <v>11.4</v>
      </c>
      <c r="H95" s="58">
        <f t="shared" si="3"/>
        <v>11.4</v>
      </c>
    </row>
    <row r="96" spans="1:8" ht="15.75" customHeight="1">
      <c r="A96" s="8" t="s">
        <v>2658</v>
      </c>
      <c r="B96" s="35">
        <v>44946</v>
      </c>
      <c r="C96" s="34" t="s">
        <v>4182</v>
      </c>
      <c r="D96" s="34" t="s">
        <v>2709</v>
      </c>
      <c r="E96" s="6">
        <f t="shared" si="5"/>
        <v>7.6</v>
      </c>
      <c r="F96" s="48">
        <v>2</v>
      </c>
      <c r="G96" s="6">
        <f t="shared" si="2"/>
        <v>3.8</v>
      </c>
      <c r="H96" s="58">
        <f t="shared" si="3"/>
        <v>3.8</v>
      </c>
    </row>
    <row r="97" spans="1:8" ht="15.75" customHeight="1">
      <c r="A97" s="8" t="s">
        <v>2658</v>
      </c>
      <c r="B97" s="35">
        <v>44946</v>
      </c>
      <c r="C97" s="34" t="s">
        <v>4131</v>
      </c>
      <c r="D97" s="34" t="s">
        <v>358</v>
      </c>
      <c r="E97" s="6">
        <f t="shared" si="5"/>
        <v>10</v>
      </c>
      <c r="F97" s="48">
        <v>2</v>
      </c>
      <c r="G97" s="6">
        <f t="shared" si="2"/>
        <v>5</v>
      </c>
      <c r="H97" s="58">
        <f t="shared" si="3"/>
        <v>5</v>
      </c>
    </row>
    <row r="98" spans="1:8" ht="15.75" customHeight="1">
      <c r="A98" s="8" t="s">
        <v>2658</v>
      </c>
      <c r="B98" s="35">
        <v>44946</v>
      </c>
      <c r="C98" s="34" t="s">
        <v>4183</v>
      </c>
      <c r="D98" s="34" t="s">
        <v>2560</v>
      </c>
      <c r="E98" s="6">
        <f t="shared" si="5"/>
        <v>6.05</v>
      </c>
      <c r="F98" s="48">
        <v>2</v>
      </c>
      <c r="G98" s="6">
        <f t="shared" si="2"/>
        <v>3.0249999999999999</v>
      </c>
      <c r="H98" s="58">
        <f t="shared" si="3"/>
        <v>3.0249999999999999</v>
      </c>
    </row>
    <row r="99" spans="1:8" ht="15.75" customHeight="1">
      <c r="A99" s="8" t="s">
        <v>2658</v>
      </c>
      <c r="B99" s="35">
        <v>44947</v>
      </c>
      <c r="C99" s="72" t="s">
        <v>4184</v>
      </c>
      <c r="D99" s="34" t="s">
        <v>4185</v>
      </c>
      <c r="E99" s="6">
        <f t="shared" si="5"/>
        <v>73.650000000000006</v>
      </c>
      <c r="F99" s="48">
        <v>2</v>
      </c>
      <c r="G99" s="6">
        <f t="shared" si="2"/>
        <v>36.825000000000003</v>
      </c>
      <c r="H99" s="58">
        <f t="shared" si="3"/>
        <v>36.825000000000003</v>
      </c>
    </row>
    <row r="100" spans="1:8" ht="15.75" customHeight="1">
      <c r="A100" s="8" t="s">
        <v>2658</v>
      </c>
      <c r="B100" s="33">
        <v>44947</v>
      </c>
      <c r="C100" s="34" t="s">
        <v>9</v>
      </c>
      <c r="D100" s="34" t="s">
        <v>4186</v>
      </c>
      <c r="E100" s="6">
        <f t="shared" si="5"/>
        <v>50.6</v>
      </c>
      <c r="F100" s="48">
        <v>2</v>
      </c>
      <c r="G100" s="6">
        <f t="shared" si="2"/>
        <v>25.3</v>
      </c>
      <c r="H100" s="58">
        <f t="shared" si="3"/>
        <v>25.3</v>
      </c>
    </row>
    <row r="101" spans="1:8" ht="15.75" customHeight="1">
      <c r="A101" s="8" t="s">
        <v>2658</v>
      </c>
      <c r="B101" s="33">
        <v>44947</v>
      </c>
      <c r="C101" s="34" t="s">
        <v>4187</v>
      </c>
      <c r="D101" s="34" t="s">
        <v>1637</v>
      </c>
      <c r="E101" s="6">
        <f t="shared" si="5"/>
        <v>1.56</v>
      </c>
      <c r="F101" s="48">
        <v>0</v>
      </c>
      <c r="G101" s="6" t="str">
        <f t="shared" si="2"/>
        <v/>
      </c>
      <c r="H101" s="58">
        <f t="shared" si="3"/>
        <v>1.56</v>
      </c>
    </row>
    <row r="102" spans="1:8" ht="15.75" customHeight="1">
      <c r="A102" s="8" t="s">
        <v>2658</v>
      </c>
      <c r="B102" s="35">
        <v>44951</v>
      </c>
      <c r="C102" s="34" t="s">
        <v>4155</v>
      </c>
      <c r="D102" s="34" t="s">
        <v>1226</v>
      </c>
      <c r="E102" s="6">
        <f t="shared" si="5"/>
        <v>31.8</v>
      </c>
      <c r="F102" s="48">
        <v>2</v>
      </c>
      <c r="G102" s="6">
        <f t="shared" si="2"/>
        <v>15.9</v>
      </c>
      <c r="H102" s="58">
        <f t="shared" si="3"/>
        <v>15.9</v>
      </c>
    </row>
    <row r="103" spans="1:8" ht="15.75" customHeight="1">
      <c r="A103" s="8" t="s">
        <v>2658</v>
      </c>
      <c r="B103" s="35">
        <v>44951</v>
      </c>
      <c r="C103" s="34" t="s">
        <v>2060</v>
      </c>
      <c r="D103" s="34" t="s">
        <v>4188</v>
      </c>
      <c r="E103" s="6">
        <f t="shared" si="5"/>
        <v>108.11</v>
      </c>
      <c r="F103" s="48">
        <v>0</v>
      </c>
      <c r="G103" s="6" t="str">
        <f t="shared" si="2"/>
        <v/>
      </c>
      <c r="H103" s="58">
        <f t="shared" si="3"/>
        <v>108.11</v>
      </c>
    </row>
    <row r="104" spans="1:8" ht="15.75" customHeight="1">
      <c r="A104" s="8" t="s">
        <v>2658</v>
      </c>
      <c r="B104" s="35">
        <v>44951</v>
      </c>
      <c r="C104" s="34" t="s">
        <v>4189</v>
      </c>
      <c r="D104" s="34" t="s">
        <v>44</v>
      </c>
      <c r="E104" s="6">
        <f t="shared" si="5"/>
        <v>6.9</v>
      </c>
      <c r="F104" s="48">
        <v>0</v>
      </c>
      <c r="G104" s="6" t="str">
        <f t="shared" si="2"/>
        <v/>
      </c>
      <c r="H104" s="58">
        <f t="shared" si="3"/>
        <v>6.9</v>
      </c>
    </row>
    <row r="105" spans="1:8" ht="15.75" customHeight="1">
      <c r="A105" s="8" t="s">
        <v>2658</v>
      </c>
      <c r="B105" s="33">
        <v>44951</v>
      </c>
      <c r="C105" s="34" t="s">
        <v>4190</v>
      </c>
      <c r="D105" s="34" t="s">
        <v>2306</v>
      </c>
      <c r="E105" s="6">
        <f t="shared" si="5"/>
        <v>6.3</v>
      </c>
      <c r="F105" s="48">
        <v>1</v>
      </c>
      <c r="G105" s="6">
        <f t="shared" si="2"/>
        <v>6.3</v>
      </c>
      <c r="H105" s="58">
        <f t="shared" si="3"/>
        <v>0</v>
      </c>
    </row>
    <row r="106" spans="1:8" ht="15.75" customHeight="1">
      <c r="A106" s="8" t="s">
        <v>2658</v>
      </c>
      <c r="B106" s="35">
        <v>44951</v>
      </c>
      <c r="C106" s="34" t="s">
        <v>3262</v>
      </c>
      <c r="D106" s="34" t="s">
        <v>2588</v>
      </c>
      <c r="E106" s="6">
        <f t="shared" si="5"/>
        <v>49.9</v>
      </c>
      <c r="F106" s="48">
        <v>2</v>
      </c>
      <c r="G106" s="6">
        <f t="shared" si="2"/>
        <v>24.95</v>
      </c>
      <c r="H106" s="58">
        <f t="shared" si="3"/>
        <v>24.95</v>
      </c>
    </row>
    <row r="107" spans="1:8" ht="15.75" customHeight="1">
      <c r="A107" s="8" t="s">
        <v>2658</v>
      </c>
      <c r="B107" s="35">
        <v>44952</v>
      </c>
      <c r="C107" s="34" t="s">
        <v>4148</v>
      </c>
      <c r="D107" s="34" t="s">
        <v>1942</v>
      </c>
      <c r="E107" s="6">
        <f t="shared" si="5"/>
        <v>17.3</v>
      </c>
      <c r="F107" s="48">
        <v>2</v>
      </c>
      <c r="G107" s="6">
        <f t="shared" si="2"/>
        <v>8.65</v>
      </c>
      <c r="H107" s="58">
        <f t="shared" si="3"/>
        <v>8.65</v>
      </c>
    </row>
    <row r="108" spans="1:8" ht="15.75" customHeight="1">
      <c r="A108" s="8" t="s">
        <v>2658</v>
      </c>
      <c r="B108" s="35">
        <v>44952</v>
      </c>
      <c r="C108" s="34" t="s">
        <v>4021</v>
      </c>
      <c r="D108" s="34" t="s">
        <v>44</v>
      </c>
      <c r="E108" s="6">
        <f t="shared" si="5"/>
        <v>6.9</v>
      </c>
      <c r="F108" s="48">
        <v>0</v>
      </c>
      <c r="G108" s="6" t="str">
        <f t="shared" si="2"/>
        <v/>
      </c>
      <c r="H108" s="58">
        <f t="shared" si="3"/>
        <v>6.9</v>
      </c>
    </row>
    <row r="109" spans="1:8" ht="15.75" customHeight="1">
      <c r="A109" s="8" t="s">
        <v>2658</v>
      </c>
      <c r="B109" s="35">
        <v>44952</v>
      </c>
      <c r="C109" s="34" t="s">
        <v>1910</v>
      </c>
      <c r="D109" s="34" t="s">
        <v>56</v>
      </c>
      <c r="E109" s="6">
        <f t="shared" si="5"/>
        <v>4.8</v>
      </c>
      <c r="F109" s="48">
        <v>2</v>
      </c>
      <c r="G109" s="6">
        <f t="shared" si="2"/>
        <v>2.4</v>
      </c>
      <c r="H109" s="58">
        <f t="shared" si="3"/>
        <v>2.4</v>
      </c>
    </row>
    <row r="110" spans="1:8" ht="15.75" customHeight="1">
      <c r="A110" s="8" t="s">
        <v>2658</v>
      </c>
      <c r="B110" s="35">
        <v>44952</v>
      </c>
      <c r="C110" s="34" t="s">
        <v>3983</v>
      </c>
      <c r="D110" s="34" t="s">
        <v>59</v>
      </c>
      <c r="E110" s="6">
        <f t="shared" si="5"/>
        <v>2.9</v>
      </c>
      <c r="F110" s="48">
        <v>0</v>
      </c>
      <c r="G110" s="6" t="str">
        <f t="shared" si="2"/>
        <v/>
      </c>
      <c r="H110" s="58">
        <f t="shared" si="3"/>
        <v>2.9</v>
      </c>
    </row>
    <row r="111" spans="1:8" ht="15.75" customHeight="1">
      <c r="A111" s="8" t="s">
        <v>2658</v>
      </c>
      <c r="B111" s="33">
        <v>44953</v>
      </c>
      <c r="C111" s="34" t="s">
        <v>4191</v>
      </c>
      <c r="D111" s="36" t="s">
        <v>270</v>
      </c>
      <c r="E111" s="6">
        <f t="shared" si="5"/>
        <v>3</v>
      </c>
      <c r="F111" s="48">
        <v>0</v>
      </c>
      <c r="G111" s="6" t="str">
        <f t="shared" si="2"/>
        <v/>
      </c>
      <c r="H111" s="58">
        <f t="shared" si="3"/>
        <v>3</v>
      </c>
    </row>
    <row r="112" spans="1:8" ht="15.75" customHeight="1">
      <c r="A112" s="8" t="s">
        <v>2658</v>
      </c>
      <c r="B112" s="35">
        <v>44953</v>
      </c>
      <c r="C112" s="34" t="s">
        <v>4039</v>
      </c>
      <c r="D112" s="34" t="s">
        <v>4192</v>
      </c>
      <c r="E112" s="6">
        <f t="shared" si="5"/>
        <v>205.2</v>
      </c>
      <c r="F112" s="48">
        <v>0</v>
      </c>
      <c r="G112" s="6" t="str">
        <f t="shared" si="2"/>
        <v/>
      </c>
      <c r="H112" s="58">
        <f t="shared" si="3"/>
        <v>205.2</v>
      </c>
    </row>
    <row r="113" spans="1:8" ht="15.75" customHeight="1">
      <c r="A113" s="8" t="s">
        <v>2658</v>
      </c>
      <c r="B113" s="33">
        <v>44953</v>
      </c>
      <c r="C113" s="34" t="s">
        <v>4193</v>
      </c>
      <c r="D113" s="34" t="s">
        <v>4194</v>
      </c>
      <c r="E113" s="6">
        <f t="shared" si="5"/>
        <v>198.42</v>
      </c>
      <c r="F113" s="48">
        <v>2</v>
      </c>
      <c r="G113" s="6">
        <f t="shared" si="2"/>
        <v>99.21</v>
      </c>
      <c r="H113" s="58">
        <f t="shared" si="3"/>
        <v>99.21</v>
      </c>
    </row>
    <row r="114" spans="1:8" ht="15.75" customHeight="1">
      <c r="A114" s="8" t="s">
        <v>2658</v>
      </c>
      <c r="B114" s="33">
        <v>44953</v>
      </c>
      <c r="C114" s="34" t="s">
        <v>1036</v>
      </c>
      <c r="D114" s="34" t="s">
        <v>57</v>
      </c>
      <c r="E114" s="6">
        <f t="shared" si="5"/>
        <v>4.4000000000000004</v>
      </c>
      <c r="F114" s="48">
        <v>0</v>
      </c>
      <c r="G114" s="6" t="str">
        <f t="shared" si="2"/>
        <v/>
      </c>
      <c r="H114" s="58">
        <f t="shared" si="3"/>
        <v>4.4000000000000004</v>
      </c>
    </row>
    <row r="115" spans="1:8" ht="15.75" customHeight="1">
      <c r="A115" s="8" t="s">
        <v>2658</v>
      </c>
      <c r="B115" s="33">
        <v>44953</v>
      </c>
      <c r="C115" s="34" t="s">
        <v>4191</v>
      </c>
      <c r="D115" s="34" t="s">
        <v>270</v>
      </c>
      <c r="E115" s="6">
        <f t="shared" si="5"/>
        <v>3</v>
      </c>
      <c r="F115" s="48">
        <v>0</v>
      </c>
      <c r="G115" s="6" t="str">
        <f t="shared" si="2"/>
        <v/>
      </c>
      <c r="H115" s="58">
        <f t="shared" si="3"/>
        <v>3</v>
      </c>
    </row>
    <row r="116" spans="1:8" ht="15.75" customHeight="1">
      <c r="A116" s="8" t="s">
        <v>2658</v>
      </c>
      <c r="B116" s="35">
        <v>44953</v>
      </c>
      <c r="C116" s="34" t="s">
        <v>4174</v>
      </c>
      <c r="D116" s="34" t="s">
        <v>2436</v>
      </c>
      <c r="E116" s="6">
        <f t="shared" si="5"/>
        <v>3.85</v>
      </c>
      <c r="F116" s="48">
        <v>0</v>
      </c>
      <c r="G116" s="6" t="str">
        <f t="shared" si="2"/>
        <v/>
      </c>
      <c r="H116" s="58">
        <f t="shared" si="3"/>
        <v>3.85</v>
      </c>
    </row>
    <row r="117" spans="1:8" ht="15.75" customHeight="1">
      <c r="A117" s="8" t="s">
        <v>2658</v>
      </c>
      <c r="B117" s="33">
        <v>44953</v>
      </c>
      <c r="C117" s="34" t="s">
        <v>3175</v>
      </c>
      <c r="D117" s="34" t="s">
        <v>568</v>
      </c>
      <c r="E117" s="6">
        <f t="shared" si="5"/>
        <v>15.7</v>
      </c>
      <c r="F117" s="49">
        <v>2</v>
      </c>
      <c r="G117" s="6">
        <f t="shared" si="2"/>
        <v>7.85</v>
      </c>
      <c r="H117" s="58">
        <f t="shared" si="3"/>
        <v>7.85</v>
      </c>
    </row>
    <row r="118" spans="1:8" ht="15.75" customHeight="1">
      <c r="A118" s="8" t="s">
        <v>2658</v>
      </c>
      <c r="B118" s="35">
        <v>44954</v>
      </c>
      <c r="C118" s="34" t="s">
        <v>4195</v>
      </c>
      <c r="D118" s="36" t="s">
        <v>4017</v>
      </c>
      <c r="E118" s="6">
        <f t="shared" si="5"/>
        <v>43.7</v>
      </c>
      <c r="F118" s="48">
        <v>2</v>
      </c>
      <c r="G118" s="6">
        <f t="shared" si="2"/>
        <v>21.85</v>
      </c>
      <c r="H118" s="58">
        <f t="shared" si="3"/>
        <v>21.85</v>
      </c>
    </row>
    <row r="119" spans="1:8" ht="15.75" customHeight="1">
      <c r="A119" s="8" t="s">
        <v>2658</v>
      </c>
      <c r="B119" s="33">
        <v>44954</v>
      </c>
      <c r="C119" s="34" t="s">
        <v>4196</v>
      </c>
      <c r="D119" s="34" t="s">
        <v>4197</v>
      </c>
      <c r="E119" s="6">
        <f t="shared" si="5"/>
        <v>75.599999999999994</v>
      </c>
      <c r="F119" s="48">
        <v>2</v>
      </c>
      <c r="G119" s="6">
        <f t="shared" si="2"/>
        <v>37.799999999999997</v>
      </c>
      <c r="H119" s="58">
        <f t="shared" si="3"/>
        <v>37.799999999999997</v>
      </c>
    </row>
    <row r="120" spans="1:8" ht="15.75" customHeight="1">
      <c r="A120" s="8" t="s">
        <v>2658</v>
      </c>
      <c r="B120" s="33">
        <v>44954</v>
      </c>
      <c r="C120" s="34" t="s">
        <v>4198</v>
      </c>
      <c r="D120" s="34" t="s">
        <v>69</v>
      </c>
      <c r="E120" s="6">
        <f t="shared" si="5"/>
        <v>1.5</v>
      </c>
      <c r="F120" s="49">
        <v>0</v>
      </c>
      <c r="G120" s="6" t="str">
        <f t="shared" si="2"/>
        <v/>
      </c>
      <c r="H120" s="58">
        <f t="shared" si="3"/>
        <v>1.5</v>
      </c>
    </row>
    <row r="121" spans="1:8" ht="15.75" customHeight="1">
      <c r="A121" s="8" t="s">
        <v>2658</v>
      </c>
      <c r="B121" s="33">
        <v>44954</v>
      </c>
      <c r="C121" s="34" t="s">
        <v>4182</v>
      </c>
      <c r="D121" s="34" t="s">
        <v>372</v>
      </c>
      <c r="E121" s="6">
        <f t="shared" si="5"/>
        <v>9.3000000000000007</v>
      </c>
      <c r="F121" s="48">
        <v>2</v>
      </c>
      <c r="G121" s="6">
        <f t="shared" si="2"/>
        <v>4.6500000000000004</v>
      </c>
      <c r="H121" s="58">
        <f t="shared" si="3"/>
        <v>4.6500000000000004</v>
      </c>
    </row>
    <row r="122" spans="1:8" ht="15.75" customHeight="1">
      <c r="A122" s="8" t="s">
        <v>2658</v>
      </c>
      <c r="B122" s="33">
        <v>44954</v>
      </c>
      <c r="C122" s="34" t="s">
        <v>4195</v>
      </c>
      <c r="D122" s="34" t="s">
        <v>329</v>
      </c>
      <c r="E122" s="6">
        <f t="shared" si="5"/>
        <v>2.8</v>
      </c>
      <c r="F122" s="48">
        <v>2</v>
      </c>
      <c r="G122" s="6">
        <f t="shared" si="2"/>
        <v>1.4</v>
      </c>
      <c r="H122" s="58">
        <f t="shared" si="3"/>
        <v>1.4</v>
      </c>
    </row>
    <row r="123" spans="1:8" ht="15.75" customHeight="1">
      <c r="A123" s="8" t="s">
        <v>2658</v>
      </c>
      <c r="B123" s="35">
        <v>44955</v>
      </c>
      <c r="C123" s="36" t="s">
        <v>4045</v>
      </c>
      <c r="D123" s="36" t="s">
        <v>59</v>
      </c>
      <c r="E123" s="6">
        <f t="shared" si="5"/>
        <v>2.9</v>
      </c>
      <c r="F123" s="49">
        <v>0</v>
      </c>
      <c r="G123" s="6" t="str">
        <f t="shared" si="2"/>
        <v/>
      </c>
      <c r="H123" s="58">
        <f t="shared" si="3"/>
        <v>2.9</v>
      </c>
    </row>
    <row r="124" spans="1:8" ht="15.75" customHeight="1">
      <c r="A124" s="8" t="s">
        <v>2658</v>
      </c>
      <c r="B124" s="33">
        <v>44955</v>
      </c>
      <c r="C124" s="34" t="s">
        <v>4045</v>
      </c>
      <c r="D124" s="34" t="s">
        <v>617</v>
      </c>
      <c r="E124" s="6">
        <f t="shared" si="5"/>
        <v>4.3</v>
      </c>
      <c r="F124" s="48">
        <v>1</v>
      </c>
      <c r="G124" s="6">
        <f t="shared" si="2"/>
        <v>4.3</v>
      </c>
      <c r="H124" s="58">
        <f t="shared" si="3"/>
        <v>0</v>
      </c>
    </row>
    <row r="125" spans="1:8" ht="15.75" customHeight="1">
      <c r="A125" s="8" t="s">
        <v>2658</v>
      </c>
      <c r="B125" s="33">
        <v>44956</v>
      </c>
      <c r="C125" s="34" t="s">
        <v>3794</v>
      </c>
      <c r="D125" s="34" t="s">
        <v>3393</v>
      </c>
      <c r="E125" s="6">
        <f t="shared" si="5"/>
        <v>12.4</v>
      </c>
      <c r="F125" s="48">
        <v>2</v>
      </c>
      <c r="G125" s="6">
        <f t="shared" si="2"/>
        <v>6.2</v>
      </c>
      <c r="H125" s="58">
        <f t="shared" si="3"/>
        <v>6.2</v>
      </c>
    </row>
    <row r="126" spans="1:8" ht="15.75" customHeight="1">
      <c r="A126" s="8" t="s">
        <v>2658</v>
      </c>
      <c r="B126" s="33">
        <v>44956</v>
      </c>
      <c r="C126" s="34" t="s">
        <v>4174</v>
      </c>
      <c r="D126" s="34" t="s">
        <v>2436</v>
      </c>
      <c r="E126" s="6">
        <f t="shared" si="5"/>
        <v>3.85</v>
      </c>
      <c r="F126" s="49">
        <v>0</v>
      </c>
      <c r="G126" s="6" t="str">
        <f t="shared" si="2"/>
        <v/>
      </c>
      <c r="H126" s="58">
        <f t="shared" si="3"/>
        <v>3.85</v>
      </c>
    </row>
    <row r="127" spans="1:8" ht="15.75" customHeight="1">
      <c r="A127" s="8" t="s">
        <v>2658</v>
      </c>
      <c r="B127" s="33">
        <v>44956</v>
      </c>
      <c r="C127" s="34" t="s">
        <v>3385</v>
      </c>
      <c r="D127" s="34" t="s">
        <v>1108</v>
      </c>
      <c r="E127" s="6">
        <f t="shared" si="5"/>
        <v>6.98</v>
      </c>
      <c r="F127" s="48">
        <v>0</v>
      </c>
      <c r="G127" s="6" t="str">
        <f t="shared" si="2"/>
        <v/>
      </c>
      <c r="H127" s="58">
        <f t="shared" si="3"/>
        <v>6.98</v>
      </c>
    </row>
    <row r="128" spans="1:8" ht="15.75" customHeight="1">
      <c r="A128" s="8" t="s">
        <v>2658</v>
      </c>
      <c r="B128" s="33">
        <v>44956</v>
      </c>
      <c r="C128" s="34" t="s">
        <v>9</v>
      </c>
      <c r="D128" s="34" t="s">
        <v>792</v>
      </c>
      <c r="E128" s="6">
        <f t="shared" si="5"/>
        <v>4</v>
      </c>
      <c r="F128" s="48">
        <v>2</v>
      </c>
      <c r="G128" s="6">
        <f t="shared" si="2"/>
        <v>2</v>
      </c>
      <c r="H128" s="58">
        <f t="shared" si="3"/>
        <v>2</v>
      </c>
    </row>
    <row r="129" spans="1:8" ht="15.75" customHeight="1">
      <c r="A129" s="8" t="s">
        <v>2658</v>
      </c>
      <c r="B129" s="33">
        <v>44957</v>
      </c>
      <c r="C129" s="34" t="s">
        <v>3615</v>
      </c>
      <c r="D129" s="34" t="s">
        <v>4199</v>
      </c>
      <c r="E129" s="6">
        <f t="shared" si="5"/>
        <v>54.29</v>
      </c>
      <c r="F129" s="49">
        <v>3</v>
      </c>
      <c r="G129" s="6">
        <f t="shared" si="2"/>
        <v>18.096666666666668</v>
      </c>
      <c r="H129" s="58">
        <f t="shared" si="3"/>
        <v>36.193333333333328</v>
      </c>
    </row>
    <row r="130" spans="1:8" ht="15.75" customHeight="1">
      <c r="A130" s="8" t="s">
        <v>2658</v>
      </c>
      <c r="B130" s="33">
        <v>44957</v>
      </c>
      <c r="C130" s="34" t="s">
        <v>4200</v>
      </c>
      <c r="D130" s="34" t="s">
        <v>4201</v>
      </c>
      <c r="E130" s="6">
        <f t="shared" si="5"/>
        <v>153.13</v>
      </c>
      <c r="F130" s="49">
        <v>2</v>
      </c>
      <c r="G130" s="6">
        <f t="shared" si="2"/>
        <v>76.564999999999998</v>
      </c>
      <c r="H130" s="58">
        <f t="shared" si="3"/>
        <v>76.564999999999998</v>
      </c>
    </row>
    <row r="131" spans="1:8" ht="15.75" customHeight="1">
      <c r="A131" s="8" t="s">
        <v>2658</v>
      </c>
      <c r="B131" s="33">
        <v>44957</v>
      </c>
      <c r="C131" s="34" t="s">
        <v>4202</v>
      </c>
      <c r="D131" s="34" t="s">
        <v>38</v>
      </c>
      <c r="E131" s="6">
        <f t="shared" si="5"/>
        <v>7.2</v>
      </c>
      <c r="F131" s="49">
        <v>1</v>
      </c>
      <c r="G131" s="6">
        <f t="shared" si="2"/>
        <v>7.2</v>
      </c>
      <c r="H131" s="58">
        <f t="shared" si="3"/>
        <v>0</v>
      </c>
    </row>
    <row r="132" spans="1:8" ht="15.75" customHeight="1">
      <c r="A132" s="8" t="s">
        <v>2658</v>
      </c>
      <c r="B132" s="33">
        <v>44957</v>
      </c>
      <c r="C132" s="34" t="s">
        <v>3397</v>
      </c>
      <c r="D132" s="34" t="s">
        <v>4203</v>
      </c>
      <c r="E132" s="6">
        <f t="shared" si="5"/>
        <v>0.99</v>
      </c>
      <c r="F132" s="49">
        <v>2</v>
      </c>
      <c r="G132" s="6">
        <f t="shared" si="2"/>
        <v>0.495</v>
      </c>
      <c r="H132" s="58">
        <f t="shared" si="3"/>
        <v>0.495</v>
      </c>
    </row>
    <row r="133" spans="1:8" ht="15.75" customHeight="1">
      <c r="A133" s="8" t="s">
        <v>2658</v>
      </c>
      <c r="B133" s="33">
        <v>44959</v>
      </c>
      <c r="C133" s="34" t="s">
        <v>4190</v>
      </c>
      <c r="D133" s="34" t="s">
        <v>2840</v>
      </c>
      <c r="E133" s="6">
        <f t="shared" si="5"/>
        <v>12.5</v>
      </c>
      <c r="F133" s="49">
        <v>2</v>
      </c>
      <c r="G133" s="6">
        <f t="shared" si="2"/>
        <v>6.25</v>
      </c>
      <c r="H133" s="58">
        <f t="shared" si="3"/>
        <v>6.25</v>
      </c>
    </row>
    <row r="134" spans="1:8" ht="15.75" customHeight="1">
      <c r="A134" s="8" t="s">
        <v>2658</v>
      </c>
      <c r="B134" s="33">
        <v>44959</v>
      </c>
      <c r="C134" s="34" t="s">
        <v>4105</v>
      </c>
      <c r="D134" s="34" t="s">
        <v>4204</v>
      </c>
      <c r="E134" s="6">
        <f t="shared" si="5"/>
        <v>23.43</v>
      </c>
      <c r="F134" s="49">
        <v>2</v>
      </c>
      <c r="G134" s="6">
        <f t="shared" si="2"/>
        <v>11.715</v>
      </c>
      <c r="H134" s="58">
        <f t="shared" si="3"/>
        <v>11.715</v>
      </c>
    </row>
    <row r="135" spans="1:8" ht="15.75" customHeight="1">
      <c r="A135" s="8" t="s">
        <v>3361</v>
      </c>
      <c r="B135" s="35">
        <v>44937</v>
      </c>
      <c r="C135" s="34" t="s">
        <v>292</v>
      </c>
      <c r="D135" s="34" t="s">
        <v>2670</v>
      </c>
      <c r="E135" s="6">
        <f t="shared" si="5"/>
        <v>82.05</v>
      </c>
      <c r="F135" s="49">
        <v>2</v>
      </c>
      <c r="G135" s="6">
        <f t="shared" si="2"/>
        <v>41.024999999999999</v>
      </c>
      <c r="H135" s="58">
        <f t="shared" si="3"/>
        <v>41.024999999999999</v>
      </c>
    </row>
    <row r="136" spans="1:8" ht="15.75" customHeight="1">
      <c r="A136" s="8" t="s">
        <v>3361</v>
      </c>
      <c r="B136" s="35">
        <v>44950</v>
      </c>
      <c r="C136" s="34" t="s">
        <v>4205</v>
      </c>
      <c r="D136" s="34" t="s">
        <v>4206</v>
      </c>
      <c r="E136" s="6">
        <f t="shared" si="5"/>
        <v>103.83</v>
      </c>
      <c r="F136" s="49">
        <v>2</v>
      </c>
      <c r="G136" s="6">
        <f t="shared" si="2"/>
        <v>51.914999999999999</v>
      </c>
      <c r="H136" s="58">
        <f t="shared" si="3"/>
        <v>51.914999999999999</v>
      </c>
    </row>
    <row r="137" spans="1:8" ht="15.75" customHeight="1">
      <c r="A137" s="8" t="s">
        <v>3361</v>
      </c>
      <c r="B137" s="35">
        <v>44959</v>
      </c>
      <c r="C137" s="34" t="s">
        <v>292</v>
      </c>
      <c r="D137" s="34" t="s">
        <v>4207</v>
      </c>
      <c r="E137" s="6">
        <f t="shared" si="5"/>
        <v>65.02</v>
      </c>
      <c r="F137" s="49">
        <v>2</v>
      </c>
      <c r="G137" s="6">
        <f t="shared" si="2"/>
        <v>32.51</v>
      </c>
      <c r="H137" s="58">
        <f t="shared" si="3"/>
        <v>32.51</v>
      </c>
    </row>
    <row r="138" spans="1:8" ht="15.75" customHeight="1">
      <c r="A138" s="8"/>
      <c r="B138" s="35"/>
      <c r="E138" s="6"/>
      <c r="F138" s="49"/>
      <c r="G138" s="6"/>
      <c r="H138" s="58"/>
    </row>
    <row r="139" spans="1:8" ht="15.75" customHeight="1">
      <c r="A139" s="8"/>
      <c r="B139" s="35"/>
      <c r="E139" s="6"/>
      <c r="F139" s="49"/>
      <c r="G139" s="6"/>
      <c r="H139" s="58"/>
    </row>
    <row r="140" spans="1:8" ht="15.75" customHeight="1">
      <c r="A140" s="8"/>
      <c r="B140" s="35"/>
      <c r="E140" s="6"/>
      <c r="F140" s="49"/>
      <c r="G140" s="6"/>
      <c r="H140" s="58"/>
    </row>
    <row r="141" spans="1:8" ht="15.75" customHeight="1">
      <c r="A141" s="8"/>
      <c r="B141" s="35"/>
      <c r="E141" s="6"/>
      <c r="F141" s="49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A146" s="8"/>
      <c r="B146" s="33"/>
      <c r="E146" s="6"/>
      <c r="F146" s="49"/>
      <c r="G146" s="6"/>
      <c r="H146" s="58"/>
    </row>
    <row r="147" spans="1:8" ht="15.75" customHeight="1">
      <c r="A147" s="8"/>
      <c r="B147" s="35"/>
      <c r="E147" s="6"/>
      <c r="F147" s="49"/>
      <c r="G147" s="6"/>
      <c r="H147" s="58"/>
    </row>
    <row r="148" spans="1:8" ht="15.75" customHeight="1">
      <c r="A148" s="8"/>
      <c r="B148" s="35"/>
      <c r="E148" s="6"/>
      <c r="F148" s="49"/>
      <c r="G148" s="6"/>
      <c r="H148" s="58"/>
    </row>
    <row r="149" spans="1:8" ht="15.75" customHeight="1">
      <c r="A149" s="8"/>
      <c r="B149" s="35"/>
      <c r="E149" s="6"/>
      <c r="F149" s="49"/>
      <c r="G149" s="6"/>
      <c r="H149" s="58"/>
    </row>
    <row r="150" spans="1:8" ht="15.75" customHeight="1">
      <c r="A150" s="8"/>
      <c r="B150" s="33"/>
      <c r="E150" s="6"/>
      <c r="F150" s="49"/>
      <c r="G150" s="6"/>
      <c r="H150" s="58"/>
    </row>
    <row r="151" spans="1:8" ht="15.75" customHeight="1">
      <c r="B151" s="68"/>
      <c r="E151" s="6"/>
      <c r="F151" s="49"/>
      <c r="G151" s="6"/>
      <c r="H151" s="58"/>
    </row>
    <row r="152" spans="1:8" ht="15.75" customHeight="1">
      <c r="B152" s="68"/>
      <c r="E152" s="6"/>
      <c r="F152" s="49"/>
      <c r="G152" s="6"/>
      <c r="H152" s="58"/>
    </row>
    <row r="153" spans="1:8" ht="15.75" customHeight="1">
      <c r="B153" s="68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9"/>
      <c r="E155" s="6"/>
      <c r="F155" s="49"/>
      <c r="G155" s="6"/>
      <c r="H155" s="58"/>
    </row>
    <row r="156" spans="1:8" ht="15.75" customHeight="1">
      <c r="B156" s="69"/>
      <c r="E156" s="6"/>
      <c r="F156" s="49"/>
      <c r="G156" s="6"/>
      <c r="H156" s="58"/>
    </row>
    <row r="157" spans="1:8" ht="15.75" customHeight="1">
      <c r="B157" s="69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33"/>
      <c r="E163" s="6"/>
      <c r="F163" s="49"/>
      <c r="G163" s="6"/>
      <c r="H163" s="58"/>
    </row>
    <row r="164" spans="2:8" ht="15.75" customHeight="1">
      <c r="F164" s="49"/>
      <c r="G164" s="13"/>
    </row>
    <row r="165" spans="2:8" ht="15.75" customHeight="1">
      <c r="F165" s="49"/>
      <c r="G165" s="13"/>
    </row>
    <row r="166" spans="2:8" ht="15.75" customHeight="1">
      <c r="F166" s="49"/>
      <c r="G166" s="13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63" xr:uid="{9613E2B0-331E-413C-B917-71703DE0BEA9}">
        <sortState xmlns:xlrd2="http://schemas.microsoft.com/office/spreadsheetml/2017/richdata2" ref="A2:H163">
          <sortCondition descending="1" ref="E2:E163"/>
          <sortCondition descending="1" ref="H2:H163"/>
        </sortState>
      </autoFilter>
    </customSheetView>
  </customSheetViews>
  <hyperlinks>
    <hyperlink ref="C99" r:id="rId1" xr:uid="{00000000-0004-0000-38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4208</v>
      </c>
      <c r="B1" s="8"/>
      <c r="C1" s="8"/>
      <c r="D1" s="8"/>
      <c r="E1" s="6">
        <f>SUM(E3:E200)</f>
        <v>3087.309999999999</v>
      </c>
      <c r="F1" s="48"/>
      <c r="G1" s="70">
        <f t="shared" ref="G1:H1" si="0">SUM(G3:G200)</f>
        <v>1397.1149999999996</v>
      </c>
      <c r="H1" s="71">
        <f t="shared" si="0"/>
        <v>1690.1949999999995</v>
      </c>
      <c r="I1" s="31" t="s">
        <v>1864</v>
      </c>
      <c r="J1" s="31">
        <f>G1*1</f>
        <v>1397.1149999999996</v>
      </c>
      <c r="K1" s="31">
        <f>SUM(G1:H1)-J1</f>
        <v>1690.1949999999995</v>
      </c>
      <c r="L1" s="31">
        <f>SUM(J1:K1)</f>
        <v>3087.309999999999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1643.1149999999996</v>
      </c>
      <c r="K2" s="31">
        <f>K1+K6+K7</f>
        <v>2059.1949999999997</v>
      </c>
      <c r="L2" s="31">
        <f>SUM(J2:K2)</f>
        <v>3702.3099999999995</v>
      </c>
    </row>
    <row r="3" spans="1:12" ht="15.75">
      <c r="A3" s="8" t="s">
        <v>2658</v>
      </c>
      <c r="B3" s="35">
        <v>44959</v>
      </c>
      <c r="C3" s="34" t="s">
        <v>3397</v>
      </c>
      <c r="D3" s="34" t="s">
        <v>3601</v>
      </c>
      <c r="E3" s="6">
        <f t="shared" ref="E3:E27" si="1">MID(D3,3,LEN(D3)-2)+0</f>
        <v>7.25</v>
      </c>
      <c r="F3" s="48">
        <v>2</v>
      </c>
      <c r="G3" s="6">
        <f t="shared" ref="G3:G77" si="2">IFERROR(E3/F3,"")</f>
        <v>3.625</v>
      </c>
      <c r="H3" s="58">
        <f t="shared" ref="H3:H77" si="3">IF(F3=0,E3,E3-G3)</f>
        <v>3.625</v>
      </c>
      <c r="I3" s="60" t="s">
        <v>1868</v>
      </c>
      <c r="J3" s="61">
        <f>J1-J7+J6</f>
        <v>1643.1149999999996</v>
      </c>
      <c r="K3" s="32"/>
      <c r="L3" s="32"/>
    </row>
    <row r="4" spans="1:12">
      <c r="A4" s="8" t="s">
        <v>2658</v>
      </c>
      <c r="B4" s="35">
        <v>44960</v>
      </c>
      <c r="C4" s="34" t="s">
        <v>2645</v>
      </c>
      <c r="D4" s="34" t="s">
        <v>557</v>
      </c>
      <c r="E4" s="6">
        <f t="shared" si="1"/>
        <v>18</v>
      </c>
      <c r="F4" s="48">
        <v>1</v>
      </c>
      <c r="G4" s="6">
        <f t="shared" si="2"/>
        <v>18</v>
      </c>
      <c r="H4" s="58">
        <f t="shared" si="3"/>
        <v>0</v>
      </c>
    </row>
    <row r="5" spans="1:12" ht="15.75">
      <c r="A5" s="8" t="s">
        <v>2658</v>
      </c>
      <c r="B5" s="35">
        <v>44960</v>
      </c>
      <c r="C5" s="34" t="s">
        <v>4209</v>
      </c>
      <c r="D5" s="34" t="s">
        <v>4210</v>
      </c>
      <c r="E5" s="6">
        <f t="shared" si="1"/>
        <v>217.5</v>
      </c>
      <c r="F5" s="48">
        <v>2</v>
      </c>
      <c r="G5" s="6">
        <f t="shared" si="2"/>
        <v>108.75</v>
      </c>
      <c r="H5" s="58">
        <f t="shared" si="3"/>
        <v>108.75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44961</v>
      </c>
      <c r="C6" s="34" t="s">
        <v>4211</v>
      </c>
      <c r="D6" s="34" t="s">
        <v>4212</v>
      </c>
      <c r="E6" s="6">
        <f t="shared" si="1"/>
        <v>57.02</v>
      </c>
      <c r="F6" s="48">
        <v>2</v>
      </c>
      <c r="G6" s="6">
        <f t="shared" si="2"/>
        <v>28.51</v>
      </c>
      <c r="H6" s="58">
        <f t="shared" si="3"/>
        <v>28.51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44961</v>
      </c>
      <c r="C7" s="34" t="s">
        <v>3169</v>
      </c>
      <c r="D7" s="34" t="s">
        <v>4213</v>
      </c>
      <c r="E7" s="6">
        <f t="shared" si="1"/>
        <v>30.53</v>
      </c>
      <c r="F7" s="48">
        <v>2</v>
      </c>
      <c r="G7" s="6">
        <f t="shared" si="2"/>
        <v>15.265000000000001</v>
      </c>
      <c r="H7" s="58">
        <f t="shared" si="3"/>
        <v>15.265000000000001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44961</v>
      </c>
      <c r="C8" s="34" t="s">
        <v>3916</v>
      </c>
      <c r="D8" s="34" t="s">
        <v>749</v>
      </c>
      <c r="E8" s="6">
        <f t="shared" si="1"/>
        <v>70</v>
      </c>
      <c r="F8" s="57">
        <v>2</v>
      </c>
      <c r="G8" s="6">
        <f t="shared" si="2"/>
        <v>35</v>
      </c>
      <c r="H8" s="58">
        <f t="shared" si="3"/>
        <v>35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3">
        <v>44961</v>
      </c>
      <c r="C9" s="34" t="s">
        <v>3397</v>
      </c>
      <c r="D9" s="34" t="s">
        <v>36</v>
      </c>
      <c r="E9" s="6">
        <f t="shared" si="1"/>
        <v>7.61</v>
      </c>
      <c r="F9" s="48">
        <v>2</v>
      </c>
      <c r="G9" s="6">
        <f t="shared" si="2"/>
        <v>3.8050000000000002</v>
      </c>
      <c r="H9" s="58">
        <f t="shared" si="3"/>
        <v>3.8050000000000002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3">
        <v>44961</v>
      </c>
      <c r="C10" s="34" t="s">
        <v>4214</v>
      </c>
      <c r="D10" s="36" t="s">
        <v>3240</v>
      </c>
      <c r="E10" s="6">
        <f t="shared" si="1"/>
        <v>29.7</v>
      </c>
      <c r="F10" s="48">
        <v>2</v>
      </c>
      <c r="G10" s="6">
        <f t="shared" si="2"/>
        <v>14.85</v>
      </c>
      <c r="H10" s="58">
        <f t="shared" si="3"/>
        <v>14.85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44961</v>
      </c>
      <c r="C11" s="34" t="s">
        <v>4215</v>
      </c>
      <c r="D11" s="34" t="s">
        <v>4216</v>
      </c>
      <c r="E11" s="6">
        <f t="shared" si="1"/>
        <v>169.6</v>
      </c>
      <c r="F11" s="48">
        <v>0</v>
      </c>
      <c r="G11" s="6" t="str">
        <f t="shared" si="2"/>
        <v/>
      </c>
      <c r="H11" s="58">
        <f t="shared" si="3"/>
        <v>169.6</v>
      </c>
    </row>
    <row r="12" spans="1:12" ht="15.75">
      <c r="A12" s="8" t="s">
        <v>2658</v>
      </c>
      <c r="B12" s="35">
        <v>44961</v>
      </c>
      <c r="C12" s="34" t="s">
        <v>4217</v>
      </c>
      <c r="D12" s="34" t="s">
        <v>40</v>
      </c>
      <c r="E12" s="6">
        <f t="shared" si="1"/>
        <v>7.1</v>
      </c>
      <c r="F12" s="48">
        <v>2</v>
      </c>
      <c r="G12" s="6">
        <f t="shared" si="2"/>
        <v>3.55</v>
      </c>
      <c r="H12" s="58">
        <f t="shared" si="3"/>
        <v>3.55</v>
      </c>
      <c r="I12" s="1" t="s">
        <v>1818</v>
      </c>
      <c r="J12" s="16">
        <f>J8-K2</f>
        <v>3538.8050000000003</v>
      </c>
      <c r="K12" s="17">
        <f t="shared" ref="K12:K13" si="4">J12/J8</f>
        <v>0.63215523401214724</v>
      </c>
    </row>
    <row r="13" spans="1:12" ht="15.75">
      <c r="A13" s="8" t="s">
        <v>2658</v>
      </c>
      <c r="B13" s="35">
        <v>44961</v>
      </c>
      <c r="C13" s="34" t="s">
        <v>4218</v>
      </c>
      <c r="D13" s="34" t="s">
        <v>4219</v>
      </c>
      <c r="E13" s="6">
        <f t="shared" si="1"/>
        <v>73.540000000000006</v>
      </c>
      <c r="F13" s="48">
        <v>2</v>
      </c>
      <c r="G13" s="6">
        <f t="shared" si="2"/>
        <v>36.770000000000003</v>
      </c>
      <c r="H13" s="58">
        <f t="shared" si="3"/>
        <v>36.770000000000003</v>
      </c>
      <c r="I13" s="1" t="s">
        <v>1821</v>
      </c>
      <c r="J13" s="16">
        <f>J9-J2</f>
        <v>2312.1350000000002</v>
      </c>
      <c r="K13" s="17">
        <f t="shared" si="4"/>
        <v>0.5845736679097403</v>
      </c>
    </row>
    <row r="14" spans="1:12">
      <c r="A14" s="8" t="s">
        <v>2658</v>
      </c>
      <c r="B14" s="35">
        <v>44962</v>
      </c>
      <c r="C14" s="36" t="s">
        <v>4002</v>
      </c>
      <c r="D14" s="36" t="s">
        <v>801</v>
      </c>
      <c r="E14" s="6">
        <f t="shared" si="1"/>
        <v>6</v>
      </c>
      <c r="F14" s="48">
        <v>2</v>
      </c>
      <c r="G14" s="6">
        <f t="shared" si="2"/>
        <v>3</v>
      </c>
      <c r="H14" s="58">
        <f t="shared" si="3"/>
        <v>3</v>
      </c>
    </row>
    <row r="15" spans="1:12">
      <c r="A15" s="8" t="s">
        <v>2658</v>
      </c>
      <c r="B15" s="35">
        <v>44962</v>
      </c>
      <c r="C15" s="34" t="s">
        <v>4220</v>
      </c>
      <c r="D15" s="34" t="s">
        <v>4221</v>
      </c>
      <c r="E15" s="6">
        <f t="shared" si="1"/>
        <v>19.63</v>
      </c>
      <c r="F15" s="48">
        <v>2</v>
      </c>
      <c r="G15" s="6">
        <f t="shared" si="2"/>
        <v>9.8149999999999995</v>
      </c>
      <c r="H15" s="58">
        <f t="shared" si="3"/>
        <v>9.8149999999999995</v>
      </c>
    </row>
    <row r="16" spans="1:12">
      <c r="A16" s="8" t="s">
        <v>2658</v>
      </c>
      <c r="B16" s="35">
        <v>44962</v>
      </c>
      <c r="C16" s="34" t="s">
        <v>4222</v>
      </c>
      <c r="D16" s="34" t="s">
        <v>4223</v>
      </c>
      <c r="E16" s="6">
        <f t="shared" si="1"/>
        <v>170.29</v>
      </c>
      <c r="F16" s="48">
        <v>2</v>
      </c>
      <c r="G16" s="6">
        <f t="shared" si="2"/>
        <v>85.144999999999996</v>
      </c>
      <c r="H16" s="58">
        <f t="shared" si="3"/>
        <v>85.144999999999996</v>
      </c>
    </row>
    <row r="17" spans="1:10">
      <c r="A17" s="8" t="s">
        <v>2658</v>
      </c>
      <c r="B17" s="35">
        <v>44962</v>
      </c>
      <c r="C17" s="34" t="s">
        <v>3009</v>
      </c>
      <c r="D17" s="34" t="s">
        <v>2339</v>
      </c>
      <c r="E17" s="6">
        <f t="shared" si="1"/>
        <v>160</v>
      </c>
      <c r="F17" s="48">
        <v>0</v>
      </c>
      <c r="G17" s="6" t="str">
        <f t="shared" si="2"/>
        <v/>
      </c>
      <c r="H17" s="58">
        <f t="shared" si="3"/>
        <v>160</v>
      </c>
    </row>
    <row r="18" spans="1:10">
      <c r="A18" s="8" t="s">
        <v>2658</v>
      </c>
      <c r="B18" s="35">
        <v>44962</v>
      </c>
      <c r="C18" s="34" t="s">
        <v>4220</v>
      </c>
      <c r="D18" s="34" t="s">
        <v>4221</v>
      </c>
      <c r="E18" s="6">
        <f t="shared" si="1"/>
        <v>19.63</v>
      </c>
      <c r="F18" s="48">
        <v>0</v>
      </c>
      <c r="G18" s="6" t="str">
        <f t="shared" si="2"/>
        <v/>
      </c>
      <c r="H18" s="58">
        <f t="shared" si="3"/>
        <v>19.63</v>
      </c>
    </row>
    <row r="19" spans="1:10">
      <c r="A19" s="8" t="s">
        <v>2658</v>
      </c>
      <c r="B19" s="33">
        <v>44962</v>
      </c>
      <c r="C19" s="34" t="s">
        <v>4182</v>
      </c>
      <c r="D19" s="34" t="s">
        <v>3116</v>
      </c>
      <c r="E19" s="6">
        <f t="shared" si="1"/>
        <v>6.7</v>
      </c>
      <c r="F19" s="48">
        <v>2</v>
      </c>
      <c r="G19" s="6">
        <f t="shared" si="2"/>
        <v>3.35</v>
      </c>
      <c r="H19" s="58">
        <f t="shared" si="3"/>
        <v>3.35</v>
      </c>
    </row>
    <row r="20" spans="1:10">
      <c r="A20" s="8" t="s">
        <v>2658</v>
      </c>
      <c r="B20" s="35">
        <v>44962</v>
      </c>
      <c r="C20" s="34" t="s">
        <v>4224</v>
      </c>
      <c r="D20" s="34" t="s">
        <v>4225</v>
      </c>
      <c r="E20" s="6">
        <f t="shared" si="1"/>
        <v>2.89</v>
      </c>
      <c r="F20" s="48">
        <v>2</v>
      </c>
      <c r="G20" s="6">
        <f t="shared" si="2"/>
        <v>1.4450000000000001</v>
      </c>
      <c r="H20" s="58">
        <f t="shared" si="3"/>
        <v>1.4450000000000001</v>
      </c>
    </row>
    <row r="21" spans="1:10" ht="15.75" customHeight="1">
      <c r="A21" s="8" t="s">
        <v>2658</v>
      </c>
      <c r="B21" s="35">
        <v>44962</v>
      </c>
      <c r="C21" s="34" t="s">
        <v>4021</v>
      </c>
      <c r="D21" s="34" t="s">
        <v>50</v>
      </c>
      <c r="E21" s="6">
        <f t="shared" si="1"/>
        <v>6.5</v>
      </c>
      <c r="F21" s="48">
        <v>0</v>
      </c>
      <c r="G21" s="6" t="str">
        <f t="shared" si="2"/>
        <v/>
      </c>
      <c r="H21" s="58">
        <f t="shared" si="3"/>
        <v>6.5</v>
      </c>
    </row>
    <row r="22" spans="1:10" ht="15.75" customHeight="1">
      <c r="A22" s="8" t="s">
        <v>2658</v>
      </c>
      <c r="B22" s="35">
        <v>44962</v>
      </c>
      <c r="C22" s="34" t="s">
        <v>4226</v>
      </c>
      <c r="D22" s="34" t="s">
        <v>2070</v>
      </c>
      <c r="E22" s="6">
        <f t="shared" si="1"/>
        <v>13.11</v>
      </c>
      <c r="F22" s="49">
        <v>2</v>
      </c>
      <c r="G22" s="6">
        <f t="shared" si="2"/>
        <v>6.5549999999999997</v>
      </c>
      <c r="H22" s="58">
        <f t="shared" si="3"/>
        <v>6.5549999999999997</v>
      </c>
      <c r="J22" s="36"/>
    </row>
    <row r="23" spans="1:10" ht="15.75" customHeight="1">
      <c r="A23" s="8" t="s">
        <v>2658</v>
      </c>
      <c r="B23" s="35">
        <v>44962</v>
      </c>
      <c r="C23" s="34" t="s">
        <v>4005</v>
      </c>
      <c r="D23" s="34" t="s">
        <v>2436</v>
      </c>
      <c r="E23" s="6">
        <f t="shared" si="1"/>
        <v>3.85</v>
      </c>
      <c r="F23" s="48">
        <v>0</v>
      </c>
      <c r="G23" s="6" t="str">
        <f t="shared" si="2"/>
        <v/>
      </c>
      <c r="H23" s="58">
        <f t="shared" si="3"/>
        <v>3.85</v>
      </c>
      <c r="J23" s="36"/>
    </row>
    <row r="24" spans="1:10" ht="15.75" customHeight="1">
      <c r="A24" s="8" t="s">
        <v>2658</v>
      </c>
      <c r="B24" s="35">
        <v>44963</v>
      </c>
      <c r="C24" s="34" t="s">
        <v>4002</v>
      </c>
      <c r="D24" s="34" t="s">
        <v>806</v>
      </c>
      <c r="E24" s="6">
        <f t="shared" si="1"/>
        <v>3.5</v>
      </c>
      <c r="F24" s="48">
        <v>0</v>
      </c>
      <c r="G24" s="6" t="str">
        <f t="shared" si="2"/>
        <v/>
      </c>
      <c r="H24" s="58">
        <f t="shared" si="3"/>
        <v>3.5</v>
      </c>
    </row>
    <row r="25" spans="1:10" ht="15.75" customHeight="1">
      <c r="A25" s="8" t="s">
        <v>2658</v>
      </c>
      <c r="B25" s="35">
        <v>44963</v>
      </c>
      <c r="C25" s="34" t="s">
        <v>4227</v>
      </c>
      <c r="D25" s="34" t="s">
        <v>4228</v>
      </c>
      <c r="E25" s="6">
        <f t="shared" si="1"/>
        <v>104.71</v>
      </c>
      <c r="F25" s="48">
        <v>2</v>
      </c>
      <c r="G25" s="6">
        <f t="shared" si="2"/>
        <v>52.354999999999997</v>
      </c>
      <c r="H25" s="58">
        <f t="shared" si="3"/>
        <v>52.354999999999997</v>
      </c>
    </row>
    <row r="26" spans="1:10" ht="15.75" customHeight="1">
      <c r="A26" s="8" t="s">
        <v>2658</v>
      </c>
      <c r="B26" s="35">
        <v>44963</v>
      </c>
      <c r="C26" s="34" t="s">
        <v>4229</v>
      </c>
      <c r="D26" s="34" t="s">
        <v>4230</v>
      </c>
      <c r="E26" s="6">
        <f t="shared" si="1"/>
        <v>127</v>
      </c>
      <c r="F26" s="48">
        <v>2</v>
      </c>
      <c r="G26" s="6">
        <f t="shared" si="2"/>
        <v>63.5</v>
      </c>
      <c r="H26" s="58">
        <f t="shared" si="3"/>
        <v>63.5</v>
      </c>
    </row>
    <row r="27" spans="1:10" ht="15.75" customHeight="1">
      <c r="A27" s="8" t="s">
        <v>2658</v>
      </c>
      <c r="B27" s="33">
        <v>44963</v>
      </c>
      <c r="C27" s="34" t="s">
        <v>4231</v>
      </c>
      <c r="D27" s="34" t="s">
        <v>4232</v>
      </c>
      <c r="E27" s="6">
        <f t="shared" si="1"/>
        <v>179.98</v>
      </c>
      <c r="F27" s="48">
        <v>2</v>
      </c>
      <c r="G27" s="6">
        <f t="shared" si="2"/>
        <v>89.99</v>
      </c>
      <c r="H27" s="58">
        <f t="shared" si="3"/>
        <v>89.99</v>
      </c>
    </row>
    <row r="28" spans="1:10" ht="15.75" customHeight="1">
      <c r="A28" s="8" t="s">
        <v>2658</v>
      </c>
      <c r="B28" s="33">
        <v>44963</v>
      </c>
      <c r="C28" s="34" t="s">
        <v>4222</v>
      </c>
      <c r="D28" s="34" t="s">
        <v>4233</v>
      </c>
      <c r="E28" s="6">
        <v>-166.91</v>
      </c>
      <c r="F28" s="48">
        <v>2</v>
      </c>
      <c r="G28" s="6">
        <f t="shared" si="2"/>
        <v>-83.454999999999998</v>
      </c>
      <c r="H28" s="58">
        <f t="shared" si="3"/>
        <v>-83.454999999999998</v>
      </c>
    </row>
    <row r="29" spans="1:10" ht="15.75" customHeight="1">
      <c r="A29" s="8" t="s">
        <v>2658</v>
      </c>
      <c r="B29" s="35">
        <v>44964</v>
      </c>
      <c r="C29" s="34" t="s">
        <v>2438</v>
      </c>
      <c r="D29" s="34" t="s">
        <v>2911</v>
      </c>
      <c r="E29" s="6">
        <f t="shared" ref="E29:E40" si="5">MID(D29,3,LEN(D29)-2)+0</f>
        <v>21.98</v>
      </c>
      <c r="F29" s="48">
        <v>2</v>
      </c>
      <c r="G29" s="6">
        <f t="shared" si="2"/>
        <v>10.99</v>
      </c>
      <c r="H29" s="58">
        <f t="shared" si="3"/>
        <v>10.99</v>
      </c>
    </row>
    <row r="30" spans="1:10" ht="15.75" customHeight="1">
      <c r="A30" s="8" t="s">
        <v>2658</v>
      </c>
      <c r="B30" s="35">
        <v>44964</v>
      </c>
      <c r="C30" s="34" t="s">
        <v>3158</v>
      </c>
      <c r="D30" s="34" t="s">
        <v>471</v>
      </c>
      <c r="E30" s="6">
        <f t="shared" si="5"/>
        <v>20</v>
      </c>
      <c r="F30" s="48">
        <v>2</v>
      </c>
      <c r="G30" s="6">
        <f t="shared" si="2"/>
        <v>10</v>
      </c>
      <c r="H30" s="58">
        <f t="shared" si="3"/>
        <v>10</v>
      </c>
    </row>
    <row r="31" spans="1:10" ht="15.75" customHeight="1">
      <c r="A31" s="8" t="s">
        <v>2658</v>
      </c>
      <c r="B31" s="35">
        <v>44965</v>
      </c>
      <c r="C31" s="34" t="s">
        <v>4234</v>
      </c>
      <c r="D31" s="34" t="s">
        <v>2699</v>
      </c>
      <c r="E31" s="6">
        <f t="shared" si="5"/>
        <v>44.28</v>
      </c>
      <c r="F31" s="48">
        <v>2</v>
      </c>
      <c r="G31" s="6">
        <f t="shared" si="2"/>
        <v>22.14</v>
      </c>
      <c r="H31" s="58">
        <f t="shared" si="3"/>
        <v>22.14</v>
      </c>
    </row>
    <row r="32" spans="1:10" ht="15.75" customHeight="1">
      <c r="A32" s="8" t="s">
        <v>2658</v>
      </c>
      <c r="B32" s="33">
        <v>44965</v>
      </c>
      <c r="C32" s="34" t="s">
        <v>5</v>
      </c>
      <c r="D32" s="34" t="s">
        <v>4235</v>
      </c>
      <c r="E32" s="6">
        <f t="shared" si="5"/>
        <v>20.7</v>
      </c>
      <c r="F32" s="48">
        <v>2</v>
      </c>
      <c r="G32" s="6">
        <f t="shared" si="2"/>
        <v>10.35</v>
      </c>
      <c r="H32" s="58">
        <f t="shared" si="3"/>
        <v>10.35</v>
      </c>
    </row>
    <row r="33" spans="1:8" ht="15.75" customHeight="1">
      <c r="A33" s="8" t="s">
        <v>2658</v>
      </c>
      <c r="B33" s="35">
        <v>44965</v>
      </c>
      <c r="C33" s="34" t="s">
        <v>3415</v>
      </c>
      <c r="D33" s="34" t="s">
        <v>4236</v>
      </c>
      <c r="E33" s="6">
        <f t="shared" si="5"/>
        <v>26.1</v>
      </c>
      <c r="F33" s="48">
        <v>2</v>
      </c>
      <c r="G33" s="6">
        <f t="shared" si="2"/>
        <v>13.05</v>
      </c>
      <c r="H33" s="58">
        <f t="shared" si="3"/>
        <v>13.05</v>
      </c>
    </row>
    <row r="34" spans="1:8" ht="15.75" customHeight="1">
      <c r="A34" s="8" t="s">
        <v>2658</v>
      </c>
      <c r="B34" s="37">
        <v>44965</v>
      </c>
      <c r="C34" s="34" t="s">
        <v>3959</v>
      </c>
      <c r="D34" s="34" t="s">
        <v>4121</v>
      </c>
      <c r="E34" s="6">
        <f t="shared" si="5"/>
        <v>221.4</v>
      </c>
      <c r="F34" s="48">
        <v>2</v>
      </c>
      <c r="G34" s="6">
        <f t="shared" si="2"/>
        <v>110.7</v>
      </c>
      <c r="H34" s="58">
        <f t="shared" si="3"/>
        <v>110.7</v>
      </c>
    </row>
    <row r="35" spans="1:8" ht="15.75" customHeight="1">
      <c r="A35" s="8" t="s">
        <v>2658</v>
      </c>
      <c r="B35" s="35">
        <v>44966</v>
      </c>
      <c r="C35" s="34" t="s">
        <v>2461</v>
      </c>
      <c r="D35" s="34" t="s">
        <v>4237</v>
      </c>
      <c r="E35" s="6">
        <f t="shared" si="5"/>
        <v>25.07</v>
      </c>
      <c r="F35" s="57">
        <v>2</v>
      </c>
      <c r="G35" s="6">
        <f t="shared" si="2"/>
        <v>12.535</v>
      </c>
      <c r="H35" s="58">
        <f t="shared" si="3"/>
        <v>12.535</v>
      </c>
    </row>
    <row r="36" spans="1:8" ht="15.75" customHeight="1">
      <c r="A36" s="8" t="s">
        <v>2658</v>
      </c>
      <c r="B36" s="35">
        <v>44966</v>
      </c>
      <c r="C36" s="34" t="s">
        <v>4105</v>
      </c>
      <c r="D36" s="34" t="s">
        <v>4238</v>
      </c>
      <c r="E36" s="6">
        <f t="shared" si="5"/>
        <v>27.4</v>
      </c>
      <c r="F36" s="48">
        <v>2</v>
      </c>
      <c r="G36" s="6">
        <f t="shared" si="2"/>
        <v>13.7</v>
      </c>
      <c r="H36" s="58">
        <f t="shared" si="3"/>
        <v>13.7</v>
      </c>
    </row>
    <row r="37" spans="1:8" ht="15.75" customHeight="1">
      <c r="A37" s="8" t="s">
        <v>2658</v>
      </c>
      <c r="B37" s="35">
        <v>44966</v>
      </c>
      <c r="C37" s="34" t="s">
        <v>2461</v>
      </c>
      <c r="D37" s="34" t="s">
        <v>401</v>
      </c>
      <c r="E37" s="6">
        <f t="shared" si="5"/>
        <v>3.74</v>
      </c>
      <c r="F37" s="48">
        <v>2</v>
      </c>
      <c r="G37" s="6">
        <f t="shared" si="2"/>
        <v>1.87</v>
      </c>
      <c r="H37" s="58">
        <f t="shared" si="3"/>
        <v>1.87</v>
      </c>
    </row>
    <row r="38" spans="1:8" ht="15.75" customHeight="1">
      <c r="A38" s="8" t="s">
        <v>2658</v>
      </c>
      <c r="B38" s="35">
        <v>44966</v>
      </c>
      <c r="C38" s="34" t="s">
        <v>4239</v>
      </c>
      <c r="D38" s="34" t="s">
        <v>1957</v>
      </c>
      <c r="E38" s="6">
        <f t="shared" si="5"/>
        <v>52</v>
      </c>
      <c r="F38" s="48">
        <v>1</v>
      </c>
      <c r="G38" s="6">
        <f t="shared" si="2"/>
        <v>52</v>
      </c>
      <c r="H38" s="58">
        <f t="shared" si="3"/>
        <v>0</v>
      </c>
    </row>
    <row r="39" spans="1:8" ht="15.75" customHeight="1">
      <c r="A39" s="8" t="s">
        <v>2658</v>
      </c>
      <c r="B39" s="37">
        <v>44969</v>
      </c>
      <c r="C39" s="34" t="s">
        <v>4240</v>
      </c>
      <c r="D39" s="34" t="s">
        <v>4241</v>
      </c>
      <c r="E39" s="6">
        <f t="shared" si="5"/>
        <v>106.31</v>
      </c>
      <c r="F39" s="48">
        <v>2</v>
      </c>
      <c r="G39" s="6">
        <f t="shared" si="2"/>
        <v>53.155000000000001</v>
      </c>
      <c r="H39" s="58">
        <f t="shared" si="3"/>
        <v>53.155000000000001</v>
      </c>
    </row>
    <row r="40" spans="1:8" ht="15.75" customHeight="1">
      <c r="A40" s="8" t="s">
        <v>2658</v>
      </c>
      <c r="B40" s="35">
        <v>44969</v>
      </c>
      <c r="C40" s="34" t="s">
        <v>4242</v>
      </c>
      <c r="D40" s="34" t="s">
        <v>4243</v>
      </c>
      <c r="E40" s="6">
        <f t="shared" si="5"/>
        <v>38.450000000000003</v>
      </c>
      <c r="F40" s="48">
        <v>2</v>
      </c>
      <c r="G40" s="6">
        <f t="shared" si="2"/>
        <v>19.225000000000001</v>
      </c>
      <c r="H40" s="58">
        <f t="shared" si="3"/>
        <v>19.225000000000001</v>
      </c>
    </row>
    <row r="41" spans="1:8" ht="15.75" customHeight="1">
      <c r="A41" s="8" t="s">
        <v>2658</v>
      </c>
      <c r="B41" s="33">
        <v>44970</v>
      </c>
      <c r="C41" s="34" t="s">
        <v>4240</v>
      </c>
      <c r="D41" s="34" t="s">
        <v>4244</v>
      </c>
      <c r="E41" s="6">
        <v>-104.21</v>
      </c>
      <c r="F41" s="48">
        <v>2</v>
      </c>
      <c r="G41" s="6">
        <f t="shared" si="2"/>
        <v>-52.104999999999997</v>
      </c>
      <c r="H41" s="58">
        <f t="shared" si="3"/>
        <v>-52.104999999999997</v>
      </c>
    </row>
    <row r="42" spans="1:8" ht="15.75" customHeight="1">
      <c r="A42" s="8" t="s">
        <v>2658</v>
      </c>
      <c r="B42" s="35">
        <v>44971</v>
      </c>
      <c r="C42" s="34" t="s">
        <v>4245</v>
      </c>
      <c r="D42" s="34" t="s">
        <v>4246</v>
      </c>
      <c r="E42" s="6">
        <f t="shared" ref="E42:E77" si="6">MID(D42,3,LEN(D42)-2)+0</f>
        <v>17.73</v>
      </c>
      <c r="F42" s="48">
        <v>2</v>
      </c>
      <c r="G42" s="6">
        <f t="shared" si="2"/>
        <v>8.8650000000000002</v>
      </c>
      <c r="H42" s="58">
        <f t="shared" si="3"/>
        <v>8.8650000000000002</v>
      </c>
    </row>
    <row r="43" spans="1:8" ht="15.75" customHeight="1">
      <c r="A43" s="8" t="s">
        <v>2658</v>
      </c>
      <c r="B43" s="35">
        <v>44972</v>
      </c>
      <c r="C43" s="34" t="s">
        <v>4247</v>
      </c>
      <c r="D43" s="34" t="s">
        <v>4248</v>
      </c>
      <c r="E43" s="6">
        <f t="shared" si="6"/>
        <v>44.57</v>
      </c>
      <c r="F43" s="48">
        <v>2</v>
      </c>
      <c r="G43" s="6">
        <f t="shared" si="2"/>
        <v>22.285</v>
      </c>
      <c r="H43" s="58">
        <f t="shared" si="3"/>
        <v>22.285</v>
      </c>
    </row>
    <row r="44" spans="1:8" ht="15.75" customHeight="1">
      <c r="A44" s="8" t="s">
        <v>2658</v>
      </c>
      <c r="B44" s="35">
        <v>44972</v>
      </c>
      <c r="C44" s="34" t="s">
        <v>4249</v>
      </c>
      <c r="D44" s="34" t="s">
        <v>4250</v>
      </c>
      <c r="E44" s="6">
        <f t="shared" si="6"/>
        <v>47.55</v>
      </c>
      <c r="F44" s="57">
        <v>2</v>
      </c>
      <c r="G44" s="6">
        <f t="shared" si="2"/>
        <v>23.774999999999999</v>
      </c>
      <c r="H44" s="58">
        <f t="shared" si="3"/>
        <v>23.774999999999999</v>
      </c>
    </row>
    <row r="45" spans="1:8" ht="15.75" customHeight="1">
      <c r="A45" s="8" t="s">
        <v>2658</v>
      </c>
      <c r="B45" s="33">
        <v>44973</v>
      </c>
      <c r="C45" s="34" t="s">
        <v>4251</v>
      </c>
      <c r="D45" s="34" t="s">
        <v>4252</v>
      </c>
      <c r="E45" s="6">
        <f t="shared" si="6"/>
        <v>296.58</v>
      </c>
      <c r="F45" s="48">
        <v>2</v>
      </c>
      <c r="G45" s="6">
        <f t="shared" si="2"/>
        <v>148.29</v>
      </c>
      <c r="H45" s="58">
        <f t="shared" si="3"/>
        <v>148.29</v>
      </c>
    </row>
    <row r="46" spans="1:8" ht="15.75" customHeight="1">
      <c r="A46" s="8" t="s">
        <v>2658</v>
      </c>
      <c r="B46" s="35">
        <v>44975</v>
      </c>
      <c r="C46" s="34" t="s">
        <v>4253</v>
      </c>
      <c r="D46" s="34" t="s">
        <v>4254</v>
      </c>
      <c r="E46" s="6">
        <f t="shared" si="6"/>
        <v>41.48</v>
      </c>
      <c r="F46" s="48">
        <v>2</v>
      </c>
      <c r="G46" s="6">
        <f t="shared" si="2"/>
        <v>20.74</v>
      </c>
      <c r="H46" s="58">
        <f t="shared" si="3"/>
        <v>20.74</v>
      </c>
    </row>
    <row r="47" spans="1:8" ht="15.75" customHeight="1">
      <c r="A47" s="8" t="s">
        <v>2658</v>
      </c>
      <c r="B47" s="33">
        <v>44977</v>
      </c>
      <c r="C47" s="34" t="s">
        <v>4021</v>
      </c>
      <c r="D47" s="34" t="s">
        <v>44</v>
      </c>
      <c r="E47" s="6">
        <f t="shared" si="6"/>
        <v>6.9</v>
      </c>
      <c r="F47" s="49">
        <v>2</v>
      </c>
      <c r="G47" s="6">
        <f t="shared" si="2"/>
        <v>3.45</v>
      </c>
      <c r="H47" s="58">
        <f t="shared" si="3"/>
        <v>3.45</v>
      </c>
    </row>
    <row r="48" spans="1:8" ht="15.75" customHeight="1">
      <c r="A48" s="8" t="s">
        <v>2658</v>
      </c>
      <c r="B48" s="33">
        <v>44977</v>
      </c>
      <c r="C48" s="34" t="s">
        <v>3992</v>
      </c>
      <c r="D48" s="36" t="s">
        <v>4255</v>
      </c>
      <c r="E48" s="6">
        <f t="shared" si="6"/>
        <v>27.22</v>
      </c>
      <c r="F48" s="48">
        <v>2</v>
      </c>
      <c r="G48" s="6">
        <f t="shared" si="2"/>
        <v>13.61</v>
      </c>
      <c r="H48" s="58">
        <f t="shared" si="3"/>
        <v>13.61</v>
      </c>
    </row>
    <row r="49" spans="1:8" ht="15.75" customHeight="1">
      <c r="A49" s="8" t="s">
        <v>2658</v>
      </c>
      <c r="B49" s="33">
        <v>44978</v>
      </c>
      <c r="C49" s="34" t="s">
        <v>4045</v>
      </c>
      <c r="D49" s="34" t="s">
        <v>59</v>
      </c>
      <c r="E49" s="6">
        <f t="shared" si="6"/>
        <v>2.9</v>
      </c>
      <c r="F49" s="48">
        <v>2</v>
      </c>
      <c r="G49" s="6">
        <f t="shared" si="2"/>
        <v>1.45</v>
      </c>
      <c r="H49" s="58">
        <f t="shared" si="3"/>
        <v>1.45</v>
      </c>
    </row>
    <row r="50" spans="1:8" ht="15.75" customHeight="1">
      <c r="A50" s="8" t="s">
        <v>2658</v>
      </c>
      <c r="B50" s="35">
        <v>44978</v>
      </c>
      <c r="C50" s="34" t="s">
        <v>3415</v>
      </c>
      <c r="D50" s="34" t="s">
        <v>2564</v>
      </c>
      <c r="E50" s="6">
        <f t="shared" si="6"/>
        <v>1.36</v>
      </c>
      <c r="F50" s="48">
        <v>2</v>
      </c>
      <c r="G50" s="6">
        <f t="shared" si="2"/>
        <v>0.68</v>
      </c>
      <c r="H50" s="58">
        <f t="shared" si="3"/>
        <v>0.68</v>
      </c>
    </row>
    <row r="51" spans="1:8" ht="15.75" customHeight="1">
      <c r="A51" s="8" t="s">
        <v>2658</v>
      </c>
      <c r="B51" s="35">
        <v>44978</v>
      </c>
      <c r="C51" s="34" t="s">
        <v>2984</v>
      </c>
      <c r="D51" s="34" t="s">
        <v>567</v>
      </c>
      <c r="E51" s="6">
        <f t="shared" si="6"/>
        <v>22.2</v>
      </c>
      <c r="F51" s="48">
        <v>2</v>
      </c>
      <c r="G51" s="6">
        <f t="shared" si="2"/>
        <v>11.1</v>
      </c>
      <c r="H51" s="58">
        <f t="shared" si="3"/>
        <v>11.1</v>
      </c>
    </row>
    <row r="52" spans="1:8" ht="15.75" customHeight="1">
      <c r="A52" s="8" t="s">
        <v>2658</v>
      </c>
      <c r="B52" s="35">
        <v>44978</v>
      </c>
      <c r="C52" s="34" t="s">
        <v>4256</v>
      </c>
      <c r="D52" s="36" t="s">
        <v>470</v>
      </c>
      <c r="E52" s="6">
        <f t="shared" si="6"/>
        <v>14.4</v>
      </c>
      <c r="F52" s="48">
        <v>2</v>
      </c>
      <c r="G52" s="6">
        <f t="shared" si="2"/>
        <v>7.2</v>
      </c>
      <c r="H52" s="58">
        <f t="shared" si="3"/>
        <v>7.2</v>
      </c>
    </row>
    <row r="53" spans="1:8" ht="15.75" customHeight="1">
      <c r="A53" s="8" t="s">
        <v>2658</v>
      </c>
      <c r="B53" s="35">
        <v>44979</v>
      </c>
      <c r="C53" s="34" t="s">
        <v>2264</v>
      </c>
      <c r="D53" s="34" t="s">
        <v>505</v>
      </c>
      <c r="E53" s="6">
        <f t="shared" si="6"/>
        <v>5.5</v>
      </c>
      <c r="F53" s="48">
        <v>2</v>
      </c>
      <c r="G53" s="6">
        <f t="shared" si="2"/>
        <v>2.75</v>
      </c>
      <c r="H53" s="58">
        <f t="shared" si="3"/>
        <v>2.75</v>
      </c>
    </row>
    <row r="54" spans="1:8" ht="15.75" customHeight="1">
      <c r="A54" s="8" t="s">
        <v>2658</v>
      </c>
      <c r="B54" s="33">
        <v>44979</v>
      </c>
      <c r="C54" s="34" t="s">
        <v>4131</v>
      </c>
      <c r="D54" s="34" t="s">
        <v>2189</v>
      </c>
      <c r="E54" s="6">
        <f t="shared" si="6"/>
        <v>36</v>
      </c>
      <c r="F54" s="49">
        <v>2</v>
      </c>
      <c r="G54" s="6">
        <f t="shared" si="2"/>
        <v>18</v>
      </c>
      <c r="H54" s="58">
        <f t="shared" si="3"/>
        <v>18</v>
      </c>
    </row>
    <row r="55" spans="1:8" ht="15.75" customHeight="1">
      <c r="A55" s="8" t="s">
        <v>2658</v>
      </c>
      <c r="B55" s="35">
        <v>44979</v>
      </c>
      <c r="C55" s="34" t="s">
        <v>4257</v>
      </c>
      <c r="D55" s="34" t="s">
        <v>44</v>
      </c>
      <c r="E55" s="6">
        <f t="shared" si="6"/>
        <v>6.9</v>
      </c>
      <c r="F55" s="48">
        <v>2</v>
      </c>
      <c r="G55" s="6">
        <f t="shared" si="2"/>
        <v>3.45</v>
      </c>
      <c r="H55" s="58">
        <f t="shared" si="3"/>
        <v>3.45</v>
      </c>
    </row>
    <row r="56" spans="1:8" ht="15.75" customHeight="1">
      <c r="A56" s="8" t="s">
        <v>2658</v>
      </c>
      <c r="B56" s="35">
        <v>44979</v>
      </c>
      <c r="C56" s="34" t="s">
        <v>4258</v>
      </c>
      <c r="D56" s="34" t="s">
        <v>3222</v>
      </c>
      <c r="E56" s="6">
        <f t="shared" si="6"/>
        <v>8.5</v>
      </c>
      <c r="F56" s="48">
        <v>2</v>
      </c>
      <c r="G56" s="6">
        <f t="shared" si="2"/>
        <v>4.25</v>
      </c>
      <c r="H56" s="58">
        <f t="shared" si="3"/>
        <v>4.25</v>
      </c>
    </row>
    <row r="57" spans="1:8" ht="15.75" customHeight="1">
      <c r="A57" s="8" t="s">
        <v>2658</v>
      </c>
      <c r="B57" s="35">
        <v>44979</v>
      </c>
      <c r="C57" s="34" t="s">
        <v>4131</v>
      </c>
      <c r="D57" s="34" t="s">
        <v>358</v>
      </c>
      <c r="E57" s="6">
        <f t="shared" si="6"/>
        <v>10</v>
      </c>
      <c r="F57" s="49">
        <v>2</v>
      </c>
      <c r="G57" s="6">
        <f t="shared" si="2"/>
        <v>5</v>
      </c>
      <c r="H57" s="58">
        <f t="shared" si="3"/>
        <v>5</v>
      </c>
    </row>
    <row r="58" spans="1:8" ht="15.75" customHeight="1">
      <c r="A58" s="8" t="s">
        <v>2658</v>
      </c>
      <c r="B58" s="33">
        <v>44980</v>
      </c>
      <c r="C58" s="34" t="s">
        <v>2635</v>
      </c>
      <c r="D58" s="34" t="s">
        <v>4259</v>
      </c>
      <c r="E58" s="6">
        <f t="shared" si="6"/>
        <v>23.45</v>
      </c>
      <c r="F58" s="48">
        <v>2</v>
      </c>
      <c r="G58" s="6">
        <f t="shared" si="2"/>
        <v>11.725</v>
      </c>
      <c r="H58" s="58">
        <f t="shared" si="3"/>
        <v>11.725</v>
      </c>
    </row>
    <row r="59" spans="1:8" ht="15.75" customHeight="1">
      <c r="A59" s="8" t="s">
        <v>2658</v>
      </c>
      <c r="B59" s="35">
        <v>44980</v>
      </c>
      <c r="C59" s="34" t="s">
        <v>4260</v>
      </c>
      <c r="D59" s="34" t="s">
        <v>4261</v>
      </c>
      <c r="E59" s="6">
        <f t="shared" si="6"/>
        <v>12.74</v>
      </c>
      <c r="F59" s="48">
        <v>2</v>
      </c>
      <c r="G59" s="6">
        <f t="shared" si="2"/>
        <v>6.37</v>
      </c>
      <c r="H59" s="58">
        <f t="shared" si="3"/>
        <v>6.37</v>
      </c>
    </row>
    <row r="60" spans="1:8" ht="15.75" customHeight="1">
      <c r="A60" s="8" t="s">
        <v>2658</v>
      </c>
      <c r="B60" s="33">
        <v>44981</v>
      </c>
      <c r="C60" s="34" t="s">
        <v>3980</v>
      </c>
      <c r="D60" s="34" t="s">
        <v>1908</v>
      </c>
      <c r="E60" s="6">
        <f t="shared" si="6"/>
        <v>9.1</v>
      </c>
      <c r="F60" s="48">
        <v>2</v>
      </c>
      <c r="G60" s="6">
        <f t="shared" si="2"/>
        <v>4.55</v>
      </c>
      <c r="H60" s="58">
        <f t="shared" si="3"/>
        <v>4.55</v>
      </c>
    </row>
    <row r="61" spans="1:8" ht="15.75" customHeight="1">
      <c r="A61" s="8" t="s">
        <v>2658</v>
      </c>
      <c r="B61" s="33">
        <v>44981</v>
      </c>
      <c r="C61" s="34" t="s">
        <v>336</v>
      </c>
      <c r="D61" s="34" t="s">
        <v>1908</v>
      </c>
      <c r="E61" s="6">
        <f t="shared" si="6"/>
        <v>9.1</v>
      </c>
      <c r="F61" s="48">
        <v>2</v>
      </c>
      <c r="G61" s="6">
        <f t="shared" si="2"/>
        <v>4.55</v>
      </c>
      <c r="H61" s="58">
        <f t="shared" si="3"/>
        <v>4.55</v>
      </c>
    </row>
    <row r="62" spans="1:8" ht="15.75" customHeight="1">
      <c r="A62" s="8" t="s">
        <v>2658</v>
      </c>
      <c r="B62" s="35">
        <v>44981</v>
      </c>
      <c r="C62" s="34" t="s">
        <v>1036</v>
      </c>
      <c r="D62" s="34" t="s">
        <v>2741</v>
      </c>
      <c r="E62" s="6">
        <f t="shared" si="6"/>
        <v>3.65</v>
      </c>
      <c r="F62" s="48">
        <v>2</v>
      </c>
      <c r="G62" s="6">
        <f t="shared" si="2"/>
        <v>1.825</v>
      </c>
      <c r="H62" s="58">
        <f t="shared" si="3"/>
        <v>1.825</v>
      </c>
    </row>
    <row r="63" spans="1:8" ht="15.75" customHeight="1">
      <c r="A63" s="8" t="s">
        <v>2658</v>
      </c>
      <c r="B63" s="33">
        <v>44981</v>
      </c>
      <c r="C63" s="34" t="s">
        <v>3</v>
      </c>
      <c r="D63" s="34" t="s">
        <v>4262</v>
      </c>
      <c r="E63" s="6">
        <f t="shared" si="6"/>
        <v>45.96</v>
      </c>
      <c r="F63" s="48">
        <v>2</v>
      </c>
      <c r="G63" s="6">
        <f t="shared" si="2"/>
        <v>22.98</v>
      </c>
      <c r="H63" s="58">
        <f t="shared" si="3"/>
        <v>22.98</v>
      </c>
    </row>
    <row r="64" spans="1:8" ht="15.75" customHeight="1">
      <c r="A64" s="8" t="s">
        <v>2658</v>
      </c>
      <c r="B64" s="33">
        <v>44983</v>
      </c>
      <c r="C64" s="34" t="s">
        <v>3488</v>
      </c>
      <c r="D64" s="34" t="s">
        <v>1959</v>
      </c>
      <c r="E64" s="6">
        <f t="shared" si="6"/>
        <v>14.2</v>
      </c>
      <c r="F64" s="48">
        <v>2</v>
      </c>
      <c r="G64" s="6">
        <f t="shared" si="2"/>
        <v>7.1</v>
      </c>
      <c r="H64" s="58">
        <f t="shared" si="3"/>
        <v>7.1</v>
      </c>
    </row>
    <row r="65" spans="1:8" ht="15.75" customHeight="1">
      <c r="A65" s="8" t="s">
        <v>2658</v>
      </c>
      <c r="B65" s="35">
        <v>44983</v>
      </c>
      <c r="C65" s="34" t="s">
        <v>454</v>
      </c>
      <c r="D65" s="34" t="s">
        <v>4263</v>
      </c>
      <c r="E65" s="6">
        <f t="shared" si="6"/>
        <v>57.95</v>
      </c>
      <c r="F65" s="48">
        <v>2</v>
      </c>
      <c r="G65" s="6">
        <f t="shared" si="2"/>
        <v>28.975000000000001</v>
      </c>
      <c r="H65" s="58">
        <f t="shared" si="3"/>
        <v>28.975000000000001</v>
      </c>
    </row>
    <row r="66" spans="1:8" ht="15.75" customHeight="1">
      <c r="A66" s="8" t="s">
        <v>2658</v>
      </c>
      <c r="B66" s="35">
        <v>44983</v>
      </c>
      <c r="C66" s="34" t="s">
        <v>2280</v>
      </c>
      <c r="D66" s="36" t="s">
        <v>4264</v>
      </c>
      <c r="E66" s="6">
        <f t="shared" si="6"/>
        <v>132.58000000000001</v>
      </c>
      <c r="F66" s="48">
        <v>2</v>
      </c>
      <c r="G66" s="6">
        <f t="shared" si="2"/>
        <v>66.290000000000006</v>
      </c>
      <c r="H66" s="58">
        <f t="shared" si="3"/>
        <v>66.290000000000006</v>
      </c>
    </row>
    <row r="67" spans="1:8" ht="15.75" customHeight="1">
      <c r="A67" s="8" t="s">
        <v>2658</v>
      </c>
      <c r="B67" s="35">
        <v>44983</v>
      </c>
      <c r="C67" s="34" t="s">
        <v>3397</v>
      </c>
      <c r="D67" s="34" t="s">
        <v>4265</v>
      </c>
      <c r="E67" s="6">
        <f t="shared" si="6"/>
        <v>17.18</v>
      </c>
      <c r="F67" s="48">
        <v>2</v>
      </c>
      <c r="G67" s="6">
        <f t="shared" si="2"/>
        <v>8.59</v>
      </c>
      <c r="H67" s="58">
        <f t="shared" si="3"/>
        <v>8.59</v>
      </c>
    </row>
    <row r="68" spans="1:8" ht="15.75" customHeight="1">
      <c r="A68" s="8" t="s">
        <v>2658</v>
      </c>
      <c r="B68" s="35">
        <v>44983</v>
      </c>
      <c r="C68" s="34" t="s">
        <v>3454</v>
      </c>
      <c r="D68" s="34" t="s">
        <v>2780</v>
      </c>
      <c r="E68" s="6">
        <f t="shared" si="6"/>
        <v>4.0999999999999996</v>
      </c>
      <c r="F68" s="48">
        <v>2</v>
      </c>
      <c r="G68" s="6">
        <f t="shared" si="2"/>
        <v>2.0499999999999998</v>
      </c>
      <c r="H68" s="58">
        <f t="shared" si="3"/>
        <v>2.0499999999999998</v>
      </c>
    </row>
    <row r="69" spans="1:8" ht="15.75" customHeight="1">
      <c r="A69" s="8" t="s">
        <v>2658</v>
      </c>
      <c r="B69" s="35">
        <v>44983</v>
      </c>
      <c r="C69" s="34" t="s">
        <v>4125</v>
      </c>
      <c r="D69" s="34" t="s">
        <v>329</v>
      </c>
      <c r="E69" s="6">
        <f t="shared" si="6"/>
        <v>2.8</v>
      </c>
      <c r="F69" s="48">
        <v>2</v>
      </c>
      <c r="G69" s="6">
        <f t="shared" si="2"/>
        <v>1.4</v>
      </c>
      <c r="H69" s="58">
        <f t="shared" si="3"/>
        <v>1.4</v>
      </c>
    </row>
    <row r="70" spans="1:8" ht="15.75" customHeight="1">
      <c r="A70" s="8" t="s">
        <v>2658</v>
      </c>
      <c r="B70" s="33">
        <v>44983</v>
      </c>
      <c r="C70" s="34" t="s">
        <v>2696</v>
      </c>
      <c r="D70" s="34" t="s">
        <v>66</v>
      </c>
      <c r="E70" s="6">
        <f t="shared" si="6"/>
        <v>2</v>
      </c>
      <c r="F70" s="49">
        <v>2</v>
      </c>
      <c r="G70" s="6">
        <f t="shared" si="2"/>
        <v>1</v>
      </c>
      <c r="H70" s="58">
        <f t="shared" si="3"/>
        <v>1</v>
      </c>
    </row>
    <row r="71" spans="1:8" ht="15.75" customHeight="1">
      <c r="A71" s="8" t="s">
        <v>2658</v>
      </c>
      <c r="B71" s="33">
        <v>44984</v>
      </c>
      <c r="C71" s="34" t="s">
        <v>3916</v>
      </c>
      <c r="D71" s="34" t="s">
        <v>749</v>
      </c>
      <c r="E71" s="6">
        <f t="shared" si="6"/>
        <v>70</v>
      </c>
      <c r="F71" s="49">
        <v>2</v>
      </c>
      <c r="G71" s="6">
        <f t="shared" si="2"/>
        <v>35</v>
      </c>
      <c r="H71" s="58">
        <f t="shared" si="3"/>
        <v>35</v>
      </c>
    </row>
    <row r="72" spans="1:8" ht="15.75" customHeight="1">
      <c r="A72" s="8" t="s">
        <v>2658</v>
      </c>
      <c r="B72" s="33">
        <v>44985</v>
      </c>
      <c r="C72" s="34" t="s">
        <v>3</v>
      </c>
      <c r="D72" s="34" t="s">
        <v>4266</v>
      </c>
      <c r="E72" s="6">
        <f t="shared" si="6"/>
        <v>54.93</v>
      </c>
      <c r="F72" s="49">
        <v>2</v>
      </c>
      <c r="G72" s="6">
        <f t="shared" si="2"/>
        <v>27.465</v>
      </c>
      <c r="H72" s="58">
        <f t="shared" si="3"/>
        <v>27.465</v>
      </c>
    </row>
    <row r="73" spans="1:8" ht="15.75" customHeight="1">
      <c r="A73" s="8" t="s">
        <v>2658</v>
      </c>
      <c r="B73" s="33">
        <v>44986</v>
      </c>
      <c r="C73" s="34" t="s">
        <v>4267</v>
      </c>
      <c r="D73" s="34" t="s">
        <v>270</v>
      </c>
      <c r="E73" s="6">
        <f t="shared" si="6"/>
        <v>3</v>
      </c>
      <c r="F73" s="48">
        <v>2</v>
      </c>
      <c r="G73" s="6">
        <f t="shared" si="2"/>
        <v>1.5</v>
      </c>
      <c r="H73" s="58">
        <f t="shared" si="3"/>
        <v>1.5</v>
      </c>
    </row>
    <row r="74" spans="1:8" ht="15.75" customHeight="1">
      <c r="A74" s="8" t="s">
        <v>2658</v>
      </c>
      <c r="B74" s="33">
        <v>44986</v>
      </c>
      <c r="C74" s="34" t="s">
        <v>1036</v>
      </c>
      <c r="D74" s="34" t="s">
        <v>1122</v>
      </c>
      <c r="E74" s="6">
        <f t="shared" si="6"/>
        <v>5.0999999999999996</v>
      </c>
      <c r="F74" s="48">
        <v>2</v>
      </c>
      <c r="G74" s="6">
        <f t="shared" si="2"/>
        <v>2.5499999999999998</v>
      </c>
      <c r="H74" s="58">
        <f t="shared" si="3"/>
        <v>2.5499999999999998</v>
      </c>
    </row>
    <row r="75" spans="1:8" ht="15.75" customHeight="1">
      <c r="A75" s="8" t="s">
        <v>2658</v>
      </c>
      <c r="B75" s="35">
        <v>44986</v>
      </c>
      <c r="C75" s="34" t="s">
        <v>2909</v>
      </c>
      <c r="D75" s="36" t="s">
        <v>4268</v>
      </c>
      <c r="E75" s="6">
        <f t="shared" si="6"/>
        <v>75.790000000000006</v>
      </c>
      <c r="F75" s="48">
        <v>2</v>
      </c>
      <c r="G75" s="6">
        <f t="shared" si="2"/>
        <v>37.895000000000003</v>
      </c>
      <c r="H75" s="58">
        <f t="shared" si="3"/>
        <v>37.895000000000003</v>
      </c>
    </row>
    <row r="76" spans="1:8" ht="15.75" customHeight="1">
      <c r="A76" s="8" t="s">
        <v>2658</v>
      </c>
      <c r="B76" s="33">
        <v>44987</v>
      </c>
      <c r="C76" s="34" t="s">
        <v>9</v>
      </c>
      <c r="D76" s="34" t="s">
        <v>4269</v>
      </c>
      <c r="E76" s="6">
        <f t="shared" si="6"/>
        <v>30.55</v>
      </c>
      <c r="F76" s="48">
        <v>2</v>
      </c>
      <c r="G76" s="6">
        <f t="shared" si="2"/>
        <v>15.275</v>
      </c>
      <c r="H76" s="58">
        <f t="shared" si="3"/>
        <v>15.275</v>
      </c>
    </row>
    <row r="77" spans="1:8" ht="15.75" customHeight="1">
      <c r="A77" s="8" t="s">
        <v>3361</v>
      </c>
      <c r="B77" s="33">
        <v>44980</v>
      </c>
      <c r="C77" s="34" t="s">
        <v>292</v>
      </c>
      <c r="D77" s="34" t="s">
        <v>4270</v>
      </c>
      <c r="E77" s="6">
        <f t="shared" si="6"/>
        <v>75.39</v>
      </c>
      <c r="F77" s="48">
        <v>2</v>
      </c>
      <c r="G77" s="6">
        <f t="shared" si="2"/>
        <v>37.695</v>
      </c>
      <c r="H77" s="58">
        <f t="shared" si="3"/>
        <v>37.695</v>
      </c>
    </row>
    <row r="78" spans="1:8" ht="15.75" customHeight="1">
      <c r="A78" s="8"/>
      <c r="B78" s="35"/>
      <c r="E78" s="6"/>
      <c r="F78" s="48"/>
      <c r="G78" s="6"/>
      <c r="H78" s="58"/>
    </row>
    <row r="79" spans="1:8" ht="15.75" customHeight="1">
      <c r="A79" s="8"/>
      <c r="B79" s="35"/>
      <c r="C79" s="36"/>
      <c r="D79" s="36"/>
      <c r="E79" s="6"/>
      <c r="F79" s="48"/>
      <c r="G79" s="6"/>
      <c r="H79" s="58"/>
    </row>
    <row r="80" spans="1:8" ht="15.75" customHeight="1">
      <c r="A80" s="8"/>
      <c r="B80" s="35"/>
      <c r="E80" s="6"/>
      <c r="F80" s="48"/>
      <c r="G80" s="6"/>
      <c r="H80" s="58"/>
    </row>
    <row r="81" spans="1:8" ht="15.75" customHeight="1">
      <c r="A81" s="8"/>
      <c r="B81" s="33"/>
      <c r="E81" s="6"/>
      <c r="F81" s="49"/>
      <c r="G81" s="6"/>
      <c r="H81" s="58"/>
    </row>
    <row r="82" spans="1:8" ht="15.75" customHeight="1">
      <c r="A82" s="8"/>
      <c r="B82" s="35"/>
      <c r="E82" s="6"/>
      <c r="F82" s="48"/>
      <c r="G82" s="6"/>
      <c r="H82" s="58"/>
    </row>
    <row r="83" spans="1:8" ht="15.75" customHeight="1">
      <c r="A83" s="8"/>
      <c r="B83" s="35"/>
      <c r="E83" s="6"/>
      <c r="F83" s="49"/>
      <c r="G83" s="6"/>
      <c r="H83" s="58"/>
    </row>
    <row r="84" spans="1:8" ht="15.75" customHeight="1">
      <c r="A84" s="8"/>
      <c r="B84" s="35"/>
      <c r="E84" s="6"/>
      <c r="F84" s="48"/>
      <c r="G84" s="6"/>
      <c r="H84" s="58"/>
    </row>
    <row r="85" spans="1:8" ht="15.75" customHeight="1">
      <c r="A85" s="8"/>
      <c r="B85" s="33"/>
      <c r="D85" s="36"/>
      <c r="E85" s="6"/>
      <c r="F85" s="48"/>
      <c r="G85" s="6"/>
      <c r="H85" s="58"/>
    </row>
    <row r="86" spans="1:8" ht="15.75" customHeight="1">
      <c r="A86" s="8"/>
      <c r="B86" s="33"/>
      <c r="E86" s="6"/>
      <c r="F86" s="48"/>
      <c r="G86" s="6"/>
      <c r="H86" s="58"/>
    </row>
    <row r="87" spans="1:8" ht="15.75" customHeight="1">
      <c r="A87" s="8"/>
      <c r="B87" s="33"/>
      <c r="E87" s="6"/>
      <c r="F87" s="48"/>
      <c r="G87" s="6"/>
      <c r="H87" s="58"/>
    </row>
    <row r="88" spans="1:8" ht="15.75" customHeight="1">
      <c r="A88" s="8"/>
      <c r="B88" s="35"/>
      <c r="C88" s="36"/>
      <c r="D88" s="36"/>
      <c r="E88" s="6"/>
      <c r="F88" s="48"/>
      <c r="G88" s="6"/>
      <c r="H88" s="58"/>
    </row>
    <row r="89" spans="1:8" ht="15.75" customHeight="1">
      <c r="A89" s="8"/>
      <c r="B89" s="35"/>
      <c r="E89" s="6"/>
      <c r="F89" s="48"/>
      <c r="G89" s="6"/>
      <c r="H89" s="58"/>
    </row>
    <row r="90" spans="1:8" ht="15.75" customHeight="1">
      <c r="A90" s="8"/>
      <c r="B90" s="35"/>
      <c r="E90" s="6"/>
      <c r="F90" s="49"/>
      <c r="G90" s="6"/>
      <c r="H90" s="58"/>
    </row>
    <row r="91" spans="1:8" ht="15.75" customHeight="1">
      <c r="A91" s="8"/>
      <c r="B91" s="35"/>
      <c r="E91" s="6"/>
      <c r="F91" s="48"/>
      <c r="G91" s="6"/>
      <c r="H91" s="58"/>
    </row>
    <row r="92" spans="1:8" ht="15.75" customHeight="1">
      <c r="A92" s="8"/>
      <c r="B92" s="33"/>
      <c r="E92" s="6"/>
      <c r="F92" s="48"/>
      <c r="G92" s="6"/>
      <c r="H92" s="58"/>
    </row>
    <row r="93" spans="1:8" ht="15.75" customHeight="1">
      <c r="A93" s="8"/>
      <c r="B93" s="35"/>
      <c r="E93" s="6"/>
      <c r="F93" s="57"/>
      <c r="G93" s="6"/>
      <c r="H93" s="58"/>
    </row>
    <row r="94" spans="1:8" ht="15.75" customHeight="1">
      <c r="A94" s="8"/>
      <c r="B94" s="33"/>
      <c r="D94" s="36"/>
      <c r="E94" s="6"/>
      <c r="F94" s="48"/>
      <c r="G94" s="6"/>
      <c r="H94" s="58"/>
    </row>
    <row r="95" spans="1:8" ht="15.75" customHeight="1">
      <c r="A95" s="8"/>
      <c r="B95" s="33"/>
      <c r="E95" s="6"/>
      <c r="F95" s="48"/>
      <c r="G95" s="6"/>
      <c r="H95" s="58"/>
    </row>
    <row r="96" spans="1:8" ht="15.75" customHeight="1">
      <c r="A96" s="8"/>
      <c r="B96" s="35"/>
      <c r="E96" s="6"/>
      <c r="F96" s="48"/>
      <c r="G96" s="6"/>
      <c r="H96" s="58"/>
    </row>
    <row r="97" spans="1:8" ht="15.75" customHeight="1">
      <c r="A97" s="8"/>
      <c r="B97" s="35"/>
      <c r="E97" s="6"/>
      <c r="F97" s="48"/>
      <c r="G97" s="6"/>
      <c r="H97" s="58"/>
    </row>
    <row r="98" spans="1:8" ht="15.75" customHeight="1">
      <c r="A98" s="8"/>
      <c r="B98" s="35"/>
      <c r="E98" s="6"/>
      <c r="F98" s="48"/>
      <c r="G98" s="6"/>
      <c r="H98" s="58"/>
    </row>
    <row r="99" spans="1:8" ht="15.75" customHeight="1">
      <c r="A99" s="8"/>
      <c r="B99" s="35"/>
      <c r="C99" s="34"/>
      <c r="E99" s="6"/>
      <c r="F99" s="48"/>
      <c r="G99" s="6"/>
      <c r="H99" s="58"/>
    </row>
    <row r="100" spans="1:8" ht="15.75" customHeight="1">
      <c r="A100" s="8"/>
      <c r="B100" s="33"/>
      <c r="E100" s="6"/>
      <c r="F100" s="48"/>
      <c r="G100" s="6"/>
      <c r="H100" s="58"/>
    </row>
    <row r="101" spans="1:8" ht="15.75" customHeight="1">
      <c r="A101" s="8"/>
      <c r="B101" s="33"/>
      <c r="E101" s="6"/>
      <c r="F101" s="48"/>
      <c r="G101" s="6"/>
      <c r="H101" s="58"/>
    </row>
    <row r="102" spans="1:8" ht="15.75" customHeight="1">
      <c r="A102" s="8"/>
      <c r="B102" s="35"/>
      <c r="E102" s="6"/>
      <c r="F102" s="48"/>
      <c r="G102" s="6"/>
      <c r="H102" s="58"/>
    </row>
    <row r="103" spans="1:8" ht="15.75" customHeight="1">
      <c r="A103" s="8"/>
      <c r="B103" s="35"/>
      <c r="E103" s="6"/>
      <c r="F103" s="48"/>
      <c r="G103" s="6"/>
      <c r="H103" s="58"/>
    </row>
    <row r="104" spans="1:8" ht="15.75" customHeight="1">
      <c r="A104" s="8"/>
      <c r="B104" s="35"/>
      <c r="E104" s="6"/>
      <c r="F104" s="48"/>
      <c r="G104" s="6"/>
      <c r="H104" s="58"/>
    </row>
    <row r="105" spans="1:8" ht="15.75" customHeight="1">
      <c r="A105" s="8"/>
      <c r="B105" s="33"/>
      <c r="E105" s="6"/>
      <c r="F105" s="48"/>
      <c r="G105" s="6"/>
      <c r="H105" s="58"/>
    </row>
    <row r="106" spans="1:8" ht="15.75" customHeight="1">
      <c r="A106" s="8"/>
      <c r="B106" s="35"/>
      <c r="E106" s="6"/>
      <c r="F106" s="48"/>
      <c r="G106" s="6"/>
      <c r="H106" s="58"/>
    </row>
    <row r="107" spans="1:8" ht="15.75" customHeight="1">
      <c r="A107" s="8"/>
      <c r="B107" s="35"/>
      <c r="E107" s="6"/>
      <c r="F107" s="48"/>
      <c r="G107" s="6"/>
      <c r="H107" s="58"/>
    </row>
    <row r="108" spans="1:8" ht="15.75" customHeight="1">
      <c r="A108" s="8"/>
      <c r="B108" s="35"/>
      <c r="E108" s="6"/>
      <c r="F108" s="48"/>
      <c r="G108" s="6"/>
      <c r="H108" s="58"/>
    </row>
    <row r="109" spans="1:8" ht="15.75" customHeight="1">
      <c r="A109" s="8"/>
      <c r="B109" s="35"/>
      <c r="E109" s="6"/>
      <c r="F109" s="48"/>
      <c r="G109" s="6"/>
      <c r="H109" s="58"/>
    </row>
    <row r="110" spans="1:8" ht="15.75" customHeight="1">
      <c r="A110" s="8"/>
      <c r="B110" s="35"/>
      <c r="E110" s="6"/>
      <c r="F110" s="48"/>
      <c r="G110" s="6"/>
      <c r="H110" s="58"/>
    </row>
    <row r="111" spans="1:8" ht="15.75" customHeight="1">
      <c r="A111" s="8"/>
      <c r="B111" s="33"/>
      <c r="D111" s="36"/>
      <c r="E111" s="6"/>
      <c r="F111" s="48"/>
      <c r="G111" s="6"/>
      <c r="H111" s="58"/>
    </row>
    <row r="112" spans="1:8" ht="15.75" customHeight="1">
      <c r="A112" s="8"/>
      <c r="B112" s="35"/>
      <c r="E112" s="6"/>
      <c r="F112" s="48"/>
      <c r="G112" s="6"/>
      <c r="H112" s="58"/>
    </row>
    <row r="113" spans="1:8" ht="15.75" customHeight="1">
      <c r="A113" s="8"/>
      <c r="B113" s="33"/>
      <c r="E113" s="6"/>
      <c r="F113" s="48"/>
      <c r="G113" s="6"/>
      <c r="H113" s="58"/>
    </row>
    <row r="114" spans="1:8" ht="15.75" customHeight="1">
      <c r="A114" s="8"/>
      <c r="B114" s="33"/>
      <c r="E114" s="6"/>
      <c r="F114" s="48"/>
      <c r="G114" s="6"/>
      <c r="H114" s="58"/>
    </row>
    <row r="115" spans="1:8" ht="15.75" customHeight="1">
      <c r="A115" s="8"/>
      <c r="B115" s="33"/>
      <c r="E115" s="6"/>
      <c r="F115" s="48"/>
      <c r="G115" s="6"/>
      <c r="H115" s="58"/>
    </row>
    <row r="116" spans="1:8" ht="15.75" customHeight="1">
      <c r="A116" s="8"/>
      <c r="B116" s="35"/>
      <c r="E116" s="6"/>
      <c r="F116" s="48"/>
      <c r="G116" s="6"/>
      <c r="H116" s="58"/>
    </row>
    <row r="117" spans="1:8" ht="15.75" customHeight="1">
      <c r="A117" s="8"/>
      <c r="B117" s="33"/>
      <c r="E117" s="6"/>
      <c r="F117" s="49"/>
      <c r="G117" s="6"/>
      <c r="H117" s="58"/>
    </row>
    <row r="118" spans="1:8" ht="15.75" customHeight="1">
      <c r="A118" s="8"/>
      <c r="B118" s="35"/>
      <c r="D118" s="36"/>
      <c r="E118" s="6"/>
      <c r="F118" s="48"/>
      <c r="G118" s="6"/>
      <c r="H118" s="58"/>
    </row>
    <row r="119" spans="1:8" ht="15.75" customHeight="1">
      <c r="A119" s="8"/>
      <c r="B119" s="33"/>
      <c r="E119" s="6"/>
      <c r="F119" s="48"/>
      <c r="G119" s="6"/>
      <c r="H119" s="58"/>
    </row>
    <row r="120" spans="1:8" ht="15.75" customHeight="1">
      <c r="A120" s="8"/>
      <c r="B120" s="33"/>
      <c r="E120" s="6"/>
      <c r="F120" s="49"/>
      <c r="G120" s="6"/>
      <c r="H120" s="58"/>
    </row>
    <row r="121" spans="1:8" ht="15.75" customHeight="1">
      <c r="A121" s="8"/>
      <c r="B121" s="33"/>
      <c r="E121" s="6"/>
      <c r="F121" s="48"/>
      <c r="G121" s="6"/>
      <c r="H121" s="58"/>
    </row>
    <row r="122" spans="1:8" ht="15.75" customHeight="1">
      <c r="A122" s="8"/>
      <c r="B122" s="33"/>
      <c r="E122" s="6"/>
      <c r="F122" s="48"/>
      <c r="G122" s="6"/>
      <c r="H122" s="58"/>
    </row>
    <row r="123" spans="1:8" ht="15.75" customHeight="1">
      <c r="A123" s="8"/>
      <c r="B123" s="35"/>
      <c r="C123" s="36"/>
      <c r="D123" s="36"/>
      <c r="E123" s="6"/>
      <c r="F123" s="49"/>
      <c r="G123" s="6"/>
      <c r="H123" s="58"/>
    </row>
    <row r="124" spans="1:8" ht="15.75" customHeight="1">
      <c r="A124" s="8"/>
      <c r="B124" s="33"/>
      <c r="E124" s="6"/>
      <c r="F124" s="48"/>
      <c r="G124" s="6"/>
      <c r="H124" s="58"/>
    </row>
    <row r="125" spans="1:8" ht="15.75" customHeight="1">
      <c r="A125" s="8"/>
      <c r="B125" s="33"/>
      <c r="E125" s="6"/>
      <c r="F125" s="48"/>
      <c r="G125" s="6"/>
      <c r="H125" s="58"/>
    </row>
    <row r="126" spans="1:8" ht="15.75" customHeight="1">
      <c r="A126" s="8"/>
      <c r="B126" s="33"/>
      <c r="E126" s="6"/>
      <c r="F126" s="49"/>
      <c r="G126" s="6"/>
      <c r="H126" s="58"/>
    </row>
    <row r="127" spans="1:8" ht="15.75" customHeight="1">
      <c r="A127" s="8"/>
      <c r="B127" s="33"/>
      <c r="E127" s="6"/>
      <c r="F127" s="48"/>
      <c r="G127" s="6"/>
      <c r="H127" s="58"/>
    </row>
    <row r="128" spans="1:8" ht="15.75" customHeight="1">
      <c r="A128" s="8"/>
      <c r="B128" s="33"/>
      <c r="E128" s="6"/>
      <c r="F128" s="48"/>
      <c r="G128" s="6"/>
      <c r="H128" s="58"/>
    </row>
    <row r="129" spans="1:8" ht="15.75" customHeight="1">
      <c r="A129" s="8"/>
      <c r="B129" s="33"/>
      <c r="E129" s="6"/>
      <c r="F129" s="49"/>
      <c r="G129" s="6"/>
      <c r="H129" s="58"/>
    </row>
    <row r="130" spans="1:8" ht="15.75" customHeight="1">
      <c r="A130" s="8"/>
      <c r="B130" s="33"/>
      <c r="E130" s="6"/>
      <c r="F130" s="49"/>
      <c r="G130" s="6"/>
      <c r="H130" s="58"/>
    </row>
    <row r="131" spans="1:8" ht="15.75" customHeight="1">
      <c r="A131" s="8"/>
      <c r="B131" s="33"/>
      <c r="E131" s="6"/>
      <c r="F131" s="49"/>
      <c r="G131" s="6"/>
      <c r="H131" s="58"/>
    </row>
    <row r="132" spans="1:8" ht="15.75" customHeight="1">
      <c r="A132" s="8"/>
      <c r="B132" s="33"/>
      <c r="E132" s="6"/>
      <c r="F132" s="49"/>
      <c r="G132" s="6"/>
      <c r="H132" s="58"/>
    </row>
    <row r="133" spans="1:8" ht="15.75" customHeight="1">
      <c r="A133" s="8"/>
      <c r="B133" s="33"/>
      <c r="E133" s="6"/>
      <c r="F133" s="49"/>
      <c r="G133" s="6"/>
      <c r="H133" s="58"/>
    </row>
    <row r="134" spans="1:8" ht="15.75" customHeight="1">
      <c r="A134" s="8"/>
      <c r="B134" s="33"/>
      <c r="E134" s="6"/>
      <c r="F134" s="49"/>
      <c r="G134" s="6"/>
      <c r="H134" s="58"/>
    </row>
    <row r="135" spans="1:8" ht="15.75" customHeight="1">
      <c r="A135" s="8"/>
      <c r="B135" s="35"/>
      <c r="E135" s="6"/>
      <c r="F135" s="49"/>
      <c r="G135" s="6"/>
      <c r="H135" s="58"/>
    </row>
    <row r="136" spans="1:8" ht="15.75" customHeight="1">
      <c r="A136" s="8"/>
      <c r="B136" s="35"/>
      <c r="E136" s="6"/>
      <c r="F136" s="49"/>
      <c r="G136" s="6"/>
      <c r="H136" s="58"/>
    </row>
    <row r="137" spans="1:8" ht="15.75" customHeight="1">
      <c r="A137" s="8"/>
      <c r="B137" s="35"/>
      <c r="E137" s="6"/>
      <c r="F137" s="49"/>
      <c r="G137" s="6"/>
      <c r="H137" s="58"/>
    </row>
    <row r="138" spans="1:8" ht="15.75" customHeight="1">
      <c r="A138" s="8"/>
      <c r="B138" s="35"/>
      <c r="E138" s="6"/>
      <c r="F138" s="49"/>
      <c r="G138" s="6"/>
      <c r="H138" s="58"/>
    </row>
    <row r="139" spans="1:8" ht="15.75" customHeight="1">
      <c r="A139" s="8"/>
      <c r="B139" s="35"/>
      <c r="E139" s="6"/>
      <c r="F139" s="49"/>
      <c r="G139" s="6"/>
      <c r="H139" s="58"/>
    </row>
    <row r="140" spans="1:8" ht="15.75" customHeight="1">
      <c r="A140" s="8"/>
      <c r="B140" s="35"/>
      <c r="E140" s="6"/>
      <c r="F140" s="49"/>
      <c r="G140" s="6"/>
      <c r="H140" s="58"/>
    </row>
    <row r="141" spans="1:8" ht="15.75" customHeight="1">
      <c r="A141" s="8"/>
      <c r="B141" s="35"/>
      <c r="E141" s="6"/>
      <c r="F141" s="49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A146" s="8"/>
      <c r="B146" s="33"/>
      <c r="E146" s="6"/>
      <c r="F146" s="49"/>
      <c r="G146" s="6"/>
      <c r="H146" s="58"/>
    </row>
    <row r="147" spans="1:8" ht="15.75" customHeight="1">
      <c r="A147" s="8"/>
      <c r="B147" s="35"/>
      <c r="E147" s="6"/>
      <c r="F147" s="49"/>
      <c r="G147" s="6"/>
      <c r="H147" s="58"/>
    </row>
    <row r="148" spans="1:8" ht="15.75" customHeight="1">
      <c r="A148" s="8"/>
      <c r="B148" s="35"/>
      <c r="E148" s="6"/>
      <c r="F148" s="49"/>
      <c r="G148" s="6"/>
      <c r="H148" s="58"/>
    </row>
    <row r="149" spans="1:8" ht="15.75" customHeight="1">
      <c r="A149" s="8"/>
      <c r="B149" s="35"/>
      <c r="E149" s="6"/>
      <c r="F149" s="49"/>
      <c r="G149" s="6"/>
      <c r="H149" s="58"/>
    </row>
    <row r="150" spans="1:8" ht="15.75" customHeight="1">
      <c r="A150" s="8"/>
      <c r="B150" s="33"/>
      <c r="E150" s="6"/>
      <c r="F150" s="49"/>
      <c r="G150" s="6"/>
      <c r="H150" s="58"/>
    </row>
    <row r="151" spans="1:8" ht="15.75" customHeight="1">
      <c r="B151" s="68"/>
      <c r="E151" s="6"/>
      <c r="F151" s="49"/>
      <c r="G151" s="6"/>
      <c r="H151" s="58"/>
    </row>
    <row r="152" spans="1:8" ht="15.75" customHeight="1">
      <c r="B152" s="68"/>
      <c r="E152" s="6"/>
      <c r="F152" s="49"/>
      <c r="G152" s="6"/>
      <c r="H152" s="58"/>
    </row>
    <row r="153" spans="1:8" ht="15.75" customHeight="1">
      <c r="B153" s="68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9"/>
      <c r="E155" s="6"/>
      <c r="F155" s="49"/>
      <c r="G155" s="6"/>
      <c r="H155" s="58"/>
    </row>
    <row r="156" spans="1:8" ht="15.75" customHeight="1">
      <c r="B156" s="69"/>
      <c r="E156" s="6"/>
      <c r="F156" s="49"/>
      <c r="G156" s="6"/>
      <c r="H156" s="58"/>
    </row>
    <row r="157" spans="1:8" ht="15.75" customHeight="1">
      <c r="B157" s="69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33"/>
      <c r="E163" s="6"/>
      <c r="F163" s="49"/>
      <c r="G163" s="6"/>
      <c r="H163" s="58"/>
    </row>
    <row r="164" spans="2:8" ht="15.75" customHeight="1">
      <c r="F164" s="49"/>
      <c r="G164" s="13"/>
    </row>
    <row r="165" spans="2:8" ht="15.75" customHeight="1">
      <c r="F165" s="49"/>
      <c r="G165" s="13"/>
    </row>
    <row r="166" spans="2:8" ht="15.75" customHeight="1">
      <c r="F166" s="49"/>
      <c r="G166" s="13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customSheetViews>
    <customSheetView guid="{7AAD55DE-1E4F-4463-B720-1FDB9C89BFC5}" filter="1" showAutoFilter="1">
      <pageMargins left="0.7" right="0.7" top="0.75" bottom="0.75" header="0.3" footer="0.3"/>
      <autoFilter ref="A2:H163" xr:uid="{091BDF8C-B159-44B9-AB7F-E22787712F0E}">
        <sortState xmlns:xlrd2="http://schemas.microsoft.com/office/spreadsheetml/2017/richdata2" ref="A2:H163">
          <sortCondition descending="1" ref="E2:E163"/>
          <sortCondition descending="1" ref="H2:H163"/>
        </sortState>
      </autoFilter>
    </customSheetView>
  </customSheetView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L997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4271</v>
      </c>
      <c r="B1" s="8"/>
      <c r="C1" s="8"/>
      <c r="D1" s="8"/>
      <c r="E1" s="6">
        <f>SUM(E3:E200)</f>
        <v>18185.07</v>
      </c>
      <c r="F1" s="48"/>
      <c r="G1" s="70">
        <f t="shared" ref="G1:H1" si="0">SUM(G3:G200)</f>
        <v>8948.7729166666668</v>
      </c>
      <c r="H1" s="71">
        <f t="shared" si="0"/>
        <v>9236.2970833333347</v>
      </c>
      <c r="I1" s="31" t="s">
        <v>1864</v>
      </c>
      <c r="J1" s="31">
        <f>G1*1</f>
        <v>8948.7729166666668</v>
      </c>
      <c r="K1" s="31">
        <f>SUM(G1:H1)-J1</f>
        <v>9236.2970833333329</v>
      </c>
      <c r="L1" s="31">
        <f>SUM(J1:K1)</f>
        <v>18185.07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9194.7729166666668</v>
      </c>
      <c r="K2" s="31">
        <f>K1+K6+K7</f>
        <v>9605.2970833333329</v>
      </c>
      <c r="L2" s="31">
        <f>SUM(J2:K2)</f>
        <v>18800.07</v>
      </c>
    </row>
    <row r="3" spans="1:12" ht="15.75">
      <c r="A3" s="8" t="s">
        <v>2658</v>
      </c>
      <c r="B3" s="73">
        <v>44990</v>
      </c>
      <c r="C3" s="74" t="s">
        <v>4272</v>
      </c>
      <c r="D3" s="75" t="s">
        <v>4273</v>
      </c>
      <c r="E3" s="6">
        <f t="shared" ref="E3:E131" si="1">MID(D3,3,LEN(D3)-2)+0</f>
        <v>3455</v>
      </c>
      <c r="F3" s="48">
        <v>2</v>
      </c>
      <c r="G3" s="6">
        <f t="shared" ref="G3:G134" si="2">IFERROR(E3/F3,"")</f>
        <v>1727.5</v>
      </c>
      <c r="H3" s="58">
        <f t="shared" ref="H3:H134" si="3">IF(F3=0,E3,E3-G3)</f>
        <v>1727.5</v>
      </c>
      <c r="I3" s="60" t="s">
        <v>1868</v>
      </c>
      <c r="J3" s="61">
        <f>J1-J7+J6</f>
        <v>9194.7729166666668</v>
      </c>
      <c r="K3" s="32"/>
      <c r="L3" s="32"/>
    </row>
    <row r="4" spans="1:12" ht="15.75">
      <c r="A4" s="8" t="s">
        <v>2658</v>
      </c>
      <c r="B4" s="76">
        <v>44988</v>
      </c>
      <c r="C4" s="74" t="s">
        <v>4274</v>
      </c>
      <c r="D4" s="77" t="s">
        <v>4275</v>
      </c>
      <c r="E4" s="6">
        <f t="shared" si="1"/>
        <v>3294</v>
      </c>
      <c r="F4" s="48">
        <v>2</v>
      </c>
      <c r="G4" s="6">
        <f t="shared" si="2"/>
        <v>1647</v>
      </c>
      <c r="H4" s="58">
        <f t="shared" si="3"/>
        <v>1647</v>
      </c>
    </row>
    <row r="5" spans="1:12" ht="15.75">
      <c r="A5" s="8" t="s">
        <v>2658</v>
      </c>
      <c r="B5" s="73">
        <v>45001</v>
      </c>
      <c r="C5" s="74" t="s">
        <v>4276</v>
      </c>
      <c r="D5" s="75" t="s">
        <v>4277</v>
      </c>
      <c r="E5" s="6">
        <f t="shared" si="1"/>
        <v>1982.07</v>
      </c>
      <c r="F5" s="48">
        <v>2</v>
      </c>
      <c r="G5" s="6">
        <f t="shared" si="2"/>
        <v>991.03499999999997</v>
      </c>
      <c r="H5" s="58">
        <f t="shared" si="3"/>
        <v>991.03499999999997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73">
        <v>45011</v>
      </c>
      <c r="C6" s="74" t="s">
        <v>4278</v>
      </c>
      <c r="D6" s="75" t="s">
        <v>4279</v>
      </c>
      <c r="E6" s="6">
        <f t="shared" si="1"/>
        <v>1857.6</v>
      </c>
      <c r="F6" s="48">
        <v>2</v>
      </c>
      <c r="G6" s="6">
        <f t="shared" si="2"/>
        <v>928.8</v>
      </c>
      <c r="H6" s="58">
        <f t="shared" si="3"/>
        <v>928.8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73">
        <v>45011</v>
      </c>
      <c r="C7" s="74" t="s">
        <v>823</v>
      </c>
      <c r="D7" s="75" t="s">
        <v>4280</v>
      </c>
      <c r="E7" s="6">
        <f t="shared" si="1"/>
        <v>1625.5</v>
      </c>
      <c r="F7" s="48">
        <v>2</v>
      </c>
      <c r="G7" s="6">
        <f t="shared" si="2"/>
        <v>812.75</v>
      </c>
      <c r="H7" s="58">
        <f t="shared" si="3"/>
        <v>812.75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73">
        <v>45010</v>
      </c>
      <c r="C8" s="74" t="s">
        <v>2404</v>
      </c>
      <c r="D8" s="75" t="s">
        <v>4281</v>
      </c>
      <c r="E8" s="6">
        <f t="shared" si="1"/>
        <v>792</v>
      </c>
      <c r="F8" s="48">
        <v>2</v>
      </c>
      <c r="G8" s="6">
        <f t="shared" si="2"/>
        <v>396</v>
      </c>
      <c r="H8" s="58">
        <f t="shared" si="3"/>
        <v>396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73">
        <v>45007</v>
      </c>
      <c r="C9" s="78" t="s">
        <v>3419</v>
      </c>
      <c r="D9" s="77" t="s">
        <v>2569</v>
      </c>
      <c r="E9" s="6">
        <f t="shared" si="1"/>
        <v>682</v>
      </c>
      <c r="F9" s="48">
        <v>2</v>
      </c>
      <c r="G9" s="6">
        <f t="shared" si="2"/>
        <v>341</v>
      </c>
      <c r="H9" s="58">
        <f t="shared" si="3"/>
        <v>341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76">
        <v>45010</v>
      </c>
      <c r="C10" s="74" t="s">
        <v>13</v>
      </c>
      <c r="D10" s="75" t="s">
        <v>4282</v>
      </c>
      <c r="E10" s="6">
        <f t="shared" si="1"/>
        <v>609.5</v>
      </c>
      <c r="F10" s="48">
        <v>2</v>
      </c>
      <c r="G10" s="6">
        <f t="shared" si="2"/>
        <v>304.75</v>
      </c>
      <c r="H10" s="58">
        <f t="shared" si="3"/>
        <v>304.75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73">
        <v>45010</v>
      </c>
      <c r="C11" s="74" t="s">
        <v>4283</v>
      </c>
      <c r="D11" s="75" t="s">
        <v>4284</v>
      </c>
      <c r="E11" s="6">
        <f t="shared" si="1"/>
        <v>410</v>
      </c>
      <c r="F11" s="48">
        <v>2</v>
      </c>
      <c r="G11" s="6">
        <f t="shared" si="2"/>
        <v>205</v>
      </c>
      <c r="H11" s="58">
        <f t="shared" si="3"/>
        <v>205</v>
      </c>
    </row>
    <row r="12" spans="1:12" ht="15.75">
      <c r="A12" s="8" t="s">
        <v>2658</v>
      </c>
      <c r="B12" s="73">
        <v>45010</v>
      </c>
      <c r="C12" s="79" t="s">
        <v>2404</v>
      </c>
      <c r="D12" s="75" t="s">
        <v>4285</v>
      </c>
      <c r="E12" s="6">
        <f t="shared" si="1"/>
        <v>263</v>
      </c>
      <c r="F12" s="48">
        <v>2</v>
      </c>
      <c r="G12" s="6">
        <f t="shared" si="2"/>
        <v>131.5</v>
      </c>
      <c r="H12" s="58">
        <f t="shared" si="3"/>
        <v>131.5</v>
      </c>
      <c r="I12" s="1" t="s">
        <v>1818</v>
      </c>
      <c r="J12" s="16">
        <f>J8-K2</f>
        <v>-4007.2970833333329</v>
      </c>
      <c r="K12" s="17">
        <f t="shared" ref="K12:K13" si="4">J12/J8</f>
        <v>-0.71584442360366796</v>
      </c>
    </row>
    <row r="13" spans="1:12" ht="15.75">
      <c r="A13" s="8" t="s">
        <v>2658</v>
      </c>
      <c r="B13" s="76">
        <v>44995</v>
      </c>
      <c r="C13" s="74" t="s">
        <v>3959</v>
      </c>
      <c r="D13" s="75" t="s">
        <v>4121</v>
      </c>
      <c r="E13" s="6">
        <f t="shared" si="1"/>
        <v>221.4</v>
      </c>
      <c r="F13" s="48">
        <v>2</v>
      </c>
      <c r="G13" s="6">
        <f t="shared" si="2"/>
        <v>110.7</v>
      </c>
      <c r="H13" s="58">
        <f t="shared" si="3"/>
        <v>110.7</v>
      </c>
      <c r="I13" s="1" t="s">
        <v>1821</v>
      </c>
      <c r="J13" s="16">
        <f>J9-J2</f>
        <v>-5239.5229166666668</v>
      </c>
      <c r="K13" s="17">
        <f t="shared" si="4"/>
        <v>-1.3247008195857826</v>
      </c>
    </row>
    <row r="14" spans="1:12" ht="15.75">
      <c r="A14" s="8" t="s">
        <v>2658</v>
      </c>
      <c r="B14" s="76">
        <v>45016</v>
      </c>
      <c r="C14" s="74" t="s">
        <v>3959</v>
      </c>
      <c r="D14" s="75" t="s">
        <v>4121</v>
      </c>
      <c r="E14" s="6">
        <f t="shared" si="1"/>
        <v>221.4</v>
      </c>
      <c r="F14" s="48">
        <v>2</v>
      </c>
      <c r="G14" s="6">
        <f t="shared" si="2"/>
        <v>110.7</v>
      </c>
      <c r="H14" s="58">
        <f t="shared" si="3"/>
        <v>110.7</v>
      </c>
    </row>
    <row r="15" spans="1:12" ht="15.75">
      <c r="A15" s="8" t="s">
        <v>2658</v>
      </c>
      <c r="B15" s="76">
        <v>45010</v>
      </c>
      <c r="C15" s="80" t="s">
        <v>3397</v>
      </c>
      <c r="D15" s="75" t="s">
        <v>4286</v>
      </c>
      <c r="E15" s="6">
        <f t="shared" si="1"/>
        <v>154.16</v>
      </c>
      <c r="F15" s="48">
        <v>8</v>
      </c>
      <c r="G15" s="6">
        <f t="shared" si="2"/>
        <v>19.27</v>
      </c>
      <c r="H15" s="58">
        <f t="shared" si="3"/>
        <v>134.88999999999999</v>
      </c>
    </row>
    <row r="16" spans="1:12" ht="15.75">
      <c r="A16" s="8" t="s">
        <v>2658</v>
      </c>
      <c r="B16" s="73">
        <v>44997</v>
      </c>
      <c r="C16" s="80" t="s">
        <v>2060</v>
      </c>
      <c r="D16" s="75" t="s">
        <v>4287</v>
      </c>
      <c r="E16" s="6">
        <f t="shared" si="1"/>
        <v>118.8</v>
      </c>
      <c r="F16" s="57">
        <v>2</v>
      </c>
      <c r="G16" s="6">
        <f t="shared" si="2"/>
        <v>59.4</v>
      </c>
      <c r="H16" s="58">
        <f t="shared" si="3"/>
        <v>59.4</v>
      </c>
    </row>
    <row r="17" spans="1:10" ht="15.75">
      <c r="A17" s="8" t="s">
        <v>2658</v>
      </c>
      <c r="B17" s="73">
        <v>44998</v>
      </c>
      <c r="C17" s="80" t="s">
        <v>4288</v>
      </c>
      <c r="D17" s="75" t="s">
        <v>4289</v>
      </c>
      <c r="E17" s="6">
        <f t="shared" si="1"/>
        <v>117.37</v>
      </c>
      <c r="F17" s="48">
        <v>2</v>
      </c>
      <c r="G17" s="6">
        <f t="shared" si="2"/>
        <v>58.685000000000002</v>
      </c>
      <c r="H17" s="58">
        <f t="shared" si="3"/>
        <v>58.685000000000002</v>
      </c>
    </row>
    <row r="18" spans="1:10" ht="15.75">
      <c r="A18" s="8" t="s">
        <v>2658</v>
      </c>
      <c r="B18" s="73">
        <v>44993</v>
      </c>
      <c r="C18" s="80" t="s">
        <v>2909</v>
      </c>
      <c r="D18" s="75" t="s">
        <v>4290</v>
      </c>
      <c r="E18" s="6">
        <f t="shared" si="1"/>
        <v>99.55</v>
      </c>
      <c r="F18" s="49">
        <v>4</v>
      </c>
      <c r="G18" s="6">
        <f t="shared" si="2"/>
        <v>24.887499999999999</v>
      </c>
      <c r="H18" s="58">
        <f t="shared" si="3"/>
        <v>74.662499999999994</v>
      </c>
    </row>
    <row r="19" spans="1:10" ht="15.75">
      <c r="A19" s="8" t="s">
        <v>2658</v>
      </c>
      <c r="B19" s="76">
        <v>45003</v>
      </c>
      <c r="C19" s="81" t="s">
        <v>4291</v>
      </c>
      <c r="D19" s="75" t="s">
        <v>4292</v>
      </c>
      <c r="E19" s="6">
        <f t="shared" si="1"/>
        <v>98.72</v>
      </c>
      <c r="F19" s="48">
        <v>2</v>
      </c>
      <c r="G19" s="6">
        <f t="shared" si="2"/>
        <v>49.36</v>
      </c>
      <c r="H19" s="58">
        <f t="shared" si="3"/>
        <v>49.36</v>
      </c>
    </row>
    <row r="20" spans="1:10" ht="15.75">
      <c r="A20" s="8" t="s">
        <v>2658</v>
      </c>
      <c r="B20" s="73">
        <v>45010</v>
      </c>
      <c r="C20" s="80" t="s">
        <v>32</v>
      </c>
      <c r="D20" s="75" t="s">
        <v>4293</v>
      </c>
      <c r="E20" s="6">
        <f t="shared" si="1"/>
        <v>93</v>
      </c>
      <c r="F20" s="48">
        <v>6</v>
      </c>
      <c r="G20" s="6">
        <f t="shared" si="2"/>
        <v>15.5</v>
      </c>
      <c r="H20" s="58">
        <f t="shared" si="3"/>
        <v>77.5</v>
      </c>
    </row>
    <row r="21" spans="1:10" ht="15.75" customHeight="1">
      <c r="A21" s="8" t="s">
        <v>2719</v>
      </c>
      <c r="B21" s="76">
        <v>45002</v>
      </c>
      <c r="C21" s="80" t="s">
        <v>292</v>
      </c>
      <c r="D21" s="75" t="s">
        <v>4294</v>
      </c>
      <c r="E21" s="6">
        <f t="shared" si="1"/>
        <v>78.08</v>
      </c>
      <c r="F21" s="48">
        <v>2</v>
      </c>
      <c r="G21" s="6">
        <f t="shared" si="2"/>
        <v>39.04</v>
      </c>
      <c r="H21" s="58">
        <f t="shared" si="3"/>
        <v>39.04</v>
      </c>
    </row>
    <row r="22" spans="1:10" ht="15.75" customHeight="1">
      <c r="A22" s="8" t="s">
        <v>2719</v>
      </c>
      <c r="B22" s="76">
        <v>44991</v>
      </c>
      <c r="C22" s="80" t="s">
        <v>292</v>
      </c>
      <c r="D22" s="75" t="s">
        <v>764</v>
      </c>
      <c r="E22" s="6">
        <f t="shared" si="1"/>
        <v>77.7</v>
      </c>
      <c r="F22" s="48">
        <v>2</v>
      </c>
      <c r="G22" s="6">
        <f t="shared" si="2"/>
        <v>38.85</v>
      </c>
      <c r="H22" s="58">
        <f t="shared" si="3"/>
        <v>38.85</v>
      </c>
      <c r="J22" s="36"/>
    </row>
    <row r="23" spans="1:10" ht="15.75" customHeight="1">
      <c r="A23" s="8" t="s">
        <v>2719</v>
      </c>
      <c r="B23" s="76">
        <v>45013</v>
      </c>
      <c r="C23" s="80" t="s">
        <v>292</v>
      </c>
      <c r="D23" s="75" t="s">
        <v>4295</v>
      </c>
      <c r="E23" s="6">
        <f t="shared" si="1"/>
        <v>72.78</v>
      </c>
      <c r="F23" s="48">
        <v>2</v>
      </c>
      <c r="G23" s="6">
        <f t="shared" si="2"/>
        <v>36.39</v>
      </c>
      <c r="H23" s="58">
        <f t="shared" si="3"/>
        <v>36.39</v>
      </c>
      <c r="J23" s="36"/>
    </row>
    <row r="24" spans="1:10" ht="15.75" customHeight="1">
      <c r="A24" s="8" t="s">
        <v>2658</v>
      </c>
      <c r="B24" s="73">
        <v>44994</v>
      </c>
      <c r="C24" s="80" t="s">
        <v>4176</v>
      </c>
      <c r="D24" s="75" t="s">
        <v>4296</v>
      </c>
      <c r="E24" s="6">
        <f t="shared" si="1"/>
        <v>72.3</v>
      </c>
      <c r="F24" s="48">
        <v>2</v>
      </c>
      <c r="G24" s="6">
        <f t="shared" si="2"/>
        <v>36.15</v>
      </c>
      <c r="H24" s="58">
        <f t="shared" si="3"/>
        <v>36.15</v>
      </c>
    </row>
    <row r="25" spans="1:10" ht="15.75" customHeight="1">
      <c r="A25" s="8" t="s">
        <v>2658</v>
      </c>
      <c r="B25" s="73">
        <v>44989</v>
      </c>
      <c r="C25" s="80" t="s">
        <v>4131</v>
      </c>
      <c r="D25" s="75" t="s">
        <v>749</v>
      </c>
      <c r="E25" s="6">
        <f t="shared" si="1"/>
        <v>70</v>
      </c>
      <c r="F25" s="48">
        <v>2</v>
      </c>
      <c r="G25" s="6">
        <f t="shared" si="2"/>
        <v>35</v>
      </c>
      <c r="H25" s="58">
        <f t="shared" si="3"/>
        <v>35</v>
      </c>
    </row>
    <row r="26" spans="1:10" ht="15.75" customHeight="1">
      <c r="A26" s="8" t="s">
        <v>2658</v>
      </c>
      <c r="B26" s="76">
        <v>45003</v>
      </c>
      <c r="C26" s="80" t="s">
        <v>3916</v>
      </c>
      <c r="D26" s="75" t="s">
        <v>749</v>
      </c>
      <c r="E26" s="6">
        <f t="shared" si="1"/>
        <v>70</v>
      </c>
      <c r="F26" s="48">
        <v>2</v>
      </c>
      <c r="G26" s="6">
        <f t="shared" si="2"/>
        <v>35</v>
      </c>
      <c r="H26" s="58">
        <f t="shared" si="3"/>
        <v>35</v>
      </c>
    </row>
    <row r="27" spans="1:10" ht="15.75" customHeight="1">
      <c r="A27" s="8" t="s">
        <v>2658</v>
      </c>
      <c r="B27" s="73">
        <v>45003</v>
      </c>
      <c r="C27" s="80" t="s">
        <v>3916</v>
      </c>
      <c r="D27" s="75" t="s">
        <v>749</v>
      </c>
      <c r="E27" s="6">
        <f t="shared" si="1"/>
        <v>70</v>
      </c>
      <c r="F27" s="48">
        <v>2</v>
      </c>
      <c r="G27" s="6">
        <f t="shared" si="2"/>
        <v>35</v>
      </c>
      <c r="H27" s="58">
        <f t="shared" si="3"/>
        <v>35</v>
      </c>
    </row>
    <row r="28" spans="1:10" ht="15.75" customHeight="1">
      <c r="A28" s="8" t="s">
        <v>2658</v>
      </c>
      <c r="B28" s="76">
        <v>45013</v>
      </c>
      <c r="C28" s="80" t="s">
        <v>3916</v>
      </c>
      <c r="D28" s="75" t="s">
        <v>749</v>
      </c>
      <c r="E28" s="6">
        <f t="shared" si="1"/>
        <v>70</v>
      </c>
      <c r="F28" s="48">
        <v>2</v>
      </c>
      <c r="G28" s="6">
        <f t="shared" si="2"/>
        <v>35</v>
      </c>
      <c r="H28" s="58">
        <f t="shared" si="3"/>
        <v>35</v>
      </c>
    </row>
    <row r="29" spans="1:10" ht="15.75" customHeight="1">
      <c r="A29" s="8" t="s">
        <v>2658</v>
      </c>
      <c r="B29" s="73">
        <v>45010</v>
      </c>
      <c r="C29" s="80" t="s">
        <v>1098</v>
      </c>
      <c r="D29" s="75" t="s">
        <v>1991</v>
      </c>
      <c r="E29" s="6">
        <f t="shared" si="1"/>
        <v>62</v>
      </c>
      <c r="F29" s="48">
        <v>2</v>
      </c>
      <c r="G29" s="6">
        <f t="shared" si="2"/>
        <v>31</v>
      </c>
      <c r="H29" s="58">
        <f t="shared" si="3"/>
        <v>31</v>
      </c>
    </row>
    <row r="30" spans="1:10" ht="15.75" customHeight="1">
      <c r="A30" s="8" t="s">
        <v>2658</v>
      </c>
      <c r="B30" s="76">
        <v>45016</v>
      </c>
      <c r="C30" s="80" t="s">
        <v>2984</v>
      </c>
      <c r="D30" s="75" t="s">
        <v>4297</v>
      </c>
      <c r="E30" s="6">
        <f t="shared" si="1"/>
        <v>61.7</v>
      </c>
      <c r="F30" s="48">
        <v>2</v>
      </c>
      <c r="G30" s="6">
        <f t="shared" si="2"/>
        <v>30.85</v>
      </c>
      <c r="H30" s="58">
        <f t="shared" si="3"/>
        <v>30.85</v>
      </c>
    </row>
    <row r="31" spans="1:10" ht="15.75" customHeight="1">
      <c r="A31" s="8" t="s">
        <v>2658</v>
      </c>
      <c r="B31" s="76">
        <v>45003</v>
      </c>
      <c r="C31" s="80" t="s">
        <v>4288</v>
      </c>
      <c r="D31" s="75" t="s">
        <v>4298</v>
      </c>
      <c r="E31" s="6">
        <f t="shared" si="1"/>
        <v>54.17</v>
      </c>
      <c r="F31" s="48">
        <v>2</v>
      </c>
      <c r="G31" s="6">
        <f t="shared" si="2"/>
        <v>27.085000000000001</v>
      </c>
      <c r="H31" s="58">
        <f t="shared" si="3"/>
        <v>27.085000000000001</v>
      </c>
    </row>
    <row r="32" spans="1:10" ht="15.75" customHeight="1">
      <c r="A32" s="8" t="s">
        <v>2658</v>
      </c>
      <c r="B32" s="76">
        <v>45013</v>
      </c>
      <c r="C32" s="80" t="s">
        <v>4288</v>
      </c>
      <c r="D32" s="75" t="s">
        <v>4299</v>
      </c>
      <c r="E32" s="6">
        <f t="shared" si="1"/>
        <v>50.13</v>
      </c>
      <c r="F32" s="48">
        <v>2</v>
      </c>
      <c r="G32" s="6">
        <f t="shared" si="2"/>
        <v>25.065000000000001</v>
      </c>
      <c r="H32" s="58">
        <f t="shared" si="3"/>
        <v>25.065000000000001</v>
      </c>
    </row>
    <row r="33" spans="1:8" ht="15.75" customHeight="1">
      <c r="A33" s="8" t="s">
        <v>2658</v>
      </c>
      <c r="B33" s="73">
        <v>44987</v>
      </c>
      <c r="C33" s="80" t="s">
        <v>4300</v>
      </c>
      <c r="D33" s="75" t="s">
        <v>4301</v>
      </c>
      <c r="E33" s="6">
        <f t="shared" si="1"/>
        <v>43.5</v>
      </c>
      <c r="F33" s="48">
        <v>2</v>
      </c>
      <c r="G33" s="6">
        <f t="shared" si="2"/>
        <v>21.75</v>
      </c>
      <c r="H33" s="58">
        <f t="shared" si="3"/>
        <v>21.75</v>
      </c>
    </row>
    <row r="34" spans="1:8" ht="15.75" customHeight="1">
      <c r="A34" s="8" t="s">
        <v>2658</v>
      </c>
      <c r="B34" s="76">
        <v>45014</v>
      </c>
      <c r="C34" s="80" t="s">
        <v>4302</v>
      </c>
      <c r="D34" s="75" t="s">
        <v>4303</v>
      </c>
      <c r="E34" s="6">
        <f t="shared" si="1"/>
        <v>43.12</v>
      </c>
      <c r="F34" s="48">
        <v>2</v>
      </c>
      <c r="G34" s="6">
        <f t="shared" si="2"/>
        <v>21.56</v>
      </c>
      <c r="H34" s="58">
        <f t="shared" si="3"/>
        <v>21.56</v>
      </c>
    </row>
    <row r="35" spans="1:8" ht="15.75" customHeight="1">
      <c r="A35" s="8" t="s">
        <v>2658</v>
      </c>
      <c r="B35" s="76">
        <v>45008</v>
      </c>
      <c r="C35" s="80" t="s">
        <v>2984</v>
      </c>
      <c r="D35" s="77" t="s">
        <v>4304</v>
      </c>
      <c r="E35" s="6">
        <f t="shared" si="1"/>
        <v>37.700000000000003</v>
      </c>
      <c r="F35" s="48">
        <v>2</v>
      </c>
      <c r="G35" s="6">
        <f t="shared" si="2"/>
        <v>18.850000000000001</v>
      </c>
      <c r="H35" s="58">
        <f t="shared" si="3"/>
        <v>18.850000000000001</v>
      </c>
    </row>
    <row r="36" spans="1:8" ht="15.75" customHeight="1">
      <c r="A36" s="8" t="s">
        <v>2658</v>
      </c>
      <c r="B36" s="73">
        <v>45000</v>
      </c>
      <c r="C36" s="80" t="s">
        <v>3415</v>
      </c>
      <c r="D36" s="75" t="s">
        <v>1130</v>
      </c>
      <c r="E36" s="6">
        <f t="shared" si="1"/>
        <v>35.1</v>
      </c>
      <c r="F36" s="48">
        <v>2</v>
      </c>
      <c r="G36" s="6">
        <f t="shared" si="2"/>
        <v>17.55</v>
      </c>
      <c r="H36" s="58">
        <f t="shared" si="3"/>
        <v>17.55</v>
      </c>
    </row>
    <row r="37" spans="1:8" ht="15.75" customHeight="1">
      <c r="A37" s="8" t="s">
        <v>2658</v>
      </c>
      <c r="B37" s="76">
        <v>45012</v>
      </c>
      <c r="C37" s="80" t="s">
        <v>4305</v>
      </c>
      <c r="D37" s="75" t="s">
        <v>1685</v>
      </c>
      <c r="E37" s="6">
        <f t="shared" si="1"/>
        <v>35</v>
      </c>
      <c r="F37" s="48">
        <v>2</v>
      </c>
      <c r="G37" s="6">
        <f t="shared" si="2"/>
        <v>17.5</v>
      </c>
      <c r="H37" s="58">
        <f t="shared" si="3"/>
        <v>17.5</v>
      </c>
    </row>
    <row r="38" spans="1:8" ht="15.75" customHeight="1">
      <c r="A38" s="8" t="s">
        <v>2658</v>
      </c>
      <c r="B38" s="73">
        <v>45008</v>
      </c>
      <c r="C38" s="82" t="s">
        <v>3397</v>
      </c>
      <c r="D38" s="77" t="s">
        <v>4306</v>
      </c>
      <c r="E38" s="6">
        <f t="shared" si="1"/>
        <v>33.32</v>
      </c>
      <c r="F38" s="48">
        <v>2</v>
      </c>
      <c r="G38" s="6">
        <f t="shared" si="2"/>
        <v>16.66</v>
      </c>
      <c r="H38" s="58">
        <f t="shared" si="3"/>
        <v>16.66</v>
      </c>
    </row>
    <row r="39" spans="1:8" ht="15.75" customHeight="1">
      <c r="A39" s="8" t="s">
        <v>2658</v>
      </c>
      <c r="B39" s="76">
        <v>45007</v>
      </c>
      <c r="C39" s="80" t="s">
        <v>4288</v>
      </c>
      <c r="D39" s="75" t="s">
        <v>4156</v>
      </c>
      <c r="E39" s="6">
        <f t="shared" si="1"/>
        <v>31.84</v>
      </c>
      <c r="F39" s="48">
        <v>2</v>
      </c>
      <c r="G39" s="6">
        <f t="shared" si="2"/>
        <v>15.92</v>
      </c>
      <c r="H39" s="58">
        <f t="shared" si="3"/>
        <v>15.92</v>
      </c>
    </row>
    <row r="40" spans="1:8" ht="15.75" customHeight="1">
      <c r="A40" s="8" t="s">
        <v>2658</v>
      </c>
      <c r="B40" s="73">
        <v>44989</v>
      </c>
      <c r="C40" s="82" t="s">
        <v>2984</v>
      </c>
      <c r="D40" s="77" t="s">
        <v>1686</v>
      </c>
      <c r="E40" s="6">
        <f t="shared" si="1"/>
        <v>29.9</v>
      </c>
      <c r="F40" s="48">
        <v>2</v>
      </c>
      <c r="G40" s="6">
        <f t="shared" si="2"/>
        <v>14.95</v>
      </c>
      <c r="H40" s="58">
        <f t="shared" si="3"/>
        <v>14.95</v>
      </c>
    </row>
    <row r="41" spans="1:8" ht="15.75" customHeight="1">
      <c r="A41" s="8" t="s">
        <v>2658</v>
      </c>
      <c r="B41" s="73">
        <v>45009</v>
      </c>
      <c r="C41" s="80" t="s">
        <v>2584</v>
      </c>
      <c r="D41" s="75" t="s">
        <v>907</v>
      </c>
      <c r="E41" s="6">
        <f t="shared" si="1"/>
        <v>29.19</v>
      </c>
      <c r="F41" s="48">
        <v>2</v>
      </c>
      <c r="G41" s="6">
        <f t="shared" si="2"/>
        <v>14.595000000000001</v>
      </c>
      <c r="H41" s="58">
        <f t="shared" si="3"/>
        <v>14.595000000000001</v>
      </c>
    </row>
    <row r="42" spans="1:8" ht="15.75" customHeight="1">
      <c r="A42" s="8" t="s">
        <v>2658</v>
      </c>
      <c r="B42" s="83">
        <v>44999</v>
      </c>
      <c r="C42" s="80" t="s">
        <v>4307</v>
      </c>
      <c r="D42" s="75" t="s">
        <v>4308</v>
      </c>
      <c r="E42" s="6">
        <f t="shared" si="1"/>
        <v>27.32</v>
      </c>
      <c r="F42" s="48">
        <v>2</v>
      </c>
      <c r="G42" s="6">
        <f t="shared" si="2"/>
        <v>13.66</v>
      </c>
      <c r="H42" s="58">
        <f t="shared" si="3"/>
        <v>13.66</v>
      </c>
    </row>
    <row r="43" spans="1:8" ht="15.75" customHeight="1">
      <c r="A43" s="8" t="s">
        <v>2658</v>
      </c>
      <c r="B43" s="76">
        <v>44995</v>
      </c>
      <c r="C43" s="80" t="s">
        <v>4180</v>
      </c>
      <c r="D43" s="75" t="s">
        <v>4309</v>
      </c>
      <c r="E43" s="6">
        <f t="shared" si="1"/>
        <v>27.2</v>
      </c>
      <c r="F43" s="48">
        <v>2</v>
      </c>
      <c r="G43" s="6">
        <f t="shared" si="2"/>
        <v>13.6</v>
      </c>
      <c r="H43" s="58">
        <f t="shared" si="3"/>
        <v>13.6</v>
      </c>
    </row>
    <row r="44" spans="1:8" ht="15.75" customHeight="1">
      <c r="A44" s="8" t="s">
        <v>2658</v>
      </c>
      <c r="B44" s="73">
        <v>45001</v>
      </c>
      <c r="C44" s="80" t="s">
        <v>4105</v>
      </c>
      <c r="D44" s="75" t="s">
        <v>1127</v>
      </c>
      <c r="E44" s="6">
        <f t="shared" si="1"/>
        <v>25.9</v>
      </c>
      <c r="F44" s="48">
        <v>2</v>
      </c>
      <c r="G44" s="6">
        <f t="shared" si="2"/>
        <v>12.95</v>
      </c>
      <c r="H44" s="58">
        <f t="shared" si="3"/>
        <v>12.95</v>
      </c>
    </row>
    <row r="45" spans="1:8" ht="15.75" customHeight="1">
      <c r="A45" s="8" t="s">
        <v>2658</v>
      </c>
      <c r="B45" s="73">
        <v>44996</v>
      </c>
      <c r="C45" s="80" t="s">
        <v>2684</v>
      </c>
      <c r="D45" s="75" t="s">
        <v>1169</v>
      </c>
      <c r="E45" s="6">
        <f t="shared" si="1"/>
        <v>24.35</v>
      </c>
      <c r="F45" s="48">
        <v>3</v>
      </c>
      <c r="G45" s="6">
        <f t="shared" si="2"/>
        <v>8.1166666666666671</v>
      </c>
      <c r="H45" s="58">
        <f t="shared" si="3"/>
        <v>16.233333333333334</v>
      </c>
    </row>
    <row r="46" spans="1:8" ht="15.75" customHeight="1">
      <c r="A46" s="8" t="s">
        <v>2658</v>
      </c>
      <c r="B46" s="73">
        <v>45011</v>
      </c>
      <c r="C46" s="80" t="s">
        <v>3246</v>
      </c>
      <c r="D46" s="75" t="s">
        <v>4310</v>
      </c>
      <c r="E46" s="6">
        <f t="shared" si="1"/>
        <v>24.1</v>
      </c>
      <c r="F46" s="48">
        <v>2</v>
      </c>
      <c r="G46" s="6">
        <f t="shared" si="2"/>
        <v>12.05</v>
      </c>
      <c r="H46" s="58">
        <f t="shared" si="3"/>
        <v>12.05</v>
      </c>
    </row>
    <row r="47" spans="1:8" ht="15.75" customHeight="1">
      <c r="A47" s="8" t="s">
        <v>2658</v>
      </c>
      <c r="B47" s="73">
        <v>45001</v>
      </c>
      <c r="C47" s="80" t="s">
        <v>4311</v>
      </c>
      <c r="D47" s="75" t="s">
        <v>513</v>
      </c>
      <c r="E47" s="6">
        <f t="shared" si="1"/>
        <v>24</v>
      </c>
      <c r="F47" s="57">
        <v>2</v>
      </c>
      <c r="G47" s="6">
        <f t="shared" si="2"/>
        <v>12</v>
      </c>
      <c r="H47" s="58">
        <f t="shared" si="3"/>
        <v>12</v>
      </c>
    </row>
    <row r="48" spans="1:8" ht="15.75" customHeight="1">
      <c r="A48" s="8" t="s">
        <v>2658</v>
      </c>
      <c r="B48" s="76">
        <v>45015</v>
      </c>
      <c r="C48" s="80" t="s">
        <v>4312</v>
      </c>
      <c r="D48" s="75" t="s">
        <v>1451</v>
      </c>
      <c r="E48" s="6">
        <f t="shared" si="1"/>
        <v>23.9</v>
      </c>
      <c r="F48" s="48">
        <v>2</v>
      </c>
      <c r="G48" s="6">
        <f t="shared" si="2"/>
        <v>11.95</v>
      </c>
      <c r="H48" s="58">
        <f t="shared" si="3"/>
        <v>11.95</v>
      </c>
    </row>
    <row r="49" spans="1:8" ht="15.75" customHeight="1">
      <c r="A49" s="8" t="s">
        <v>2658</v>
      </c>
      <c r="B49" s="73">
        <v>45001</v>
      </c>
      <c r="C49" s="80" t="s">
        <v>4311</v>
      </c>
      <c r="D49" s="77" t="s">
        <v>2770</v>
      </c>
      <c r="E49" s="6">
        <f t="shared" si="1"/>
        <v>23</v>
      </c>
      <c r="F49" s="48">
        <v>2</v>
      </c>
      <c r="G49" s="6">
        <f t="shared" si="2"/>
        <v>11.5</v>
      </c>
      <c r="H49" s="58">
        <f t="shared" si="3"/>
        <v>11.5</v>
      </c>
    </row>
    <row r="50" spans="1:8" ht="15.75" customHeight="1">
      <c r="A50" s="8" t="s">
        <v>2658</v>
      </c>
      <c r="B50" s="76">
        <v>45016</v>
      </c>
      <c r="C50" s="80" t="s">
        <v>4180</v>
      </c>
      <c r="D50" s="75" t="s">
        <v>753</v>
      </c>
      <c r="E50" s="6">
        <f t="shared" si="1"/>
        <v>22.6</v>
      </c>
      <c r="F50" s="48">
        <v>2</v>
      </c>
      <c r="G50" s="6">
        <f t="shared" si="2"/>
        <v>11.3</v>
      </c>
      <c r="H50" s="58">
        <f t="shared" si="3"/>
        <v>11.3</v>
      </c>
    </row>
    <row r="51" spans="1:8" ht="15.75" customHeight="1">
      <c r="A51" s="8" t="s">
        <v>2658</v>
      </c>
      <c r="B51" s="76">
        <v>45006</v>
      </c>
      <c r="C51" s="80" t="s">
        <v>4313</v>
      </c>
      <c r="D51" s="75" t="s">
        <v>648</v>
      </c>
      <c r="E51" s="6">
        <f t="shared" si="1"/>
        <v>22</v>
      </c>
      <c r="F51" s="48">
        <v>2</v>
      </c>
      <c r="G51" s="6">
        <f t="shared" si="2"/>
        <v>11</v>
      </c>
      <c r="H51" s="58">
        <f t="shared" si="3"/>
        <v>11</v>
      </c>
    </row>
    <row r="52" spans="1:8" ht="15.75" customHeight="1">
      <c r="A52" s="8" t="s">
        <v>2658</v>
      </c>
      <c r="B52" s="76">
        <v>44992</v>
      </c>
      <c r="C52" s="80" t="s">
        <v>2438</v>
      </c>
      <c r="D52" s="75" t="s">
        <v>2911</v>
      </c>
      <c r="E52" s="6">
        <f t="shared" si="1"/>
        <v>21.98</v>
      </c>
      <c r="F52" s="48">
        <v>2</v>
      </c>
      <c r="G52" s="6">
        <f t="shared" si="2"/>
        <v>10.99</v>
      </c>
      <c r="H52" s="58">
        <f t="shared" si="3"/>
        <v>10.99</v>
      </c>
    </row>
    <row r="53" spans="1:8" ht="15.75" customHeight="1">
      <c r="A53" s="8" t="s">
        <v>2658</v>
      </c>
      <c r="B53" s="73">
        <v>44992</v>
      </c>
      <c r="C53" s="80" t="s">
        <v>4105</v>
      </c>
      <c r="D53" s="75" t="s">
        <v>320</v>
      </c>
      <c r="E53" s="6">
        <f t="shared" si="1"/>
        <v>20.9</v>
      </c>
      <c r="F53" s="48">
        <v>2</v>
      </c>
      <c r="G53" s="6">
        <f t="shared" si="2"/>
        <v>10.45</v>
      </c>
      <c r="H53" s="58">
        <f t="shared" si="3"/>
        <v>10.45</v>
      </c>
    </row>
    <row r="54" spans="1:8" ht="15.75" customHeight="1">
      <c r="A54" s="8" t="s">
        <v>2658</v>
      </c>
      <c r="B54" s="73">
        <v>45000</v>
      </c>
      <c r="C54" s="80" t="s">
        <v>3397</v>
      </c>
      <c r="D54" s="75" t="s">
        <v>4314</v>
      </c>
      <c r="E54" s="6">
        <f t="shared" si="1"/>
        <v>20.21</v>
      </c>
      <c r="F54" s="48">
        <v>2</v>
      </c>
      <c r="G54" s="6">
        <f t="shared" si="2"/>
        <v>10.105</v>
      </c>
      <c r="H54" s="58">
        <f t="shared" si="3"/>
        <v>10.105</v>
      </c>
    </row>
    <row r="55" spans="1:8" ht="15.75" customHeight="1">
      <c r="A55" s="8" t="s">
        <v>2658</v>
      </c>
      <c r="B55" s="73">
        <v>44998</v>
      </c>
      <c r="C55" s="80" t="s">
        <v>4131</v>
      </c>
      <c r="D55" s="75" t="s">
        <v>471</v>
      </c>
      <c r="E55" s="6">
        <f t="shared" si="1"/>
        <v>20</v>
      </c>
      <c r="F55" s="48">
        <v>2</v>
      </c>
      <c r="G55" s="6">
        <f t="shared" si="2"/>
        <v>10</v>
      </c>
      <c r="H55" s="58">
        <f t="shared" si="3"/>
        <v>10</v>
      </c>
    </row>
    <row r="56" spans="1:8" ht="15.75" customHeight="1">
      <c r="A56" s="8" t="s">
        <v>2658</v>
      </c>
      <c r="B56" s="73">
        <v>45003</v>
      </c>
      <c r="C56" s="80" t="s">
        <v>3158</v>
      </c>
      <c r="D56" s="75" t="s">
        <v>471</v>
      </c>
      <c r="E56" s="6">
        <f t="shared" si="1"/>
        <v>20</v>
      </c>
      <c r="F56" s="48">
        <v>2</v>
      </c>
      <c r="G56" s="6">
        <f t="shared" si="2"/>
        <v>10</v>
      </c>
      <c r="H56" s="58">
        <f t="shared" si="3"/>
        <v>10</v>
      </c>
    </row>
    <row r="57" spans="1:8" ht="15.75" customHeight="1">
      <c r="A57" s="8" t="s">
        <v>2658</v>
      </c>
      <c r="B57" s="76">
        <v>45013</v>
      </c>
      <c r="C57" s="80" t="s">
        <v>4315</v>
      </c>
      <c r="D57" s="77" t="s">
        <v>471</v>
      </c>
      <c r="E57" s="6">
        <f t="shared" si="1"/>
        <v>20</v>
      </c>
      <c r="F57" s="48">
        <v>2</v>
      </c>
      <c r="G57" s="6">
        <f t="shared" si="2"/>
        <v>10</v>
      </c>
      <c r="H57" s="58">
        <f t="shared" si="3"/>
        <v>10</v>
      </c>
    </row>
    <row r="58" spans="1:8" ht="15.75" customHeight="1">
      <c r="A58" s="8" t="s">
        <v>2658</v>
      </c>
      <c r="B58" s="73">
        <v>44988</v>
      </c>
      <c r="C58" s="80" t="s">
        <v>4316</v>
      </c>
      <c r="D58" s="75" t="s">
        <v>2956</v>
      </c>
      <c r="E58" s="6">
        <f t="shared" si="1"/>
        <v>19.7</v>
      </c>
      <c r="F58" s="57">
        <v>2</v>
      </c>
      <c r="G58" s="6">
        <f t="shared" si="2"/>
        <v>9.85</v>
      </c>
      <c r="H58" s="58">
        <f t="shared" si="3"/>
        <v>9.85</v>
      </c>
    </row>
    <row r="59" spans="1:8" ht="15.75" customHeight="1">
      <c r="A59" s="8" t="s">
        <v>2658</v>
      </c>
      <c r="B59" s="73">
        <v>44994</v>
      </c>
      <c r="C59" s="80" t="s">
        <v>4317</v>
      </c>
      <c r="D59" s="75" t="s">
        <v>23</v>
      </c>
      <c r="E59" s="6">
        <f t="shared" si="1"/>
        <v>18.2</v>
      </c>
      <c r="F59" s="48">
        <v>2</v>
      </c>
      <c r="G59" s="6">
        <f t="shared" si="2"/>
        <v>9.1</v>
      </c>
      <c r="H59" s="58">
        <f t="shared" si="3"/>
        <v>9.1</v>
      </c>
    </row>
    <row r="60" spans="1:8" ht="15.75" customHeight="1">
      <c r="A60" s="8" t="s">
        <v>2658</v>
      </c>
      <c r="B60" s="73">
        <v>44987</v>
      </c>
      <c r="C60" s="80" t="s">
        <v>2645</v>
      </c>
      <c r="D60" s="75" t="s">
        <v>557</v>
      </c>
      <c r="E60" s="6">
        <f t="shared" si="1"/>
        <v>18</v>
      </c>
      <c r="F60" s="48">
        <v>0</v>
      </c>
      <c r="G60" s="6" t="str">
        <f t="shared" si="2"/>
        <v/>
      </c>
      <c r="H60" s="58">
        <f t="shared" si="3"/>
        <v>18</v>
      </c>
    </row>
    <row r="61" spans="1:8" ht="15.75" customHeight="1">
      <c r="A61" s="8" t="s">
        <v>2658</v>
      </c>
      <c r="B61" s="73">
        <v>45012</v>
      </c>
      <c r="C61" s="80" t="s">
        <v>4307</v>
      </c>
      <c r="D61" s="75" t="s">
        <v>4318</v>
      </c>
      <c r="E61" s="6">
        <f t="shared" si="1"/>
        <v>17.87</v>
      </c>
      <c r="F61" s="48">
        <v>2</v>
      </c>
      <c r="G61" s="6">
        <f t="shared" si="2"/>
        <v>8.9350000000000005</v>
      </c>
      <c r="H61" s="58">
        <f t="shared" si="3"/>
        <v>8.9350000000000005</v>
      </c>
    </row>
    <row r="62" spans="1:8" ht="15.75" customHeight="1">
      <c r="A62" s="8" t="s">
        <v>2658</v>
      </c>
      <c r="B62" s="73">
        <v>44991</v>
      </c>
      <c r="C62" s="80" t="s">
        <v>4131</v>
      </c>
      <c r="D62" s="75" t="s">
        <v>2229</v>
      </c>
      <c r="E62" s="6">
        <f t="shared" si="1"/>
        <v>17</v>
      </c>
      <c r="F62" s="48">
        <v>2</v>
      </c>
      <c r="G62" s="6">
        <f t="shared" si="2"/>
        <v>8.5</v>
      </c>
      <c r="H62" s="58">
        <f t="shared" si="3"/>
        <v>8.5</v>
      </c>
    </row>
    <row r="63" spans="1:8" ht="15.75" customHeight="1">
      <c r="A63" s="8" t="s">
        <v>2658</v>
      </c>
      <c r="B63" s="76">
        <v>44996</v>
      </c>
      <c r="C63" s="80" t="s">
        <v>3397</v>
      </c>
      <c r="D63" s="75" t="s">
        <v>2190</v>
      </c>
      <c r="E63" s="6">
        <f t="shared" si="1"/>
        <v>16.09</v>
      </c>
      <c r="F63" s="48">
        <v>2</v>
      </c>
      <c r="G63" s="6">
        <f t="shared" si="2"/>
        <v>8.0449999999999999</v>
      </c>
      <c r="H63" s="58">
        <f t="shared" si="3"/>
        <v>8.0449999999999999</v>
      </c>
    </row>
    <row r="64" spans="1:8" ht="15.75" customHeight="1">
      <c r="A64" s="8" t="s">
        <v>2658</v>
      </c>
      <c r="B64" s="83">
        <v>44997</v>
      </c>
      <c r="C64" s="80" t="s">
        <v>502</v>
      </c>
      <c r="D64" s="75" t="s">
        <v>4319</v>
      </c>
      <c r="E64" s="6">
        <f t="shared" si="1"/>
        <v>15.95</v>
      </c>
      <c r="F64" s="48">
        <v>2</v>
      </c>
      <c r="G64" s="6">
        <f t="shared" si="2"/>
        <v>7.9749999999999996</v>
      </c>
      <c r="H64" s="58">
        <f t="shared" si="3"/>
        <v>7.9749999999999996</v>
      </c>
    </row>
    <row r="65" spans="1:8" ht="15.75" customHeight="1">
      <c r="A65" s="8" t="s">
        <v>2658</v>
      </c>
      <c r="B65" s="76">
        <v>45005</v>
      </c>
      <c r="C65" s="80" t="s">
        <v>2868</v>
      </c>
      <c r="D65" s="75" t="s">
        <v>2396</v>
      </c>
      <c r="E65" s="6">
        <f t="shared" si="1"/>
        <v>15.4</v>
      </c>
      <c r="F65" s="49">
        <v>2</v>
      </c>
      <c r="G65" s="6">
        <f t="shared" si="2"/>
        <v>7.7</v>
      </c>
      <c r="H65" s="58">
        <f t="shared" si="3"/>
        <v>7.7</v>
      </c>
    </row>
    <row r="66" spans="1:8" ht="15.75" customHeight="1">
      <c r="A66" s="8" t="s">
        <v>2658</v>
      </c>
      <c r="B66" s="76">
        <v>45005</v>
      </c>
      <c r="C66" s="80" t="s">
        <v>4320</v>
      </c>
      <c r="D66" s="75" t="s">
        <v>3701</v>
      </c>
      <c r="E66" s="6">
        <f t="shared" si="1"/>
        <v>15.2</v>
      </c>
      <c r="F66" s="49">
        <v>2</v>
      </c>
      <c r="G66" s="6">
        <f t="shared" si="2"/>
        <v>7.6</v>
      </c>
      <c r="H66" s="58">
        <f t="shared" si="3"/>
        <v>7.6</v>
      </c>
    </row>
    <row r="67" spans="1:8" ht="15.75" customHeight="1">
      <c r="A67" s="8" t="s">
        <v>2658</v>
      </c>
      <c r="B67" s="73">
        <v>44999</v>
      </c>
      <c r="C67" s="80" t="s">
        <v>3397</v>
      </c>
      <c r="D67" s="75" t="s">
        <v>4321</v>
      </c>
      <c r="E67" s="6">
        <f t="shared" si="1"/>
        <v>14.87</v>
      </c>
      <c r="F67" s="48">
        <v>2</v>
      </c>
      <c r="G67" s="6">
        <f t="shared" si="2"/>
        <v>7.4349999999999996</v>
      </c>
      <c r="H67" s="58">
        <f t="shared" si="3"/>
        <v>7.4349999999999996</v>
      </c>
    </row>
    <row r="68" spans="1:8" ht="15.75" customHeight="1">
      <c r="A68" s="8" t="s">
        <v>2658</v>
      </c>
      <c r="B68" s="76">
        <v>45014</v>
      </c>
      <c r="C68" s="80" t="s">
        <v>4322</v>
      </c>
      <c r="D68" s="75" t="s">
        <v>2445</v>
      </c>
      <c r="E68" s="6">
        <f t="shared" si="1"/>
        <v>14.8</v>
      </c>
      <c r="F68" s="48">
        <v>2</v>
      </c>
      <c r="G68" s="6">
        <f t="shared" si="2"/>
        <v>7.4</v>
      </c>
      <c r="H68" s="58">
        <f t="shared" si="3"/>
        <v>7.4</v>
      </c>
    </row>
    <row r="69" spans="1:8" ht="15.75" customHeight="1">
      <c r="A69" s="8" t="s">
        <v>2658</v>
      </c>
      <c r="B69" s="76">
        <v>45001</v>
      </c>
      <c r="C69" s="80" t="s">
        <v>443</v>
      </c>
      <c r="D69" s="75" t="s">
        <v>517</v>
      </c>
      <c r="E69" s="6">
        <f t="shared" si="1"/>
        <v>14</v>
      </c>
      <c r="F69" s="49">
        <v>2</v>
      </c>
      <c r="G69" s="6">
        <f t="shared" si="2"/>
        <v>7</v>
      </c>
      <c r="H69" s="58">
        <f t="shared" si="3"/>
        <v>7</v>
      </c>
    </row>
    <row r="70" spans="1:8" ht="15.75" customHeight="1">
      <c r="A70" s="8" t="s">
        <v>2658</v>
      </c>
      <c r="B70" s="76">
        <v>45008</v>
      </c>
      <c r="C70" s="80" t="s">
        <v>4131</v>
      </c>
      <c r="D70" s="75" t="s">
        <v>517</v>
      </c>
      <c r="E70" s="6">
        <f t="shared" si="1"/>
        <v>14</v>
      </c>
      <c r="F70" s="48">
        <v>2</v>
      </c>
      <c r="G70" s="6">
        <f t="shared" si="2"/>
        <v>7</v>
      </c>
      <c r="H70" s="58">
        <f t="shared" si="3"/>
        <v>7</v>
      </c>
    </row>
    <row r="71" spans="1:8" ht="15.75" customHeight="1">
      <c r="A71" s="8" t="s">
        <v>2658</v>
      </c>
      <c r="B71" s="73">
        <v>45001</v>
      </c>
      <c r="C71" s="80" t="s">
        <v>326</v>
      </c>
      <c r="D71" s="75" t="s">
        <v>1329</v>
      </c>
      <c r="E71" s="6">
        <f t="shared" si="1"/>
        <v>13.95</v>
      </c>
      <c r="F71" s="48">
        <v>2</v>
      </c>
      <c r="G71" s="6">
        <f t="shared" si="2"/>
        <v>6.9749999999999996</v>
      </c>
      <c r="H71" s="58">
        <f t="shared" si="3"/>
        <v>6.9749999999999996</v>
      </c>
    </row>
    <row r="72" spans="1:8" ht="15.75" customHeight="1">
      <c r="A72" s="8" t="s">
        <v>2658</v>
      </c>
      <c r="B72" s="73">
        <v>44995</v>
      </c>
      <c r="C72" s="80" t="s">
        <v>4323</v>
      </c>
      <c r="D72" s="75" t="s">
        <v>1701</v>
      </c>
      <c r="E72" s="6">
        <f t="shared" si="1"/>
        <v>13.91</v>
      </c>
      <c r="F72" s="48">
        <v>2</v>
      </c>
      <c r="G72" s="6">
        <f t="shared" si="2"/>
        <v>6.9550000000000001</v>
      </c>
      <c r="H72" s="58">
        <f t="shared" si="3"/>
        <v>6.9550000000000001</v>
      </c>
    </row>
    <row r="73" spans="1:8" ht="15.75" customHeight="1">
      <c r="A73" s="8" t="s">
        <v>2658</v>
      </c>
      <c r="B73" s="73">
        <v>45009</v>
      </c>
      <c r="C73" s="80" t="s">
        <v>3980</v>
      </c>
      <c r="D73" s="75" t="s">
        <v>652</v>
      </c>
      <c r="E73" s="6">
        <f t="shared" si="1"/>
        <v>13.8</v>
      </c>
      <c r="F73" s="48">
        <v>2</v>
      </c>
      <c r="G73" s="6">
        <f t="shared" si="2"/>
        <v>6.9</v>
      </c>
      <c r="H73" s="58">
        <f t="shared" si="3"/>
        <v>6.9</v>
      </c>
    </row>
    <row r="74" spans="1:8" ht="15.75" customHeight="1">
      <c r="A74" s="8" t="s">
        <v>2658</v>
      </c>
      <c r="B74" s="73">
        <v>45005</v>
      </c>
      <c r="C74" s="80" t="s">
        <v>2868</v>
      </c>
      <c r="D74" s="75" t="s">
        <v>3281</v>
      </c>
      <c r="E74" s="6">
        <f t="shared" si="1"/>
        <v>13.6</v>
      </c>
      <c r="F74" s="48">
        <v>2</v>
      </c>
      <c r="G74" s="6">
        <f t="shared" si="2"/>
        <v>6.8</v>
      </c>
      <c r="H74" s="58">
        <f t="shared" si="3"/>
        <v>6.8</v>
      </c>
    </row>
    <row r="75" spans="1:8" ht="15.75" customHeight="1">
      <c r="A75" s="8" t="s">
        <v>2658</v>
      </c>
      <c r="B75" s="73">
        <v>45006</v>
      </c>
      <c r="C75" s="80" t="s">
        <v>4158</v>
      </c>
      <c r="D75" s="77" t="s">
        <v>3281</v>
      </c>
      <c r="E75" s="6">
        <f t="shared" si="1"/>
        <v>13.6</v>
      </c>
      <c r="F75" s="48">
        <v>2</v>
      </c>
      <c r="G75" s="6">
        <f t="shared" si="2"/>
        <v>6.8</v>
      </c>
      <c r="H75" s="58">
        <f t="shared" si="3"/>
        <v>6.8</v>
      </c>
    </row>
    <row r="76" spans="1:8" ht="15.75" customHeight="1">
      <c r="A76" s="8" t="s">
        <v>2658</v>
      </c>
      <c r="B76" s="76">
        <v>45014</v>
      </c>
      <c r="C76" s="80" t="s">
        <v>4158</v>
      </c>
      <c r="D76" s="75" t="s">
        <v>3281</v>
      </c>
      <c r="E76" s="6">
        <f t="shared" si="1"/>
        <v>13.6</v>
      </c>
      <c r="F76" s="48">
        <v>2</v>
      </c>
      <c r="G76" s="6">
        <f t="shared" si="2"/>
        <v>6.8</v>
      </c>
      <c r="H76" s="58">
        <f t="shared" si="3"/>
        <v>6.8</v>
      </c>
    </row>
    <row r="77" spans="1:8" ht="15.75" customHeight="1">
      <c r="A77" s="8" t="s">
        <v>2658</v>
      </c>
      <c r="B77" s="76">
        <v>45017</v>
      </c>
      <c r="C77" s="80" t="s">
        <v>4158</v>
      </c>
      <c r="D77" s="75" t="s">
        <v>3281</v>
      </c>
      <c r="E77" s="6">
        <f t="shared" si="1"/>
        <v>13.6</v>
      </c>
      <c r="F77" s="48">
        <v>2</v>
      </c>
      <c r="G77" s="6">
        <f t="shared" si="2"/>
        <v>6.8</v>
      </c>
      <c r="H77" s="58">
        <f t="shared" si="3"/>
        <v>6.8</v>
      </c>
    </row>
    <row r="78" spans="1:8" ht="15.75" customHeight="1">
      <c r="A78" s="8" t="s">
        <v>2658</v>
      </c>
      <c r="B78" s="73">
        <v>44990</v>
      </c>
      <c r="C78" s="80" t="s">
        <v>4324</v>
      </c>
      <c r="D78" s="75" t="s">
        <v>2070</v>
      </c>
      <c r="E78" s="6">
        <f t="shared" si="1"/>
        <v>13.11</v>
      </c>
      <c r="F78" s="48">
        <v>2</v>
      </c>
      <c r="G78" s="6">
        <f t="shared" si="2"/>
        <v>6.5549999999999997</v>
      </c>
      <c r="H78" s="58">
        <f t="shared" si="3"/>
        <v>6.5549999999999997</v>
      </c>
    </row>
    <row r="79" spans="1:8" ht="15.75" customHeight="1">
      <c r="A79" s="8" t="s">
        <v>2658</v>
      </c>
      <c r="B79" s="73">
        <v>44993</v>
      </c>
      <c r="C79" s="80" t="s">
        <v>3979</v>
      </c>
      <c r="D79" s="75" t="s">
        <v>337</v>
      </c>
      <c r="E79" s="6">
        <f t="shared" si="1"/>
        <v>12.9</v>
      </c>
      <c r="F79" s="48">
        <v>2</v>
      </c>
      <c r="G79" s="6">
        <f t="shared" si="2"/>
        <v>6.45</v>
      </c>
      <c r="H79" s="58">
        <f t="shared" si="3"/>
        <v>6.45</v>
      </c>
    </row>
    <row r="80" spans="1:8" ht="15.75" customHeight="1">
      <c r="A80" s="8" t="s">
        <v>2658</v>
      </c>
      <c r="B80" s="76">
        <v>45010</v>
      </c>
      <c r="C80" s="80" t="s">
        <v>3415</v>
      </c>
      <c r="D80" s="77" t="s">
        <v>3038</v>
      </c>
      <c r="E80" s="6">
        <f t="shared" si="1"/>
        <v>12.75</v>
      </c>
      <c r="F80" s="48">
        <v>8</v>
      </c>
      <c r="G80" s="6">
        <f t="shared" si="2"/>
        <v>1.59375</v>
      </c>
      <c r="H80" s="58">
        <f t="shared" si="3"/>
        <v>11.15625</v>
      </c>
    </row>
    <row r="81" spans="1:9" ht="15.75" customHeight="1">
      <c r="A81" s="8" t="s">
        <v>2658</v>
      </c>
      <c r="B81" s="76">
        <v>45002</v>
      </c>
      <c r="C81" s="80" t="s">
        <v>4325</v>
      </c>
      <c r="D81" s="75" t="s">
        <v>3393</v>
      </c>
      <c r="E81" s="6">
        <f t="shared" si="1"/>
        <v>12.4</v>
      </c>
      <c r="F81" s="49">
        <v>2</v>
      </c>
      <c r="G81" s="6">
        <f t="shared" si="2"/>
        <v>6.2</v>
      </c>
      <c r="H81" s="58">
        <f t="shared" si="3"/>
        <v>6.2</v>
      </c>
    </row>
    <row r="82" spans="1:9" ht="15.75" customHeight="1">
      <c r="A82" s="8" t="s">
        <v>2658</v>
      </c>
      <c r="B82" s="76">
        <v>45013</v>
      </c>
      <c r="C82" s="80" t="s">
        <v>4325</v>
      </c>
      <c r="D82" s="75" t="s">
        <v>3393</v>
      </c>
      <c r="E82" s="6">
        <f t="shared" si="1"/>
        <v>12.4</v>
      </c>
      <c r="F82" s="48">
        <v>2</v>
      </c>
      <c r="G82" s="6">
        <f t="shared" si="2"/>
        <v>6.2</v>
      </c>
      <c r="H82" s="58">
        <f t="shared" si="3"/>
        <v>6.2</v>
      </c>
    </row>
    <row r="83" spans="1:9" ht="15.75" customHeight="1">
      <c r="A83" s="8" t="s">
        <v>2658</v>
      </c>
      <c r="B83" s="76">
        <v>45016</v>
      </c>
      <c r="C83" s="80" t="s">
        <v>2645</v>
      </c>
      <c r="D83" s="75" t="s">
        <v>768</v>
      </c>
      <c r="E83" s="6">
        <f t="shared" si="1"/>
        <v>12</v>
      </c>
      <c r="F83" s="48">
        <v>0</v>
      </c>
      <c r="G83" s="6" t="str">
        <f t="shared" si="2"/>
        <v/>
      </c>
      <c r="H83" s="58">
        <f t="shared" si="3"/>
        <v>12</v>
      </c>
    </row>
    <row r="84" spans="1:9" ht="15.75" customHeight="1">
      <c r="A84" s="8" t="s">
        <v>2658</v>
      </c>
      <c r="B84" s="73">
        <v>44988</v>
      </c>
      <c r="C84" s="80" t="s">
        <v>4316</v>
      </c>
      <c r="D84" s="75" t="s">
        <v>25</v>
      </c>
      <c r="E84" s="6">
        <f t="shared" si="1"/>
        <v>11.9</v>
      </c>
      <c r="F84" s="48">
        <v>2</v>
      </c>
      <c r="G84" s="6">
        <f t="shared" si="2"/>
        <v>5.95</v>
      </c>
      <c r="H84" s="58">
        <f t="shared" si="3"/>
        <v>5.95</v>
      </c>
    </row>
    <row r="85" spans="1:9" ht="15.75" customHeight="1">
      <c r="A85" s="8" t="s">
        <v>2658</v>
      </c>
      <c r="B85" s="76">
        <v>44988</v>
      </c>
      <c r="C85" s="80" t="s">
        <v>4316</v>
      </c>
      <c r="D85" s="75" t="s">
        <v>25</v>
      </c>
      <c r="E85" s="6">
        <f t="shared" si="1"/>
        <v>11.9</v>
      </c>
      <c r="F85" s="48">
        <v>2</v>
      </c>
      <c r="G85" s="6">
        <f t="shared" si="2"/>
        <v>5.95</v>
      </c>
      <c r="H85" s="58">
        <f t="shared" si="3"/>
        <v>5.95</v>
      </c>
    </row>
    <row r="86" spans="1:9" ht="15.75" customHeight="1">
      <c r="A86" s="8" t="s">
        <v>2658</v>
      </c>
      <c r="B86" s="76">
        <v>45000</v>
      </c>
      <c r="C86" s="80" t="s">
        <v>2451</v>
      </c>
      <c r="D86" s="75" t="s">
        <v>25</v>
      </c>
      <c r="E86" s="6">
        <f t="shared" si="1"/>
        <v>11.9</v>
      </c>
      <c r="F86" s="48">
        <v>0</v>
      </c>
      <c r="G86" s="6" t="str">
        <f t="shared" si="2"/>
        <v/>
      </c>
      <c r="H86" s="58">
        <f t="shared" si="3"/>
        <v>11.9</v>
      </c>
    </row>
    <row r="87" spans="1:9" ht="15.75" customHeight="1">
      <c r="A87" s="8" t="s">
        <v>2658</v>
      </c>
      <c r="B87" s="73">
        <v>45002</v>
      </c>
      <c r="C87" s="80" t="s">
        <v>4325</v>
      </c>
      <c r="D87" s="75" t="s">
        <v>25</v>
      </c>
      <c r="E87" s="6">
        <f t="shared" si="1"/>
        <v>11.9</v>
      </c>
      <c r="F87" s="48">
        <v>2</v>
      </c>
      <c r="G87" s="6">
        <f t="shared" si="2"/>
        <v>5.95</v>
      </c>
      <c r="H87" s="58">
        <f t="shared" si="3"/>
        <v>5.95</v>
      </c>
    </row>
    <row r="88" spans="1:9" ht="15.75" customHeight="1">
      <c r="A88" s="8" t="s">
        <v>2658</v>
      </c>
      <c r="B88" s="73">
        <v>45013</v>
      </c>
      <c r="C88" s="80" t="s">
        <v>4325</v>
      </c>
      <c r="D88" s="75" t="s">
        <v>25</v>
      </c>
      <c r="E88" s="6">
        <f t="shared" si="1"/>
        <v>11.9</v>
      </c>
      <c r="F88" s="48">
        <v>2</v>
      </c>
      <c r="G88" s="6">
        <f t="shared" si="2"/>
        <v>5.95</v>
      </c>
      <c r="H88" s="58">
        <f t="shared" si="3"/>
        <v>5.95</v>
      </c>
    </row>
    <row r="89" spans="1:9" ht="15.75" customHeight="1">
      <c r="A89" s="8" t="s">
        <v>2658</v>
      </c>
      <c r="B89" s="73">
        <v>45002</v>
      </c>
      <c r="C89" s="80" t="s">
        <v>823</v>
      </c>
      <c r="D89" s="75" t="s">
        <v>2122</v>
      </c>
      <c r="E89" s="6">
        <f t="shared" si="1"/>
        <v>11.6</v>
      </c>
      <c r="F89" s="48">
        <v>2</v>
      </c>
      <c r="G89" s="6">
        <f t="shared" si="2"/>
        <v>5.8</v>
      </c>
      <c r="H89" s="58">
        <f t="shared" si="3"/>
        <v>5.8</v>
      </c>
    </row>
    <row r="90" spans="1:9" ht="15.75" customHeight="1">
      <c r="A90" s="8" t="s">
        <v>2658</v>
      </c>
      <c r="B90" s="73">
        <v>44995</v>
      </c>
      <c r="C90" s="80" t="s">
        <v>3158</v>
      </c>
      <c r="D90" s="75" t="s">
        <v>358</v>
      </c>
      <c r="E90" s="6">
        <f t="shared" si="1"/>
        <v>10</v>
      </c>
      <c r="F90" s="48">
        <v>2</v>
      </c>
      <c r="G90" s="6">
        <f t="shared" si="2"/>
        <v>5</v>
      </c>
      <c r="H90" s="58">
        <f t="shared" si="3"/>
        <v>5</v>
      </c>
    </row>
    <row r="91" spans="1:9" ht="15.75" customHeight="1">
      <c r="A91" s="8" t="s">
        <v>2658</v>
      </c>
      <c r="B91" s="73">
        <v>45012</v>
      </c>
      <c r="C91" s="80" t="s">
        <v>4131</v>
      </c>
      <c r="D91" s="75" t="s">
        <v>358</v>
      </c>
      <c r="E91" s="6">
        <f t="shared" si="1"/>
        <v>10</v>
      </c>
      <c r="F91" s="48">
        <v>2</v>
      </c>
      <c r="G91" s="6">
        <f t="shared" si="2"/>
        <v>5</v>
      </c>
      <c r="H91" s="58">
        <f t="shared" si="3"/>
        <v>5</v>
      </c>
      <c r="I91" s="34" t="s">
        <v>4326</v>
      </c>
    </row>
    <row r="92" spans="1:9" ht="15.75" customHeight="1">
      <c r="A92" s="8" t="s">
        <v>2658</v>
      </c>
      <c r="B92" s="73">
        <v>45013</v>
      </c>
      <c r="C92" s="80" t="s">
        <v>3784</v>
      </c>
      <c r="D92" s="75" t="s">
        <v>31</v>
      </c>
      <c r="E92" s="6">
        <f t="shared" si="1"/>
        <v>9.9</v>
      </c>
      <c r="F92" s="48">
        <v>2</v>
      </c>
      <c r="G92" s="6">
        <f t="shared" si="2"/>
        <v>4.95</v>
      </c>
      <c r="H92" s="58">
        <f t="shared" si="3"/>
        <v>4.95</v>
      </c>
      <c r="I92" s="34" t="s">
        <v>4327</v>
      </c>
    </row>
    <row r="93" spans="1:9" ht="15.75" customHeight="1">
      <c r="A93" s="8" t="s">
        <v>2658</v>
      </c>
      <c r="B93" s="73">
        <v>45013</v>
      </c>
      <c r="C93" s="80" t="s">
        <v>3397</v>
      </c>
      <c r="D93" s="75" t="s">
        <v>4328</v>
      </c>
      <c r="E93" s="6">
        <f t="shared" si="1"/>
        <v>9.5399999999999991</v>
      </c>
      <c r="F93" s="48">
        <v>2</v>
      </c>
      <c r="G93" s="6">
        <f t="shared" si="2"/>
        <v>4.7699999999999996</v>
      </c>
      <c r="H93" s="58">
        <f t="shared" si="3"/>
        <v>4.7699999999999996</v>
      </c>
    </row>
    <row r="94" spans="1:9" ht="15.75" customHeight="1">
      <c r="A94" s="8" t="s">
        <v>2658</v>
      </c>
      <c r="B94" s="73">
        <v>45014</v>
      </c>
      <c r="C94" s="80" t="s">
        <v>2151</v>
      </c>
      <c r="D94" s="75" t="s">
        <v>353</v>
      </c>
      <c r="E94" s="6">
        <f t="shared" si="1"/>
        <v>9</v>
      </c>
      <c r="F94" s="48">
        <v>2</v>
      </c>
      <c r="G94" s="6">
        <f t="shared" si="2"/>
        <v>4.5</v>
      </c>
      <c r="H94" s="58">
        <f t="shared" si="3"/>
        <v>4.5</v>
      </c>
    </row>
    <row r="95" spans="1:9" ht="15.75" customHeight="1">
      <c r="A95" s="8" t="s">
        <v>2658</v>
      </c>
      <c r="B95" s="73">
        <v>45007</v>
      </c>
      <c r="C95" s="80" t="s">
        <v>2284</v>
      </c>
      <c r="D95" s="75" t="s">
        <v>3222</v>
      </c>
      <c r="E95" s="6">
        <f t="shared" si="1"/>
        <v>8.5</v>
      </c>
      <c r="F95" s="48">
        <v>2</v>
      </c>
      <c r="G95" s="6">
        <f t="shared" si="2"/>
        <v>4.25</v>
      </c>
      <c r="H95" s="58">
        <f t="shared" si="3"/>
        <v>4.25</v>
      </c>
    </row>
    <row r="96" spans="1:9" ht="15.75" customHeight="1">
      <c r="A96" s="8" t="s">
        <v>2658</v>
      </c>
      <c r="B96" s="76">
        <v>45008</v>
      </c>
      <c r="C96" s="80" t="s">
        <v>4105</v>
      </c>
      <c r="D96" s="75" t="s">
        <v>249</v>
      </c>
      <c r="E96" s="6">
        <f t="shared" si="1"/>
        <v>8</v>
      </c>
      <c r="F96" s="48">
        <v>2</v>
      </c>
      <c r="G96" s="6">
        <f t="shared" si="2"/>
        <v>4</v>
      </c>
      <c r="H96" s="58">
        <f t="shared" si="3"/>
        <v>4</v>
      </c>
    </row>
    <row r="97" spans="1:9" ht="15.75" customHeight="1">
      <c r="A97" s="8" t="s">
        <v>2658</v>
      </c>
      <c r="B97" s="73">
        <v>45005</v>
      </c>
      <c r="C97" s="80" t="s">
        <v>4329</v>
      </c>
      <c r="D97" s="75" t="s">
        <v>3320</v>
      </c>
      <c r="E97" s="6">
        <f t="shared" si="1"/>
        <v>7.85</v>
      </c>
      <c r="F97" s="48">
        <v>0</v>
      </c>
      <c r="G97" s="6" t="str">
        <f t="shared" si="2"/>
        <v/>
      </c>
      <c r="H97" s="58">
        <f t="shared" si="3"/>
        <v>7.85</v>
      </c>
      <c r="I97" s="34" t="s">
        <v>4330</v>
      </c>
    </row>
    <row r="98" spans="1:9" ht="15.75" customHeight="1">
      <c r="A98" s="8" t="s">
        <v>2658</v>
      </c>
      <c r="B98" s="76">
        <v>45001</v>
      </c>
      <c r="C98" s="80" t="s">
        <v>3454</v>
      </c>
      <c r="D98" s="75" t="s">
        <v>591</v>
      </c>
      <c r="E98" s="6">
        <f t="shared" si="1"/>
        <v>7.7</v>
      </c>
      <c r="F98" s="48">
        <v>2</v>
      </c>
      <c r="G98" s="6">
        <f t="shared" si="2"/>
        <v>3.85</v>
      </c>
      <c r="H98" s="58">
        <f t="shared" si="3"/>
        <v>3.85</v>
      </c>
    </row>
    <row r="99" spans="1:9" ht="15.75" customHeight="1">
      <c r="A99" s="8" t="s">
        <v>2658</v>
      </c>
      <c r="B99" s="76">
        <v>45007</v>
      </c>
      <c r="C99" s="80" t="s">
        <v>3277</v>
      </c>
      <c r="D99" s="75" t="s">
        <v>2176</v>
      </c>
      <c r="E99" s="6">
        <f t="shared" si="1"/>
        <v>7.3</v>
      </c>
      <c r="F99" s="48">
        <v>1</v>
      </c>
      <c r="G99" s="6">
        <f t="shared" si="2"/>
        <v>7.3</v>
      </c>
      <c r="H99" s="58">
        <f t="shared" si="3"/>
        <v>0</v>
      </c>
    </row>
    <row r="100" spans="1:9" ht="15.75" customHeight="1">
      <c r="A100" s="8" t="s">
        <v>2658</v>
      </c>
      <c r="B100" s="76">
        <v>45001</v>
      </c>
      <c r="C100" s="80" t="s">
        <v>443</v>
      </c>
      <c r="D100" s="77" t="s">
        <v>38</v>
      </c>
      <c r="E100" s="6">
        <f t="shared" si="1"/>
        <v>7.2</v>
      </c>
      <c r="F100" s="48">
        <v>2</v>
      </c>
      <c r="G100" s="6">
        <f t="shared" si="2"/>
        <v>3.6</v>
      </c>
      <c r="H100" s="58">
        <f t="shared" si="3"/>
        <v>3.6</v>
      </c>
    </row>
    <row r="101" spans="1:9" ht="15.75" customHeight="1">
      <c r="A101" s="8" t="s">
        <v>2658</v>
      </c>
      <c r="B101" s="73">
        <v>45015</v>
      </c>
      <c r="C101" s="82" t="s">
        <v>3552</v>
      </c>
      <c r="D101" s="77" t="s">
        <v>38</v>
      </c>
      <c r="E101" s="6">
        <f t="shared" si="1"/>
        <v>7.2</v>
      </c>
      <c r="F101" s="48">
        <v>2</v>
      </c>
      <c r="G101" s="6">
        <f t="shared" si="2"/>
        <v>3.6</v>
      </c>
      <c r="H101" s="58">
        <f t="shared" si="3"/>
        <v>3.6</v>
      </c>
    </row>
    <row r="102" spans="1:9" ht="15.75" customHeight="1">
      <c r="A102" s="8" t="s">
        <v>2658</v>
      </c>
      <c r="B102" s="73">
        <v>45002</v>
      </c>
      <c r="C102" s="80" t="s">
        <v>1175</v>
      </c>
      <c r="D102" s="75" t="s">
        <v>1529</v>
      </c>
      <c r="E102" s="6">
        <f t="shared" si="1"/>
        <v>7</v>
      </c>
      <c r="F102" s="48">
        <v>2</v>
      </c>
      <c r="G102" s="6">
        <f t="shared" si="2"/>
        <v>3.5</v>
      </c>
      <c r="H102" s="58">
        <f t="shared" si="3"/>
        <v>3.5</v>
      </c>
    </row>
    <row r="103" spans="1:9" ht="15.75" customHeight="1">
      <c r="A103" s="8" t="s">
        <v>2658</v>
      </c>
      <c r="B103" s="73">
        <v>45007</v>
      </c>
      <c r="C103" s="80" t="s">
        <v>4331</v>
      </c>
      <c r="D103" s="75" t="s">
        <v>48</v>
      </c>
      <c r="E103" s="6">
        <f t="shared" si="1"/>
        <v>6.8</v>
      </c>
      <c r="F103" s="48">
        <v>2</v>
      </c>
      <c r="G103" s="6">
        <f t="shared" si="2"/>
        <v>3.4</v>
      </c>
      <c r="H103" s="58">
        <f t="shared" si="3"/>
        <v>3.4</v>
      </c>
    </row>
    <row r="104" spans="1:9" ht="15.75" customHeight="1">
      <c r="A104" s="8" t="s">
        <v>2658</v>
      </c>
      <c r="B104" s="76">
        <v>45006</v>
      </c>
      <c r="C104" s="80" t="s">
        <v>3454</v>
      </c>
      <c r="D104" s="75" t="s">
        <v>50</v>
      </c>
      <c r="E104" s="6">
        <f t="shared" si="1"/>
        <v>6.5</v>
      </c>
      <c r="F104" s="48">
        <v>2</v>
      </c>
      <c r="G104" s="6">
        <f t="shared" si="2"/>
        <v>3.25</v>
      </c>
      <c r="H104" s="58">
        <f t="shared" si="3"/>
        <v>3.25</v>
      </c>
    </row>
    <row r="105" spans="1:9" ht="15.75" customHeight="1">
      <c r="A105" s="8" t="s">
        <v>2658</v>
      </c>
      <c r="B105" s="76">
        <v>44988</v>
      </c>
      <c r="C105" s="80" t="s">
        <v>3908</v>
      </c>
      <c r="D105" s="75" t="s">
        <v>2306</v>
      </c>
      <c r="E105" s="6">
        <f t="shared" si="1"/>
        <v>6.3</v>
      </c>
      <c r="F105" s="48">
        <v>2</v>
      </c>
      <c r="G105" s="6">
        <f t="shared" si="2"/>
        <v>3.15</v>
      </c>
      <c r="H105" s="58">
        <f t="shared" si="3"/>
        <v>3.15</v>
      </c>
    </row>
    <row r="106" spans="1:9" ht="15.75" customHeight="1">
      <c r="A106" s="8" t="s">
        <v>2658</v>
      </c>
      <c r="B106" s="73">
        <v>44989</v>
      </c>
      <c r="C106" s="80" t="s">
        <v>4332</v>
      </c>
      <c r="D106" s="75" t="s">
        <v>1712</v>
      </c>
      <c r="E106" s="6">
        <f t="shared" si="1"/>
        <v>5.6</v>
      </c>
      <c r="F106" s="48">
        <v>2</v>
      </c>
      <c r="G106" s="6">
        <f t="shared" si="2"/>
        <v>2.8</v>
      </c>
      <c r="H106" s="58">
        <f t="shared" si="3"/>
        <v>2.8</v>
      </c>
    </row>
    <row r="107" spans="1:9" ht="15.75" customHeight="1">
      <c r="A107" s="8" t="s">
        <v>2658</v>
      </c>
      <c r="B107" s="73">
        <v>45011</v>
      </c>
      <c r="C107" s="80" t="s">
        <v>4333</v>
      </c>
      <c r="D107" s="75" t="s">
        <v>1712</v>
      </c>
      <c r="E107" s="6">
        <f t="shared" si="1"/>
        <v>5.6</v>
      </c>
      <c r="F107" s="48">
        <v>2</v>
      </c>
      <c r="G107" s="6">
        <f t="shared" si="2"/>
        <v>2.8</v>
      </c>
      <c r="H107" s="58">
        <f t="shared" si="3"/>
        <v>2.8</v>
      </c>
    </row>
    <row r="108" spans="1:9" ht="15.75" customHeight="1">
      <c r="A108" s="8" t="s">
        <v>2658</v>
      </c>
      <c r="B108" s="73">
        <v>45005</v>
      </c>
      <c r="C108" s="80" t="s">
        <v>3266</v>
      </c>
      <c r="D108" s="75" t="s">
        <v>695</v>
      </c>
      <c r="E108" s="6">
        <f t="shared" si="1"/>
        <v>5.3</v>
      </c>
      <c r="F108" s="48">
        <v>2</v>
      </c>
      <c r="G108" s="6">
        <f t="shared" si="2"/>
        <v>2.65</v>
      </c>
      <c r="H108" s="58">
        <f t="shared" si="3"/>
        <v>2.65</v>
      </c>
    </row>
    <row r="109" spans="1:9" ht="15.75" customHeight="1">
      <c r="A109" s="8" t="s">
        <v>2658</v>
      </c>
      <c r="B109" s="76">
        <v>45005</v>
      </c>
      <c r="C109" s="80" t="s">
        <v>502</v>
      </c>
      <c r="D109" s="75" t="s">
        <v>3244</v>
      </c>
      <c r="E109" s="6">
        <f t="shared" si="1"/>
        <v>5.15</v>
      </c>
      <c r="F109" s="49">
        <v>2</v>
      </c>
      <c r="G109" s="6">
        <f t="shared" si="2"/>
        <v>2.5750000000000002</v>
      </c>
      <c r="H109" s="58">
        <f t="shared" si="3"/>
        <v>2.5750000000000002</v>
      </c>
    </row>
    <row r="110" spans="1:9" ht="15.75" customHeight="1">
      <c r="A110" s="8" t="s">
        <v>2658</v>
      </c>
      <c r="B110" s="73">
        <v>45003</v>
      </c>
      <c r="C110" s="80" t="s">
        <v>4334</v>
      </c>
      <c r="D110" s="75" t="s">
        <v>501</v>
      </c>
      <c r="E110" s="6">
        <f t="shared" si="1"/>
        <v>5</v>
      </c>
      <c r="F110" s="49">
        <v>2</v>
      </c>
      <c r="G110" s="6">
        <f t="shared" si="2"/>
        <v>2.5</v>
      </c>
      <c r="H110" s="58">
        <f t="shared" si="3"/>
        <v>2.5</v>
      </c>
    </row>
    <row r="111" spans="1:9" ht="15.75" customHeight="1">
      <c r="A111" s="8" t="s">
        <v>2658</v>
      </c>
      <c r="B111" s="73">
        <v>45007</v>
      </c>
      <c r="C111" s="80" t="s">
        <v>1910</v>
      </c>
      <c r="D111" s="75" t="s">
        <v>501</v>
      </c>
      <c r="E111" s="6">
        <f t="shared" si="1"/>
        <v>5</v>
      </c>
      <c r="F111" s="48">
        <v>2</v>
      </c>
      <c r="G111" s="6">
        <f t="shared" si="2"/>
        <v>2.5</v>
      </c>
      <c r="H111" s="58">
        <f t="shared" si="3"/>
        <v>2.5</v>
      </c>
    </row>
    <row r="112" spans="1:9" ht="15.75" customHeight="1">
      <c r="A112" s="8" t="s">
        <v>2658</v>
      </c>
      <c r="B112" s="73">
        <v>44988</v>
      </c>
      <c r="C112" s="80" t="s">
        <v>265</v>
      </c>
      <c r="D112" s="75" t="s">
        <v>2780</v>
      </c>
      <c r="E112" s="6">
        <f t="shared" si="1"/>
        <v>4.0999999999999996</v>
      </c>
      <c r="F112" s="48">
        <v>2</v>
      </c>
      <c r="G112" s="6">
        <f t="shared" si="2"/>
        <v>2.0499999999999998</v>
      </c>
      <c r="H112" s="58">
        <f t="shared" si="3"/>
        <v>2.0499999999999998</v>
      </c>
    </row>
    <row r="113" spans="1:8" ht="15.75" customHeight="1">
      <c r="A113" s="8" t="s">
        <v>2658</v>
      </c>
      <c r="B113" s="73">
        <v>45007</v>
      </c>
      <c r="C113" s="80" t="s">
        <v>3552</v>
      </c>
      <c r="D113" s="75" t="s">
        <v>1114</v>
      </c>
      <c r="E113" s="6">
        <f t="shared" si="1"/>
        <v>3.6</v>
      </c>
      <c r="F113" s="48">
        <v>2</v>
      </c>
      <c r="G113" s="6">
        <f t="shared" si="2"/>
        <v>1.8</v>
      </c>
      <c r="H113" s="58">
        <f t="shared" si="3"/>
        <v>1.8</v>
      </c>
    </row>
    <row r="114" spans="1:8" ht="15.75" customHeight="1">
      <c r="A114" s="8" t="s">
        <v>2658</v>
      </c>
      <c r="B114" s="76">
        <v>45016</v>
      </c>
      <c r="C114" s="80" t="s">
        <v>3397</v>
      </c>
      <c r="D114" s="75" t="s">
        <v>4335</v>
      </c>
      <c r="E114" s="6">
        <f t="shared" si="1"/>
        <v>3.56</v>
      </c>
      <c r="F114" s="48">
        <v>2</v>
      </c>
      <c r="G114" s="6">
        <f t="shared" si="2"/>
        <v>1.78</v>
      </c>
      <c r="H114" s="58">
        <f t="shared" si="3"/>
        <v>1.78</v>
      </c>
    </row>
    <row r="115" spans="1:8" ht="15.75" customHeight="1">
      <c r="A115" s="8" t="s">
        <v>2658</v>
      </c>
      <c r="B115" s="76">
        <v>45001</v>
      </c>
      <c r="C115" s="80" t="s">
        <v>1112</v>
      </c>
      <c r="D115" s="75" t="s">
        <v>806</v>
      </c>
      <c r="E115" s="6">
        <f t="shared" si="1"/>
        <v>3.5</v>
      </c>
      <c r="F115" s="48">
        <v>2</v>
      </c>
      <c r="G115" s="6">
        <f t="shared" si="2"/>
        <v>1.75</v>
      </c>
      <c r="H115" s="58">
        <f t="shared" si="3"/>
        <v>1.75</v>
      </c>
    </row>
    <row r="116" spans="1:8" ht="15.75" customHeight="1">
      <c r="A116" s="8" t="s">
        <v>2658</v>
      </c>
      <c r="B116" s="73">
        <v>44988</v>
      </c>
      <c r="C116" s="80" t="s">
        <v>265</v>
      </c>
      <c r="D116" s="75" t="s">
        <v>464</v>
      </c>
      <c r="E116" s="6">
        <f t="shared" si="1"/>
        <v>3.1</v>
      </c>
      <c r="F116" s="48">
        <v>2</v>
      </c>
      <c r="G116" s="6">
        <f t="shared" si="2"/>
        <v>1.55</v>
      </c>
      <c r="H116" s="58">
        <f t="shared" si="3"/>
        <v>1.55</v>
      </c>
    </row>
    <row r="117" spans="1:8" ht="15.75" customHeight="1">
      <c r="A117" s="8" t="s">
        <v>2658</v>
      </c>
      <c r="B117" s="73">
        <v>44994</v>
      </c>
      <c r="C117" s="80" t="s">
        <v>3983</v>
      </c>
      <c r="D117" s="75" t="s">
        <v>270</v>
      </c>
      <c r="E117" s="6">
        <f t="shared" si="1"/>
        <v>3</v>
      </c>
      <c r="F117" s="48">
        <v>2</v>
      </c>
      <c r="G117" s="6">
        <f t="shared" si="2"/>
        <v>1.5</v>
      </c>
      <c r="H117" s="58">
        <f t="shared" si="3"/>
        <v>1.5</v>
      </c>
    </row>
    <row r="118" spans="1:8" ht="15.75" customHeight="1">
      <c r="A118" s="8" t="s">
        <v>2658</v>
      </c>
      <c r="B118" s="76">
        <v>45011</v>
      </c>
      <c r="C118" s="80" t="s">
        <v>4312</v>
      </c>
      <c r="D118" s="75" t="s">
        <v>270</v>
      </c>
      <c r="E118" s="6">
        <f t="shared" si="1"/>
        <v>3</v>
      </c>
      <c r="F118" s="48">
        <v>2</v>
      </c>
      <c r="G118" s="6">
        <f t="shared" si="2"/>
        <v>1.5</v>
      </c>
      <c r="H118" s="58">
        <f t="shared" si="3"/>
        <v>1.5</v>
      </c>
    </row>
    <row r="119" spans="1:8" ht="15.75" customHeight="1">
      <c r="A119" s="8" t="s">
        <v>2658</v>
      </c>
      <c r="B119" s="76">
        <v>45016</v>
      </c>
      <c r="C119" s="80" t="s">
        <v>4180</v>
      </c>
      <c r="D119" s="75" t="s">
        <v>270</v>
      </c>
      <c r="E119" s="6">
        <f t="shared" si="1"/>
        <v>3</v>
      </c>
      <c r="F119" s="48">
        <v>2</v>
      </c>
      <c r="G119" s="6">
        <f t="shared" si="2"/>
        <v>1.5</v>
      </c>
      <c r="H119" s="58">
        <f t="shared" si="3"/>
        <v>1.5</v>
      </c>
    </row>
    <row r="120" spans="1:8" ht="15.75" customHeight="1">
      <c r="A120" s="8" t="s">
        <v>2658</v>
      </c>
      <c r="B120" s="73">
        <v>44998</v>
      </c>
      <c r="C120" s="80" t="s">
        <v>1036</v>
      </c>
      <c r="D120" s="75" t="s">
        <v>59</v>
      </c>
      <c r="E120" s="6">
        <f t="shared" si="1"/>
        <v>2.9</v>
      </c>
      <c r="F120" s="48">
        <v>2</v>
      </c>
      <c r="G120" s="6">
        <f t="shared" si="2"/>
        <v>1.45</v>
      </c>
      <c r="H120" s="58">
        <f t="shared" si="3"/>
        <v>1.45</v>
      </c>
    </row>
    <row r="121" spans="1:8" ht="15.75" customHeight="1">
      <c r="A121" s="8" t="s">
        <v>2658</v>
      </c>
      <c r="B121" s="76">
        <v>45014</v>
      </c>
      <c r="C121" s="80" t="s">
        <v>3454</v>
      </c>
      <c r="D121" s="75" t="s">
        <v>59</v>
      </c>
      <c r="E121" s="6">
        <f t="shared" si="1"/>
        <v>2.9</v>
      </c>
      <c r="F121" s="48">
        <v>2</v>
      </c>
      <c r="G121" s="6">
        <f t="shared" si="2"/>
        <v>1.45</v>
      </c>
      <c r="H121" s="58">
        <f t="shared" si="3"/>
        <v>1.45</v>
      </c>
    </row>
    <row r="122" spans="1:8" ht="15.75" customHeight="1">
      <c r="A122" s="8" t="s">
        <v>2658</v>
      </c>
      <c r="B122" s="76">
        <v>45003</v>
      </c>
      <c r="C122" s="80" t="s">
        <v>4334</v>
      </c>
      <c r="D122" s="75" t="s">
        <v>368</v>
      </c>
      <c r="E122" s="6">
        <f t="shared" si="1"/>
        <v>2.6</v>
      </c>
      <c r="F122" s="48">
        <v>2</v>
      </c>
      <c r="G122" s="6">
        <f t="shared" si="2"/>
        <v>1.3</v>
      </c>
      <c r="H122" s="58">
        <f t="shared" si="3"/>
        <v>1.3</v>
      </c>
    </row>
    <row r="123" spans="1:8" ht="15.75" customHeight="1">
      <c r="A123" s="8" t="s">
        <v>2658</v>
      </c>
      <c r="B123" s="73">
        <v>44990</v>
      </c>
      <c r="C123" s="80" t="s">
        <v>4336</v>
      </c>
      <c r="D123" s="75" t="s">
        <v>346</v>
      </c>
      <c r="E123" s="6">
        <f t="shared" si="1"/>
        <v>2.5</v>
      </c>
      <c r="F123" s="48">
        <v>2</v>
      </c>
      <c r="G123" s="6">
        <f t="shared" si="2"/>
        <v>1.25</v>
      </c>
      <c r="H123" s="58">
        <f t="shared" si="3"/>
        <v>1.25</v>
      </c>
    </row>
    <row r="124" spans="1:8" ht="15.75" customHeight="1">
      <c r="A124" s="8" t="s">
        <v>2658</v>
      </c>
      <c r="B124" s="76">
        <v>45007</v>
      </c>
      <c r="C124" s="80" t="s">
        <v>3415</v>
      </c>
      <c r="D124" s="75" t="s">
        <v>4337</v>
      </c>
      <c r="E124" s="6">
        <f t="shared" si="1"/>
        <v>2.38</v>
      </c>
      <c r="F124" s="48">
        <v>2</v>
      </c>
      <c r="G124" s="6">
        <f t="shared" si="2"/>
        <v>1.19</v>
      </c>
      <c r="H124" s="58">
        <f t="shared" si="3"/>
        <v>1.19</v>
      </c>
    </row>
    <row r="125" spans="1:8" ht="15.75" customHeight="1">
      <c r="A125" s="8" t="s">
        <v>2658</v>
      </c>
      <c r="B125" s="73">
        <v>44995</v>
      </c>
      <c r="C125" s="80" t="s">
        <v>4180</v>
      </c>
      <c r="D125" s="75" t="s">
        <v>62</v>
      </c>
      <c r="E125" s="6">
        <f t="shared" si="1"/>
        <v>2.2999999999999998</v>
      </c>
      <c r="F125" s="48">
        <v>2</v>
      </c>
      <c r="G125" s="6">
        <f t="shared" si="2"/>
        <v>1.1499999999999999</v>
      </c>
      <c r="H125" s="58">
        <f t="shared" si="3"/>
        <v>1.1499999999999999</v>
      </c>
    </row>
    <row r="126" spans="1:8" ht="15.75" customHeight="1">
      <c r="A126" s="8" t="s">
        <v>2658</v>
      </c>
      <c r="B126" s="76">
        <v>45011</v>
      </c>
      <c r="C126" s="80" t="s">
        <v>4338</v>
      </c>
      <c r="D126" s="75" t="s">
        <v>66</v>
      </c>
      <c r="E126" s="6">
        <f t="shared" si="1"/>
        <v>2</v>
      </c>
      <c r="F126" s="48">
        <v>2</v>
      </c>
      <c r="G126" s="6">
        <f t="shared" si="2"/>
        <v>1</v>
      </c>
      <c r="H126" s="58">
        <f t="shared" si="3"/>
        <v>1</v>
      </c>
    </row>
    <row r="127" spans="1:8" ht="15.75" customHeight="1">
      <c r="A127" s="8" t="s">
        <v>2658</v>
      </c>
      <c r="B127" s="73">
        <v>44993</v>
      </c>
      <c r="C127" s="80" t="s">
        <v>2823</v>
      </c>
      <c r="D127" s="75" t="s">
        <v>338</v>
      </c>
      <c r="E127" s="6">
        <f t="shared" si="1"/>
        <v>1.8</v>
      </c>
      <c r="F127" s="48">
        <v>2</v>
      </c>
      <c r="G127" s="6">
        <f t="shared" si="2"/>
        <v>0.9</v>
      </c>
      <c r="H127" s="58">
        <f t="shared" si="3"/>
        <v>0.9</v>
      </c>
    </row>
    <row r="128" spans="1:8" ht="15.75" customHeight="1">
      <c r="A128" s="8" t="s">
        <v>2658</v>
      </c>
      <c r="B128" s="73">
        <v>45013</v>
      </c>
      <c r="C128" s="80" t="s">
        <v>3397</v>
      </c>
      <c r="D128" s="75" t="s">
        <v>4339</v>
      </c>
      <c r="E128" s="6">
        <f t="shared" si="1"/>
        <v>1.73</v>
      </c>
      <c r="F128" s="48">
        <v>2</v>
      </c>
      <c r="G128" s="6">
        <f t="shared" si="2"/>
        <v>0.86499999999999999</v>
      </c>
      <c r="H128" s="58">
        <f t="shared" si="3"/>
        <v>0.86499999999999999</v>
      </c>
    </row>
    <row r="129" spans="1:8" ht="15.75" customHeight="1">
      <c r="A129" s="8" t="s">
        <v>2658</v>
      </c>
      <c r="B129" s="73">
        <v>45004</v>
      </c>
      <c r="C129" s="80" t="s">
        <v>4340</v>
      </c>
      <c r="D129" s="77" t="s">
        <v>73</v>
      </c>
      <c r="E129" s="6">
        <f t="shared" si="1"/>
        <v>1.2</v>
      </c>
      <c r="F129" s="48">
        <v>2</v>
      </c>
      <c r="G129" s="6">
        <f t="shared" si="2"/>
        <v>0.6</v>
      </c>
      <c r="H129" s="58">
        <f t="shared" si="3"/>
        <v>0.6</v>
      </c>
    </row>
    <row r="130" spans="1:8" ht="15.75" customHeight="1">
      <c r="A130" s="8" t="s">
        <v>2658</v>
      </c>
      <c r="B130" s="73">
        <v>45014</v>
      </c>
      <c r="C130" s="80" t="s">
        <v>5</v>
      </c>
      <c r="D130" s="77" t="s">
        <v>387</v>
      </c>
      <c r="E130" s="6">
        <f t="shared" si="1"/>
        <v>1</v>
      </c>
      <c r="F130" s="48">
        <v>2</v>
      </c>
      <c r="G130" s="6">
        <f t="shared" si="2"/>
        <v>0.5</v>
      </c>
      <c r="H130" s="58">
        <f t="shared" si="3"/>
        <v>0.5</v>
      </c>
    </row>
    <row r="131" spans="1:8" ht="15.75" customHeight="1">
      <c r="A131" s="8" t="s">
        <v>2658</v>
      </c>
      <c r="B131" s="76">
        <v>45018</v>
      </c>
      <c r="C131" s="80" t="s">
        <v>4341</v>
      </c>
      <c r="D131" s="75" t="s">
        <v>378</v>
      </c>
      <c r="E131" s="6">
        <f t="shared" si="1"/>
        <v>0.6</v>
      </c>
      <c r="F131" s="48">
        <v>2</v>
      </c>
      <c r="G131" s="6">
        <f t="shared" si="2"/>
        <v>0.3</v>
      </c>
      <c r="H131" s="58">
        <f t="shared" si="3"/>
        <v>0.3</v>
      </c>
    </row>
    <row r="132" spans="1:8" ht="15.75" customHeight="1">
      <c r="A132" s="8" t="s">
        <v>2658</v>
      </c>
      <c r="B132" s="76">
        <v>45003</v>
      </c>
      <c r="C132" s="80" t="s">
        <v>4342</v>
      </c>
      <c r="D132" s="75" t="s">
        <v>4343</v>
      </c>
      <c r="E132" s="6">
        <v>0</v>
      </c>
      <c r="F132" s="48">
        <v>2</v>
      </c>
      <c r="G132" s="6">
        <f t="shared" si="2"/>
        <v>0</v>
      </c>
      <c r="H132" s="58">
        <f t="shared" si="3"/>
        <v>0</v>
      </c>
    </row>
    <row r="133" spans="1:8" ht="15.75" customHeight="1">
      <c r="A133" s="8" t="s">
        <v>2658</v>
      </c>
      <c r="B133" s="73">
        <v>45007</v>
      </c>
      <c r="C133" s="80" t="s">
        <v>4342</v>
      </c>
      <c r="D133" s="75" t="s">
        <v>4344</v>
      </c>
      <c r="E133" s="6">
        <v>0</v>
      </c>
      <c r="F133" s="48">
        <v>2</v>
      </c>
      <c r="G133" s="6">
        <f t="shared" si="2"/>
        <v>0</v>
      </c>
      <c r="H133" s="58">
        <f t="shared" si="3"/>
        <v>0</v>
      </c>
    </row>
    <row r="134" spans="1:8" ht="15.75" customHeight="1">
      <c r="A134" s="8" t="s">
        <v>2658</v>
      </c>
      <c r="B134" s="73">
        <v>45003</v>
      </c>
      <c r="C134" s="80" t="s">
        <v>3916</v>
      </c>
      <c r="D134" s="75" t="s">
        <v>4345</v>
      </c>
      <c r="E134" s="6">
        <v>-70</v>
      </c>
      <c r="F134" s="48">
        <v>2</v>
      </c>
      <c r="G134" s="6">
        <f t="shared" si="2"/>
        <v>-35</v>
      </c>
      <c r="H134" s="58">
        <f t="shared" si="3"/>
        <v>-35</v>
      </c>
    </row>
    <row r="135" spans="1:8" ht="15.75" customHeight="1">
      <c r="A135" s="8"/>
      <c r="B135" s="35"/>
      <c r="E135" s="6"/>
      <c r="F135" s="49"/>
      <c r="G135" s="6"/>
      <c r="H135" s="58"/>
    </row>
    <row r="136" spans="1:8" ht="15.75" customHeight="1">
      <c r="A136" s="8"/>
      <c r="B136" s="35"/>
      <c r="E136" s="6"/>
      <c r="F136" s="49"/>
      <c r="G136" s="6"/>
      <c r="H136" s="58"/>
    </row>
    <row r="137" spans="1:8" ht="15.75" customHeight="1">
      <c r="A137" s="8"/>
      <c r="B137" s="35"/>
      <c r="E137" s="6"/>
      <c r="F137" s="49"/>
      <c r="G137" s="6"/>
      <c r="H137" s="58"/>
    </row>
    <row r="138" spans="1:8" ht="15.75" customHeight="1">
      <c r="A138" s="8"/>
      <c r="B138" s="35"/>
      <c r="E138" s="6"/>
      <c r="F138" s="49"/>
      <c r="G138" s="6"/>
      <c r="H138" s="58"/>
    </row>
    <row r="139" spans="1:8" ht="15.75" customHeight="1">
      <c r="A139" s="8"/>
      <c r="B139" s="35"/>
      <c r="E139" s="6"/>
      <c r="F139" s="49"/>
      <c r="G139" s="6"/>
      <c r="H139" s="58"/>
    </row>
    <row r="140" spans="1:8" ht="15.75" customHeight="1">
      <c r="A140" s="8"/>
      <c r="B140" s="35"/>
      <c r="E140" s="6"/>
      <c r="F140" s="49"/>
      <c r="G140" s="6"/>
      <c r="H140" s="58"/>
    </row>
    <row r="141" spans="1:8" ht="15.75" customHeight="1">
      <c r="A141" s="8"/>
      <c r="B141" s="35"/>
      <c r="E141" s="6"/>
      <c r="F141" s="49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3"/>
      <c r="E144" s="6"/>
      <c r="F144" s="49"/>
      <c r="G144" s="6"/>
      <c r="H144" s="58"/>
    </row>
    <row r="145" spans="1:8" ht="15.75" customHeight="1">
      <c r="A145" s="8"/>
      <c r="B145" s="33"/>
      <c r="E145" s="6"/>
      <c r="F145" s="49"/>
      <c r="G145" s="6"/>
      <c r="H145" s="58"/>
    </row>
    <row r="146" spans="1:8" ht="15.75" customHeight="1">
      <c r="A146" s="8"/>
      <c r="B146" s="33"/>
      <c r="E146" s="6"/>
      <c r="F146" s="49"/>
      <c r="G146" s="6"/>
      <c r="H146" s="58"/>
    </row>
    <row r="147" spans="1:8" ht="15.75" customHeight="1">
      <c r="A147" s="8"/>
      <c r="B147" s="35"/>
      <c r="E147" s="6"/>
      <c r="F147" s="49"/>
      <c r="G147" s="6"/>
      <c r="H147" s="58"/>
    </row>
    <row r="148" spans="1:8" ht="15.75" customHeight="1">
      <c r="A148" s="8"/>
      <c r="B148" s="35"/>
      <c r="E148" s="6"/>
      <c r="F148" s="49"/>
      <c r="G148" s="6"/>
      <c r="H148" s="58"/>
    </row>
    <row r="149" spans="1:8" ht="15.75" customHeight="1">
      <c r="A149" s="8"/>
      <c r="B149" s="35"/>
      <c r="E149" s="6"/>
      <c r="F149" s="49"/>
      <c r="G149" s="6"/>
      <c r="H149" s="58"/>
    </row>
    <row r="150" spans="1:8" ht="15.75" customHeight="1">
      <c r="A150" s="8"/>
      <c r="B150" s="33"/>
      <c r="E150" s="6"/>
      <c r="F150" s="49"/>
      <c r="G150" s="6"/>
      <c r="H150" s="58"/>
    </row>
    <row r="151" spans="1:8" ht="15.75" customHeight="1">
      <c r="B151" s="68"/>
      <c r="E151" s="6"/>
      <c r="F151" s="49"/>
      <c r="G151" s="6"/>
      <c r="H151" s="58"/>
    </row>
    <row r="152" spans="1:8" ht="15.75" customHeight="1">
      <c r="B152" s="68"/>
      <c r="E152" s="6"/>
      <c r="F152" s="49"/>
      <c r="G152" s="6"/>
      <c r="H152" s="58"/>
    </row>
    <row r="153" spans="1:8" ht="15.75" customHeight="1">
      <c r="B153" s="68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9"/>
      <c r="E155" s="6"/>
      <c r="F155" s="49"/>
      <c r="G155" s="6"/>
      <c r="H155" s="58"/>
    </row>
    <row r="156" spans="1:8" ht="15.75" customHeight="1">
      <c r="B156" s="69"/>
      <c r="E156" s="6"/>
      <c r="F156" s="49"/>
      <c r="G156" s="6"/>
      <c r="H156" s="58"/>
    </row>
    <row r="157" spans="1:8" ht="15.75" customHeight="1">
      <c r="B157" s="69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33"/>
      <c r="E163" s="6"/>
      <c r="F163" s="49"/>
      <c r="G163" s="6"/>
      <c r="H163" s="58"/>
    </row>
    <row r="164" spans="2:8" ht="15.75" customHeight="1">
      <c r="F164" s="49"/>
      <c r="G164" s="13"/>
    </row>
    <row r="165" spans="2:8" ht="15.75" customHeight="1">
      <c r="F165" s="49"/>
      <c r="G165" s="13"/>
    </row>
    <row r="166" spans="2:8" ht="15.75" customHeight="1">
      <c r="F166" s="49"/>
      <c r="G166" s="13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</row>
    <row r="247" spans="6:7" ht="15.75" customHeight="1">
      <c r="F247" s="49"/>
    </row>
    <row r="248" spans="6:7" ht="15.75" customHeight="1">
      <c r="F248" s="49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</sheetData>
  <autoFilter ref="A2:H134" xr:uid="{00000000-0009-0000-0000-00003A000000}">
    <sortState xmlns:xlrd2="http://schemas.microsoft.com/office/spreadsheetml/2017/richdata2" ref="A2:H134">
      <sortCondition descending="1" ref="E2:E134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3" xr:uid="{7CEC7E9F-5D72-4826-AC91-3240C173BF5B}">
        <sortState xmlns:xlrd2="http://schemas.microsoft.com/office/spreadsheetml/2017/richdata2" ref="A2:H163">
          <sortCondition descending="1" ref="E2:E163"/>
          <sortCondition descending="1" ref="H2:H163"/>
        </sortState>
      </autoFilter>
    </customSheetView>
  </customSheetViews>
  <hyperlinks>
    <hyperlink ref="C19" r:id="rId1" xr:uid="{00000000-0004-0000-3A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4346</v>
      </c>
      <c r="B1" s="8"/>
      <c r="C1" s="8"/>
      <c r="D1" s="8"/>
      <c r="E1" s="6">
        <f>SUM(E3:E203)</f>
        <v>5679.5999999999985</v>
      </c>
      <c r="F1" s="48"/>
      <c r="G1" s="70">
        <f t="shared" ref="G1:H1" si="0">SUM(G3:G203)</f>
        <v>2461.9599999999991</v>
      </c>
      <c r="H1" s="71">
        <f t="shared" si="0"/>
        <v>3217.64</v>
      </c>
      <c r="I1" s="31" t="s">
        <v>1864</v>
      </c>
      <c r="J1" s="31">
        <f>G1*1</f>
        <v>2461.9599999999991</v>
      </c>
      <c r="K1" s="31">
        <f>SUM(G1:H1)-J1</f>
        <v>3217.6399999999994</v>
      </c>
      <c r="L1" s="31">
        <f>SUM(J1:K1)</f>
        <v>5679.5999999999985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2707.9599999999991</v>
      </c>
      <c r="K2" s="31">
        <f>K1+K6+K7</f>
        <v>3586.6399999999994</v>
      </c>
      <c r="L2" s="31">
        <f>SUM(J2:K2)</f>
        <v>6294.5999999999985</v>
      </c>
    </row>
    <row r="3" spans="1:12" ht="15.75">
      <c r="A3" s="8" t="s">
        <v>2658</v>
      </c>
      <c r="B3" s="35">
        <v>45017</v>
      </c>
      <c r="C3" s="34" t="s">
        <v>4193</v>
      </c>
      <c r="D3" s="34" t="s">
        <v>4347</v>
      </c>
      <c r="E3" s="6">
        <f t="shared" ref="E3:E141" si="1">MID(D3,3,LEN(D3)-2)+0</f>
        <v>47.59</v>
      </c>
      <c r="F3" s="48">
        <v>2</v>
      </c>
      <c r="G3" s="6">
        <f t="shared" ref="G3:G82" si="2">IFERROR(E3/F3,"")</f>
        <v>23.795000000000002</v>
      </c>
      <c r="H3" s="58">
        <f t="shared" ref="H3:H82" si="3">IF(F3=0,E3,E3-G3)</f>
        <v>23.795000000000002</v>
      </c>
      <c r="I3" s="60" t="s">
        <v>1868</v>
      </c>
      <c r="J3" s="61">
        <f>J1-J7+J6</f>
        <v>2707.9599999999991</v>
      </c>
      <c r="K3" s="32"/>
      <c r="L3" s="32"/>
    </row>
    <row r="4" spans="1:12">
      <c r="A4" s="8" t="s">
        <v>2658</v>
      </c>
      <c r="B4" s="33">
        <v>45018</v>
      </c>
      <c r="C4" s="34" t="s">
        <v>4211</v>
      </c>
      <c r="D4" s="36" t="s">
        <v>4348</v>
      </c>
      <c r="E4" s="6">
        <f t="shared" si="1"/>
        <v>46.33</v>
      </c>
      <c r="F4" s="48">
        <v>2</v>
      </c>
      <c r="G4" s="6">
        <f t="shared" si="2"/>
        <v>23.164999999999999</v>
      </c>
      <c r="H4" s="58">
        <f t="shared" si="3"/>
        <v>23.164999999999999</v>
      </c>
    </row>
    <row r="5" spans="1:12" ht="15.75">
      <c r="A5" s="8" t="s">
        <v>2658</v>
      </c>
      <c r="B5" s="35">
        <v>45018</v>
      </c>
      <c r="C5" s="34" t="s">
        <v>4155</v>
      </c>
      <c r="D5" s="34" t="s">
        <v>1841</v>
      </c>
      <c r="E5" s="6">
        <f t="shared" si="1"/>
        <v>44.15</v>
      </c>
      <c r="F5" s="48">
        <v>2</v>
      </c>
      <c r="G5" s="6">
        <f t="shared" si="2"/>
        <v>22.074999999999999</v>
      </c>
      <c r="H5" s="58">
        <f t="shared" si="3"/>
        <v>22.074999999999999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5">
        <v>45018</v>
      </c>
      <c r="C6" s="34" t="s">
        <v>2645</v>
      </c>
      <c r="D6" s="34" t="s">
        <v>557</v>
      </c>
      <c r="E6" s="6">
        <f t="shared" si="1"/>
        <v>18</v>
      </c>
      <c r="F6" s="48">
        <v>0</v>
      </c>
      <c r="G6" s="6" t="str">
        <f t="shared" si="2"/>
        <v/>
      </c>
      <c r="H6" s="58">
        <f t="shared" si="3"/>
        <v>18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5">
        <v>45019</v>
      </c>
      <c r="C7" s="34" t="s">
        <v>3397</v>
      </c>
      <c r="D7" s="34" t="s">
        <v>4349</v>
      </c>
      <c r="E7" s="6">
        <f t="shared" si="1"/>
        <v>16.46</v>
      </c>
      <c r="F7" s="48">
        <v>2</v>
      </c>
      <c r="G7" s="6">
        <f t="shared" si="2"/>
        <v>8.23</v>
      </c>
      <c r="H7" s="58">
        <f t="shared" si="3"/>
        <v>8.23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45019</v>
      </c>
      <c r="C8" s="34" t="s">
        <v>4350</v>
      </c>
      <c r="D8" s="34" t="s">
        <v>617</v>
      </c>
      <c r="E8" s="6">
        <f t="shared" si="1"/>
        <v>4.3</v>
      </c>
      <c r="F8" s="48">
        <v>2</v>
      </c>
      <c r="G8" s="6">
        <f t="shared" si="2"/>
        <v>2.15</v>
      </c>
      <c r="H8" s="58">
        <f t="shared" si="3"/>
        <v>2.15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5">
        <v>45019</v>
      </c>
      <c r="C9" s="36" t="s">
        <v>4350</v>
      </c>
      <c r="D9" s="36" t="s">
        <v>742</v>
      </c>
      <c r="E9" s="6">
        <f t="shared" si="1"/>
        <v>3.8</v>
      </c>
      <c r="F9" s="48">
        <v>2</v>
      </c>
      <c r="G9" s="6">
        <f t="shared" si="2"/>
        <v>1.9</v>
      </c>
      <c r="H9" s="58">
        <f t="shared" si="3"/>
        <v>1.9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5">
        <v>45019</v>
      </c>
      <c r="C10" s="34" t="s">
        <v>4002</v>
      </c>
      <c r="D10" s="34" t="s">
        <v>1114</v>
      </c>
      <c r="E10" s="6">
        <f t="shared" si="1"/>
        <v>3.6</v>
      </c>
      <c r="F10" s="48">
        <v>2</v>
      </c>
      <c r="G10" s="6">
        <f t="shared" si="2"/>
        <v>1.8</v>
      </c>
      <c r="H10" s="58">
        <f t="shared" si="3"/>
        <v>1.8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3">
        <v>45019</v>
      </c>
      <c r="C11" s="34" t="s">
        <v>70</v>
      </c>
      <c r="D11" s="34" t="s">
        <v>4351</v>
      </c>
      <c r="E11" s="6">
        <f t="shared" si="1"/>
        <v>2.42</v>
      </c>
      <c r="F11" s="48">
        <v>2</v>
      </c>
      <c r="G11" s="6">
        <f t="shared" si="2"/>
        <v>1.21</v>
      </c>
      <c r="H11" s="58">
        <f t="shared" si="3"/>
        <v>1.21</v>
      </c>
    </row>
    <row r="12" spans="1:12" ht="15.75">
      <c r="A12" s="8" t="s">
        <v>2658</v>
      </c>
      <c r="B12" s="35">
        <v>45019</v>
      </c>
      <c r="C12" s="34" t="s">
        <v>4352</v>
      </c>
      <c r="D12" s="34" t="s">
        <v>508</v>
      </c>
      <c r="E12" s="6">
        <f t="shared" si="1"/>
        <v>0.82</v>
      </c>
      <c r="F12" s="48">
        <v>2</v>
      </c>
      <c r="G12" s="6">
        <f t="shared" si="2"/>
        <v>0.41</v>
      </c>
      <c r="H12" s="58">
        <f t="shared" si="3"/>
        <v>0.41</v>
      </c>
      <c r="I12" s="1" t="s">
        <v>1818</v>
      </c>
      <c r="J12" s="16">
        <f>J8-K2</f>
        <v>2011.3600000000006</v>
      </c>
      <c r="K12" s="17">
        <f t="shared" ref="K12:K13" si="4">J12/J8</f>
        <v>0.35929974991068248</v>
      </c>
    </row>
    <row r="13" spans="1:12" ht="15.75">
      <c r="A13" s="8" t="s">
        <v>2658</v>
      </c>
      <c r="B13" s="33">
        <v>45020</v>
      </c>
      <c r="C13" s="34" t="s">
        <v>4211</v>
      </c>
      <c r="D13" s="34" t="s">
        <v>4353</v>
      </c>
      <c r="E13" s="6">
        <f t="shared" si="1"/>
        <v>26.14</v>
      </c>
      <c r="F13" s="48">
        <v>2</v>
      </c>
      <c r="G13" s="6">
        <f t="shared" si="2"/>
        <v>13.07</v>
      </c>
      <c r="H13" s="58">
        <f t="shared" si="3"/>
        <v>13.07</v>
      </c>
      <c r="I13" s="1" t="s">
        <v>1821</v>
      </c>
      <c r="J13" s="16">
        <f>J9-J2</f>
        <v>1247.2900000000009</v>
      </c>
      <c r="K13" s="17">
        <f t="shared" si="4"/>
        <v>0.31535048353454292</v>
      </c>
    </row>
    <row r="14" spans="1:12">
      <c r="A14" s="8" t="s">
        <v>2658</v>
      </c>
      <c r="B14" s="35">
        <v>45020</v>
      </c>
      <c r="C14" s="34" t="s">
        <v>951</v>
      </c>
      <c r="D14" s="34" t="s">
        <v>3652</v>
      </c>
      <c r="E14" s="6">
        <f t="shared" si="1"/>
        <v>19.399999999999999</v>
      </c>
      <c r="F14" s="48">
        <v>2</v>
      </c>
      <c r="G14" s="6">
        <f t="shared" si="2"/>
        <v>9.6999999999999993</v>
      </c>
      <c r="H14" s="58">
        <f t="shared" si="3"/>
        <v>9.6999999999999993</v>
      </c>
    </row>
    <row r="15" spans="1:12">
      <c r="A15" s="8" t="s">
        <v>2658</v>
      </c>
      <c r="B15" s="35">
        <v>45020</v>
      </c>
      <c r="C15" s="34" t="s">
        <v>4354</v>
      </c>
      <c r="D15" s="34" t="s">
        <v>363</v>
      </c>
      <c r="E15" s="6">
        <f t="shared" si="1"/>
        <v>16</v>
      </c>
      <c r="F15" s="48">
        <v>2</v>
      </c>
      <c r="G15" s="6">
        <f t="shared" si="2"/>
        <v>8</v>
      </c>
      <c r="H15" s="58">
        <f t="shared" si="3"/>
        <v>8</v>
      </c>
    </row>
    <row r="16" spans="1:12">
      <c r="A16" s="8" t="s">
        <v>2658</v>
      </c>
      <c r="B16" s="33">
        <v>45020</v>
      </c>
      <c r="C16" s="34" t="s">
        <v>4131</v>
      </c>
      <c r="D16" s="34" t="s">
        <v>773</v>
      </c>
      <c r="E16" s="6">
        <f t="shared" si="1"/>
        <v>15</v>
      </c>
      <c r="F16" s="48">
        <v>2</v>
      </c>
      <c r="G16" s="6">
        <f t="shared" si="2"/>
        <v>7.5</v>
      </c>
      <c r="H16" s="58">
        <f t="shared" si="3"/>
        <v>7.5</v>
      </c>
    </row>
    <row r="17" spans="1:10">
      <c r="A17" s="8" t="s">
        <v>2658</v>
      </c>
      <c r="B17" s="33">
        <v>45020</v>
      </c>
      <c r="C17" s="34" t="s">
        <v>951</v>
      </c>
      <c r="D17" s="34" t="s">
        <v>56</v>
      </c>
      <c r="E17" s="6">
        <f t="shared" si="1"/>
        <v>4.8</v>
      </c>
      <c r="F17" s="48">
        <v>2</v>
      </c>
      <c r="G17" s="6">
        <f t="shared" si="2"/>
        <v>2.4</v>
      </c>
      <c r="H17" s="58">
        <f t="shared" si="3"/>
        <v>2.4</v>
      </c>
    </row>
    <row r="18" spans="1:10">
      <c r="A18" s="8" t="s">
        <v>2658</v>
      </c>
      <c r="B18" s="35">
        <v>45020</v>
      </c>
      <c r="C18" s="34" t="s">
        <v>3246</v>
      </c>
      <c r="D18" s="34" t="s">
        <v>370</v>
      </c>
      <c r="E18" s="6">
        <f t="shared" si="1"/>
        <v>0.78</v>
      </c>
      <c r="F18" s="48">
        <v>2</v>
      </c>
      <c r="G18" s="6">
        <f t="shared" si="2"/>
        <v>0.39</v>
      </c>
      <c r="H18" s="58">
        <f t="shared" si="3"/>
        <v>0.39</v>
      </c>
    </row>
    <row r="19" spans="1:10">
      <c r="A19" s="8" t="s">
        <v>2658</v>
      </c>
      <c r="B19" s="33">
        <v>45021</v>
      </c>
      <c r="C19" s="34" t="s">
        <v>4355</v>
      </c>
      <c r="D19" s="34" t="s">
        <v>4356</v>
      </c>
      <c r="E19" s="6">
        <f t="shared" si="1"/>
        <v>43</v>
      </c>
      <c r="F19" s="48">
        <v>2</v>
      </c>
      <c r="G19" s="6">
        <f t="shared" si="2"/>
        <v>21.5</v>
      </c>
      <c r="H19" s="58">
        <f t="shared" si="3"/>
        <v>21.5</v>
      </c>
    </row>
    <row r="20" spans="1:10">
      <c r="A20" s="8" t="s">
        <v>2658</v>
      </c>
      <c r="B20" s="33">
        <v>45021</v>
      </c>
      <c r="C20" s="34" t="s">
        <v>4357</v>
      </c>
      <c r="D20" s="34" t="s">
        <v>4358</v>
      </c>
      <c r="E20" s="6">
        <f t="shared" si="1"/>
        <v>41.04</v>
      </c>
      <c r="F20" s="48">
        <v>2</v>
      </c>
      <c r="G20" s="6">
        <f t="shared" si="2"/>
        <v>20.52</v>
      </c>
      <c r="H20" s="58">
        <f t="shared" si="3"/>
        <v>20.52</v>
      </c>
    </row>
    <row r="21" spans="1:10" ht="15.75" customHeight="1">
      <c r="A21" s="8" t="s">
        <v>2658</v>
      </c>
      <c r="B21" s="35">
        <v>45021</v>
      </c>
      <c r="C21" s="34" t="s">
        <v>951</v>
      </c>
      <c r="D21" s="34" t="s">
        <v>1217</v>
      </c>
      <c r="E21" s="6">
        <f t="shared" si="1"/>
        <v>19.8</v>
      </c>
      <c r="F21" s="48">
        <v>2</v>
      </c>
      <c r="G21" s="6">
        <f t="shared" si="2"/>
        <v>9.9</v>
      </c>
      <c r="H21" s="58">
        <f t="shared" si="3"/>
        <v>9.9</v>
      </c>
    </row>
    <row r="22" spans="1:10" ht="15.75" customHeight="1">
      <c r="A22" s="8" t="s">
        <v>2658</v>
      </c>
      <c r="B22" s="33">
        <v>45021</v>
      </c>
      <c r="C22" s="34" t="s">
        <v>4359</v>
      </c>
      <c r="D22" s="34" t="s">
        <v>2070</v>
      </c>
      <c r="E22" s="6">
        <f t="shared" si="1"/>
        <v>13.11</v>
      </c>
      <c r="F22" s="48">
        <v>2</v>
      </c>
      <c r="G22" s="6">
        <f t="shared" si="2"/>
        <v>6.5549999999999997</v>
      </c>
      <c r="H22" s="58">
        <f t="shared" si="3"/>
        <v>6.5549999999999997</v>
      </c>
      <c r="J22" s="36"/>
    </row>
    <row r="23" spans="1:10" ht="15.75" customHeight="1">
      <c r="A23" s="8" t="s">
        <v>2658</v>
      </c>
      <c r="B23" s="33">
        <v>45021</v>
      </c>
      <c r="C23" s="34" t="s">
        <v>1436</v>
      </c>
      <c r="D23" s="34" t="s">
        <v>50</v>
      </c>
      <c r="E23" s="6">
        <f t="shared" si="1"/>
        <v>6.5</v>
      </c>
      <c r="F23" s="48">
        <v>2</v>
      </c>
      <c r="G23" s="6">
        <f t="shared" si="2"/>
        <v>3.25</v>
      </c>
      <c r="H23" s="58">
        <f t="shared" si="3"/>
        <v>3.25</v>
      </c>
      <c r="J23" s="36"/>
    </row>
    <row r="24" spans="1:10" ht="15.75" customHeight="1">
      <c r="A24" s="8" t="s">
        <v>2658</v>
      </c>
      <c r="B24" s="35">
        <v>45022</v>
      </c>
      <c r="C24" s="34" t="s">
        <v>3009</v>
      </c>
      <c r="D24" s="34" t="s">
        <v>3289</v>
      </c>
      <c r="E24" s="6">
        <f t="shared" si="1"/>
        <v>170</v>
      </c>
      <c r="F24" s="48">
        <v>0</v>
      </c>
      <c r="G24" s="6" t="str">
        <f t="shared" si="2"/>
        <v/>
      </c>
      <c r="H24" s="58">
        <f t="shared" si="3"/>
        <v>170</v>
      </c>
    </row>
    <row r="25" spans="1:10" ht="15.75" customHeight="1">
      <c r="A25" s="8" t="s">
        <v>2658</v>
      </c>
      <c r="B25" s="33">
        <v>45022</v>
      </c>
      <c r="C25" s="34" t="s">
        <v>2284</v>
      </c>
      <c r="D25" s="34" t="s">
        <v>2730</v>
      </c>
      <c r="E25" s="6">
        <f t="shared" si="1"/>
        <v>10.3</v>
      </c>
      <c r="F25" s="48">
        <v>2</v>
      </c>
      <c r="G25" s="6">
        <f t="shared" si="2"/>
        <v>5.15</v>
      </c>
      <c r="H25" s="58">
        <f t="shared" si="3"/>
        <v>5.15</v>
      </c>
    </row>
    <row r="26" spans="1:10" ht="15.75" customHeight="1">
      <c r="A26" s="8" t="s">
        <v>2658</v>
      </c>
      <c r="B26" s="35">
        <v>45022</v>
      </c>
      <c r="C26" s="34" t="s">
        <v>3169</v>
      </c>
      <c r="D26" s="34" t="s">
        <v>4360</v>
      </c>
      <c r="E26" s="6">
        <f t="shared" si="1"/>
        <v>10.26</v>
      </c>
      <c r="F26" s="48">
        <v>2</v>
      </c>
      <c r="G26" s="6">
        <f t="shared" si="2"/>
        <v>5.13</v>
      </c>
      <c r="H26" s="58">
        <f t="shared" si="3"/>
        <v>5.13</v>
      </c>
    </row>
    <row r="27" spans="1:10" ht="15.75" customHeight="1">
      <c r="A27" s="8" t="s">
        <v>2658</v>
      </c>
      <c r="B27" s="35">
        <v>45022</v>
      </c>
      <c r="C27" s="34" t="s">
        <v>3277</v>
      </c>
      <c r="D27" s="34" t="s">
        <v>2709</v>
      </c>
      <c r="E27" s="6">
        <f t="shared" si="1"/>
        <v>7.6</v>
      </c>
      <c r="F27" s="48">
        <v>2</v>
      </c>
      <c r="G27" s="6">
        <f t="shared" si="2"/>
        <v>3.8</v>
      </c>
      <c r="H27" s="58">
        <f t="shared" si="3"/>
        <v>3.8</v>
      </c>
    </row>
    <row r="28" spans="1:10" ht="15.75" customHeight="1">
      <c r="A28" s="8" t="s">
        <v>2658</v>
      </c>
      <c r="B28" s="33">
        <v>45023</v>
      </c>
      <c r="C28" s="34" t="s">
        <v>4211</v>
      </c>
      <c r="D28" s="34" t="s">
        <v>4361</v>
      </c>
      <c r="E28" s="6">
        <f t="shared" si="1"/>
        <v>86.72</v>
      </c>
      <c r="F28" s="48">
        <v>2</v>
      </c>
      <c r="G28" s="6">
        <f t="shared" si="2"/>
        <v>43.36</v>
      </c>
      <c r="H28" s="58">
        <f t="shared" si="3"/>
        <v>43.36</v>
      </c>
    </row>
    <row r="29" spans="1:10" ht="15.75" customHeight="1">
      <c r="A29" s="8" t="s">
        <v>2658</v>
      </c>
      <c r="B29" s="35">
        <v>45023</v>
      </c>
      <c r="C29" s="34" t="s">
        <v>4362</v>
      </c>
      <c r="D29" s="34" t="s">
        <v>4363</v>
      </c>
      <c r="E29" s="6">
        <f t="shared" si="1"/>
        <v>41.7</v>
      </c>
      <c r="F29" s="48">
        <v>2</v>
      </c>
      <c r="G29" s="6">
        <f t="shared" si="2"/>
        <v>20.85</v>
      </c>
      <c r="H29" s="58">
        <f t="shared" si="3"/>
        <v>20.85</v>
      </c>
    </row>
    <row r="30" spans="1:10" ht="15.75" customHeight="1">
      <c r="A30" s="8" t="s">
        <v>2658</v>
      </c>
      <c r="B30" s="33">
        <v>45023</v>
      </c>
      <c r="C30" s="34" t="s">
        <v>3246</v>
      </c>
      <c r="D30" s="34" t="s">
        <v>2545</v>
      </c>
      <c r="E30" s="6">
        <f t="shared" si="1"/>
        <v>3.2</v>
      </c>
      <c r="F30" s="48">
        <v>2</v>
      </c>
      <c r="G30" s="6">
        <f t="shared" si="2"/>
        <v>1.6</v>
      </c>
      <c r="H30" s="58">
        <f t="shared" si="3"/>
        <v>1.6</v>
      </c>
    </row>
    <row r="31" spans="1:10" ht="15.75" customHeight="1">
      <c r="A31" s="8" t="s">
        <v>2658</v>
      </c>
      <c r="B31" s="35">
        <v>45024</v>
      </c>
      <c r="C31" s="34" t="s">
        <v>4131</v>
      </c>
      <c r="D31" s="34" t="s">
        <v>4364</v>
      </c>
      <c r="E31" s="6">
        <f t="shared" si="1"/>
        <v>181</v>
      </c>
      <c r="F31" s="48">
        <v>2</v>
      </c>
      <c r="G31" s="6">
        <f t="shared" si="2"/>
        <v>90.5</v>
      </c>
      <c r="H31" s="58">
        <f t="shared" si="3"/>
        <v>90.5</v>
      </c>
    </row>
    <row r="32" spans="1:10" ht="15.75" customHeight="1">
      <c r="A32" s="8" t="s">
        <v>2658</v>
      </c>
      <c r="B32" s="33">
        <v>45024</v>
      </c>
      <c r="C32" s="34" t="s">
        <v>288</v>
      </c>
      <c r="D32" s="34" t="s">
        <v>4365</v>
      </c>
      <c r="E32" s="6">
        <f t="shared" si="1"/>
        <v>109.9</v>
      </c>
      <c r="F32" s="48">
        <v>0</v>
      </c>
      <c r="G32" s="6" t="str">
        <f t="shared" si="2"/>
        <v/>
      </c>
      <c r="H32" s="58">
        <f t="shared" si="3"/>
        <v>109.9</v>
      </c>
    </row>
    <row r="33" spans="1:8" ht="15.75" customHeight="1">
      <c r="A33" s="8" t="s">
        <v>2658</v>
      </c>
      <c r="B33" s="33">
        <v>45024</v>
      </c>
      <c r="C33" s="34" t="s">
        <v>2438</v>
      </c>
      <c r="D33" s="34" t="s">
        <v>2911</v>
      </c>
      <c r="E33" s="6">
        <f t="shared" si="1"/>
        <v>21.98</v>
      </c>
      <c r="F33" s="48">
        <v>2</v>
      </c>
      <c r="G33" s="6">
        <f t="shared" si="2"/>
        <v>10.99</v>
      </c>
      <c r="H33" s="58">
        <f t="shared" si="3"/>
        <v>10.99</v>
      </c>
    </row>
    <row r="34" spans="1:8" ht="15.75" customHeight="1">
      <c r="A34" s="8" t="s">
        <v>2658</v>
      </c>
      <c r="B34" s="35">
        <v>45024</v>
      </c>
      <c r="C34" s="34" t="s">
        <v>4357</v>
      </c>
      <c r="D34" s="34" t="s">
        <v>4366</v>
      </c>
      <c r="E34" s="6">
        <f t="shared" si="1"/>
        <v>11.88</v>
      </c>
      <c r="F34" s="48">
        <v>0</v>
      </c>
      <c r="G34" s="6" t="str">
        <f t="shared" si="2"/>
        <v/>
      </c>
      <c r="H34" s="58">
        <f t="shared" si="3"/>
        <v>11.88</v>
      </c>
    </row>
    <row r="35" spans="1:8" ht="15.75" customHeight="1">
      <c r="A35" s="8" t="s">
        <v>2658</v>
      </c>
      <c r="B35" s="33">
        <v>45024</v>
      </c>
      <c r="C35" s="34" t="s">
        <v>9</v>
      </c>
      <c r="D35" s="36" t="s">
        <v>249</v>
      </c>
      <c r="E35" s="6">
        <f t="shared" si="1"/>
        <v>8</v>
      </c>
      <c r="F35" s="48">
        <v>2</v>
      </c>
      <c r="G35" s="6">
        <f t="shared" si="2"/>
        <v>4</v>
      </c>
      <c r="H35" s="58">
        <f t="shared" si="3"/>
        <v>4</v>
      </c>
    </row>
    <row r="36" spans="1:8" ht="15.75" customHeight="1">
      <c r="A36" s="8" t="s">
        <v>2658</v>
      </c>
      <c r="B36" s="33">
        <v>45024</v>
      </c>
      <c r="C36" s="34" t="s">
        <v>3397</v>
      </c>
      <c r="D36" s="34" t="s">
        <v>4367</v>
      </c>
      <c r="E36" s="6">
        <f t="shared" si="1"/>
        <v>3.08</v>
      </c>
      <c r="F36" s="48">
        <v>2</v>
      </c>
      <c r="G36" s="6">
        <f t="shared" si="2"/>
        <v>1.54</v>
      </c>
      <c r="H36" s="58">
        <f t="shared" si="3"/>
        <v>1.54</v>
      </c>
    </row>
    <row r="37" spans="1:8" ht="15.75" customHeight="1">
      <c r="A37" s="8" t="s">
        <v>3361</v>
      </c>
      <c r="B37" s="35">
        <v>45025</v>
      </c>
      <c r="C37" s="34" t="s">
        <v>292</v>
      </c>
      <c r="D37" s="34" t="s">
        <v>4368</v>
      </c>
      <c r="E37" s="6">
        <f t="shared" si="1"/>
        <v>79.25</v>
      </c>
      <c r="F37" s="48">
        <v>2</v>
      </c>
      <c r="G37" s="6">
        <f t="shared" si="2"/>
        <v>39.625</v>
      </c>
      <c r="H37" s="58">
        <f t="shared" si="3"/>
        <v>39.625</v>
      </c>
    </row>
    <row r="38" spans="1:8" ht="15.75" customHeight="1">
      <c r="A38" s="8" t="s">
        <v>2658</v>
      </c>
      <c r="B38" s="33">
        <v>45025</v>
      </c>
      <c r="C38" s="34" t="s">
        <v>4131</v>
      </c>
      <c r="D38" s="34" t="s">
        <v>557</v>
      </c>
      <c r="E38" s="6">
        <f t="shared" si="1"/>
        <v>18</v>
      </c>
      <c r="F38" s="48">
        <v>2</v>
      </c>
      <c r="G38" s="6">
        <f t="shared" si="2"/>
        <v>9</v>
      </c>
      <c r="H38" s="58">
        <f t="shared" si="3"/>
        <v>9</v>
      </c>
    </row>
    <row r="39" spans="1:8" ht="15.75" customHeight="1">
      <c r="A39" s="8" t="s">
        <v>2658</v>
      </c>
      <c r="B39" s="35">
        <v>45026</v>
      </c>
      <c r="C39" s="34" t="s">
        <v>3397</v>
      </c>
      <c r="D39" s="34" t="s">
        <v>4122</v>
      </c>
      <c r="E39" s="6">
        <f t="shared" si="1"/>
        <v>33.299999999999997</v>
      </c>
      <c r="F39" s="48">
        <v>2</v>
      </c>
      <c r="G39" s="6">
        <f t="shared" si="2"/>
        <v>16.649999999999999</v>
      </c>
      <c r="H39" s="58">
        <f t="shared" si="3"/>
        <v>16.649999999999999</v>
      </c>
    </row>
    <row r="40" spans="1:8" ht="15.75" customHeight="1">
      <c r="A40" s="8" t="s">
        <v>2658</v>
      </c>
      <c r="B40" s="35">
        <v>45026</v>
      </c>
      <c r="C40" s="36" t="s">
        <v>1010</v>
      </c>
      <c r="D40" s="36" t="s">
        <v>4369</v>
      </c>
      <c r="E40" s="6">
        <f t="shared" si="1"/>
        <v>10.35</v>
      </c>
      <c r="F40" s="48">
        <v>2</v>
      </c>
      <c r="G40" s="6">
        <f t="shared" si="2"/>
        <v>5.1749999999999998</v>
      </c>
      <c r="H40" s="58">
        <f t="shared" si="3"/>
        <v>5.1749999999999998</v>
      </c>
    </row>
    <row r="41" spans="1:8" ht="15.75" customHeight="1">
      <c r="A41" s="8" t="s">
        <v>2658</v>
      </c>
      <c r="B41" s="35">
        <v>45026</v>
      </c>
      <c r="C41" s="36" t="s">
        <v>951</v>
      </c>
      <c r="D41" s="36" t="s">
        <v>942</v>
      </c>
      <c r="E41" s="6">
        <f t="shared" si="1"/>
        <v>8.9</v>
      </c>
      <c r="F41" s="48">
        <v>2</v>
      </c>
      <c r="G41" s="6">
        <f t="shared" si="2"/>
        <v>4.45</v>
      </c>
      <c r="H41" s="58">
        <f t="shared" si="3"/>
        <v>4.45</v>
      </c>
    </row>
    <row r="42" spans="1:8" ht="15.75" customHeight="1">
      <c r="A42" s="8" t="s">
        <v>2658</v>
      </c>
      <c r="B42" s="33">
        <v>45026</v>
      </c>
      <c r="C42" s="34" t="s">
        <v>4370</v>
      </c>
      <c r="D42" s="34" t="s">
        <v>2709</v>
      </c>
      <c r="E42" s="6">
        <f t="shared" si="1"/>
        <v>7.6</v>
      </c>
      <c r="F42" s="48">
        <v>2</v>
      </c>
      <c r="G42" s="6">
        <f t="shared" si="2"/>
        <v>3.8</v>
      </c>
      <c r="H42" s="58">
        <f t="shared" si="3"/>
        <v>3.8</v>
      </c>
    </row>
    <row r="43" spans="1:8" ht="15.75" customHeight="1">
      <c r="A43" s="8" t="s">
        <v>2658</v>
      </c>
      <c r="B43" s="37">
        <v>45027</v>
      </c>
      <c r="C43" s="34" t="s">
        <v>4191</v>
      </c>
      <c r="D43" s="34" t="s">
        <v>4371</v>
      </c>
      <c r="E43" s="6">
        <f t="shared" si="1"/>
        <v>11.05</v>
      </c>
      <c r="F43" s="48">
        <v>0</v>
      </c>
      <c r="G43" s="6" t="str">
        <f t="shared" si="2"/>
        <v/>
      </c>
      <c r="H43" s="58">
        <f t="shared" si="3"/>
        <v>11.05</v>
      </c>
    </row>
    <row r="44" spans="1:8" ht="15.75" customHeight="1">
      <c r="A44" s="8" t="s">
        <v>2658</v>
      </c>
      <c r="B44" s="35">
        <v>45028</v>
      </c>
      <c r="C44" s="34" t="s">
        <v>3916</v>
      </c>
      <c r="D44" s="34" t="s">
        <v>749</v>
      </c>
      <c r="E44" s="6">
        <f t="shared" si="1"/>
        <v>70</v>
      </c>
      <c r="F44" s="48">
        <v>2</v>
      </c>
      <c r="G44" s="6">
        <f t="shared" si="2"/>
        <v>35</v>
      </c>
      <c r="H44" s="58">
        <f t="shared" si="3"/>
        <v>35</v>
      </c>
    </row>
    <row r="45" spans="1:8" ht="15.75" customHeight="1">
      <c r="A45" s="8" t="s">
        <v>2658</v>
      </c>
      <c r="B45" s="33">
        <v>45028</v>
      </c>
      <c r="C45" s="34" t="s">
        <v>4020</v>
      </c>
      <c r="D45" s="34" t="s">
        <v>1940</v>
      </c>
      <c r="E45" s="6">
        <f t="shared" si="1"/>
        <v>44.9</v>
      </c>
      <c r="F45" s="48">
        <v>2</v>
      </c>
      <c r="G45" s="6">
        <f t="shared" si="2"/>
        <v>22.45</v>
      </c>
      <c r="H45" s="58">
        <f t="shared" si="3"/>
        <v>22.45</v>
      </c>
    </row>
    <row r="46" spans="1:8" ht="15.75" customHeight="1">
      <c r="A46" s="8" t="s">
        <v>2658</v>
      </c>
      <c r="B46" s="35">
        <v>45028</v>
      </c>
      <c r="C46" s="34" t="s">
        <v>4131</v>
      </c>
      <c r="D46" s="34" t="s">
        <v>1456</v>
      </c>
      <c r="E46" s="6">
        <f t="shared" si="1"/>
        <v>21</v>
      </c>
      <c r="F46" s="48">
        <v>2</v>
      </c>
      <c r="G46" s="6">
        <f t="shared" si="2"/>
        <v>10.5</v>
      </c>
      <c r="H46" s="58">
        <f t="shared" si="3"/>
        <v>10.5</v>
      </c>
    </row>
    <row r="47" spans="1:8" ht="15.75" customHeight="1">
      <c r="A47" s="8" t="s">
        <v>2658</v>
      </c>
      <c r="B47" s="35">
        <v>45028</v>
      </c>
      <c r="C47" s="34" t="s">
        <v>265</v>
      </c>
      <c r="D47" s="34" t="s">
        <v>647</v>
      </c>
      <c r="E47" s="6">
        <f t="shared" si="1"/>
        <v>10.9</v>
      </c>
      <c r="F47" s="48">
        <v>2</v>
      </c>
      <c r="G47" s="6">
        <f t="shared" si="2"/>
        <v>5.45</v>
      </c>
      <c r="H47" s="58">
        <f t="shared" si="3"/>
        <v>5.45</v>
      </c>
    </row>
    <row r="48" spans="1:8" ht="15.75" customHeight="1">
      <c r="A48" s="8" t="s">
        <v>2658</v>
      </c>
      <c r="B48" s="35">
        <v>45028</v>
      </c>
      <c r="C48" s="34" t="s">
        <v>4128</v>
      </c>
      <c r="D48" s="34" t="s">
        <v>270</v>
      </c>
      <c r="E48" s="6">
        <f t="shared" si="1"/>
        <v>3</v>
      </c>
      <c r="F48" s="48">
        <v>2</v>
      </c>
      <c r="G48" s="6">
        <f t="shared" si="2"/>
        <v>1.5</v>
      </c>
      <c r="H48" s="58">
        <f t="shared" si="3"/>
        <v>1.5</v>
      </c>
    </row>
    <row r="49" spans="1:8" ht="15.75" customHeight="1">
      <c r="A49" s="8" t="s">
        <v>2658</v>
      </c>
      <c r="B49" s="35">
        <v>45029</v>
      </c>
      <c r="C49" s="34" t="s">
        <v>1928</v>
      </c>
      <c r="D49" s="36" t="s">
        <v>1375</v>
      </c>
      <c r="E49" s="6">
        <f t="shared" si="1"/>
        <v>178.2</v>
      </c>
      <c r="F49" s="48">
        <v>2</v>
      </c>
      <c r="G49" s="6">
        <f t="shared" si="2"/>
        <v>89.1</v>
      </c>
      <c r="H49" s="58">
        <f t="shared" si="3"/>
        <v>89.1</v>
      </c>
    </row>
    <row r="50" spans="1:8" ht="15.75" customHeight="1">
      <c r="A50" s="8" t="s">
        <v>2658</v>
      </c>
      <c r="B50" s="33">
        <v>45029</v>
      </c>
      <c r="C50" s="34" t="s">
        <v>4131</v>
      </c>
      <c r="D50" s="34" t="s">
        <v>358</v>
      </c>
      <c r="E50" s="6">
        <f t="shared" si="1"/>
        <v>10</v>
      </c>
      <c r="F50" s="48">
        <v>2</v>
      </c>
      <c r="G50" s="6">
        <f t="shared" si="2"/>
        <v>5</v>
      </c>
      <c r="H50" s="58">
        <f t="shared" si="3"/>
        <v>5</v>
      </c>
    </row>
    <row r="51" spans="1:8" ht="15.75" customHeight="1">
      <c r="A51" s="8" t="s">
        <v>2658</v>
      </c>
      <c r="B51" s="33">
        <v>45029</v>
      </c>
      <c r="C51" s="34" t="s">
        <v>4105</v>
      </c>
      <c r="D51" s="34" t="s">
        <v>249</v>
      </c>
      <c r="E51" s="6">
        <f t="shared" si="1"/>
        <v>8</v>
      </c>
      <c r="F51" s="48">
        <v>2</v>
      </c>
      <c r="G51" s="6">
        <f t="shared" si="2"/>
        <v>4</v>
      </c>
      <c r="H51" s="58">
        <f t="shared" si="3"/>
        <v>4</v>
      </c>
    </row>
    <row r="52" spans="1:8" ht="15.75" customHeight="1">
      <c r="A52" s="8" t="s">
        <v>2658</v>
      </c>
      <c r="B52" s="33">
        <v>45030</v>
      </c>
      <c r="C52" s="34" t="s">
        <v>3959</v>
      </c>
      <c r="D52" s="34" t="s">
        <v>4121</v>
      </c>
      <c r="E52" s="6">
        <f t="shared" si="1"/>
        <v>221.4</v>
      </c>
      <c r="F52" s="48">
        <v>2</v>
      </c>
      <c r="G52" s="6">
        <f t="shared" si="2"/>
        <v>110.7</v>
      </c>
      <c r="H52" s="58">
        <f t="shared" si="3"/>
        <v>110.7</v>
      </c>
    </row>
    <row r="53" spans="1:8" ht="15.75" customHeight="1">
      <c r="A53" s="8" t="s">
        <v>2658</v>
      </c>
      <c r="B53" s="35">
        <v>45030</v>
      </c>
      <c r="C53" s="34" t="s">
        <v>4372</v>
      </c>
      <c r="D53" s="34" t="s">
        <v>2033</v>
      </c>
      <c r="E53" s="6">
        <f t="shared" si="1"/>
        <v>18.7</v>
      </c>
      <c r="F53" s="48">
        <v>2</v>
      </c>
      <c r="G53" s="6">
        <f t="shared" si="2"/>
        <v>9.35</v>
      </c>
      <c r="H53" s="58">
        <f t="shared" si="3"/>
        <v>9.35</v>
      </c>
    </row>
    <row r="54" spans="1:8" ht="15.75" customHeight="1">
      <c r="A54" s="8" t="s">
        <v>2658</v>
      </c>
      <c r="B54" s="33">
        <v>45030</v>
      </c>
      <c r="C54" s="34" t="s">
        <v>4189</v>
      </c>
      <c r="D54" s="34" t="s">
        <v>44</v>
      </c>
      <c r="E54" s="6">
        <f t="shared" si="1"/>
        <v>6.9</v>
      </c>
      <c r="F54" s="48">
        <v>0</v>
      </c>
      <c r="G54" s="6" t="str">
        <f t="shared" si="2"/>
        <v/>
      </c>
      <c r="H54" s="58">
        <f t="shared" si="3"/>
        <v>6.9</v>
      </c>
    </row>
    <row r="55" spans="1:8" ht="15.75" customHeight="1">
      <c r="A55" s="8" t="s">
        <v>2658</v>
      </c>
      <c r="B55" s="35">
        <v>45030</v>
      </c>
      <c r="C55" s="34" t="s">
        <v>1251</v>
      </c>
      <c r="D55" s="34" t="s">
        <v>68</v>
      </c>
      <c r="E55" s="6">
        <f t="shared" si="1"/>
        <v>1.7</v>
      </c>
      <c r="F55" s="48">
        <v>2</v>
      </c>
      <c r="G55" s="6">
        <f t="shared" si="2"/>
        <v>0.85</v>
      </c>
      <c r="H55" s="58">
        <f t="shared" si="3"/>
        <v>0.85</v>
      </c>
    </row>
    <row r="56" spans="1:8" ht="15.75" customHeight="1">
      <c r="A56" s="8" t="s">
        <v>2658</v>
      </c>
      <c r="B56" s="35">
        <v>45030</v>
      </c>
      <c r="C56" s="34" t="s">
        <v>1251</v>
      </c>
      <c r="D56" s="34" t="s">
        <v>68</v>
      </c>
      <c r="E56" s="6">
        <f t="shared" si="1"/>
        <v>1.7</v>
      </c>
      <c r="F56" s="48">
        <v>2</v>
      </c>
      <c r="G56" s="6">
        <f t="shared" si="2"/>
        <v>0.85</v>
      </c>
      <c r="H56" s="58">
        <f t="shared" si="3"/>
        <v>0.85</v>
      </c>
    </row>
    <row r="57" spans="1:8" ht="15.75" customHeight="1">
      <c r="A57" s="8" t="s">
        <v>2658</v>
      </c>
      <c r="B57" s="35">
        <v>45031</v>
      </c>
      <c r="C57" s="34" t="s">
        <v>4131</v>
      </c>
      <c r="D57" s="34" t="s">
        <v>4373</v>
      </c>
      <c r="E57" s="6">
        <f t="shared" si="1"/>
        <v>87</v>
      </c>
      <c r="F57" s="48">
        <v>1</v>
      </c>
      <c r="G57" s="6">
        <f t="shared" si="2"/>
        <v>87</v>
      </c>
      <c r="H57" s="58">
        <f t="shared" si="3"/>
        <v>0</v>
      </c>
    </row>
    <row r="58" spans="1:8" ht="15.75" customHeight="1">
      <c r="A58" s="8" t="s">
        <v>2658</v>
      </c>
      <c r="B58" s="33">
        <v>45031</v>
      </c>
      <c r="C58" s="34" t="s">
        <v>4131</v>
      </c>
      <c r="D58" s="36" t="s">
        <v>358</v>
      </c>
      <c r="E58" s="6">
        <f t="shared" si="1"/>
        <v>10</v>
      </c>
      <c r="F58" s="48">
        <v>1</v>
      </c>
      <c r="G58" s="6">
        <f t="shared" si="2"/>
        <v>10</v>
      </c>
      <c r="H58" s="58">
        <f t="shared" si="3"/>
        <v>0</v>
      </c>
    </row>
    <row r="59" spans="1:8" ht="15.75" customHeight="1">
      <c r="A59" s="8" t="s">
        <v>2658</v>
      </c>
      <c r="B59" s="35">
        <v>45032</v>
      </c>
      <c r="C59" s="34" t="s">
        <v>4211</v>
      </c>
      <c r="D59" s="34" t="s">
        <v>3434</v>
      </c>
      <c r="E59" s="6">
        <f t="shared" si="1"/>
        <v>89.1</v>
      </c>
      <c r="F59" s="48">
        <v>2</v>
      </c>
      <c r="G59" s="6">
        <f t="shared" si="2"/>
        <v>44.55</v>
      </c>
      <c r="H59" s="58">
        <f t="shared" si="3"/>
        <v>44.55</v>
      </c>
    </row>
    <row r="60" spans="1:8" ht="15.75" customHeight="1">
      <c r="A60" s="8" t="s">
        <v>2658</v>
      </c>
      <c r="B60" s="35">
        <v>45033</v>
      </c>
      <c r="C60" s="34" t="s">
        <v>4374</v>
      </c>
      <c r="D60" s="34" t="s">
        <v>4375</v>
      </c>
      <c r="E60" s="6">
        <f t="shared" si="1"/>
        <v>31.6</v>
      </c>
      <c r="F60" s="48">
        <v>1</v>
      </c>
      <c r="G60" s="6">
        <f t="shared" si="2"/>
        <v>31.6</v>
      </c>
      <c r="H60" s="58">
        <f t="shared" si="3"/>
        <v>0</v>
      </c>
    </row>
    <row r="61" spans="1:8" ht="15.75" customHeight="1">
      <c r="A61" s="8" t="s">
        <v>2658</v>
      </c>
      <c r="B61" s="35">
        <v>45033</v>
      </c>
      <c r="C61" s="34" t="s">
        <v>2352</v>
      </c>
      <c r="D61" s="34" t="s">
        <v>3735</v>
      </c>
      <c r="E61" s="6">
        <f t="shared" si="1"/>
        <v>28.9</v>
      </c>
      <c r="F61" s="48">
        <v>2</v>
      </c>
      <c r="G61" s="6">
        <f t="shared" si="2"/>
        <v>14.45</v>
      </c>
      <c r="H61" s="58">
        <f t="shared" si="3"/>
        <v>14.45</v>
      </c>
    </row>
    <row r="62" spans="1:8" ht="15.75" customHeight="1">
      <c r="A62" s="8" t="s">
        <v>2658</v>
      </c>
      <c r="B62" s="35">
        <v>45033</v>
      </c>
      <c r="C62" s="34" t="s">
        <v>5</v>
      </c>
      <c r="D62" s="34" t="s">
        <v>4376</v>
      </c>
      <c r="E62" s="6">
        <f t="shared" si="1"/>
        <v>25.75</v>
      </c>
      <c r="F62" s="48">
        <v>2</v>
      </c>
      <c r="G62" s="6">
        <f t="shared" si="2"/>
        <v>12.875</v>
      </c>
      <c r="H62" s="58">
        <f t="shared" si="3"/>
        <v>12.875</v>
      </c>
    </row>
    <row r="63" spans="1:8" ht="15.75" customHeight="1">
      <c r="A63" s="8" t="s">
        <v>2658</v>
      </c>
      <c r="B63" s="33">
        <v>45033</v>
      </c>
      <c r="C63" s="34" t="s">
        <v>3415</v>
      </c>
      <c r="D63" s="34" t="s">
        <v>4377</v>
      </c>
      <c r="E63" s="6">
        <f t="shared" si="1"/>
        <v>20.97</v>
      </c>
      <c r="F63" s="48">
        <v>2</v>
      </c>
      <c r="G63" s="6">
        <f t="shared" si="2"/>
        <v>10.484999999999999</v>
      </c>
      <c r="H63" s="58">
        <f t="shared" si="3"/>
        <v>10.484999999999999</v>
      </c>
    </row>
    <row r="64" spans="1:8" ht="15.75" customHeight="1">
      <c r="A64" s="8" t="s">
        <v>2658</v>
      </c>
      <c r="B64" s="35">
        <v>45033</v>
      </c>
      <c r="C64" s="34" t="s">
        <v>2352</v>
      </c>
      <c r="D64" s="34" t="s">
        <v>337</v>
      </c>
      <c r="E64" s="6">
        <f t="shared" si="1"/>
        <v>12.9</v>
      </c>
      <c r="F64" s="48">
        <v>2</v>
      </c>
      <c r="G64" s="6">
        <f t="shared" si="2"/>
        <v>6.45</v>
      </c>
      <c r="H64" s="58">
        <f t="shared" si="3"/>
        <v>6.45</v>
      </c>
    </row>
    <row r="65" spans="1:8" ht="15.75" customHeight="1">
      <c r="A65" s="8" t="s">
        <v>2658</v>
      </c>
      <c r="B65" s="33">
        <v>45033</v>
      </c>
      <c r="C65" s="34" t="s">
        <v>3415</v>
      </c>
      <c r="D65" s="34" t="s">
        <v>501</v>
      </c>
      <c r="E65" s="6">
        <f t="shared" si="1"/>
        <v>5</v>
      </c>
      <c r="F65" s="48">
        <v>1</v>
      </c>
      <c r="G65" s="6">
        <f t="shared" si="2"/>
        <v>5</v>
      </c>
      <c r="H65" s="58">
        <f t="shared" si="3"/>
        <v>0</v>
      </c>
    </row>
    <row r="66" spans="1:8" ht="15.75" customHeight="1">
      <c r="A66" s="8" t="s">
        <v>2658</v>
      </c>
      <c r="B66" s="37">
        <v>45033</v>
      </c>
      <c r="C66" s="34" t="s">
        <v>4174</v>
      </c>
      <c r="D66" s="34" t="s">
        <v>2436</v>
      </c>
      <c r="E66" s="6">
        <f t="shared" si="1"/>
        <v>3.85</v>
      </c>
      <c r="F66" s="48">
        <v>2</v>
      </c>
      <c r="G66" s="6">
        <f t="shared" si="2"/>
        <v>1.925</v>
      </c>
      <c r="H66" s="58">
        <f t="shared" si="3"/>
        <v>1.925</v>
      </c>
    </row>
    <row r="67" spans="1:8" ht="15.75" customHeight="1">
      <c r="A67" s="8" t="s">
        <v>2658</v>
      </c>
      <c r="B67" s="33">
        <v>45034</v>
      </c>
      <c r="C67" s="34" t="s">
        <v>4131</v>
      </c>
      <c r="D67" s="34" t="s">
        <v>709</v>
      </c>
      <c r="E67" s="6">
        <f t="shared" si="1"/>
        <v>30</v>
      </c>
      <c r="F67" s="48">
        <v>2</v>
      </c>
      <c r="G67" s="6">
        <f t="shared" si="2"/>
        <v>15</v>
      </c>
      <c r="H67" s="58">
        <f t="shared" si="3"/>
        <v>15</v>
      </c>
    </row>
    <row r="68" spans="1:8" ht="15.75" customHeight="1">
      <c r="A68" s="8" t="s">
        <v>2658</v>
      </c>
      <c r="B68" s="35">
        <v>45034</v>
      </c>
      <c r="C68" s="34" t="s">
        <v>3397</v>
      </c>
      <c r="D68" s="34" t="s">
        <v>4378</v>
      </c>
      <c r="E68" s="6">
        <f t="shared" si="1"/>
        <v>2.08</v>
      </c>
      <c r="F68" s="48">
        <v>2</v>
      </c>
      <c r="G68" s="6">
        <f t="shared" si="2"/>
        <v>1.04</v>
      </c>
      <c r="H68" s="58">
        <f t="shared" si="3"/>
        <v>1.04</v>
      </c>
    </row>
    <row r="69" spans="1:8" ht="15.75" customHeight="1">
      <c r="A69" s="8" t="s">
        <v>3361</v>
      </c>
      <c r="B69" s="35">
        <v>45035</v>
      </c>
      <c r="C69" s="34" t="s">
        <v>4379</v>
      </c>
      <c r="D69" s="34" t="s">
        <v>4380</v>
      </c>
      <c r="E69" s="6">
        <f t="shared" si="1"/>
        <v>76.040000000000006</v>
      </c>
      <c r="F69" s="48">
        <v>2</v>
      </c>
      <c r="G69" s="6">
        <f t="shared" si="2"/>
        <v>38.020000000000003</v>
      </c>
      <c r="H69" s="58">
        <f t="shared" si="3"/>
        <v>38.020000000000003</v>
      </c>
    </row>
    <row r="70" spans="1:8" ht="15.75" customHeight="1">
      <c r="A70" s="8" t="s">
        <v>2658</v>
      </c>
      <c r="B70" s="33">
        <v>45035</v>
      </c>
      <c r="C70" s="34" t="s">
        <v>4381</v>
      </c>
      <c r="D70" s="34" t="s">
        <v>4382</v>
      </c>
      <c r="E70" s="6">
        <f t="shared" si="1"/>
        <v>61.3</v>
      </c>
      <c r="F70" s="48">
        <v>2</v>
      </c>
      <c r="G70" s="6">
        <f t="shared" si="2"/>
        <v>30.65</v>
      </c>
      <c r="H70" s="58">
        <f t="shared" si="3"/>
        <v>30.65</v>
      </c>
    </row>
    <row r="71" spans="1:8" ht="15.75" customHeight="1">
      <c r="A71" s="8" t="s">
        <v>2658</v>
      </c>
      <c r="B71" s="33">
        <v>45035</v>
      </c>
      <c r="C71" s="34" t="s">
        <v>4191</v>
      </c>
      <c r="D71" s="34" t="s">
        <v>634</v>
      </c>
      <c r="E71" s="6">
        <f t="shared" si="1"/>
        <v>11.1</v>
      </c>
      <c r="F71" s="48">
        <v>0</v>
      </c>
      <c r="G71" s="6" t="str">
        <f t="shared" si="2"/>
        <v/>
      </c>
      <c r="H71" s="58">
        <f t="shared" si="3"/>
        <v>11.1</v>
      </c>
    </row>
    <row r="72" spans="1:8" ht="15.75" customHeight="1">
      <c r="A72" s="8" t="s">
        <v>2658</v>
      </c>
      <c r="B72" s="35">
        <v>45036</v>
      </c>
      <c r="C72" s="34" t="s">
        <v>4383</v>
      </c>
      <c r="D72" s="34" t="s">
        <v>4384</v>
      </c>
      <c r="E72" s="6">
        <f t="shared" si="1"/>
        <v>56.05</v>
      </c>
      <c r="F72" s="48">
        <v>0</v>
      </c>
      <c r="G72" s="6" t="str">
        <f t="shared" si="2"/>
        <v/>
      </c>
      <c r="H72" s="58">
        <f t="shared" si="3"/>
        <v>56.05</v>
      </c>
    </row>
    <row r="73" spans="1:8" ht="15.75" customHeight="1">
      <c r="A73" s="8" t="s">
        <v>2658</v>
      </c>
      <c r="B73" s="35">
        <v>45036</v>
      </c>
      <c r="C73" s="34" t="s">
        <v>1385</v>
      </c>
      <c r="D73" s="34" t="s">
        <v>4385</v>
      </c>
      <c r="E73" s="6">
        <f t="shared" si="1"/>
        <v>39.56</v>
      </c>
      <c r="F73" s="48">
        <v>2</v>
      </c>
      <c r="G73" s="6">
        <f t="shared" si="2"/>
        <v>19.78</v>
      </c>
      <c r="H73" s="58">
        <f t="shared" si="3"/>
        <v>19.78</v>
      </c>
    </row>
    <row r="74" spans="1:8" ht="15.75" customHeight="1">
      <c r="A74" s="8" t="s">
        <v>2658</v>
      </c>
      <c r="B74" s="35">
        <v>45036</v>
      </c>
      <c r="C74" s="34" t="s">
        <v>2584</v>
      </c>
      <c r="D74" s="34" t="s">
        <v>1187</v>
      </c>
      <c r="E74" s="6">
        <f t="shared" si="1"/>
        <v>16.829999999999998</v>
      </c>
      <c r="F74" s="48">
        <v>2</v>
      </c>
      <c r="G74" s="6">
        <f t="shared" si="2"/>
        <v>8.4149999999999991</v>
      </c>
      <c r="H74" s="58">
        <f t="shared" si="3"/>
        <v>8.4149999999999991</v>
      </c>
    </row>
    <row r="75" spans="1:8" ht="15.75" customHeight="1">
      <c r="A75" s="8" t="s">
        <v>2658</v>
      </c>
      <c r="B75" s="33">
        <v>45036</v>
      </c>
      <c r="C75" s="34" t="s">
        <v>1385</v>
      </c>
      <c r="D75" s="34" t="s">
        <v>4386</v>
      </c>
      <c r="E75" s="6">
        <f t="shared" si="1"/>
        <v>11.23</v>
      </c>
      <c r="F75" s="48">
        <v>2</v>
      </c>
      <c r="G75" s="6">
        <f t="shared" si="2"/>
        <v>5.6150000000000002</v>
      </c>
      <c r="H75" s="58">
        <f t="shared" si="3"/>
        <v>5.6150000000000002</v>
      </c>
    </row>
    <row r="76" spans="1:8" ht="15.75" customHeight="1">
      <c r="A76" s="8" t="s">
        <v>2658</v>
      </c>
      <c r="B76" s="35">
        <v>45036</v>
      </c>
      <c r="C76" s="34" t="s">
        <v>1385</v>
      </c>
      <c r="D76" s="34" t="s">
        <v>572</v>
      </c>
      <c r="E76" s="6">
        <f t="shared" si="1"/>
        <v>3.9</v>
      </c>
      <c r="F76" s="48">
        <v>2</v>
      </c>
      <c r="G76" s="6">
        <f t="shared" si="2"/>
        <v>1.95</v>
      </c>
      <c r="H76" s="58">
        <f t="shared" si="3"/>
        <v>1.95</v>
      </c>
    </row>
    <row r="77" spans="1:8" ht="15.75" customHeight="1">
      <c r="A77" s="8" t="s">
        <v>2658</v>
      </c>
      <c r="B77" s="35">
        <v>45037</v>
      </c>
      <c r="C77" s="34" t="s">
        <v>1010</v>
      </c>
      <c r="D77" s="36" t="s">
        <v>2055</v>
      </c>
      <c r="E77" s="6">
        <f t="shared" si="1"/>
        <v>24.4</v>
      </c>
      <c r="F77" s="48">
        <v>2</v>
      </c>
      <c r="G77" s="6">
        <f t="shared" si="2"/>
        <v>12.2</v>
      </c>
      <c r="H77" s="58">
        <f t="shared" si="3"/>
        <v>12.2</v>
      </c>
    </row>
    <row r="78" spans="1:8" ht="15.75" customHeight="1">
      <c r="A78" s="8" t="s">
        <v>2658</v>
      </c>
      <c r="B78" s="33">
        <v>45037</v>
      </c>
      <c r="C78" s="34" t="s">
        <v>4131</v>
      </c>
      <c r="D78" s="34" t="s">
        <v>648</v>
      </c>
      <c r="E78" s="6">
        <f t="shared" si="1"/>
        <v>22</v>
      </c>
      <c r="F78" s="48">
        <v>2</v>
      </c>
      <c r="G78" s="6">
        <f t="shared" si="2"/>
        <v>11</v>
      </c>
      <c r="H78" s="58">
        <f t="shared" si="3"/>
        <v>11</v>
      </c>
    </row>
    <row r="79" spans="1:8" ht="15.75" customHeight="1">
      <c r="A79" s="8" t="s">
        <v>2658</v>
      </c>
      <c r="B79" s="33">
        <v>45038</v>
      </c>
      <c r="C79" s="34" t="s">
        <v>4387</v>
      </c>
      <c r="D79" s="36" t="s">
        <v>2460</v>
      </c>
      <c r="E79" s="6">
        <f t="shared" si="1"/>
        <v>11.8</v>
      </c>
      <c r="F79" s="48">
        <v>2</v>
      </c>
      <c r="G79" s="6">
        <f t="shared" si="2"/>
        <v>5.9</v>
      </c>
      <c r="H79" s="58">
        <f t="shared" si="3"/>
        <v>5.9</v>
      </c>
    </row>
    <row r="80" spans="1:8" ht="15.75" customHeight="1">
      <c r="A80" s="8" t="s">
        <v>2658</v>
      </c>
      <c r="B80" s="33">
        <v>45038</v>
      </c>
      <c r="C80" s="34" t="s">
        <v>3246</v>
      </c>
      <c r="D80" s="34" t="s">
        <v>2436</v>
      </c>
      <c r="E80" s="6">
        <f t="shared" si="1"/>
        <v>3.85</v>
      </c>
      <c r="F80" s="48">
        <v>2</v>
      </c>
      <c r="G80" s="6">
        <f t="shared" si="2"/>
        <v>1.925</v>
      </c>
      <c r="H80" s="58">
        <f t="shared" si="3"/>
        <v>1.925</v>
      </c>
    </row>
    <row r="81" spans="1:9" ht="15.75" customHeight="1">
      <c r="A81" s="8" t="s">
        <v>2658</v>
      </c>
      <c r="B81" s="35">
        <v>45038</v>
      </c>
      <c r="C81" s="34" t="s">
        <v>2619</v>
      </c>
      <c r="D81" s="34" t="s">
        <v>742</v>
      </c>
      <c r="E81" s="6">
        <f t="shared" si="1"/>
        <v>3.8</v>
      </c>
      <c r="F81" s="48">
        <v>2</v>
      </c>
      <c r="G81" s="6">
        <f t="shared" si="2"/>
        <v>1.9</v>
      </c>
      <c r="H81" s="58">
        <f t="shared" si="3"/>
        <v>1.9</v>
      </c>
    </row>
    <row r="82" spans="1:9" ht="15.75" customHeight="1">
      <c r="A82" s="8" t="s">
        <v>2658</v>
      </c>
      <c r="B82" s="35">
        <v>45038</v>
      </c>
      <c r="C82" s="34" t="s">
        <v>3650</v>
      </c>
      <c r="D82" s="34" t="s">
        <v>66</v>
      </c>
      <c r="E82" s="6">
        <f t="shared" si="1"/>
        <v>2</v>
      </c>
      <c r="F82" s="48">
        <v>2</v>
      </c>
      <c r="G82" s="6">
        <f t="shared" si="2"/>
        <v>1</v>
      </c>
      <c r="H82" s="58">
        <f t="shared" si="3"/>
        <v>1</v>
      </c>
    </row>
    <row r="83" spans="1:9" ht="15.75" customHeight="1">
      <c r="A83" s="8" t="s">
        <v>2658</v>
      </c>
      <c r="B83" s="33">
        <v>45039</v>
      </c>
      <c r="C83" s="34" t="s">
        <v>211</v>
      </c>
      <c r="D83" s="34" t="s">
        <v>4388</v>
      </c>
      <c r="E83" s="6">
        <f t="shared" si="1"/>
        <v>632</v>
      </c>
      <c r="F83" s="48"/>
      <c r="G83" s="6">
        <v>68.8</v>
      </c>
      <c r="H83" s="58">
        <f>E83-G83</f>
        <v>563.20000000000005</v>
      </c>
    </row>
    <row r="84" spans="1:9" ht="15.75" customHeight="1">
      <c r="A84" s="8" t="s">
        <v>2658</v>
      </c>
      <c r="B84" s="35">
        <v>45039</v>
      </c>
      <c r="C84" s="34" t="s">
        <v>2404</v>
      </c>
      <c r="D84" s="34" t="s">
        <v>4389</v>
      </c>
      <c r="E84" s="6">
        <f t="shared" si="1"/>
        <v>338.05</v>
      </c>
      <c r="F84" s="48">
        <v>2</v>
      </c>
      <c r="G84" s="6">
        <f t="shared" ref="G84:G141" si="5">IFERROR(E84/F84,"")</f>
        <v>169.02500000000001</v>
      </c>
      <c r="H84" s="58">
        <f t="shared" ref="H84:H141" si="6">IF(F84=0,E84,E84-G84)</f>
        <v>169.02500000000001</v>
      </c>
    </row>
    <row r="85" spans="1:9" ht="15.75" customHeight="1">
      <c r="A85" s="8" t="s">
        <v>2658</v>
      </c>
      <c r="B85" s="33">
        <v>45039</v>
      </c>
      <c r="C85" s="34" t="s">
        <v>1385</v>
      </c>
      <c r="D85" s="34" t="s">
        <v>4390</v>
      </c>
      <c r="E85" s="6">
        <f t="shared" si="1"/>
        <v>198.72</v>
      </c>
      <c r="F85" s="48">
        <v>2</v>
      </c>
      <c r="G85" s="6">
        <f t="shared" si="5"/>
        <v>99.36</v>
      </c>
      <c r="H85" s="58">
        <f t="shared" si="6"/>
        <v>99.36</v>
      </c>
    </row>
    <row r="86" spans="1:9" ht="15.75" customHeight="1">
      <c r="A86" s="8" t="s">
        <v>2658</v>
      </c>
      <c r="B86" s="35">
        <v>45039</v>
      </c>
      <c r="C86" s="34" t="s">
        <v>1385</v>
      </c>
      <c r="D86" s="34" t="s">
        <v>4391</v>
      </c>
      <c r="E86" s="6">
        <f t="shared" si="1"/>
        <v>77.61</v>
      </c>
      <c r="F86" s="48">
        <v>2</v>
      </c>
      <c r="G86" s="6">
        <f t="shared" si="5"/>
        <v>38.805</v>
      </c>
      <c r="H86" s="58">
        <f t="shared" si="6"/>
        <v>38.805</v>
      </c>
    </row>
    <row r="87" spans="1:9" ht="15.75" customHeight="1">
      <c r="A87" s="8" t="s">
        <v>2658</v>
      </c>
      <c r="B87" s="33">
        <v>45039</v>
      </c>
      <c r="C87" s="34" t="s">
        <v>3877</v>
      </c>
      <c r="D87" s="34" t="s">
        <v>4392</v>
      </c>
      <c r="E87" s="6">
        <f t="shared" si="1"/>
        <v>46.09</v>
      </c>
      <c r="F87" s="48">
        <v>2</v>
      </c>
      <c r="G87" s="6">
        <f t="shared" si="5"/>
        <v>23.045000000000002</v>
      </c>
      <c r="H87" s="58">
        <f t="shared" si="6"/>
        <v>23.045000000000002</v>
      </c>
    </row>
    <row r="88" spans="1:9" ht="15.75" customHeight="1">
      <c r="A88" s="8" t="s">
        <v>2658</v>
      </c>
      <c r="B88" s="33">
        <v>45039</v>
      </c>
      <c r="C88" s="34" t="s">
        <v>3454</v>
      </c>
      <c r="D88" s="34" t="s">
        <v>2780</v>
      </c>
      <c r="E88" s="6">
        <f t="shared" si="1"/>
        <v>4.0999999999999996</v>
      </c>
      <c r="F88" s="48">
        <v>2</v>
      </c>
      <c r="G88" s="6">
        <f t="shared" si="5"/>
        <v>2.0499999999999998</v>
      </c>
      <c r="H88" s="58">
        <f t="shared" si="6"/>
        <v>2.0499999999999998</v>
      </c>
    </row>
    <row r="89" spans="1:9" ht="15.75" customHeight="1">
      <c r="A89" s="8" t="s">
        <v>2658</v>
      </c>
      <c r="B89" s="35">
        <v>45039</v>
      </c>
      <c r="C89" s="34" t="s">
        <v>3454</v>
      </c>
      <c r="D89" s="34" t="s">
        <v>2780</v>
      </c>
      <c r="E89" s="6">
        <f t="shared" si="1"/>
        <v>4.0999999999999996</v>
      </c>
      <c r="F89" s="48">
        <v>2</v>
      </c>
      <c r="G89" s="6">
        <f t="shared" si="5"/>
        <v>2.0499999999999998</v>
      </c>
      <c r="H89" s="58">
        <f t="shared" si="6"/>
        <v>2.0499999999999998</v>
      </c>
    </row>
    <row r="90" spans="1:9" ht="15.75" customHeight="1">
      <c r="A90" s="8" t="s">
        <v>2658</v>
      </c>
      <c r="B90" s="33">
        <v>45039</v>
      </c>
      <c r="C90" s="34" t="s">
        <v>4393</v>
      </c>
      <c r="D90" s="34" t="s">
        <v>792</v>
      </c>
      <c r="E90" s="6">
        <f t="shared" si="1"/>
        <v>4</v>
      </c>
      <c r="F90" s="48">
        <v>2</v>
      </c>
      <c r="G90" s="6">
        <f t="shared" si="5"/>
        <v>2</v>
      </c>
      <c r="H90" s="58">
        <f t="shared" si="6"/>
        <v>2</v>
      </c>
    </row>
    <row r="91" spans="1:9" ht="15.75" customHeight="1">
      <c r="A91" s="8" t="s">
        <v>2658</v>
      </c>
      <c r="B91" s="35">
        <v>45040</v>
      </c>
      <c r="C91" s="34" t="s">
        <v>4211</v>
      </c>
      <c r="D91" s="34" t="s">
        <v>2526</v>
      </c>
      <c r="E91" s="6">
        <f t="shared" si="1"/>
        <v>39.200000000000003</v>
      </c>
      <c r="F91" s="48">
        <v>2</v>
      </c>
      <c r="G91" s="6">
        <f t="shared" si="5"/>
        <v>19.600000000000001</v>
      </c>
      <c r="H91" s="58">
        <f t="shared" si="6"/>
        <v>19.600000000000001</v>
      </c>
    </row>
    <row r="92" spans="1:9" ht="15.75" customHeight="1">
      <c r="A92" s="8" t="s">
        <v>2658</v>
      </c>
      <c r="B92" s="35">
        <v>45040</v>
      </c>
      <c r="C92" s="34" t="s">
        <v>4394</v>
      </c>
      <c r="D92" s="34" t="s">
        <v>4395</v>
      </c>
      <c r="E92" s="6">
        <f t="shared" si="1"/>
        <v>21.1</v>
      </c>
      <c r="F92" s="48">
        <v>2</v>
      </c>
      <c r="G92" s="6">
        <f t="shared" si="5"/>
        <v>10.55</v>
      </c>
      <c r="H92" s="58">
        <f t="shared" si="6"/>
        <v>10.55</v>
      </c>
      <c r="I92" s="34" t="s">
        <v>4327</v>
      </c>
    </row>
    <row r="93" spans="1:9" ht="15.75" customHeight="1">
      <c r="A93" s="8" t="s">
        <v>2658</v>
      </c>
      <c r="B93" s="35">
        <v>45040</v>
      </c>
      <c r="C93" s="34" t="s">
        <v>4131</v>
      </c>
      <c r="D93" s="34" t="s">
        <v>557</v>
      </c>
      <c r="E93" s="6">
        <f t="shared" si="1"/>
        <v>18</v>
      </c>
      <c r="F93" s="48">
        <v>2</v>
      </c>
      <c r="G93" s="6">
        <f t="shared" si="5"/>
        <v>9</v>
      </c>
      <c r="H93" s="58">
        <f t="shared" si="6"/>
        <v>9</v>
      </c>
    </row>
    <row r="94" spans="1:9" ht="15.75" customHeight="1">
      <c r="A94" s="8" t="s">
        <v>2658</v>
      </c>
      <c r="B94" s="35">
        <v>45040</v>
      </c>
      <c r="C94" s="34" t="s">
        <v>3552</v>
      </c>
      <c r="D94" s="34" t="s">
        <v>38</v>
      </c>
      <c r="E94" s="6">
        <f t="shared" si="1"/>
        <v>7.2</v>
      </c>
      <c r="F94" s="48">
        <v>2</v>
      </c>
      <c r="G94" s="6">
        <f t="shared" si="5"/>
        <v>3.6</v>
      </c>
      <c r="H94" s="58">
        <f t="shared" si="6"/>
        <v>3.6</v>
      </c>
    </row>
    <row r="95" spans="1:9" ht="15.75" customHeight="1">
      <c r="A95" s="8" t="s">
        <v>2658</v>
      </c>
      <c r="B95" s="35">
        <v>45040</v>
      </c>
      <c r="C95" s="34" t="s">
        <v>4394</v>
      </c>
      <c r="D95" s="34" t="s">
        <v>1835</v>
      </c>
      <c r="E95" s="6">
        <f t="shared" si="1"/>
        <v>3.3</v>
      </c>
      <c r="F95" s="48">
        <v>2</v>
      </c>
      <c r="G95" s="6">
        <f t="shared" si="5"/>
        <v>1.65</v>
      </c>
      <c r="H95" s="58">
        <f t="shared" si="6"/>
        <v>1.65</v>
      </c>
    </row>
    <row r="96" spans="1:9" ht="15.75" customHeight="1">
      <c r="A96" s="8" t="s">
        <v>2658</v>
      </c>
      <c r="B96" s="35">
        <v>45041</v>
      </c>
      <c r="C96" s="34" t="s">
        <v>4020</v>
      </c>
      <c r="D96" s="34" t="s">
        <v>4396</v>
      </c>
      <c r="E96" s="6">
        <f t="shared" si="1"/>
        <v>42.55</v>
      </c>
      <c r="F96" s="48">
        <v>2</v>
      </c>
      <c r="G96" s="6">
        <f t="shared" si="5"/>
        <v>21.274999999999999</v>
      </c>
      <c r="H96" s="58">
        <f t="shared" si="6"/>
        <v>21.274999999999999</v>
      </c>
    </row>
    <row r="97" spans="1:9" ht="15.75" customHeight="1">
      <c r="A97" s="8" t="s">
        <v>2658</v>
      </c>
      <c r="B97" s="35">
        <v>45041</v>
      </c>
      <c r="C97" s="34" t="s">
        <v>1910</v>
      </c>
      <c r="D97" s="34" t="s">
        <v>61</v>
      </c>
      <c r="E97" s="6">
        <f t="shared" si="1"/>
        <v>2.7</v>
      </c>
      <c r="F97" s="48">
        <v>2</v>
      </c>
      <c r="G97" s="6">
        <f t="shared" si="5"/>
        <v>1.35</v>
      </c>
      <c r="H97" s="58">
        <f t="shared" si="6"/>
        <v>1.35</v>
      </c>
      <c r="I97" s="34" t="s">
        <v>4330</v>
      </c>
    </row>
    <row r="98" spans="1:9" ht="15.75" customHeight="1">
      <c r="A98" s="8" t="s">
        <v>2658</v>
      </c>
      <c r="B98" s="35">
        <v>45042</v>
      </c>
      <c r="C98" s="36" t="s">
        <v>1385</v>
      </c>
      <c r="D98" s="36" t="s">
        <v>3958</v>
      </c>
      <c r="E98" s="6">
        <f t="shared" si="1"/>
        <v>30.45</v>
      </c>
      <c r="F98" s="48">
        <v>2</v>
      </c>
      <c r="G98" s="6">
        <f t="shared" si="5"/>
        <v>15.225</v>
      </c>
      <c r="H98" s="58">
        <f t="shared" si="6"/>
        <v>15.225</v>
      </c>
    </row>
    <row r="99" spans="1:9" ht="15.75" customHeight="1">
      <c r="A99" s="8" t="s">
        <v>2658</v>
      </c>
      <c r="B99" s="33">
        <v>45042</v>
      </c>
      <c r="C99" s="34" t="s">
        <v>3169</v>
      </c>
      <c r="D99" s="34" t="s">
        <v>3780</v>
      </c>
      <c r="E99" s="6">
        <f t="shared" si="1"/>
        <v>25.3</v>
      </c>
      <c r="F99" s="48">
        <v>2</v>
      </c>
      <c r="G99" s="6">
        <f t="shared" si="5"/>
        <v>12.65</v>
      </c>
      <c r="H99" s="58">
        <f t="shared" si="6"/>
        <v>12.65</v>
      </c>
    </row>
    <row r="100" spans="1:9" ht="15.75" customHeight="1">
      <c r="A100" s="8" t="s">
        <v>2658</v>
      </c>
      <c r="B100" s="35">
        <v>45042</v>
      </c>
      <c r="C100" s="34" t="s">
        <v>3397</v>
      </c>
      <c r="D100" s="34" t="s">
        <v>4397</v>
      </c>
      <c r="E100" s="6">
        <f t="shared" si="1"/>
        <v>10.39</v>
      </c>
      <c r="F100" s="48">
        <v>2</v>
      </c>
      <c r="G100" s="6">
        <f t="shared" si="5"/>
        <v>5.1950000000000003</v>
      </c>
      <c r="H100" s="58">
        <f t="shared" si="6"/>
        <v>5.1950000000000003</v>
      </c>
    </row>
    <row r="101" spans="1:9" ht="15.75" customHeight="1">
      <c r="A101" s="8" t="s">
        <v>2658</v>
      </c>
      <c r="B101" s="33">
        <v>45042</v>
      </c>
      <c r="C101" s="34" t="s">
        <v>4398</v>
      </c>
      <c r="D101" s="34" t="s">
        <v>1973</v>
      </c>
      <c r="E101" s="6">
        <f t="shared" si="1"/>
        <v>9.8000000000000007</v>
      </c>
      <c r="F101" s="48">
        <v>2</v>
      </c>
      <c r="G101" s="6">
        <f t="shared" si="5"/>
        <v>4.9000000000000004</v>
      </c>
      <c r="H101" s="58">
        <f t="shared" si="6"/>
        <v>4.9000000000000004</v>
      </c>
    </row>
    <row r="102" spans="1:9" ht="15.75" customHeight="1">
      <c r="A102" s="8" t="s">
        <v>2658</v>
      </c>
      <c r="B102" s="33">
        <v>45042</v>
      </c>
      <c r="C102" s="34" t="s">
        <v>2466</v>
      </c>
      <c r="D102" s="36" t="s">
        <v>2698</v>
      </c>
      <c r="E102" s="6">
        <f t="shared" si="1"/>
        <v>6.2</v>
      </c>
      <c r="F102" s="48">
        <v>2</v>
      </c>
      <c r="G102" s="6">
        <f t="shared" si="5"/>
        <v>3.1</v>
      </c>
      <c r="H102" s="58">
        <f t="shared" si="6"/>
        <v>3.1</v>
      </c>
    </row>
    <row r="103" spans="1:9" ht="15.75" customHeight="1">
      <c r="A103" s="8" t="s">
        <v>2658</v>
      </c>
      <c r="B103" s="33">
        <v>45042</v>
      </c>
      <c r="C103" s="34" t="s">
        <v>4399</v>
      </c>
      <c r="D103" s="34" t="s">
        <v>62</v>
      </c>
      <c r="E103" s="6">
        <f t="shared" si="1"/>
        <v>2.2999999999999998</v>
      </c>
      <c r="F103" s="48">
        <v>2</v>
      </c>
      <c r="G103" s="6">
        <f t="shared" si="5"/>
        <v>1.1499999999999999</v>
      </c>
      <c r="H103" s="58">
        <f t="shared" si="6"/>
        <v>1.1499999999999999</v>
      </c>
    </row>
    <row r="104" spans="1:9" ht="15.75" customHeight="1">
      <c r="A104" s="8" t="s">
        <v>2658</v>
      </c>
      <c r="B104" s="35">
        <v>45043</v>
      </c>
      <c r="C104" s="34" t="s">
        <v>3595</v>
      </c>
      <c r="D104" s="34" t="s">
        <v>4400</v>
      </c>
      <c r="E104" s="6">
        <f t="shared" si="1"/>
        <v>30.85</v>
      </c>
      <c r="F104" s="48">
        <v>2</v>
      </c>
      <c r="G104" s="6">
        <f t="shared" si="5"/>
        <v>15.425000000000001</v>
      </c>
      <c r="H104" s="58">
        <f t="shared" si="6"/>
        <v>15.425000000000001</v>
      </c>
    </row>
    <row r="105" spans="1:9" ht="15.75" customHeight="1">
      <c r="A105" s="8" t="s">
        <v>2658</v>
      </c>
      <c r="B105" s="35">
        <v>45043</v>
      </c>
      <c r="C105" s="34" t="s">
        <v>4399</v>
      </c>
      <c r="D105" s="34" t="s">
        <v>742</v>
      </c>
      <c r="E105" s="6">
        <f t="shared" si="1"/>
        <v>3.8</v>
      </c>
      <c r="F105" s="48">
        <v>2</v>
      </c>
      <c r="G105" s="6">
        <f t="shared" si="5"/>
        <v>1.9</v>
      </c>
      <c r="H105" s="58">
        <f t="shared" si="6"/>
        <v>1.9</v>
      </c>
    </row>
    <row r="106" spans="1:9" ht="15.75" customHeight="1">
      <c r="A106" s="8" t="s">
        <v>2658</v>
      </c>
      <c r="B106" s="33">
        <v>45043</v>
      </c>
      <c r="C106" s="34" t="s">
        <v>3925</v>
      </c>
      <c r="D106" s="34" t="s">
        <v>61</v>
      </c>
      <c r="E106" s="6">
        <f t="shared" si="1"/>
        <v>2.7</v>
      </c>
      <c r="F106" s="48">
        <v>2</v>
      </c>
      <c r="G106" s="6">
        <f t="shared" si="5"/>
        <v>1.35</v>
      </c>
      <c r="H106" s="58">
        <f t="shared" si="6"/>
        <v>1.35</v>
      </c>
    </row>
    <row r="107" spans="1:9" ht="15.75" customHeight="1">
      <c r="A107" s="8" t="s">
        <v>2658</v>
      </c>
      <c r="B107" s="35">
        <v>45044</v>
      </c>
      <c r="C107" s="34" t="s">
        <v>4401</v>
      </c>
      <c r="D107" s="34" t="s">
        <v>4402</v>
      </c>
      <c r="E107" s="6">
        <f t="shared" si="1"/>
        <v>136</v>
      </c>
      <c r="F107" s="48">
        <v>2</v>
      </c>
      <c r="G107" s="6">
        <f t="shared" si="5"/>
        <v>68</v>
      </c>
      <c r="H107" s="58">
        <f t="shared" si="6"/>
        <v>68</v>
      </c>
    </row>
    <row r="108" spans="1:9" ht="15.75" customHeight="1">
      <c r="A108" s="8" t="s">
        <v>2658</v>
      </c>
      <c r="B108" s="35">
        <v>45044</v>
      </c>
      <c r="C108" s="34" t="s">
        <v>3916</v>
      </c>
      <c r="D108" s="34" t="s">
        <v>749</v>
      </c>
      <c r="E108" s="6">
        <f t="shared" si="1"/>
        <v>70</v>
      </c>
      <c r="F108" s="48">
        <v>2</v>
      </c>
      <c r="G108" s="6">
        <f t="shared" si="5"/>
        <v>35</v>
      </c>
      <c r="H108" s="58">
        <f t="shared" si="6"/>
        <v>35</v>
      </c>
    </row>
    <row r="109" spans="1:9" ht="15.75" customHeight="1">
      <c r="A109" s="8" t="s">
        <v>2658</v>
      </c>
      <c r="B109" s="35">
        <v>45044</v>
      </c>
      <c r="C109" s="34" t="s">
        <v>1385</v>
      </c>
      <c r="D109" s="34" t="s">
        <v>1439</v>
      </c>
      <c r="E109" s="6">
        <f t="shared" si="1"/>
        <v>17.350000000000001</v>
      </c>
      <c r="F109" s="48">
        <v>2</v>
      </c>
      <c r="G109" s="6">
        <f t="shared" si="5"/>
        <v>8.6750000000000007</v>
      </c>
      <c r="H109" s="58">
        <f t="shared" si="6"/>
        <v>8.6750000000000007</v>
      </c>
    </row>
    <row r="110" spans="1:9" ht="15.75" customHeight="1">
      <c r="A110" s="8" t="s">
        <v>2658</v>
      </c>
      <c r="B110" s="35">
        <v>45044</v>
      </c>
      <c r="C110" s="34" t="s">
        <v>3753</v>
      </c>
      <c r="D110" s="34" t="s">
        <v>3281</v>
      </c>
      <c r="E110" s="6">
        <f t="shared" si="1"/>
        <v>13.6</v>
      </c>
      <c r="F110" s="48">
        <v>2</v>
      </c>
      <c r="G110" s="6">
        <f t="shared" si="5"/>
        <v>6.8</v>
      </c>
      <c r="H110" s="58">
        <f t="shared" si="6"/>
        <v>6.8</v>
      </c>
    </row>
    <row r="111" spans="1:9" ht="15.75" customHeight="1">
      <c r="A111" s="8" t="s">
        <v>2658</v>
      </c>
      <c r="B111" s="35">
        <v>45044</v>
      </c>
      <c r="C111" s="34" t="s">
        <v>4403</v>
      </c>
      <c r="D111" s="34" t="s">
        <v>325</v>
      </c>
      <c r="E111" s="6">
        <f t="shared" si="1"/>
        <v>13.4</v>
      </c>
      <c r="F111" s="48">
        <v>2</v>
      </c>
      <c r="G111" s="6">
        <f t="shared" si="5"/>
        <v>6.7</v>
      </c>
      <c r="H111" s="58">
        <f t="shared" si="6"/>
        <v>6.7</v>
      </c>
    </row>
    <row r="112" spans="1:9" ht="15.75" customHeight="1">
      <c r="A112" s="8" t="s">
        <v>2658</v>
      </c>
      <c r="B112" s="33">
        <v>45044</v>
      </c>
      <c r="C112" s="34" t="s">
        <v>4404</v>
      </c>
      <c r="D112" s="34" t="s">
        <v>358</v>
      </c>
      <c r="E112" s="6">
        <f t="shared" si="1"/>
        <v>10</v>
      </c>
      <c r="F112" s="48">
        <v>2</v>
      </c>
      <c r="G112" s="6">
        <f t="shared" si="5"/>
        <v>5</v>
      </c>
      <c r="H112" s="58">
        <f t="shared" si="6"/>
        <v>5</v>
      </c>
    </row>
    <row r="113" spans="1:8" ht="15.75" customHeight="1">
      <c r="A113" s="8" t="s">
        <v>2658</v>
      </c>
      <c r="B113" s="33">
        <v>45044</v>
      </c>
      <c r="C113" s="34" t="s">
        <v>3552</v>
      </c>
      <c r="D113" s="34" t="s">
        <v>38</v>
      </c>
      <c r="E113" s="6">
        <f t="shared" si="1"/>
        <v>7.2</v>
      </c>
      <c r="F113" s="48">
        <v>2</v>
      </c>
      <c r="G113" s="6">
        <f t="shared" si="5"/>
        <v>3.6</v>
      </c>
      <c r="H113" s="58">
        <f t="shared" si="6"/>
        <v>3.6</v>
      </c>
    </row>
    <row r="114" spans="1:8" ht="15.75" customHeight="1">
      <c r="A114" s="8" t="s">
        <v>3361</v>
      </c>
      <c r="B114" s="35">
        <v>45045</v>
      </c>
      <c r="C114" s="34" t="s">
        <v>292</v>
      </c>
      <c r="D114" s="34" t="s">
        <v>4405</v>
      </c>
      <c r="E114" s="6">
        <f t="shared" si="1"/>
        <v>69.97</v>
      </c>
      <c r="F114" s="48">
        <v>2</v>
      </c>
      <c r="G114" s="6">
        <f t="shared" si="5"/>
        <v>34.984999999999999</v>
      </c>
      <c r="H114" s="58">
        <f t="shared" si="6"/>
        <v>34.984999999999999</v>
      </c>
    </row>
    <row r="115" spans="1:8" ht="15.75" customHeight="1">
      <c r="A115" s="8" t="s">
        <v>2658</v>
      </c>
      <c r="B115" s="33">
        <v>45045</v>
      </c>
      <c r="C115" s="34" t="s">
        <v>1385</v>
      </c>
      <c r="D115" s="34" t="s">
        <v>4406</v>
      </c>
      <c r="E115" s="6">
        <f t="shared" si="1"/>
        <v>62.45</v>
      </c>
      <c r="F115" s="48">
        <v>2</v>
      </c>
      <c r="G115" s="6">
        <f t="shared" si="5"/>
        <v>31.225000000000001</v>
      </c>
      <c r="H115" s="58">
        <f t="shared" si="6"/>
        <v>31.225000000000001</v>
      </c>
    </row>
    <row r="116" spans="1:8" ht="15.75" customHeight="1">
      <c r="A116" s="8" t="s">
        <v>2658</v>
      </c>
      <c r="B116" s="35">
        <v>45045</v>
      </c>
      <c r="C116" s="34" t="s">
        <v>4407</v>
      </c>
      <c r="D116" s="34" t="s">
        <v>4408</v>
      </c>
      <c r="E116" s="6">
        <f t="shared" si="1"/>
        <v>50.12</v>
      </c>
      <c r="F116" s="48">
        <v>2</v>
      </c>
      <c r="G116" s="6">
        <f t="shared" si="5"/>
        <v>25.06</v>
      </c>
      <c r="H116" s="58">
        <f t="shared" si="6"/>
        <v>25.06</v>
      </c>
    </row>
    <row r="117" spans="1:8" ht="15.75" customHeight="1">
      <c r="A117" s="8" t="s">
        <v>2658</v>
      </c>
      <c r="B117" s="33">
        <v>45045</v>
      </c>
      <c r="C117" s="34" t="s">
        <v>3397</v>
      </c>
      <c r="D117" s="34" t="s">
        <v>4409</v>
      </c>
      <c r="E117" s="6">
        <f t="shared" si="1"/>
        <v>44.46</v>
      </c>
      <c r="F117" s="48">
        <v>2</v>
      </c>
      <c r="G117" s="6">
        <f t="shared" si="5"/>
        <v>22.23</v>
      </c>
      <c r="H117" s="58">
        <f t="shared" si="6"/>
        <v>22.23</v>
      </c>
    </row>
    <row r="118" spans="1:8" ht="15.75" customHeight="1">
      <c r="A118" s="8" t="s">
        <v>2658</v>
      </c>
      <c r="B118" s="35">
        <v>45045</v>
      </c>
      <c r="C118" s="34" t="s">
        <v>3954</v>
      </c>
      <c r="D118" s="34" t="s">
        <v>1234</v>
      </c>
      <c r="E118" s="6">
        <f t="shared" si="1"/>
        <v>24.9</v>
      </c>
      <c r="F118" s="48">
        <v>2</v>
      </c>
      <c r="G118" s="6">
        <f t="shared" si="5"/>
        <v>12.45</v>
      </c>
      <c r="H118" s="58">
        <f t="shared" si="6"/>
        <v>12.45</v>
      </c>
    </row>
    <row r="119" spans="1:8" ht="15.75" customHeight="1">
      <c r="A119" s="8" t="s">
        <v>2658</v>
      </c>
      <c r="B119" s="35">
        <v>45045</v>
      </c>
      <c r="C119" s="34" t="s">
        <v>4410</v>
      </c>
      <c r="D119" s="34" t="s">
        <v>2218</v>
      </c>
      <c r="E119" s="6">
        <f t="shared" si="1"/>
        <v>16.55</v>
      </c>
      <c r="F119" s="48">
        <v>2</v>
      </c>
      <c r="G119" s="6">
        <f t="shared" si="5"/>
        <v>8.2750000000000004</v>
      </c>
      <c r="H119" s="58">
        <f t="shared" si="6"/>
        <v>8.2750000000000004</v>
      </c>
    </row>
    <row r="120" spans="1:8" ht="15.75" customHeight="1">
      <c r="A120" s="8" t="s">
        <v>2658</v>
      </c>
      <c r="B120" s="35">
        <v>45045</v>
      </c>
      <c r="C120" s="34" t="s">
        <v>4411</v>
      </c>
      <c r="D120" s="34" t="s">
        <v>1980</v>
      </c>
      <c r="E120" s="6">
        <f t="shared" si="1"/>
        <v>7.5</v>
      </c>
      <c r="F120" s="48">
        <v>2</v>
      </c>
      <c r="G120" s="6">
        <f t="shared" si="5"/>
        <v>3.75</v>
      </c>
      <c r="H120" s="58">
        <f t="shared" si="6"/>
        <v>3.75</v>
      </c>
    </row>
    <row r="121" spans="1:8" ht="15.75" customHeight="1">
      <c r="A121" s="8" t="s">
        <v>2658</v>
      </c>
      <c r="B121" s="33">
        <v>45046</v>
      </c>
      <c r="C121" s="34" t="s">
        <v>4211</v>
      </c>
      <c r="D121" s="34" t="s">
        <v>4412</v>
      </c>
      <c r="E121" s="6">
        <f t="shared" si="1"/>
        <v>43.96</v>
      </c>
      <c r="F121" s="48">
        <v>2</v>
      </c>
      <c r="G121" s="6">
        <f t="shared" si="5"/>
        <v>21.98</v>
      </c>
      <c r="H121" s="58">
        <f t="shared" si="6"/>
        <v>21.98</v>
      </c>
    </row>
    <row r="122" spans="1:8" ht="15.75" customHeight="1">
      <c r="A122" s="8" t="s">
        <v>2658</v>
      </c>
      <c r="B122" s="35">
        <v>45046</v>
      </c>
      <c r="C122" s="34" t="s">
        <v>4413</v>
      </c>
      <c r="D122" s="34" t="s">
        <v>3390</v>
      </c>
      <c r="E122" s="6">
        <f t="shared" si="1"/>
        <v>12.51</v>
      </c>
      <c r="F122" s="48">
        <v>2</v>
      </c>
      <c r="G122" s="6">
        <f t="shared" si="5"/>
        <v>6.2549999999999999</v>
      </c>
      <c r="H122" s="58">
        <f t="shared" si="6"/>
        <v>6.2549999999999999</v>
      </c>
    </row>
    <row r="123" spans="1:8" ht="15.75" customHeight="1">
      <c r="A123" s="8" t="s">
        <v>2658</v>
      </c>
      <c r="B123" s="33">
        <v>45046</v>
      </c>
      <c r="C123" s="34" t="s">
        <v>4413</v>
      </c>
      <c r="D123" s="34" t="s">
        <v>4414</v>
      </c>
      <c r="E123" s="6">
        <f t="shared" si="1"/>
        <v>12.37</v>
      </c>
      <c r="F123" s="48">
        <v>2</v>
      </c>
      <c r="G123" s="6">
        <f t="shared" si="5"/>
        <v>6.1849999999999996</v>
      </c>
      <c r="H123" s="58">
        <f t="shared" si="6"/>
        <v>6.1849999999999996</v>
      </c>
    </row>
    <row r="124" spans="1:8" ht="15.75" customHeight="1">
      <c r="A124" s="8" t="s">
        <v>2658</v>
      </c>
      <c r="B124" s="33">
        <v>45046</v>
      </c>
      <c r="C124" s="34" t="s">
        <v>4415</v>
      </c>
      <c r="D124" s="34" t="s">
        <v>4416</v>
      </c>
      <c r="E124" s="6">
        <f t="shared" si="1"/>
        <v>0.84</v>
      </c>
      <c r="F124" s="48">
        <v>2</v>
      </c>
      <c r="G124" s="6">
        <f t="shared" si="5"/>
        <v>0.42</v>
      </c>
      <c r="H124" s="58">
        <f t="shared" si="6"/>
        <v>0.42</v>
      </c>
    </row>
    <row r="125" spans="1:8" ht="15.75" customHeight="1">
      <c r="A125" s="8" t="s">
        <v>2658</v>
      </c>
      <c r="B125" s="33">
        <v>45047</v>
      </c>
      <c r="C125" s="34" t="s">
        <v>4417</v>
      </c>
      <c r="D125" s="34" t="s">
        <v>4418</v>
      </c>
      <c r="E125" s="6">
        <f t="shared" si="1"/>
        <v>648.1</v>
      </c>
      <c r="F125" s="48">
        <v>2</v>
      </c>
      <c r="G125" s="6">
        <f t="shared" si="5"/>
        <v>324.05</v>
      </c>
      <c r="H125" s="58">
        <f t="shared" si="6"/>
        <v>324.05</v>
      </c>
    </row>
    <row r="126" spans="1:8" ht="15.75" customHeight="1">
      <c r="A126" s="8" t="s">
        <v>2658</v>
      </c>
      <c r="B126" s="35">
        <v>45047</v>
      </c>
      <c r="C126" s="34" t="s">
        <v>211</v>
      </c>
      <c r="D126" s="36" t="s">
        <v>4419</v>
      </c>
      <c r="E126" s="6">
        <f t="shared" si="1"/>
        <v>77.2</v>
      </c>
      <c r="F126" s="48">
        <v>2</v>
      </c>
      <c r="G126" s="6">
        <f t="shared" si="5"/>
        <v>38.6</v>
      </c>
      <c r="H126" s="58">
        <f t="shared" si="6"/>
        <v>38.6</v>
      </c>
    </row>
    <row r="127" spans="1:8" ht="15.75" customHeight="1">
      <c r="A127" s="8" t="s">
        <v>2658</v>
      </c>
      <c r="B127" s="35">
        <v>45047</v>
      </c>
      <c r="C127" s="34" t="s">
        <v>823</v>
      </c>
      <c r="D127" s="34" t="s">
        <v>4420</v>
      </c>
      <c r="E127" s="6">
        <f t="shared" si="1"/>
        <v>76.98</v>
      </c>
      <c r="F127" s="48">
        <v>2</v>
      </c>
      <c r="G127" s="6">
        <f t="shared" si="5"/>
        <v>38.49</v>
      </c>
      <c r="H127" s="58">
        <f t="shared" si="6"/>
        <v>38.49</v>
      </c>
    </row>
    <row r="128" spans="1:8" ht="15.75" customHeight="1">
      <c r="A128" s="8" t="s">
        <v>2658</v>
      </c>
      <c r="B128" s="35">
        <v>45047</v>
      </c>
      <c r="C128" s="34" t="s">
        <v>2017</v>
      </c>
      <c r="D128" s="34" t="s">
        <v>4421</v>
      </c>
      <c r="E128" s="6">
        <f t="shared" si="1"/>
        <v>21.42</v>
      </c>
      <c r="F128" s="48">
        <v>2</v>
      </c>
      <c r="G128" s="6">
        <f t="shared" si="5"/>
        <v>10.71</v>
      </c>
      <c r="H128" s="58">
        <f t="shared" si="6"/>
        <v>10.71</v>
      </c>
    </row>
    <row r="129" spans="1:8" ht="15.75" customHeight="1">
      <c r="A129" s="8" t="s">
        <v>2658</v>
      </c>
      <c r="B129" s="35">
        <v>45047</v>
      </c>
      <c r="C129" s="34" t="s">
        <v>4422</v>
      </c>
      <c r="D129" s="36" t="s">
        <v>3393</v>
      </c>
      <c r="E129" s="6">
        <f t="shared" si="1"/>
        <v>12.4</v>
      </c>
      <c r="F129" s="48">
        <v>2</v>
      </c>
      <c r="G129" s="6">
        <f t="shared" si="5"/>
        <v>6.2</v>
      </c>
      <c r="H129" s="58">
        <f t="shared" si="6"/>
        <v>6.2</v>
      </c>
    </row>
    <row r="130" spans="1:8" ht="15.75" customHeight="1">
      <c r="A130" s="8" t="s">
        <v>2658</v>
      </c>
      <c r="B130" s="35">
        <v>45047</v>
      </c>
      <c r="C130" s="34" t="s">
        <v>951</v>
      </c>
      <c r="D130" s="34" t="s">
        <v>272</v>
      </c>
      <c r="E130" s="6">
        <f t="shared" si="1"/>
        <v>10.5</v>
      </c>
      <c r="F130" s="48">
        <v>2</v>
      </c>
      <c r="G130" s="6">
        <f t="shared" si="5"/>
        <v>5.25</v>
      </c>
      <c r="H130" s="58">
        <f t="shared" si="6"/>
        <v>5.25</v>
      </c>
    </row>
    <row r="131" spans="1:8" ht="15.75" customHeight="1">
      <c r="A131" s="8" t="s">
        <v>2658</v>
      </c>
      <c r="B131" s="33">
        <v>45047</v>
      </c>
      <c r="C131" s="34" t="s">
        <v>951</v>
      </c>
      <c r="D131" s="34" t="s">
        <v>34</v>
      </c>
      <c r="E131" s="6">
        <f t="shared" si="1"/>
        <v>7.9</v>
      </c>
      <c r="F131" s="48">
        <v>2</v>
      </c>
      <c r="G131" s="6">
        <f t="shared" si="5"/>
        <v>3.95</v>
      </c>
      <c r="H131" s="58">
        <f t="shared" si="6"/>
        <v>3.95</v>
      </c>
    </row>
    <row r="132" spans="1:8" ht="15.75" customHeight="1">
      <c r="A132" s="8" t="s">
        <v>2658</v>
      </c>
      <c r="B132" s="33">
        <v>45047</v>
      </c>
      <c r="C132" s="34" t="s">
        <v>1916</v>
      </c>
      <c r="D132" s="34" t="s">
        <v>4423</v>
      </c>
      <c r="E132" s="6">
        <f t="shared" si="1"/>
        <v>7.67</v>
      </c>
      <c r="F132" s="48">
        <v>2</v>
      </c>
      <c r="G132" s="6">
        <f t="shared" si="5"/>
        <v>3.835</v>
      </c>
      <c r="H132" s="58">
        <f t="shared" si="6"/>
        <v>3.835</v>
      </c>
    </row>
    <row r="133" spans="1:8" ht="15.75" customHeight="1">
      <c r="A133" s="8" t="s">
        <v>2658</v>
      </c>
      <c r="B133" s="33">
        <v>45047</v>
      </c>
      <c r="C133" s="34" t="s">
        <v>3753</v>
      </c>
      <c r="D133" s="34" t="s">
        <v>44</v>
      </c>
      <c r="E133" s="6">
        <f t="shared" si="1"/>
        <v>6.9</v>
      </c>
      <c r="F133" s="48">
        <v>2</v>
      </c>
      <c r="G133" s="6">
        <f t="shared" si="5"/>
        <v>3.45</v>
      </c>
      <c r="H133" s="58">
        <f t="shared" si="6"/>
        <v>3.45</v>
      </c>
    </row>
    <row r="134" spans="1:8" ht="15.75" customHeight="1">
      <c r="A134" s="8" t="s">
        <v>2658</v>
      </c>
      <c r="B134" s="35">
        <v>45047</v>
      </c>
      <c r="C134" s="34" t="s">
        <v>9</v>
      </c>
      <c r="D134" s="34" t="s">
        <v>2853</v>
      </c>
      <c r="E134" s="6">
        <f t="shared" si="1"/>
        <v>3.7</v>
      </c>
      <c r="F134" s="48">
        <v>2</v>
      </c>
      <c r="G134" s="6">
        <f t="shared" si="5"/>
        <v>1.85</v>
      </c>
      <c r="H134" s="58">
        <f t="shared" si="6"/>
        <v>1.85</v>
      </c>
    </row>
    <row r="135" spans="1:8" ht="15.75" customHeight="1">
      <c r="A135" s="8" t="s">
        <v>2658</v>
      </c>
      <c r="B135" s="35">
        <v>45047</v>
      </c>
      <c r="C135" s="34" t="s">
        <v>1010</v>
      </c>
      <c r="D135" s="34" t="s">
        <v>3178</v>
      </c>
      <c r="E135" s="6">
        <f t="shared" si="1"/>
        <v>3.15</v>
      </c>
      <c r="F135" s="48">
        <v>2</v>
      </c>
      <c r="G135" s="6">
        <f t="shared" si="5"/>
        <v>1.575</v>
      </c>
      <c r="H135" s="58">
        <f t="shared" si="6"/>
        <v>1.575</v>
      </c>
    </row>
    <row r="136" spans="1:8" ht="15.75" customHeight="1">
      <c r="A136" s="8" t="s">
        <v>2658</v>
      </c>
      <c r="B136" s="33">
        <v>45047</v>
      </c>
      <c r="C136" s="34" t="s">
        <v>4424</v>
      </c>
      <c r="D136" s="34" t="s">
        <v>3486</v>
      </c>
      <c r="E136" s="6">
        <f t="shared" si="1"/>
        <v>1.38</v>
      </c>
      <c r="F136" s="48">
        <v>2</v>
      </c>
      <c r="G136" s="6">
        <f t="shared" si="5"/>
        <v>0.69</v>
      </c>
      <c r="H136" s="58">
        <f t="shared" si="6"/>
        <v>0.69</v>
      </c>
    </row>
    <row r="137" spans="1:8" ht="15.75" customHeight="1">
      <c r="A137" s="8" t="s">
        <v>2658</v>
      </c>
      <c r="B137" s="35">
        <v>45048</v>
      </c>
      <c r="C137" s="34" t="s">
        <v>1385</v>
      </c>
      <c r="D137" s="34" t="s">
        <v>4425</v>
      </c>
      <c r="E137" s="6">
        <f t="shared" si="1"/>
        <v>45.23</v>
      </c>
      <c r="F137" s="48">
        <v>2</v>
      </c>
      <c r="G137" s="6">
        <f t="shared" si="5"/>
        <v>22.614999999999998</v>
      </c>
      <c r="H137" s="58">
        <f t="shared" si="6"/>
        <v>22.614999999999998</v>
      </c>
    </row>
    <row r="138" spans="1:8" ht="15.75" customHeight="1">
      <c r="A138" s="8" t="s">
        <v>2658</v>
      </c>
      <c r="B138" s="35">
        <v>45048</v>
      </c>
      <c r="C138" s="34" t="s">
        <v>4426</v>
      </c>
      <c r="D138" s="34" t="s">
        <v>1583</v>
      </c>
      <c r="E138" s="6">
        <f t="shared" si="1"/>
        <v>26.9</v>
      </c>
      <c r="F138" s="48">
        <v>2</v>
      </c>
      <c r="G138" s="6">
        <f t="shared" si="5"/>
        <v>13.45</v>
      </c>
      <c r="H138" s="58">
        <f t="shared" si="6"/>
        <v>13.45</v>
      </c>
    </row>
    <row r="139" spans="1:8" ht="15.75" customHeight="1">
      <c r="A139" s="8" t="s">
        <v>2658</v>
      </c>
      <c r="B139" s="35">
        <v>45048</v>
      </c>
      <c r="C139" s="34" t="s">
        <v>1385</v>
      </c>
      <c r="D139" s="34" t="s">
        <v>4427</v>
      </c>
      <c r="E139" s="6">
        <f t="shared" si="1"/>
        <v>24.76</v>
      </c>
      <c r="F139" s="48">
        <v>2</v>
      </c>
      <c r="G139" s="6">
        <f t="shared" si="5"/>
        <v>12.38</v>
      </c>
      <c r="H139" s="58">
        <f t="shared" si="6"/>
        <v>12.38</v>
      </c>
    </row>
    <row r="140" spans="1:8" ht="15.75" customHeight="1">
      <c r="A140" s="8" t="s">
        <v>2658</v>
      </c>
      <c r="B140" s="35">
        <v>45048</v>
      </c>
      <c r="C140" s="34" t="s">
        <v>4426</v>
      </c>
      <c r="D140" s="34" t="s">
        <v>25</v>
      </c>
      <c r="E140" s="6">
        <f t="shared" si="1"/>
        <v>11.9</v>
      </c>
      <c r="F140" s="48">
        <v>2</v>
      </c>
      <c r="G140" s="6">
        <f t="shared" si="5"/>
        <v>5.95</v>
      </c>
      <c r="H140" s="58">
        <f t="shared" si="6"/>
        <v>5.95</v>
      </c>
    </row>
    <row r="141" spans="1:8" ht="15.75" customHeight="1">
      <c r="A141" s="8" t="s">
        <v>2658</v>
      </c>
      <c r="B141" s="35">
        <v>45048</v>
      </c>
      <c r="C141" s="34" t="s">
        <v>3983</v>
      </c>
      <c r="D141" s="34" t="s">
        <v>695</v>
      </c>
      <c r="E141" s="6">
        <f t="shared" si="1"/>
        <v>5.3</v>
      </c>
      <c r="F141" s="48">
        <v>2</v>
      </c>
      <c r="G141" s="6">
        <f t="shared" si="5"/>
        <v>2.65</v>
      </c>
      <c r="H141" s="58">
        <f t="shared" si="6"/>
        <v>2.65</v>
      </c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5"/>
      <c r="E144" s="6"/>
      <c r="F144" s="49"/>
      <c r="G144" s="6"/>
      <c r="H144" s="58"/>
    </row>
    <row r="145" spans="1:8" ht="15.75" customHeight="1">
      <c r="A145" s="8"/>
      <c r="B145" s="35"/>
      <c r="E145" s="6"/>
      <c r="F145" s="49"/>
      <c r="G145" s="6"/>
      <c r="H145" s="58"/>
    </row>
    <row r="146" spans="1:8" ht="15.75" customHeight="1">
      <c r="A146" s="8"/>
      <c r="B146" s="35"/>
      <c r="E146" s="6"/>
      <c r="F146" s="49"/>
      <c r="G146" s="6"/>
      <c r="H146" s="58"/>
    </row>
    <row r="147" spans="1:8" ht="15.75" customHeight="1">
      <c r="A147" s="8"/>
      <c r="B147" s="33"/>
      <c r="E147" s="6"/>
      <c r="F147" s="49"/>
      <c r="G147" s="6"/>
      <c r="H147" s="58"/>
    </row>
    <row r="148" spans="1:8" ht="15.75" customHeight="1">
      <c r="A148" s="8"/>
      <c r="B148" s="33"/>
      <c r="E148" s="6"/>
      <c r="F148" s="49"/>
      <c r="G148" s="6"/>
      <c r="H148" s="58"/>
    </row>
    <row r="149" spans="1:8" ht="15.75" customHeight="1">
      <c r="A149" s="8"/>
      <c r="B149" s="33"/>
      <c r="E149" s="6"/>
      <c r="F149" s="49"/>
      <c r="G149" s="6"/>
      <c r="H149" s="58"/>
    </row>
    <row r="150" spans="1:8" ht="15.75" customHeight="1">
      <c r="A150" s="8"/>
      <c r="B150" s="35"/>
      <c r="E150" s="6"/>
      <c r="F150" s="49"/>
      <c r="G150" s="6"/>
      <c r="H150" s="58"/>
    </row>
    <row r="151" spans="1:8" ht="15.75" customHeight="1">
      <c r="A151" s="8"/>
      <c r="B151" s="35"/>
      <c r="E151" s="6"/>
      <c r="F151" s="49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3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33"/>
      <c r="E166" s="6"/>
      <c r="F166" s="49"/>
      <c r="G166" s="6"/>
      <c r="H166" s="58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</sheetData>
  <autoFilter ref="A2:H141" xr:uid="{00000000-0009-0000-0000-00003B000000}">
    <sortState xmlns:xlrd2="http://schemas.microsoft.com/office/spreadsheetml/2017/richdata2" ref="A2:H141">
      <sortCondition ref="B2:B141"/>
      <sortCondition descending="1" ref="E2:E14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6" xr:uid="{6597D187-B267-40E6-9D3D-551A0CD63D86}">
        <sortState xmlns:xlrd2="http://schemas.microsoft.com/office/spreadsheetml/2017/richdata2" ref="A2:H166">
          <sortCondition descending="1" ref="E2:E166"/>
          <sortCondition descending="1" ref="H2:H166"/>
        </sortState>
      </autoFilter>
    </customSheetView>
  </customSheetView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4428</v>
      </c>
      <c r="B1" s="8"/>
      <c r="C1" s="8"/>
      <c r="D1" s="8"/>
      <c r="E1" s="6">
        <f>SUM(E3:E203)</f>
        <v>7096.1900000000014</v>
      </c>
      <c r="F1" s="48"/>
      <c r="G1" s="70">
        <f t="shared" ref="G1:H1" si="0">SUM(G3:G203)</f>
        <v>2998.6833333333338</v>
      </c>
      <c r="H1" s="71">
        <f t="shared" si="0"/>
        <v>4097.5066666666671</v>
      </c>
      <c r="I1" s="31" t="s">
        <v>1864</v>
      </c>
      <c r="J1" s="31">
        <f>G1*1</f>
        <v>2998.6833333333338</v>
      </c>
      <c r="K1" s="31">
        <f>SUM(G1:H1)-J1</f>
        <v>4097.5066666666662</v>
      </c>
      <c r="L1" s="31">
        <f>SUM(J1:K1)</f>
        <v>7096.1900000000005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3244.6833333333338</v>
      </c>
      <c r="K2" s="31">
        <f>K1+K6+K7</f>
        <v>4466.5066666666662</v>
      </c>
      <c r="L2" s="31">
        <f>SUM(J2:K2)</f>
        <v>7711.1900000000005</v>
      </c>
    </row>
    <row r="3" spans="1:12" ht="15.75">
      <c r="A3" s="8" t="s">
        <v>2658</v>
      </c>
      <c r="B3" s="33">
        <v>45047</v>
      </c>
      <c r="C3" s="34" t="s">
        <v>3397</v>
      </c>
      <c r="D3" s="34" t="s">
        <v>4429</v>
      </c>
      <c r="E3" s="6">
        <f t="shared" ref="E3:E118" si="1">MID(D3,3,LEN(D3)-2)+0</f>
        <v>19.18</v>
      </c>
      <c r="F3" s="48">
        <v>2</v>
      </c>
      <c r="G3" s="6">
        <f t="shared" ref="G3:G118" si="2">IFERROR(E3/F3,"")</f>
        <v>9.59</v>
      </c>
      <c r="H3" s="58">
        <f>IF(F3=0,E3,E3-G3)</f>
        <v>9.59</v>
      </c>
      <c r="I3" s="60" t="s">
        <v>1868</v>
      </c>
      <c r="J3" s="61">
        <f>J1-J7+J6</f>
        <v>3244.6833333333338</v>
      </c>
      <c r="K3" s="32"/>
      <c r="L3" s="32"/>
    </row>
    <row r="4" spans="1:12">
      <c r="A4" s="8" t="s">
        <v>2658</v>
      </c>
      <c r="B4" s="33">
        <v>45049</v>
      </c>
      <c r="C4" s="34" t="s">
        <v>3753</v>
      </c>
      <c r="D4" s="34" t="s">
        <v>2596</v>
      </c>
      <c r="E4" s="6">
        <f t="shared" si="1"/>
        <v>16.2</v>
      </c>
      <c r="F4" s="48">
        <v>2</v>
      </c>
      <c r="G4" s="6">
        <f t="shared" si="2"/>
        <v>8.1</v>
      </c>
      <c r="H4" s="58">
        <f>E4-G4</f>
        <v>8.1</v>
      </c>
    </row>
    <row r="5" spans="1:12" ht="15.75">
      <c r="A5" s="8" t="s">
        <v>2658</v>
      </c>
      <c r="B5" s="35">
        <v>45049</v>
      </c>
      <c r="C5" s="34" t="s">
        <v>1385</v>
      </c>
      <c r="D5" s="34" t="s">
        <v>3849</v>
      </c>
      <c r="E5" s="6">
        <f t="shared" si="1"/>
        <v>11.75</v>
      </c>
      <c r="F5" s="48">
        <v>2</v>
      </c>
      <c r="G5" s="6">
        <f t="shared" si="2"/>
        <v>5.875</v>
      </c>
      <c r="H5" s="58">
        <f t="shared" ref="H5:H118" si="3">IF(F5=0,E5,E5-G5)</f>
        <v>5.875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3">
        <v>45050</v>
      </c>
      <c r="C6" s="34" t="s">
        <v>4211</v>
      </c>
      <c r="D6" s="34" t="s">
        <v>4430</v>
      </c>
      <c r="E6" s="6">
        <f t="shared" si="1"/>
        <v>55.84</v>
      </c>
      <c r="F6" s="48">
        <v>2</v>
      </c>
      <c r="G6" s="6">
        <f t="shared" si="2"/>
        <v>27.92</v>
      </c>
      <c r="H6" s="58">
        <f t="shared" si="3"/>
        <v>27.92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45050</v>
      </c>
      <c r="C7" s="34" t="s">
        <v>2645</v>
      </c>
      <c r="D7" s="34" t="s">
        <v>4431</v>
      </c>
      <c r="E7" s="6">
        <f t="shared" si="1"/>
        <v>18.760000000000002</v>
      </c>
      <c r="F7" s="48">
        <v>0</v>
      </c>
      <c r="G7" s="6" t="str">
        <f t="shared" si="2"/>
        <v/>
      </c>
      <c r="H7" s="58">
        <f t="shared" si="3"/>
        <v>18.760000000000002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45050</v>
      </c>
      <c r="C8" s="34" t="s">
        <v>3959</v>
      </c>
      <c r="D8" s="34" t="s">
        <v>4432</v>
      </c>
      <c r="E8" s="6">
        <f t="shared" si="1"/>
        <v>263.5</v>
      </c>
      <c r="F8" s="48">
        <v>2</v>
      </c>
      <c r="G8" s="6">
        <f t="shared" si="2"/>
        <v>131.75</v>
      </c>
      <c r="H8" s="58">
        <f t="shared" si="3"/>
        <v>131.75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5">
        <v>45051</v>
      </c>
      <c r="C9" s="34" t="s">
        <v>4433</v>
      </c>
      <c r="D9" s="36" t="s">
        <v>2070</v>
      </c>
      <c r="E9" s="6">
        <f t="shared" si="1"/>
        <v>13.11</v>
      </c>
      <c r="F9" s="48">
        <v>2</v>
      </c>
      <c r="G9" s="6">
        <f t="shared" si="2"/>
        <v>6.5549999999999997</v>
      </c>
      <c r="H9" s="58">
        <f t="shared" si="3"/>
        <v>6.5549999999999997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5">
        <v>45051</v>
      </c>
      <c r="C10" s="34" t="s">
        <v>4128</v>
      </c>
      <c r="D10" s="34" t="s">
        <v>249</v>
      </c>
      <c r="E10" s="6">
        <f t="shared" si="1"/>
        <v>8</v>
      </c>
      <c r="F10" s="48">
        <v>0</v>
      </c>
      <c r="G10" s="6" t="str">
        <f t="shared" si="2"/>
        <v/>
      </c>
      <c r="H10" s="58">
        <f t="shared" si="3"/>
        <v>8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45051</v>
      </c>
      <c r="C11" s="34" t="s">
        <v>2404</v>
      </c>
      <c r="D11" s="34" t="s">
        <v>4434</v>
      </c>
      <c r="E11" s="6">
        <f t="shared" si="1"/>
        <v>250.25</v>
      </c>
      <c r="F11" s="48">
        <v>2</v>
      </c>
      <c r="G11" s="6">
        <f t="shared" si="2"/>
        <v>125.125</v>
      </c>
      <c r="H11" s="58">
        <f t="shared" si="3"/>
        <v>125.125</v>
      </c>
    </row>
    <row r="12" spans="1:12" ht="15.75">
      <c r="A12" s="8" t="s">
        <v>2658</v>
      </c>
      <c r="B12" s="33">
        <v>45051</v>
      </c>
      <c r="C12" s="34" t="s">
        <v>4069</v>
      </c>
      <c r="D12" s="34" t="s">
        <v>353</v>
      </c>
      <c r="E12" s="6">
        <f t="shared" si="1"/>
        <v>9</v>
      </c>
      <c r="F12" s="48">
        <v>2</v>
      </c>
      <c r="G12" s="6">
        <f t="shared" si="2"/>
        <v>4.5</v>
      </c>
      <c r="H12" s="58">
        <f t="shared" si="3"/>
        <v>4.5</v>
      </c>
      <c r="I12" s="1" t="s">
        <v>1818</v>
      </c>
      <c r="J12" s="16">
        <f>J8-K2</f>
        <v>1131.4933333333338</v>
      </c>
      <c r="K12" s="17">
        <f t="shared" ref="K12:K13" si="4">J12/J8</f>
        <v>0.20212456829820183</v>
      </c>
    </row>
    <row r="13" spans="1:12" ht="15.75">
      <c r="A13" s="8" t="s">
        <v>2658</v>
      </c>
      <c r="B13" s="35">
        <v>45051</v>
      </c>
      <c r="C13" s="34" t="s">
        <v>4435</v>
      </c>
      <c r="D13" s="34" t="s">
        <v>2936</v>
      </c>
      <c r="E13" s="6">
        <f t="shared" si="1"/>
        <v>10.95</v>
      </c>
      <c r="F13" s="48">
        <v>0</v>
      </c>
      <c r="G13" s="6" t="str">
        <f t="shared" si="2"/>
        <v/>
      </c>
      <c r="H13" s="58">
        <f t="shared" si="3"/>
        <v>10.95</v>
      </c>
      <c r="I13" s="1" t="s">
        <v>1821</v>
      </c>
      <c r="J13" s="16">
        <f>J9-J2</f>
        <v>710.56666666666615</v>
      </c>
      <c r="K13" s="17">
        <f t="shared" si="4"/>
        <v>0.17965151802456639</v>
      </c>
    </row>
    <row r="14" spans="1:12">
      <c r="A14" s="8" t="s">
        <v>2658</v>
      </c>
      <c r="B14" s="35">
        <v>45051</v>
      </c>
      <c r="C14" s="34" t="s">
        <v>4436</v>
      </c>
      <c r="D14" s="34" t="s">
        <v>1789</v>
      </c>
      <c r="E14" s="6">
        <f t="shared" si="1"/>
        <v>1.98</v>
      </c>
      <c r="F14" s="48">
        <v>0</v>
      </c>
      <c r="G14" s="6" t="str">
        <f t="shared" si="2"/>
        <v/>
      </c>
      <c r="H14" s="58">
        <f t="shared" si="3"/>
        <v>1.98</v>
      </c>
    </row>
    <row r="15" spans="1:12">
      <c r="A15" s="8" t="s">
        <v>2658</v>
      </c>
      <c r="B15" s="33">
        <v>45051</v>
      </c>
      <c r="C15" s="34" t="s">
        <v>2404</v>
      </c>
      <c r="D15" s="34" t="s">
        <v>4437</v>
      </c>
      <c r="E15" s="6">
        <f t="shared" si="1"/>
        <v>740.99</v>
      </c>
      <c r="F15" s="48">
        <v>0</v>
      </c>
      <c r="G15" s="6" t="str">
        <f t="shared" si="2"/>
        <v/>
      </c>
      <c r="H15" s="58">
        <f t="shared" si="3"/>
        <v>740.99</v>
      </c>
    </row>
    <row r="16" spans="1:12">
      <c r="A16" s="8" t="s">
        <v>2658</v>
      </c>
      <c r="B16" s="35">
        <v>45051</v>
      </c>
      <c r="C16" s="34" t="s">
        <v>4148</v>
      </c>
      <c r="D16" s="34" t="s">
        <v>256</v>
      </c>
      <c r="E16" s="6">
        <f t="shared" si="1"/>
        <v>11</v>
      </c>
      <c r="F16" s="48">
        <v>0</v>
      </c>
      <c r="G16" s="6" t="str">
        <f t="shared" si="2"/>
        <v/>
      </c>
      <c r="H16" s="58">
        <f t="shared" si="3"/>
        <v>11</v>
      </c>
    </row>
    <row r="17" spans="1:10">
      <c r="A17" s="8" t="s">
        <v>2658</v>
      </c>
      <c r="B17" s="35">
        <v>45052</v>
      </c>
      <c r="C17" s="34" t="s">
        <v>4438</v>
      </c>
      <c r="D17" s="34" t="s">
        <v>4439</v>
      </c>
      <c r="E17" s="6">
        <f t="shared" si="1"/>
        <v>144.43</v>
      </c>
      <c r="F17" s="48">
        <v>2</v>
      </c>
      <c r="G17" s="6">
        <f t="shared" si="2"/>
        <v>72.215000000000003</v>
      </c>
      <c r="H17" s="58">
        <f t="shared" si="3"/>
        <v>72.215000000000003</v>
      </c>
    </row>
    <row r="18" spans="1:10">
      <c r="A18" s="8" t="s">
        <v>2658</v>
      </c>
      <c r="B18" s="35">
        <v>45052</v>
      </c>
      <c r="C18" s="34" t="s">
        <v>4440</v>
      </c>
      <c r="D18" s="36" t="s">
        <v>3264</v>
      </c>
      <c r="E18" s="6">
        <f t="shared" si="1"/>
        <v>107.8</v>
      </c>
      <c r="F18" s="48">
        <v>3</v>
      </c>
      <c r="G18" s="6">
        <f t="shared" si="2"/>
        <v>35.93333333333333</v>
      </c>
      <c r="H18" s="58">
        <f t="shared" si="3"/>
        <v>71.866666666666674</v>
      </c>
    </row>
    <row r="19" spans="1:10">
      <c r="A19" s="8" t="s">
        <v>2658</v>
      </c>
      <c r="B19" s="35">
        <v>45053</v>
      </c>
      <c r="C19" s="34" t="s">
        <v>3552</v>
      </c>
      <c r="D19" s="34" t="s">
        <v>647</v>
      </c>
      <c r="E19" s="6">
        <f t="shared" si="1"/>
        <v>10.9</v>
      </c>
      <c r="F19" s="48">
        <v>2</v>
      </c>
      <c r="G19" s="6">
        <f t="shared" si="2"/>
        <v>5.45</v>
      </c>
      <c r="H19" s="58">
        <f t="shared" si="3"/>
        <v>5.45</v>
      </c>
    </row>
    <row r="20" spans="1:10">
      <c r="A20" s="8" t="s">
        <v>2658</v>
      </c>
      <c r="B20" s="35">
        <v>45053</v>
      </c>
      <c r="C20" s="34" t="s">
        <v>3246</v>
      </c>
      <c r="D20" s="34" t="s">
        <v>742</v>
      </c>
      <c r="E20" s="6">
        <f t="shared" si="1"/>
        <v>3.8</v>
      </c>
      <c r="F20" s="48">
        <v>2</v>
      </c>
      <c r="G20" s="6">
        <f t="shared" si="2"/>
        <v>1.9</v>
      </c>
      <c r="H20" s="58">
        <f t="shared" si="3"/>
        <v>1.9</v>
      </c>
    </row>
    <row r="21" spans="1:10" ht="15.75" customHeight="1">
      <c r="A21" s="8" t="s">
        <v>2658</v>
      </c>
      <c r="B21" s="35">
        <v>45053</v>
      </c>
      <c r="C21" s="34" t="s">
        <v>4105</v>
      </c>
      <c r="D21" s="34" t="s">
        <v>4310</v>
      </c>
      <c r="E21" s="6">
        <f t="shared" si="1"/>
        <v>24.1</v>
      </c>
      <c r="F21" s="48">
        <v>2</v>
      </c>
      <c r="G21" s="6">
        <f t="shared" si="2"/>
        <v>12.05</v>
      </c>
      <c r="H21" s="58">
        <f t="shared" si="3"/>
        <v>12.05</v>
      </c>
    </row>
    <row r="22" spans="1:10" ht="15.75" customHeight="1">
      <c r="A22" s="8" t="s">
        <v>2658</v>
      </c>
      <c r="B22" s="35">
        <v>45053</v>
      </c>
      <c r="C22" s="34" t="s">
        <v>4441</v>
      </c>
      <c r="D22" s="34" t="s">
        <v>407</v>
      </c>
      <c r="E22" s="6">
        <f t="shared" si="1"/>
        <v>6.4</v>
      </c>
      <c r="F22" s="48">
        <v>2</v>
      </c>
      <c r="G22" s="6">
        <f t="shared" si="2"/>
        <v>3.2</v>
      </c>
      <c r="H22" s="58">
        <f t="shared" si="3"/>
        <v>3.2</v>
      </c>
      <c r="J22" s="36"/>
    </row>
    <row r="23" spans="1:10" ht="15.75" customHeight="1">
      <c r="A23" s="8" t="s">
        <v>2658</v>
      </c>
      <c r="B23" s="35">
        <v>45053</v>
      </c>
      <c r="C23" s="34" t="s">
        <v>3025</v>
      </c>
      <c r="D23" s="34" t="s">
        <v>4442</v>
      </c>
      <c r="E23" s="6">
        <f t="shared" si="1"/>
        <v>26.41</v>
      </c>
      <c r="F23" s="48">
        <v>2</v>
      </c>
      <c r="G23" s="6">
        <f t="shared" si="2"/>
        <v>13.205</v>
      </c>
      <c r="H23" s="58">
        <f t="shared" si="3"/>
        <v>13.205</v>
      </c>
      <c r="J23" s="36"/>
    </row>
    <row r="24" spans="1:10" ht="15.75" customHeight="1">
      <c r="A24" s="8" t="s">
        <v>2658</v>
      </c>
      <c r="B24" s="33">
        <v>45053</v>
      </c>
      <c r="C24" s="34" t="s">
        <v>3753</v>
      </c>
      <c r="D24" s="34" t="s">
        <v>2238</v>
      </c>
      <c r="E24" s="6">
        <f t="shared" si="1"/>
        <v>19.2</v>
      </c>
      <c r="F24" s="48">
        <v>2</v>
      </c>
      <c r="G24" s="6">
        <f t="shared" si="2"/>
        <v>9.6</v>
      </c>
      <c r="H24" s="58">
        <f t="shared" si="3"/>
        <v>9.6</v>
      </c>
    </row>
    <row r="25" spans="1:10" ht="15.75" customHeight="1">
      <c r="A25" s="8" t="s">
        <v>2658</v>
      </c>
      <c r="B25" s="33">
        <v>45054</v>
      </c>
      <c r="C25" s="34" t="s">
        <v>4426</v>
      </c>
      <c r="D25" s="34" t="s">
        <v>919</v>
      </c>
      <c r="E25" s="6">
        <f t="shared" si="1"/>
        <v>18.899999999999999</v>
      </c>
      <c r="F25" s="48">
        <v>2</v>
      </c>
      <c r="G25" s="6">
        <f t="shared" si="2"/>
        <v>9.4499999999999993</v>
      </c>
      <c r="H25" s="58">
        <f t="shared" si="3"/>
        <v>9.4499999999999993</v>
      </c>
    </row>
    <row r="26" spans="1:10" ht="15.75" customHeight="1">
      <c r="A26" s="8" t="s">
        <v>2658</v>
      </c>
      <c r="B26" s="35">
        <v>45054</v>
      </c>
      <c r="C26" s="34" t="s">
        <v>2438</v>
      </c>
      <c r="D26" s="34" t="s">
        <v>2911</v>
      </c>
      <c r="E26" s="6">
        <f t="shared" si="1"/>
        <v>21.98</v>
      </c>
      <c r="F26" s="48">
        <v>2</v>
      </c>
      <c r="G26" s="6">
        <f t="shared" si="2"/>
        <v>10.99</v>
      </c>
      <c r="H26" s="58">
        <f t="shared" si="3"/>
        <v>10.99</v>
      </c>
    </row>
    <row r="27" spans="1:10" ht="15.75" customHeight="1">
      <c r="A27" s="8" t="s">
        <v>2658</v>
      </c>
      <c r="B27" s="35">
        <v>45054</v>
      </c>
      <c r="C27" s="34" t="s">
        <v>4426</v>
      </c>
      <c r="D27" s="34" t="s">
        <v>1227</v>
      </c>
      <c r="E27" s="6">
        <f t="shared" si="1"/>
        <v>22.9</v>
      </c>
      <c r="F27" s="48">
        <v>2</v>
      </c>
      <c r="G27" s="6">
        <f t="shared" si="2"/>
        <v>11.45</v>
      </c>
      <c r="H27" s="58">
        <f t="shared" si="3"/>
        <v>11.45</v>
      </c>
    </row>
    <row r="28" spans="1:10" ht="15.75" customHeight="1">
      <c r="A28" s="8" t="s">
        <v>2658</v>
      </c>
      <c r="B28" s="35">
        <v>45054</v>
      </c>
      <c r="C28" s="34" t="s">
        <v>5</v>
      </c>
      <c r="D28" s="34" t="s">
        <v>634</v>
      </c>
      <c r="E28" s="6">
        <f t="shared" si="1"/>
        <v>11.1</v>
      </c>
      <c r="F28" s="48">
        <v>2</v>
      </c>
      <c r="G28" s="6">
        <f t="shared" si="2"/>
        <v>5.55</v>
      </c>
      <c r="H28" s="58">
        <f t="shared" si="3"/>
        <v>5.55</v>
      </c>
    </row>
    <row r="29" spans="1:10" ht="15.75" customHeight="1">
      <c r="A29" s="8" t="s">
        <v>2658</v>
      </c>
      <c r="B29" s="33">
        <v>45054</v>
      </c>
      <c r="C29" s="34" t="s">
        <v>1385</v>
      </c>
      <c r="D29" s="36" t="s">
        <v>4443</v>
      </c>
      <c r="E29" s="6">
        <f t="shared" si="1"/>
        <v>301.81</v>
      </c>
      <c r="F29" s="48">
        <v>2</v>
      </c>
      <c r="G29" s="6">
        <f t="shared" si="2"/>
        <v>150.905</v>
      </c>
      <c r="H29" s="58">
        <f t="shared" si="3"/>
        <v>150.905</v>
      </c>
    </row>
    <row r="30" spans="1:10" ht="15.75" customHeight="1">
      <c r="A30" s="8" t="s">
        <v>2658</v>
      </c>
      <c r="B30" s="33">
        <v>45055</v>
      </c>
      <c r="C30" s="34" t="s">
        <v>4444</v>
      </c>
      <c r="D30" s="34" t="s">
        <v>1789</v>
      </c>
      <c r="E30" s="6">
        <f t="shared" si="1"/>
        <v>1.98</v>
      </c>
      <c r="F30" s="48">
        <v>0</v>
      </c>
      <c r="G30" s="6" t="str">
        <f t="shared" si="2"/>
        <v/>
      </c>
      <c r="H30" s="58">
        <f t="shared" si="3"/>
        <v>1.98</v>
      </c>
    </row>
    <row r="31" spans="1:10" ht="15.75" customHeight="1">
      <c r="A31" s="8" t="s">
        <v>2658</v>
      </c>
      <c r="B31" s="35">
        <v>45055</v>
      </c>
      <c r="C31" s="34" t="s">
        <v>4445</v>
      </c>
      <c r="D31" s="34" t="s">
        <v>338</v>
      </c>
      <c r="E31" s="6">
        <f t="shared" si="1"/>
        <v>1.8</v>
      </c>
      <c r="F31" s="48">
        <v>2</v>
      </c>
      <c r="G31" s="6">
        <f t="shared" si="2"/>
        <v>0.9</v>
      </c>
      <c r="H31" s="58">
        <f t="shared" si="3"/>
        <v>0.9</v>
      </c>
    </row>
    <row r="32" spans="1:10" ht="15.75" customHeight="1">
      <c r="A32" s="8" t="s">
        <v>2658</v>
      </c>
      <c r="B32" s="33">
        <v>45055</v>
      </c>
      <c r="C32" s="34" t="s">
        <v>3397</v>
      </c>
      <c r="D32" s="34" t="s">
        <v>4446</v>
      </c>
      <c r="E32" s="6">
        <f t="shared" si="1"/>
        <v>8.43</v>
      </c>
      <c r="F32" s="48">
        <v>2</v>
      </c>
      <c r="G32" s="6">
        <f t="shared" si="2"/>
        <v>4.2149999999999999</v>
      </c>
      <c r="H32" s="58">
        <f t="shared" si="3"/>
        <v>4.2149999999999999</v>
      </c>
    </row>
    <row r="33" spans="1:8" ht="15.75" customHeight="1">
      <c r="A33" s="8" t="s">
        <v>2658</v>
      </c>
      <c r="B33" s="33">
        <v>45055</v>
      </c>
      <c r="C33" s="34" t="s">
        <v>4447</v>
      </c>
      <c r="D33" s="34" t="s">
        <v>4448</v>
      </c>
      <c r="E33" s="6">
        <f t="shared" si="1"/>
        <v>82.45</v>
      </c>
      <c r="F33" s="48">
        <v>2</v>
      </c>
      <c r="G33" s="6">
        <f t="shared" si="2"/>
        <v>41.225000000000001</v>
      </c>
      <c r="H33" s="58">
        <f t="shared" si="3"/>
        <v>41.225000000000001</v>
      </c>
    </row>
    <row r="34" spans="1:8" ht="15.75" customHeight="1">
      <c r="A34" s="8" t="s">
        <v>2658</v>
      </c>
      <c r="B34" s="35">
        <v>45056</v>
      </c>
      <c r="C34" s="34" t="s">
        <v>2900</v>
      </c>
      <c r="D34" s="34" t="s">
        <v>4449</v>
      </c>
      <c r="E34" s="6">
        <f t="shared" si="1"/>
        <v>4.1500000000000004</v>
      </c>
      <c r="F34" s="48">
        <v>2</v>
      </c>
      <c r="G34" s="6">
        <f t="shared" si="2"/>
        <v>2.0750000000000002</v>
      </c>
      <c r="H34" s="58">
        <f t="shared" si="3"/>
        <v>2.0750000000000002</v>
      </c>
    </row>
    <row r="35" spans="1:8" ht="15.75" customHeight="1">
      <c r="A35" s="8" t="s">
        <v>2658</v>
      </c>
      <c r="B35" s="33">
        <v>45056</v>
      </c>
      <c r="C35" s="34" t="s">
        <v>1385</v>
      </c>
      <c r="D35" s="34" t="s">
        <v>4450</v>
      </c>
      <c r="E35" s="6">
        <f t="shared" si="1"/>
        <v>114.26</v>
      </c>
      <c r="F35" s="48">
        <v>2</v>
      </c>
      <c r="G35" s="6">
        <f t="shared" si="2"/>
        <v>57.13</v>
      </c>
      <c r="H35" s="58">
        <f t="shared" si="3"/>
        <v>57.13</v>
      </c>
    </row>
    <row r="36" spans="1:8" ht="15.75" customHeight="1">
      <c r="A36" s="8" t="s">
        <v>2658</v>
      </c>
      <c r="B36" s="33">
        <v>45056</v>
      </c>
      <c r="C36" s="34" t="s">
        <v>3717</v>
      </c>
      <c r="D36" s="34" t="s">
        <v>4451</v>
      </c>
      <c r="E36" s="6">
        <f t="shared" si="1"/>
        <v>22.45</v>
      </c>
      <c r="F36" s="48">
        <v>2</v>
      </c>
      <c r="G36" s="6">
        <f t="shared" si="2"/>
        <v>11.225</v>
      </c>
      <c r="H36" s="58">
        <f t="shared" si="3"/>
        <v>11.225</v>
      </c>
    </row>
    <row r="37" spans="1:8" ht="15.75" customHeight="1">
      <c r="A37" s="8" t="s">
        <v>2658</v>
      </c>
      <c r="B37" s="35">
        <v>45056</v>
      </c>
      <c r="C37" s="34" t="s">
        <v>3753</v>
      </c>
      <c r="D37" s="34" t="s">
        <v>405</v>
      </c>
      <c r="E37" s="6">
        <f t="shared" si="1"/>
        <v>17.100000000000001</v>
      </c>
      <c r="F37" s="48">
        <v>2</v>
      </c>
      <c r="G37" s="6">
        <f t="shared" si="2"/>
        <v>8.5500000000000007</v>
      </c>
      <c r="H37" s="58">
        <f t="shared" si="3"/>
        <v>8.5500000000000007</v>
      </c>
    </row>
    <row r="38" spans="1:8" ht="15.75" customHeight="1">
      <c r="A38" s="8" t="s">
        <v>2658</v>
      </c>
      <c r="B38" s="35">
        <v>45056</v>
      </c>
      <c r="C38" s="34" t="s">
        <v>4452</v>
      </c>
      <c r="D38" s="34" t="s">
        <v>506</v>
      </c>
      <c r="E38" s="6">
        <f t="shared" si="1"/>
        <v>9.5</v>
      </c>
      <c r="F38" s="48">
        <v>2</v>
      </c>
      <c r="G38" s="6">
        <f t="shared" si="2"/>
        <v>4.75</v>
      </c>
      <c r="H38" s="58">
        <f t="shared" si="3"/>
        <v>4.75</v>
      </c>
    </row>
    <row r="39" spans="1:8" ht="15.75" customHeight="1">
      <c r="A39" s="8" t="s">
        <v>2658</v>
      </c>
      <c r="B39" s="33">
        <v>45057</v>
      </c>
      <c r="C39" s="34" t="s">
        <v>4453</v>
      </c>
      <c r="D39" s="34" t="s">
        <v>2312</v>
      </c>
      <c r="E39" s="6">
        <f t="shared" si="1"/>
        <v>0.68</v>
      </c>
      <c r="F39" s="48">
        <v>2</v>
      </c>
      <c r="G39" s="6">
        <f t="shared" si="2"/>
        <v>0.34</v>
      </c>
      <c r="H39" s="58">
        <f t="shared" si="3"/>
        <v>0.34</v>
      </c>
    </row>
    <row r="40" spans="1:8" ht="15.75" customHeight="1">
      <c r="A40" s="8" t="s">
        <v>2658</v>
      </c>
      <c r="B40" s="35">
        <v>45057</v>
      </c>
      <c r="C40" s="34" t="s">
        <v>3980</v>
      </c>
      <c r="D40" s="34" t="s">
        <v>1004</v>
      </c>
      <c r="E40" s="6">
        <f t="shared" si="1"/>
        <v>11.3</v>
      </c>
      <c r="F40" s="48">
        <v>0</v>
      </c>
      <c r="G40" s="6" t="str">
        <f t="shared" si="2"/>
        <v/>
      </c>
      <c r="H40" s="58">
        <f t="shared" si="3"/>
        <v>11.3</v>
      </c>
    </row>
    <row r="41" spans="1:8" ht="15.75" customHeight="1">
      <c r="A41" s="8" t="s">
        <v>2658</v>
      </c>
      <c r="B41" s="35">
        <v>45057</v>
      </c>
      <c r="C41" s="34" t="s">
        <v>3983</v>
      </c>
      <c r="D41" s="34" t="s">
        <v>270</v>
      </c>
      <c r="E41" s="6">
        <f t="shared" si="1"/>
        <v>3</v>
      </c>
      <c r="F41" s="48">
        <v>0</v>
      </c>
      <c r="G41" s="6" t="str">
        <f t="shared" si="2"/>
        <v/>
      </c>
      <c r="H41" s="58">
        <f t="shared" si="3"/>
        <v>3</v>
      </c>
    </row>
    <row r="42" spans="1:8" ht="15.75" customHeight="1">
      <c r="A42" s="8" t="s">
        <v>2658</v>
      </c>
      <c r="B42" s="35">
        <v>45058</v>
      </c>
      <c r="C42" s="34" t="s">
        <v>4454</v>
      </c>
      <c r="D42" s="34" t="s">
        <v>4455</v>
      </c>
      <c r="E42" s="6">
        <f t="shared" si="1"/>
        <v>218</v>
      </c>
      <c r="F42" s="48">
        <v>0</v>
      </c>
      <c r="G42" s="6" t="str">
        <f t="shared" si="2"/>
        <v/>
      </c>
      <c r="H42" s="58">
        <f t="shared" si="3"/>
        <v>218</v>
      </c>
    </row>
    <row r="43" spans="1:8" ht="15.75" customHeight="1">
      <c r="A43" s="8" t="s">
        <v>2658</v>
      </c>
      <c r="B43" s="35">
        <v>45058</v>
      </c>
      <c r="C43" s="34" t="s">
        <v>4288</v>
      </c>
      <c r="D43" s="34" t="s">
        <v>4456</v>
      </c>
      <c r="E43" s="6">
        <f t="shared" si="1"/>
        <v>37.18</v>
      </c>
      <c r="F43" s="48">
        <v>2</v>
      </c>
      <c r="G43" s="6">
        <f t="shared" si="2"/>
        <v>18.59</v>
      </c>
      <c r="H43" s="58">
        <f t="shared" si="3"/>
        <v>18.59</v>
      </c>
    </row>
    <row r="44" spans="1:8" ht="15.75" customHeight="1">
      <c r="A44" s="8" t="s">
        <v>2658</v>
      </c>
      <c r="B44" s="35">
        <v>45058</v>
      </c>
      <c r="C44" s="34" t="s">
        <v>4457</v>
      </c>
      <c r="D44" s="34" t="s">
        <v>471</v>
      </c>
      <c r="E44" s="6">
        <f t="shared" si="1"/>
        <v>20</v>
      </c>
      <c r="F44" s="48">
        <v>2</v>
      </c>
      <c r="G44" s="6">
        <f t="shared" si="2"/>
        <v>10</v>
      </c>
      <c r="H44" s="58">
        <f t="shared" si="3"/>
        <v>10</v>
      </c>
    </row>
    <row r="45" spans="1:8" ht="15.75" customHeight="1">
      <c r="A45" s="8" t="s">
        <v>2658</v>
      </c>
      <c r="B45" s="35">
        <v>45058</v>
      </c>
      <c r="C45" s="36" t="s">
        <v>3552</v>
      </c>
      <c r="D45" s="36" t="s">
        <v>430</v>
      </c>
      <c r="E45" s="6">
        <f t="shared" si="1"/>
        <v>8.1999999999999993</v>
      </c>
      <c r="F45" s="48">
        <v>2</v>
      </c>
      <c r="G45" s="6">
        <f t="shared" si="2"/>
        <v>4.0999999999999996</v>
      </c>
      <c r="H45" s="58">
        <f t="shared" si="3"/>
        <v>4.0999999999999996</v>
      </c>
    </row>
    <row r="46" spans="1:8" ht="15.75" customHeight="1">
      <c r="A46" s="8" t="s">
        <v>2658</v>
      </c>
      <c r="B46" s="33">
        <v>45059</v>
      </c>
      <c r="C46" s="34" t="s">
        <v>4458</v>
      </c>
      <c r="D46" s="34" t="s">
        <v>71</v>
      </c>
      <c r="E46" s="6">
        <f t="shared" si="1"/>
        <v>1.3</v>
      </c>
      <c r="F46" s="48">
        <v>2</v>
      </c>
      <c r="G46" s="6">
        <f t="shared" si="2"/>
        <v>0.65</v>
      </c>
      <c r="H46" s="58">
        <f t="shared" si="3"/>
        <v>0.65</v>
      </c>
    </row>
    <row r="47" spans="1:8" ht="15.75" customHeight="1">
      <c r="A47" s="8" t="s">
        <v>2658</v>
      </c>
      <c r="B47" s="35">
        <v>45059</v>
      </c>
      <c r="C47" s="34" t="s">
        <v>1385</v>
      </c>
      <c r="D47" s="34" t="s">
        <v>4459</v>
      </c>
      <c r="E47" s="6">
        <f t="shared" si="1"/>
        <v>29.58</v>
      </c>
      <c r="F47" s="48">
        <v>2</v>
      </c>
      <c r="G47" s="6">
        <f t="shared" si="2"/>
        <v>14.79</v>
      </c>
      <c r="H47" s="58">
        <f t="shared" si="3"/>
        <v>14.79</v>
      </c>
    </row>
    <row r="48" spans="1:8" ht="15.75" customHeight="1">
      <c r="A48" s="8" t="s">
        <v>2658</v>
      </c>
      <c r="B48" s="35">
        <v>45059</v>
      </c>
      <c r="C48" s="34" t="s">
        <v>4460</v>
      </c>
      <c r="D48" s="34" t="s">
        <v>4461</v>
      </c>
      <c r="E48" s="6">
        <f t="shared" si="1"/>
        <v>89</v>
      </c>
      <c r="F48" s="48">
        <v>2</v>
      </c>
      <c r="G48" s="6">
        <f t="shared" si="2"/>
        <v>44.5</v>
      </c>
      <c r="H48" s="58">
        <f t="shared" si="3"/>
        <v>44.5</v>
      </c>
    </row>
    <row r="49" spans="1:8" ht="15.75" customHeight="1">
      <c r="A49" s="8" t="s">
        <v>2658</v>
      </c>
      <c r="B49" s="33">
        <v>45059</v>
      </c>
      <c r="C49" s="34" t="s">
        <v>3916</v>
      </c>
      <c r="D49" s="34" t="s">
        <v>749</v>
      </c>
      <c r="E49" s="6">
        <f t="shared" si="1"/>
        <v>70</v>
      </c>
      <c r="F49" s="48">
        <v>2</v>
      </c>
      <c r="G49" s="6">
        <f t="shared" si="2"/>
        <v>35</v>
      </c>
      <c r="H49" s="58">
        <f t="shared" si="3"/>
        <v>35</v>
      </c>
    </row>
    <row r="50" spans="1:8" ht="15.75" customHeight="1">
      <c r="A50" s="8" t="s">
        <v>2658</v>
      </c>
      <c r="B50" s="35">
        <v>45059</v>
      </c>
      <c r="C50" s="34" t="s">
        <v>2697</v>
      </c>
      <c r="D50" s="34" t="s">
        <v>4462</v>
      </c>
      <c r="E50" s="6">
        <f t="shared" si="1"/>
        <v>351.9</v>
      </c>
      <c r="F50" s="48">
        <v>2</v>
      </c>
      <c r="G50" s="6">
        <f t="shared" si="2"/>
        <v>175.95</v>
      </c>
      <c r="H50" s="58">
        <f t="shared" si="3"/>
        <v>175.95</v>
      </c>
    </row>
    <row r="51" spans="1:8" ht="15.75" customHeight="1">
      <c r="A51" s="8" t="s">
        <v>2658</v>
      </c>
      <c r="B51" s="33">
        <v>45059</v>
      </c>
      <c r="C51" s="34" t="s">
        <v>3995</v>
      </c>
      <c r="D51" s="34" t="s">
        <v>270</v>
      </c>
      <c r="E51" s="6">
        <f t="shared" si="1"/>
        <v>3</v>
      </c>
      <c r="F51" s="48">
        <v>0</v>
      </c>
      <c r="G51" s="6" t="str">
        <f t="shared" si="2"/>
        <v/>
      </c>
      <c r="H51" s="58">
        <f t="shared" si="3"/>
        <v>3</v>
      </c>
    </row>
    <row r="52" spans="1:8" ht="15.75" customHeight="1">
      <c r="A52" s="8" t="s">
        <v>2658</v>
      </c>
      <c r="B52" s="35">
        <v>45059</v>
      </c>
      <c r="C52" s="34" t="s">
        <v>2823</v>
      </c>
      <c r="D52" s="34" t="s">
        <v>2792</v>
      </c>
      <c r="E52" s="6">
        <f t="shared" si="1"/>
        <v>100.8</v>
      </c>
      <c r="F52" s="48">
        <v>2</v>
      </c>
      <c r="G52" s="6">
        <f t="shared" si="2"/>
        <v>50.4</v>
      </c>
      <c r="H52" s="58">
        <f t="shared" si="3"/>
        <v>50.4</v>
      </c>
    </row>
    <row r="53" spans="1:8" ht="15.75" customHeight="1">
      <c r="A53" s="8" t="s">
        <v>2658</v>
      </c>
      <c r="B53" s="35">
        <v>45060</v>
      </c>
      <c r="C53" s="34" t="s">
        <v>4211</v>
      </c>
      <c r="D53" s="34" t="s">
        <v>4463</v>
      </c>
      <c r="E53" s="6">
        <f t="shared" si="1"/>
        <v>122.04</v>
      </c>
      <c r="F53" s="48">
        <v>2</v>
      </c>
      <c r="G53" s="6">
        <f t="shared" si="2"/>
        <v>61.02</v>
      </c>
      <c r="H53" s="58">
        <f t="shared" si="3"/>
        <v>61.02</v>
      </c>
    </row>
    <row r="54" spans="1:8" ht="15.75" customHeight="1">
      <c r="A54" s="8" t="s">
        <v>2658</v>
      </c>
      <c r="B54" s="35">
        <v>45060</v>
      </c>
      <c r="C54" s="34" t="s">
        <v>4413</v>
      </c>
      <c r="D54" s="36" t="s">
        <v>4464</v>
      </c>
      <c r="E54" s="6">
        <f t="shared" si="1"/>
        <v>129.18</v>
      </c>
      <c r="F54" s="48">
        <v>2</v>
      </c>
      <c r="G54" s="6">
        <f t="shared" si="2"/>
        <v>64.59</v>
      </c>
      <c r="H54" s="58">
        <f t="shared" si="3"/>
        <v>64.59</v>
      </c>
    </row>
    <row r="55" spans="1:8" ht="15.75" customHeight="1">
      <c r="A55" s="8" t="s">
        <v>2658</v>
      </c>
      <c r="B55" s="33">
        <v>45060</v>
      </c>
      <c r="C55" s="34" t="s">
        <v>1385</v>
      </c>
      <c r="D55" s="34" t="s">
        <v>4465</v>
      </c>
      <c r="E55" s="6">
        <f t="shared" si="1"/>
        <v>20.149999999999999</v>
      </c>
      <c r="F55" s="48">
        <v>2</v>
      </c>
      <c r="G55" s="6">
        <f t="shared" si="2"/>
        <v>10.074999999999999</v>
      </c>
      <c r="H55" s="58">
        <f t="shared" si="3"/>
        <v>10.074999999999999</v>
      </c>
    </row>
    <row r="56" spans="1:8" ht="15.75" customHeight="1">
      <c r="A56" s="8" t="s">
        <v>2658</v>
      </c>
      <c r="B56" s="33">
        <v>45061</v>
      </c>
      <c r="C56" s="34" t="s">
        <v>4180</v>
      </c>
      <c r="D56" s="34" t="s">
        <v>61</v>
      </c>
      <c r="E56" s="6">
        <f t="shared" si="1"/>
        <v>2.7</v>
      </c>
      <c r="F56" s="48">
        <v>2</v>
      </c>
      <c r="G56" s="6">
        <f t="shared" si="2"/>
        <v>1.35</v>
      </c>
      <c r="H56" s="58">
        <f t="shared" si="3"/>
        <v>1.35</v>
      </c>
    </row>
    <row r="57" spans="1:8" ht="15.75" customHeight="1">
      <c r="A57" s="8" t="s">
        <v>2658</v>
      </c>
      <c r="B57" s="35">
        <v>45061</v>
      </c>
      <c r="C57" s="34" t="s">
        <v>906</v>
      </c>
      <c r="D57" s="34" t="s">
        <v>4466</v>
      </c>
      <c r="E57" s="6">
        <f t="shared" si="1"/>
        <v>36.47</v>
      </c>
      <c r="F57" s="48">
        <v>2</v>
      </c>
      <c r="G57" s="6">
        <f t="shared" si="2"/>
        <v>18.234999999999999</v>
      </c>
      <c r="H57" s="58">
        <f t="shared" si="3"/>
        <v>18.234999999999999</v>
      </c>
    </row>
    <row r="58" spans="1:8" ht="15.75" customHeight="1">
      <c r="A58" s="8" t="s">
        <v>2658</v>
      </c>
      <c r="B58" s="35">
        <v>45061</v>
      </c>
      <c r="C58" s="34" t="s">
        <v>813</v>
      </c>
      <c r="D58" s="34" t="s">
        <v>801</v>
      </c>
      <c r="E58" s="6">
        <f t="shared" si="1"/>
        <v>6</v>
      </c>
      <c r="F58" s="48">
        <v>2</v>
      </c>
      <c r="G58" s="6">
        <f t="shared" si="2"/>
        <v>3</v>
      </c>
      <c r="H58" s="58">
        <f t="shared" si="3"/>
        <v>3</v>
      </c>
    </row>
    <row r="59" spans="1:8" ht="15.75" customHeight="1">
      <c r="A59" s="8" t="s">
        <v>2658</v>
      </c>
      <c r="B59" s="35">
        <v>45061</v>
      </c>
      <c r="C59" s="34" t="s">
        <v>3959</v>
      </c>
      <c r="D59" s="34" t="s">
        <v>4467</v>
      </c>
      <c r="E59" s="6">
        <f t="shared" si="1"/>
        <v>183.6</v>
      </c>
      <c r="F59" s="48">
        <v>2</v>
      </c>
      <c r="G59" s="6">
        <f t="shared" si="2"/>
        <v>91.8</v>
      </c>
      <c r="H59" s="58">
        <f t="shared" si="3"/>
        <v>91.8</v>
      </c>
    </row>
    <row r="60" spans="1:8" ht="15.75" customHeight="1">
      <c r="A60" s="8" t="s">
        <v>2658</v>
      </c>
      <c r="B60" s="33">
        <v>45061</v>
      </c>
      <c r="C60" s="34" t="s">
        <v>4180</v>
      </c>
      <c r="D60" s="34" t="s">
        <v>753</v>
      </c>
      <c r="E60" s="6">
        <f t="shared" si="1"/>
        <v>22.6</v>
      </c>
      <c r="F60" s="48">
        <v>2</v>
      </c>
      <c r="G60" s="6">
        <f t="shared" si="2"/>
        <v>11.3</v>
      </c>
      <c r="H60" s="58">
        <f t="shared" si="3"/>
        <v>11.3</v>
      </c>
    </row>
    <row r="61" spans="1:8" ht="15.75" customHeight="1">
      <c r="A61" s="8" t="s">
        <v>2658</v>
      </c>
      <c r="B61" s="35">
        <v>45061</v>
      </c>
      <c r="C61" s="34" t="s">
        <v>4468</v>
      </c>
      <c r="D61" s="34" t="s">
        <v>461</v>
      </c>
      <c r="E61" s="6">
        <f t="shared" si="1"/>
        <v>0.12</v>
      </c>
      <c r="F61" s="48">
        <v>2</v>
      </c>
      <c r="G61" s="6">
        <f t="shared" si="2"/>
        <v>0.06</v>
      </c>
      <c r="H61" s="58">
        <f t="shared" si="3"/>
        <v>0.06</v>
      </c>
    </row>
    <row r="62" spans="1:8" ht="15.75" customHeight="1">
      <c r="A62" s="8" t="s">
        <v>2658</v>
      </c>
      <c r="B62" s="35">
        <v>45062</v>
      </c>
      <c r="C62" s="34" t="s">
        <v>3552</v>
      </c>
      <c r="D62" s="34" t="s">
        <v>430</v>
      </c>
      <c r="E62" s="6">
        <f t="shared" si="1"/>
        <v>8.1999999999999993</v>
      </c>
      <c r="F62" s="48">
        <v>2</v>
      </c>
      <c r="G62" s="6">
        <f t="shared" si="2"/>
        <v>4.0999999999999996</v>
      </c>
      <c r="H62" s="58">
        <f t="shared" si="3"/>
        <v>4.0999999999999996</v>
      </c>
    </row>
    <row r="63" spans="1:8" ht="15.75" customHeight="1">
      <c r="A63" s="8" t="s">
        <v>2658</v>
      </c>
      <c r="B63" s="35">
        <v>45062</v>
      </c>
      <c r="C63" s="34" t="s">
        <v>3415</v>
      </c>
      <c r="D63" s="34" t="s">
        <v>1121</v>
      </c>
      <c r="E63" s="6">
        <f t="shared" si="1"/>
        <v>0.2</v>
      </c>
      <c r="F63" s="48">
        <v>2</v>
      </c>
      <c r="G63" s="6">
        <f t="shared" si="2"/>
        <v>0.1</v>
      </c>
      <c r="H63" s="58">
        <f t="shared" si="3"/>
        <v>0.1</v>
      </c>
    </row>
    <row r="64" spans="1:8" ht="15.75" customHeight="1">
      <c r="A64" s="8" t="s">
        <v>2658</v>
      </c>
      <c r="B64" s="35">
        <v>45062</v>
      </c>
      <c r="C64" s="34" t="s">
        <v>3415</v>
      </c>
      <c r="D64" s="34" t="s">
        <v>4130</v>
      </c>
      <c r="E64" s="6">
        <f t="shared" si="1"/>
        <v>20.65</v>
      </c>
      <c r="F64" s="48">
        <v>2</v>
      </c>
      <c r="G64" s="6">
        <f t="shared" si="2"/>
        <v>10.324999999999999</v>
      </c>
      <c r="H64" s="58">
        <f t="shared" si="3"/>
        <v>10.324999999999999</v>
      </c>
    </row>
    <row r="65" spans="1:8" ht="15.75" customHeight="1">
      <c r="A65" s="8" t="s">
        <v>2658</v>
      </c>
      <c r="B65" s="33">
        <v>45063</v>
      </c>
      <c r="C65" s="34" t="s">
        <v>4469</v>
      </c>
      <c r="D65" s="34" t="s">
        <v>3437</v>
      </c>
      <c r="E65" s="6">
        <f t="shared" si="1"/>
        <v>13.39</v>
      </c>
      <c r="F65" s="48">
        <v>0</v>
      </c>
      <c r="G65" s="6" t="str">
        <f t="shared" si="2"/>
        <v/>
      </c>
      <c r="H65" s="58">
        <f t="shared" si="3"/>
        <v>13.39</v>
      </c>
    </row>
    <row r="66" spans="1:8" ht="15.75" customHeight="1">
      <c r="A66" s="8" t="s">
        <v>2658</v>
      </c>
      <c r="B66" s="35">
        <v>45063</v>
      </c>
      <c r="C66" s="34" t="s">
        <v>3397</v>
      </c>
      <c r="D66" s="34" t="s">
        <v>4470</v>
      </c>
      <c r="E66" s="6">
        <f t="shared" si="1"/>
        <v>12.31</v>
      </c>
      <c r="F66" s="48">
        <v>2</v>
      </c>
      <c r="G66" s="6">
        <f t="shared" si="2"/>
        <v>6.1550000000000002</v>
      </c>
      <c r="H66" s="58">
        <f t="shared" si="3"/>
        <v>6.1550000000000002</v>
      </c>
    </row>
    <row r="67" spans="1:8" ht="15.75" customHeight="1">
      <c r="A67" s="8" t="s">
        <v>2658</v>
      </c>
      <c r="B67" s="35">
        <v>45063</v>
      </c>
      <c r="C67" s="34" t="s">
        <v>2404</v>
      </c>
      <c r="D67" s="34" t="s">
        <v>4471</v>
      </c>
      <c r="E67" s="6">
        <f t="shared" si="1"/>
        <v>323.95</v>
      </c>
      <c r="F67" s="48">
        <v>2</v>
      </c>
      <c r="G67" s="6">
        <f t="shared" si="2"/>
        <v>161.97499999999999</v>
      </c>
      <c r="H67" s="58">
        <f t="shared" si="3"/>
        <v>161.97499999999999</v>
      </c>
    </row>
    <row r="68" spans="1:8" ht="15.75" customHeight="1">
      <c r="A68" s="8" t="s">
        <v>2658</v>
      </c>
      <c r="B68" s="35">
        <v>45064</v>
      </c>
      <c r="C68" s="34" t="s">
        <v>4472</v>
      </c>
      <c r="D68" s="34" t="s">
        <v>3202</v>
      </c>
      <c r="E68" s="6">
        <f t="shared" si="1"/>
        <v>18.8</v>
      </c>
      <c r="F68" s="48">
        <v>0</v>
      </c>
      <c r="G68" s="6" t="str">
        <f t="shared" si="2"/>
        <v/>
      </c>
      <c r="H68" s="58">
        <f t="shared" si="3"/>
        <v>18.8</v>
      </c>
    </row>
    <row r="69" spans="1:8" ht="15.75" customHeight="1">
      <c r="A69" s="8" t="s">
        <v>2658</v>
      </c>
      <c r="B69" s="35">
        <v>45064</v>
      </c>
      <c r="C69" s="34" t="s">
        <v>4435</v>
      </c>
      <c r="D69" s="34" t="s">
        <v>2936</v>
      </c>
      <c r="E69" s="6">
        <f t="shared" si="1"/>
        <v>10.95</v>
      </c>
      <c r="F69" s="48">
        <v>0</v>
      </c>
      <c r="G69" s="6" t="str">
        <f t="shared" si="2"/>
        <v/>
      </c>
      <c r="H69" s="58">
        <f t="shared" si="3"/>
        <v>10.95</v>
      </c>
    </row>
    <row r="70" spans="1:8" ht="15.75" customHeight="1">
      <c r="A70" s="8" t="s">
        <v>2658</v>
      </c>
      <c r="B70" s="35">
        <v>45064</v>
      </c>
      <c r="C70" s="34" t="s">
        <v>4473</v>
      </c>
      <c r="D70" s="34" t="s">
        <v>1789</v>
      </c>
      <c r="E70" s="6">
        <f t="shared" si="1"/>
        <v>1.98</v>
      </c>
      <c r="F70" s="48">
        <v>0</v>
      </c>
      <c r="G70" s="6" t="str">
        <f t="shared" si="2"/>
        <v/>
      </c>
      <c r="H70" s="58">
        <f t="shared" si="3"/>
        <v>1.98</v>
      </c>
    </row>
    <row r="71" spans="1:8" ht="15.75" customHeight="1">
      <c r="A71" s="8" t="s">
        <v>2658</v>
      </c>
      <c r="B71" s="35">
        <v>45065</v>
      </c>
      <c r="C71" s="34" t="s">
        <v>823</v>
      </c>
      <c r="D71" s="34" t="s">
        <v>52</v>
      </c>
      <c r="E71" s="6">
        <f t="shared" si="1"/>
        <v>5.9</v>
      </c>
      <c r="F71" s="48">
        <v>0</v>
      </c>
      <c r="G71" s="6" t="str">
        <f t="shared" si="2"/>
        <v/>
      </c>
      <c r="H71" s="58">
        <f t="shared" si="3"/>
        <v>5.9</v>
      </c>
    </row>
    <row r="72" spans="1:8" ht="15.75" customHeight="1">
      <c r="A72" s="8" t="s">
        <v>2658</v>
      </c>
      <c r="B72" s="33">
        <v>45066</v>
      </c>
      <c r="C72" s="34" t="s">
        <v>4426</v>
      </c>
      <c r="D72" s="34" t="s">
        <v>25</v>
      </c>
      <c r="E72" s="6">
        <f t="shared" si="1"/>
        <v>11.9</v>
      </c>
      <c r="F72" s="48">
        <v>2</v>
      </c>
      <c r="G72" s="6">
        <f t="shared" si="2"/>
        <v>5.95</v>
      </c>
      <c r="H72" s="58">
        <f t="shared" si="3"/>
        <v>5.95</v>
      </c>
    </row>
    <row r="73" spans="1:8" ht="15.75" customHeight="1">
      <c r="A73" s="8" t="s">
        <v>2658</v>
      </c>
      <c r="B73" s="35">
        <v>45066</v>
      </c>
      <c r="C73" s="34" t="s">
        <v>4410</v>
      </c>
      <c r="D73" s="34" t="s">
        <v>848</v>
      </c>
      <c r="E73" s="6">
        <f t="shared" si="1"/>
        <v>9.6</v>
      </c>
      <c r="F73" s="48">
        <v>2</v>
      </c>
      <c r="G73" s="6">
        <f t="shared" si="2"/>
        <v>4.8</v>
      </c>
      <c r="H73" s="58">
        <f t="shared" si="3"/>
        <v>4.8</v>
      </c>
    </row>
    <row r="74" spans="1:8" ht="15.75" customHeight="1">
      <c r="A74" s="8" t="s">
        <v>2658</v>
      </c>
      <c r="B74" s="35">
        <v>45066</v>
      </c>
      <c r="C74" s="34" t="s">
        <v>4474</v>
      </c>
      <c r="D74" s="34" t="s">
        <v>249</v>
      </c>
      <c r="E74" s="6">
        <f t="shared" si="1"/>
        <v>8</v>
      </c>
      <c r="F74" s="48">
        <v>2</v>
      </c>
      <c r="G74" s="6">
        <f t="shared" si="2"/>
        <v>4</v>
      </c>
      <c r="H74" s="58">
        <f t="shared" si="3"/>
        <v>4</v>
      </c>
    </row>
    <row r="75" spans="1:8" ht="15.75" customHeight="1">
      <c r="A75" s="8" t="s">
        <v>2658</v>
      </c>
      <c r="B75" s="33">
        <v>45066</v>
      </c>
      <c r="C75" s="34" t="s">
        <v>4426</v>
      </c>
      <c r="D75" s="34" t="s">
        <v>919</v>
      </c>
      <c r="E75" s="6">
        <f t="shared" si="1"/>
        <v>18.899999999999999</v>
      </c>
      <c r="F75" s="48">
        <v>2</v>
      </c>
      <c r="G75" s="6">
        <f t="shared" si="2"/>
        <v>9.4499999999999993</v>
      </c>
      <c r="H75" s="58">
        <f t="shared" si="3"/>
        <v>9.4499999999999993</v>
      </c>
    </row>
    <row r="76" spans="1:8" ht="15.75" customHeight="1">
      <c r="A76" s="8" t="s">
        <v>2658</v>
      </c>
      <c r="B76" s="35">
        <v>45067</v>
      </c>
      <c r="C76" s="34" t="s">
        <v>2404</v>
      </c>
      <c r="D76" s="34" t="s">
        <v>4475</v>
      </c>
      <c r="E76" s="6">
        <f t="shared" si="1"/>
        <v>63.75</v>
      </c>
      <c r="F76" s="48">
        <v>2</v>
      </c>
      <c r="G76" s="6">
        <f t="shared" si="2"/>
        <v>31.875</v>
      </c>
      <c r="H76" s="58">
        <f t="shared" si="3"/>
        <v>31.875</v>
      </c>
    </row>
    <row r="77" spans="1:8" ht="15.75" customHeight="1">
      <c r="A77" s="8" t="s">
        <v>2658</v>
      </c>
      <c r="B77" s="35">
        <v>45067</v>
      </c>
      <c r="C77" s="34" t="s">
        <v>3397</v>
      </c>
      <c r="D77" s="34" t="s">
        <v>2933</v>
      </c>
      <c r="E77" s="6">
        <f t="shared" si="1"/>
        <v>6.45</v>
      </c>
      <c r="F77" s="48">
        <v>2</v>
      </c>
      <c r="G77" s="6">
        <f t="shared" si="2"/>
        <v>3.2250000000000001</v>
      </c>
      <c r="H77" s="58">
        <f t="shared" si="3"/>
        <v>3.2250000000000001</v>
      </c>
    </row>
    <row r="78" spans="1:8" ht="15.75" customHeight="1">
      <c r="A78" s="8" t="s">
        <v>2658</v>
      </c>
      <c r="B78" s="35">
        <v>45067</v>
      </c>
      <c r="C78" s="34" t="s">
        <v>4476</v>
      </c>
      <c r="D78" s="36" t="s">
        <v>4477</v>
      </c>
      <c r="E78" s="6">
        <f t="shared" si="1"/>
        <v>101.52</v>
      </c>
      <c r="F78" s="48">
        <v>2</v>
      </c>
      <c r="G78" s="6">
        <f t="shared" si="2"/>
        <v>50.76</v>
      </c>
      <c r="H78" s="58">
        <f t="shared" si="3"/>
        <v>50.76</v>
      </c>
    </row>
    <row r="79" spans="1:8" ht="15.75" customHeight="1">
      <c r="A79" s="8" t="s">
        <v>2658</v>
      </c>
      <c r="B79" s="33">
        <v>45067</v>
      </c>
      <c r="C79" s="34" t="s">
        <v>3169</v>
      </c>
      <c r="D79" s="34" t="s">
        <v>323</v>
      </c>
      <c r="E79" s="6">
        <f t="shared" si="1"/>
        <v>13.5</v>
      </c>
      <c r="F79" s="48">
        <v>2</v>
      </c>
      <c r="G79" s="6">
        <f t="shared" si="2"/>
        <v>6.75</v>
      </c>
      <c r="H79" s="58">
        <f t="shared" si="3"/>
        <v>6.75</v>
      </c>
    </row>
    <row r="80" spans="1:8" ht="15.75" customHeight="1">
      <c r="A80" s="8" t="s">
        <v>2658</v>
      </c>
      <c r="B80" s="35">
        <v>45067</v>
      </c>
      <c r="C80" s="34" t="s">
        <v>3397</v>
      </c>
      <c r="D80" s="34" t="s">
        <v>4478</v>
      </c>
      <c r="E80" s="6">
        <f t="shared" si="1"/>
        <v>77.05</v>
      </c>
      <c r="F80" s="48">
        <v>2</v>
      </c>
      <c r="G80" s="6">
        <f t="shared" si="2"/>
        <v>38.524999999999999</v>
      </c>
      <c r="H80" s="58">
        <f t="shared" si="3"/>
        <v>38.524999999999999</v>
      </c>
    </row>
    <row r="81" spans="1:8" ht="15.75" customHeight="1">
      <c r="A81" s="8" t="s">
        <v>2658</v>
      </c>
      <c r="B81" s="35">
        <v>45067</v>
      </c>
      <c r="C81" s="34" t="s">
        <v>3939</v>
      </c>
      <c r="D81" s="34" t="s">
        <v>511</v>
      </c>
      <c r="E81" s="6">
        <f t="shared" si="1"/>
        <v>75.2</v>
      </c>
      <c r="F81" s="48">
        <v>2</v>
      </c>
      <c r="G81" s="6">
        <f t="shared" si="2"/>
        <v>37.6</v>
      </c>
      <c r="H81" s="58">
        <f t="shared" si="3"/>
        <v>37.6</v>
      </c>
    </row>
    <row r="82" spans="1:8" ht="15.75" customHeight="1">
      <c r="A82" s="8" t="s">
        <v>2658</v>
      </c>
      <c r="B82" s="33">
        <v>45067</v>
      </c>
      <c r="C82" s="34" t="s">
        <v>4479</v>
      </c>
      <c r="D82" s="36" t="s">
        <v>3369</v>
      </c>
      <c r="E82" s="6">
        <f t="shared" si="1"/>
        <v>38.299999999999997</v>
      </c>
      <c r="F82" s="48">
        <v>2</v>
      </c>
      <c r="G82" s="6">
        <f t="shared" si="2"/>
        <v>19.149999999999999</v>
      </c>
      <c r="H82" s="58">
        <f t="shared" si="3"/>
        <v>19.149999999999999</v>
      </c>
    </row>
    <row r="83" spans="1:8" ht="15.75" customHeight="1">
      <c r="A83" s="8" t="s">
        <v>2658</v>
      </c>
      <c r="B83" s="33">
        <v>45067</v>
      </c>
      <c r="C83" s="34" t="s">
        <v>4480</v>
      </c>
      <c r="D83" s="34" t="s">
        <v>2386</v>
      </c>
      <c r="E83" s="6">
        <f t="shared" si="1"/>
        <v>19</v>
      </c>
      <c r="F83" s="48">
        <v>2</v>
      </c>
      <c r="G83" s="6">
        <f t="shared" si="2"/>
        <v>9.5</v>
      </c>
      <c r="H83" s="58">
        <f t="shared" si="3"/>
        <v>9.5</v>
      </c>
    </row>
    <row r="84" spans="1:8" ht="15.75" customHeight="1">
      <c r="A84" s="8" t="s">
        <v>2658</v>
      </c>
      <c r="B84" s="33">
        <v>45067</v>
      </c>
      <c r="C84" s="34" t="s">
        <v>4481</v>
      </c>
      <c r="D84" s="34" t="s">
        <v>4482</v>
      </c>
      <c r="E84" s="6">
        <f t="shared" si="1"/>
        <v>124.7</v>
      </c>
      <c r="F84" s="48">
        <v>2</v>
      </c>
      <c r="G84" s="6">
        <f t="shared" si="2"/>
        <v>62.35</v>
      </c>
      <c r="H84" s="58">
        <f t="shared" si="3"/>
        <v>62.35</v>
      </c>
    </row>
    <row r="85" spans="1:8" ht="15.75" customHeight="1">
      <c r="A85" s="8" t="s">
        <v>2658</v>
      </c>
      <c r="B85" s="37">
        <v>45068</v>
      </c>
      <c r="C85" s="34" t="s">
        <v>4483</v>
      </c>
      <c r="D85" s="34" t="s">
        <v>4484</v>
      </c>
      <c r="E85" s="6">
        <f t="shared" si="1"/>
        <v>112.01</v>
      </c>
      <c r="F85" s="48">
        <v>2</v>
      </c>
      <c r="G85" s="6">
        <f t="shared" si="2"/>
        <v>56.005000000000003</v>
      </c>
      <c r="H85" s="58">
        <f t="shared" si="3"/>
        <v>56.005000000000003</v>
      </c>
    </row>
    <row r="86" spans="1:8" ht="15.75" customHeight="1">
      <c r="A86" s="8" t="s">
        <v>2658</v>
      </c>
      <c r="B86" s="35">
        <v>45068</v>
      </c>
      <c r="C86" s="34" t="s">
        <v>4485</v>
      </c>
      <c r="D86" s="34" t="s">
        <v>3393</v>
      </c>
      <c r="E86" s="6">
        <f t="shared" si="1"/>
        <v>12.4</v>
      </c>
      <c r="F86" s="48">
        <v>2</v>
      </c>
      <c r="G86" s="6">
        <f t="shared" si="2"/>
        <v>6.2</v>
      </c>
      <c r="H86" s="58">
        <f t="shared" si="3"/>
        <v>6.2</v>
      </c>
    </row>
    <row r="87" spans="1:8" ht="15.75" customHeight="1">
      <c r="A87" s="8" t="s">
        <v>2658</v>
      </c>
      <c r="B87" s="35">
        <v>45068</v>
      </c>
      <c r="C87" s="34" t="s">
        <v>3957</v>
      </c>
      <c r="D87" s="34" t="s">
        <v>4486</v>
      </c>
      <c r="E87" s="6">
        <f t="shared" si="1"/>
        <v>182.4</v>
      </c>
      <c r="F87" s="48">
        <v>2</v>
      </c>
      <c r="G87" s="6">
        <f t="shared" si="2"/>
        <v>91.2</v>
      </c>
      <c r="H87" s="58">
        <f t="shared" si="3"/>
        <v>91.2</v>
      </c>
    </row>
    <row r="88" spans="1:8" ht="15.75" customHeight="1">
      <c r="A88" s="8" t="s">
        <v>2658</v>
      </c>
      <c r="B88" s="35">
        <v>45068</v>
      </c>
      <c r="C88" s="34" t="s">
        <v>3397</v>
      </c>
      <c r="D88" s="34" t="s">
        <v>4487</v>
      </c>
      <c r="E88" s="6">
        <f t="shared" si="1"/>
        <v>52.96</v>
      </c>
      <c r="F88" s="48">
        <v>2</v>
      </c>
      <c r="G88" s="6">
        <f t="shared" si="2"/>
        <v>26.48</v>
      </c>
      <c r="H88" s="58">
        <f t="shared" si="3"/>
        <v>26.48</v>
      </c>
    </row>
    <row r="89" spans="1:8" ht="15.75" customHeight="1">
      <c r="A89" s="8" t="s">
        <v>2658</v>
      </c>
      <c r="B89" s="35">
        <v>45068</v>
      </c>
      <c r="C89" s="36" t="s">
        <v>4488</v>
      </c>
      <c r="D89" s="36" t="s">
        <v>358</v>
      </c>
      <c r="E89" s="6">
        <f t="shared" si="1"/>
        <v>10</v>
      </c>
      <c r="F89" s="48">
        <v>2</v>
      </c>
      <c r="G89" s="6">
        <f t="shared" si="2"/>
        <v>5</v>
      </c>
      <c r="H89" s="58">
        <f t="shared" si="3"/>
        <v>5</v>
      </c>
    </row>
    <row r="90" spans="1:8" ht="15.75" customHeight="1">
      <c r="A90" s="8" t="s">
        <v>2658</v>
      </c>
      <c r="B90" s="33">
        <v>45068</v>
      </c>
      <c r="C90" s="34" t="s">
        <v>4489</v>
      </c>
      <c r="D90" s="34" t="s">
        <v>3493</v>
      </c>
      <c r="E90" s="6">
        <f t="shared" si="1"/>
        <v>56</v>
      </c>
      <c r="F90" s="48">
        <v>2</v>
      </c>
      <c r="G90" s="6">
        <f t="shared" si="2"/>
        <v>28</v>
      </c>
      <c r="H90" s="58">
        <f t="shared" si="3"/>
        <v>28</v>
      </c>
    </row>
    <row r="91" spans="1:8" ht="15.75" customHeight="1">
      <c r="A91" s="8" t="s">
        <v>2658</v>
      </c>
      <c r="B91" s="35">
        <v>45068</v>
      </c>
      <c r="C91" s="34" t="s">
        <v>3959</v>
      </c>
      <c r="D91" s="34" t="s">
        <v>4467</v>
      </c>
      <c r="E91" s="6">
        <f t="shared" si="1"/>
        <v>183.6</v>
      </c>
      <c r="F91" s="48">
        <v>2</v>
      </c>
      <c r="G91" s="6">
        <f t="shared" si="2"/>
        <v>91.8</v>
      </c>
      <c r="H91" s="58">
        <f t="shared" si="3"/>
        <v>91.8</v>
      </c>
    </row>
    <row r="92" spans="1:8" ht="15.75" customHeight="1">
      <c r="A92" s="8" t="s">
        <v>2658</v>
      </c>
      <c r="B92" s="33">
        <v>45069</v>
      </c>
      <c r="C92" s="34" t="s">
        <v>4490</v>
      </c>
      <c r="D92" s="34" t="s">
        <v>2140</v>
      </c>
      <c r="E92" s="6">
        <f t="shared" si="1"/>
        <v>65.3</v>
      </c>
      <c r="F92" s="48">
        <v>2</v>
      </c>
      <c r="G92" s="6">
        <f t="shared" si="2"/>
        <v>32.65</v>
      </c>
      <c r="H92" s="58">
        <f t="shared" si="3"/>
        <v>32.65</v>
      </c>
    </row>
    <row r="93" spans="1:8" ht="15.75" customHeight="1">
      <c r="A93" s="8" t="s">
        <v>2658</v>
      </c>
      <c r="B93" s="33">
        <v>45069</v>
      </c>
      <c r="C93" s="34" t="s">
        <v>4491</v>
      </c>
      <c r="D93" s="36" t="s">
        <v>1114</v>
      </c>
      <c r="E93" s="6">
        <f t="shared" si="1"/>
        <v>3.6</v>
      </c>
      <c r="F93" s="48">
        <v>2</v>
      </c>
      <c r="G93" s="6">
        <f t="shared" si="2"/>
        <v>1.8</v>
      </c>
      <c r="H93" s="58">
        <f t="shared" si="3"/>
        <v>1.8</v>
      </c>
    </row>
    <row r="94" spans="1:8" ht="15.75" customHeight="1">
      <c r="A94" s="8" t="s">
        <v>2658</v>
      </c>
      <c r="B94" s="33">
        <v>45069</v>
      </c>
      <c r="C94" s="34" t="s">
        <v>4191</v>
      </c>
      <c r="D94" s="34" t="s">
        <v>1379</v>
      </c>
      <c r="E94" s="6">
        <f t="shared" si="1"/>
        <v>10.6</v>
      </c>
      <c r="F94" s="48">
        <v>0</v>
      </c>
      <c r="G94" s="6" t="str">
        <f t="shared" si="2"/>
        <v/>
      </c>
      <c r="H94" s="58">
        <f t="shared" si="3"/>
        <v>10.6</v>
      </c>
    </row>
    <row r="95" spans="1:8" ht="15.75" customHeight="1">
      <c r="A95" s="8" t="s">
        <v>2658</v>
      </c>
      <c r="B95" s="33">
        <v>45070</v>
      </c>
      <c r="C95" s="34" t="s">
        <v>4492</v>
      </c>
      <c r="D95" s="34" t="s">
        <v>4493</v>
      </c>
      <c r="E95" s="6">
        <f t="shared" si="1"/>
        <v>160.69999999999999</v>
      </c>
      <c r="F95" s="48">
        <v>0</v>
      </c>
      <c r="G95" s="6" t="str">
        <f t="shared" si="2"/>
        <v/>
      </c>
      <c r="H95" s="58">
        <f t="shared" si="3"/>
        <v>160.69999999999999</v>
      </c>
    </row>
    <row r="96" spans="1:8" ht="15.75" customHeight="1">
      <c r="A96" s="8" t="s">
        <v>2658</v>
      </c>
      <c r="B96" s="35">
        <v>45071</v>
      </c>
      <c r="C96" s="36" t="s">
        <v>4494</v>
      </c>
      <c r="D96" s="36" t="s">
        <v>471</v>
      </c>
      <c r="E96" s="6">
        <f t="shared" si="1"/>
        <v>20</v>
      </c>
      <c r="F96" s="48">
        <v>2</v>
      </c>
      <c r="G96" s="6">
        <f t="shared" si="2"/>
        <v>10</v>
      </c>
      <c r="H96" s="58">
        <f t="shared" si="3"/>
        <v>10</v>
      </c>
    </row>
    <row r="97" spans="1:8" ht="15.75" customHeight="1">
      <c r="A97" s="8" t="s">
        <v>2658</v>
      </c>
      <c r="B97" s="33">
        <v>45071</v>
      </c>
      <c r="C97" s="34" t="s">
        <v>4495</v>
      </c>
      <c r="D97" s="36" t="s">
        <v>4496</v>
      </c>
      <c r="E97" s="6">
        <f t="shared" si="1"/>
        <v>188.39</v>
      </c>
      <c r="F97" s="48">
        <v>1</v>
      </c>
      <c r="G97" s="6">
        <f t="shared" si="2"/>
        <v>188.39</v>
      </c>
      <c r="H97" s="58">
        <f t="shared" si="3"/>
        <v>0</v>
      </c>
    </row>
    <row r="98" spans="1:8" ht="15.75" customHeight="1">
      <c r="A98" s="8" t="s">
        <v>2658</v>
      </c>
      <c r="B98" s="33">
        <v>45072</v>
      </c>
      <c r="C98" s="34" t="s">
        <v>2135</v>
      </c>
      <c r="D98" s="34" t="s">
        <v>4497</v>
      </c>
      <c r="E98" s="6">
        <f t="shared" si="1"/>
        <v>50.47</v>
      </c>
      <c r="F98" s="48">
        <v>2</v>
      </c>
      <c r="G98" s="6">
        <f t="shared" si="2"/>
        <v>25.234999999999999</v>
      </c>
      <c r="H98" s="58">
        <f t="shared" si="3"/>
        <v>25.234999999999999</v>
      </c>
    </row>
    <row r="99" spans="1:8" ht="15.75" customHeight="1">
      <c r="A99" s="8" t="s">
        <v>2658</v>
      </c>
      <c r="B99" s="33">
        <v>45072</v>
      </c>
      <c r="C99" s="34" t="s">
        <v>3397</v>
      </c>
      <c r="D99" s="34" t="s">
        <v>4498</v>
      </c>
      <c r="E99" s="6">
        <f t="shared" si="1"/>
        <v>13.99</v>
      </c>
      <c r="F99" s="48">
        <v>2</v>
      </c>
      <c r="G99" s="6">
        <f t="shared" si="2"/>
        <v>6.9950000000000001</v>
      </c>
      <c r="H99" s="58">
        <f t="shared" si="3"/>
        <v>6.9950000000000001</v>
      </c>
    </row>
    <row r="100" spans="1:8" ht="15.75" customHeight="1">
      <c r="A100" s="8" t="s">
        <v>2658</v>
      </c>
      <c r="B100" s="33">
        <v>45072</v>
      </c>
      <c r="C100" s="34" t="s">
        <v>3753</v>
      </c>
      <c r="D100" s="34" t="s">
        <v>1934</v>
      </c>
      <c r="E100" s="6">
        <f t="shared" si="1"/>
        <v>15.5</v>
      </c>
      <c r="F100" s="48">
        <v>2</v>
      </c>
      <c r="G100" s="6">
        <f t="shared" si="2"/>
        <v>7.75</v>
      </c>
      <c r="H100" s="58">
        <f t="shared" si="3"/>
        <v>7.75</v>
      </c>
    </row>
    <row r="101" spans="1:8" ht="15.75" customHeight="1">
      <c r="A101" s="8" t="s">
        <v>2658</v>
      </c>
      <c r="B101" s="35">
        <v>45072</v>
      </c>
      <c r="C101" s="34" t="s">
        <v>1385</v>
      </c>
      <c r="D101" s="34" t="s">
        <v>4499</v>
      </c>
      <c r="E101" s="6">
        <f t="shared" si="1"/>
        <v>50.56</v>
      </c>
      <c r="F101" s="48">
        <v>2</v>
      </c>
      <c r="G101" s="6">
        <f t="shared" si="2"/>
        <v>25.28</v>
      </c>
      <c r="H101" s="58">
        <f t="shared" si="3"/>
        <v>25.28</v>
      </c>
    </row>
    <row r="102" spans="1:8" ht="15.75" customHeight="1">
      <c r="A102" s="8" t="s">
        <v>2658</v>
      </c>
      <c r="B102" s="33">
        <v>45073</v>
      </c>
      <c r="C102" s="34" t="s">
        <v>4500</v>
      </c>
      <c r="D102" s="34" t="s">
        <v>4501</v>
      </c>
      <c r="E102" s="6">
        <f t="shared" si="1"/>
        <v>92.3</v>
      </c>
      <c r="F102" s="48">
        <v>2</v>
      </c>
      <c r="G102" s="6">
        <f t="shared" si="2"/>
        <v>46.15</v>
      </c>
      <c r="H102" s="58">
        <f t="shared" si="3"/>
        <v>46.15</v>
      </c>
    </row>
    <row r="103" spans="1:8" ht="15.75" customHeight="1">
      <c r="A103" s="8" t="s">
        <v>2658</v>
      </c>
      <c r="B103" s="35">
        <v>45073</v>
      </c>
      <c r="C103" s="34" t="s">
        <v>3397</v>
      </c>
      <c r="D103" s="34" t="s">
        <v>4502</v>
      </c>
      <c r="E103" s="6">
        <f t="shared" si="1"/>
        <v>14.88</v>
      </c>
      <c r="F103" s="48">
        <v>2</v>
      </c>
      <c r="G103" s="6">
        <f t="shared" si="2"/>
        <v>7.44</v>
      </c>
      <c r="H103" s="58">
        <f t="shared" si="3"/>
        <v>7.44</v>
      </c>
    </row>
    <row r="104" spans="1:8" ht="15.75" customHeight="1">
      <c r="A104" s="8" t="s">
        <v>2658</v>
      </c>
      <c r="B104" s="35">
        <v>45073</v>
      </c>
      <c r="C104" s="34" t="s">
        <v>4503</v>
      </c>
      <c r="D104" s="34" t="s">
        <v>2101</v>
      </c>
      <c r="E104" s="6">
        <f t="shared" si="1"/>
        <v>15.6</v>
      </c>
      <c r="F104" s="48">
        <v>2</v>
      </c>
      <c r="G104" s="6">
        <f t="shared" si="2"/>
        <v>7.8</v>
      </c>
      <c r="H104" s="58">
        <f t="shared" si="3"/>
        <v>7.8</v>
      </c>
    </row>
    <row r="105" spans="1:8" ht="15.75" customHeight="1">
      <c r="A105" s="8" t="s">
        <v>2658</v>
      </c>
      <c r="B105" s="33">
        <v>45074</v>
      </c>
      <c r="C105" s="34" t="s">
        <v>3169</v>
      </c>
      <c r="D105" s="34" t="s">
        <v>4504</v>
      </c>
      <c r="E105" s="6">
        <f t="shared" si="1"/>
        <v>4.8600000000000003</v>
      </c>
      <c r="F105" s="48">
        <v>2</v>
      </c>
      <c r="G105" s="6">
        <f t="shared" si="2"/>
        <v>2.4300000000000002</v>
      </c>
      <c r="H105" s="58">
        <f t="shared" si="3"/>
        <v>2.4300000000000002</v>
      </c>
    </row>
    <row r="106" spans="1:8" ht="15.75" customHeight="1">
      <c r="A106" s="8" t="s">
        <v>2658</v>
      </c>
      <c r="B106" s="33">
        <v>45074</v>
      </c>
      <c r="C106" s="34" t="s">
        <v>3169</v>
      </c>
      <c r="D106" s="34" t="s">
        <v>4505</v>
      </c>
      <c r="E106" s="6">
        <f t="shared" si="1"/>
        <v>20.190000000000001</v>
      </c>
      <c r="F106" s="48">
        <v>2</v>
      </c>
      <c r="G106" s="6">
        <f t="shared" si="2"/>
        <v>10.095000000000001</v>
      </c>
      <c r="H106" s="58">
        <f t="shared" si="3"/>
        <v>10.095000000000001</v>
      </c>
    </row>
    <row r="107" spans="1:8" ht="15.75" customHeight="1">
      <c r="A107" s="8" t="s">
        <v>2658</v>
      </c>
      <c r="B107" s="33">
        <v>45075</v>
      </c>
      <c r="C107" s="34" t="s">
        <v>1385</v>
      </c>
      <c r="D107" s="34" t="s">
        <v>4506</v>
      </c>
      <c r="E107" s="6">
        <f t="shared" si="1"/>
        <v>155.47</v>
      </c>
      <c r="F107" s="48">
        <v>2</v>
      </c>
      <c r="G107" s="6">
        <f t="shared" si="2"/>
        <v>77.734999999999999</v>
      </c>
      <c r="H107" s="58">
        <f t="shared" si="3"/>
        <v>77.734999999999999</v>
      </c>
    </row>
    <row r="108" spans="1:8" ht="15.75" customHeight="1">
      <c r="A108" s="8" t="s">
        <v>2658</v>
      </c>
      <c r="B108" s="33">
        <v>45075</v>
      </c>
      <c r="C108" s="34" t="s">
        <v>3916</v>
      </c>
      <c r="D108" s="34" t="s">
        <v>749</v>
      </c>
      <c r="E108" s="6">
        <f t="shared" si="1"/>
        <v>70</v>
      </c>
      <c r="F108" s="48">
        <v>2</v>
      </c>
      <c r="G108" s="6">
        <f t="shared" si="2"/>
        <v>35</v>
      </c>
      <c r="H108" s="58">
        <f t="shared" si="3"/>
        <v>35</v>
      </c>
    </row>
    <row r="109" spans="1:8" ht="15.75" customHeight="1">
      <c r="A109" s="8" t="s">
        <v>2658</v>
      </c>
      <c r="B109" s="33">
        <v>45075</v>
      </c>
      <c r="C109" s="34" t="s">
        <v>3959</v>
      </c>
      <c r="D109" s="36" t="s">
        <v>4467</v>
      </c>
      <c r="E109" s="6">
        <f t="shared" si="1"/>
        <v>183.6</v>
      </c>
      <c r="F109" s="48">
        <v>2</v>
      </c>
      <c r="G109" s="6">
        <f t="shared" si="2"/>
        <v>91.8</v>
      </c>
      <c r="H109" s="58">
        <f t="shared" si="3"/>
        <v>91.8</v>
      </c>
    </row>
    <row r="110" spans="1:8" ht="15.75" customHeight="1">
      <c r="A110" s="8" t="s">
        <v>2658</v>
      </c>
      <c r="B110" s="35">
        <v>45075</v>
      </c>
      <c r="C110" s="34" t="s">
        <v>4180</v>
      </c>
      <c r="D110" s="34" t="s">
        <v>2222</v>
      </c>
      <c r="E110" s="6">
        <f t="shared" si="1"/>
        <v>23.6</v>
      </c>
      <c r="F110" s="48">
        <v>2</v>
      </c>
      <c r="G110" s="6">
        <f t="shared" si="2"/>
        <v>11.8</v>
      </c>
      <c r="H110" s="58">
        <f t="shared" si="3"/>
        <v>11.8</v>
      </c>
    </row>
    <row r="111" spans="1:8" ht="15.75" customHeight="1">
      <c r="A111" s="8" t="s">
        <v>2658</v>
      </c>
      <c r="B111" s="33">
        <v>45076</v>
      </c>
      <c r="C111" s="34" t="s">
        <v>4507</v>
      </c>
      <c r="D111" s="34" t="s">
        <v>4508</v>
      </c>
      <c r="E111" s="6">
        <f t="shared" si="1"/>
        <v>184</v>
      </c>
      <c r="F111" s="48">
        <v>2</v>
      </c>
      <c r="G111" s="6">
        <f t="shared" si="2"/>
        <v>92</v>
      </c>
      <c r="H111" s="58">
        <f t="shared" si="3"/>
        <v>92</v>
      </c>
    </row>
    <row r="112" spans="1:8" ht="15.75" customHeight="1">
      <c r="A112" s="8" t="s">
        <v>2658</v>
      </c>
      <c r="B112" s="33">
        <v>45076</v>
      </c>
      <c r="C112" s="34" t="s">
        <v>3025</v>
      </c>
      <c r="D112" s="34" t="s">
        <v>1822</v>
      </c>
      <c r="E112" s="6">
        <f t="shared" si="1"/>
        <v>19.149999999999999</v>
      </c>
      <c r="F112" s="48">
        <v>2</v>
      </c>
      <c r="G112" s="6">
        <f t="shared" si="2"/>
        <v>9.5749999999999993</v>
      </c>
      <c r="H112" s="58">
        <f t="shared" si="3"/>
        <v>9.5749999999999993</v>
      </c>
    </row>
    <row r="113" spans="1:8" ht="15.75" customHeight="1">
      <c r="A113" s="8" t="s">
        <v>2658</v>
      </c>
      <c r="B113" s="35">
        <v>45076</v>
      </c>
      <c r="C113" s="34" t="s">
        <v>2379</v>
      </c>
      <c r="D113" s="34" t="s">
        <v>1896</v>
      </c>
      <c r="E113" s="6">
        <f t="shared" si="1"/>
        <v>21.3</v>
      </c>
      <c r="F113" s="48">
        <v>2</v>
      </c>
      <c r="G113" s="6">
        <f t="shared" si="2"/>
        <v>10.65</v>
      </c>
      <c r="H113" s="58">
        <f t="shared" si="3"/>
        <v>10.65</v>
      </c>
    </row>
    <row r="114" spans="1:8" ht="15.75" customHeight="1">
      <c r="A114" s="8" t="s">
        <v>2658</v>
      </c>
      <c r="B114" s="33">
        <v>45077</v>
      </c>
      <c r="C114" s="34" t="s">
        <v>4509</v>
      </c>
      <c r="D114" s="34" t="s">
        <v>860</v>
      </c>
      <c r="E114" s="6">
        <f t="shared" si="1"/>
        <v>9.6999999999999993</v>
      </c>
      <c r="F114" s="48">
        <v>2</v>
      </c>
      <c r="G114" s="6">
        <f t="shared" si="2"/>
        <v>4.8499999999999996</v>
      </c>
      <c r="H114" s="58">
        <f t="shared" si="3"/>
        <v>4.8499999999999996</v>
      </c>
    </row>
    <row r="115" spans="1:8" ht="15.75" customHeight="1">
      <c r="A115" s="8" t="s">
        <v>2658</v>
      </c>
      <c r="B115" s="35">
        <v>45079</v>
      </c>
      <c r="C115" s="34" t="s">
        <v>2645</v>
      </c>
      <c r="D115" s="34" t="s">
        <v>4510</v>
      </c>
      <c r="E115" s="6">
        <f t="shared" si="1"/>
        <v>18.170000000000002</v>
      </c>
      <c r="F115" s="48">
        <v>2</v>
      </c>
      <c r="G115" s="6">
        <f t="shared" si="2"/>
        <v>9.0850000000000009</v>
      </c>
      <c r="H115" s="58">
        <f t="shared" si="3"/>
        <v>9.0850000000000009</v>
      </c>
    </row>
    <row r="116" spans="1:8" ht="15.75" customHeight="1">
      <c r="A116" s="8" t="s">
        <v>3361</v>
      </c>
      <c r="B116" s="33">
        <v>45053</v>
      </c>
      <c r="C116" s="34" t="s">
        <v>4511</v>
      </c>
      <c r="D116" s="34" t="s">
        <v>4512</v>
      </c>
      <c r="E116" s="6">
        <f t="shared" si="1"/>
        <v>68.680000000000007</v>
      </c>
      <c r="F116" s="48">
        <v>2</v>
      </c>
      <c r="G116" s="6">
        <f t="shared" si="2"/>
        <v>34.340000000000003</v>
      </c>
      <c r="H116" s="58">
        <f t="shared" si="3"/>
        <v>34.340000000000003</v>
      </c>
    </row>
    <row r="117" spans="1:8" ht="15.75" customHeight="1">
      <c r="A117" s="8" t="s">
        <v>3361</v>
      </c>
      <c r="B117" s="35">
        <v>45062</v>
      </c>
      <c r="C117" s="34" t="s">
        <v>1993</v>
      </c>
      <c r="D117" s="34" t="s">
        <v>4513</v>
      </c>
      <c r="E117" s="6">
        <f t="shared" si="1"/>
        <v>72.38</v>
      </c>
      <c r="F117" s="48">
        <v>2</v>
      </c>
      <c r="G117" s="6">
        <f t="shared" si="2"/>
        <v>36.19</v>
      </c>
      <c r="H117" s="58">
        <f t="shared" si="3"/>
        <v>36.19</v>
      </c>
    </row>
    <row r="118" spans="1:8" ht="15.75" customHeight="1">
      <c r="A118" s="8" t="s">
        <v>3361</v>
      </c>
      <c r="B118" s="37">
        <v>45077</v>
      </c>
      <c r="C118" s="34" t="s">
        <v>292</v>
      </c>
      <c r="D118" s="34" t="s">
        <v>4514</v>
      </c>
      <c r="E118" s="6">
        <f t="shared" si="1"/>
        <v>70.47</v>
      </c>
      <c r="F118" s="48">
        <v>2</v>
      </c>
      <c r="G118" s="6">
        <f t="shared" si="2"/>
        <v>35.234999999999999</v>
      </c>
      <c r="H118" s="58">
        <f t="shared" si="3"/>
        <v>35.234999999999999</v>
      </c>
    </row>
    <row r="119" spans="1:8" ht="15.75" customHeight="1">
      <c r="A119" s="8"/>
      <c r="B119" s="33"/>
      <c r="E119" s="6"/>
      <c r="F119" s="48"/>
      <c r="G119" s="6"/>
      <c r="H119" s="58"/>
    </row>
    <row r="120" spans="1:8" ht="15.75" customHeight="1">
      <c r="A120" s="8"/>
      <c r="B120" s="35"/>
      <c r="C120" s="36"/>
      <c r="D120" s="36"/>
      <c r="E120" s="6"/>
      <c r="F120" s="48"/>
      <c r="G120" s="6"/>
      <c r="H120" s="58"/>
    </row>
    <row r="121" spans="1:8" ht="15.75" customHeight="1">
      <c r="A121" s="8"/>
      <c r="B121" s="35"/>
      <c r="E121" s="6"/>
      <c r="F121" s="48"/>
      <c r="G121" s="6"/>
      <c r="H121" s="58"/>
    </row>
    <row r="122" spans="1:8" ht="15.75" customHeight="1">
      <c r="A122" s="8"/>
      <c r="B122" s="35"/>
      <c r="E122" s="6"/>
      <c r="F122" s="48"/>
      <c r="G122" s="6"/>
      <c r="H122" s="58"/>
    </row>
    <row r="123" spans="1:8" ht="15.75" customHeight="1">
      <c r="A123" s="8"/>
      <c r="B123" s="35"/>
      <c r="E123" s="6"/>
      <c r="F123" s="48"/>
      <c r="G123" s="6"/>
      <c r="H123" s="58"/>
    </row>
    <row r="124" spans="1:8" ht="15.75" customHeight="1">
      <c r="A124" s="8"/>
      <c r="B124" s="35"/>
      <c r="E124" s="6"/>
      <c r="F124" s="48"/>
      <c r="G124" s="6"/>
      <c r="H124" s="58"/>
    </row>
    <row r="125" spans="1:8" ht="15.75" customHeight="1">
      <c r="A125" s="8"/>
      <c r="B125" s="35"/>
      <c r="E125" s="6"/>
      <c r="F125" s="48"/>
      <c r="G125" s="6"/>
      <c r="H125" s="58"/>
    </row>
    <row r="126" spans="1:8" ht="15.75" customHeight="1">
      <c r="A126" s="8"/>
      <c r="B126" s="33"/>
      <c r="E126" s="6"/>
      <c r="F126" s="48"/>
      <c r="G126" s="6"/>
      <c r="H126" s="58"/>
    </row>
    <row r="127" spans="1:8" ht="15.75" customHeight="1">
      <c r="A127" s="8"/>
      <c r="B127" s="35"/>
      <c r="E127" s="6"/>
      <c r="F127" s="48"/>
      <c r="G127" s="6"/>
      <c r="H127" s="58"/>
    </row>
    <row r="128" spans="1:8" ht="15.75" customHeight="1">
      <c r="A128" s="8"/>
      <c r="B128" s="33"/>
      <c r="E128" s="6"/>
      <c r="F128" s="48"/>
      <c r="G128" s="6"/>
      <c r="H128" s="58"/>
    </row>
    <row r="129" spans="1:8" ht="15.75" customHeight="1">
      <c r="A129" s="8"/>
      <c r="B129" s="35"/>
      <c r="E129" s="6"/>
      <c r="F129" s="48"/>
      <c r="G129" s="6"/>
      <c r="H129" s="58"/>
    </row>
    <row r="130" spans="1:8" ht="15.75" customHeight="1">
      <c r="A130" s="8"/>
      <c r="B130" s="35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8"/>
      <c r="G132" s="6"/>
      <c r="H132" s="58"/>
    </row>
    <row r="133" spans="1:8" ht="15.75" customHeight="1">
      <c r="A133" s="8"/>
      <c r="B133" s="33"/>
      <c r="E133" s="6"/>
      <c r="F133" s="48"/>
      <c r="G133" s="6"/>
      <c r="H133" s="58"/>
    </row>
    <row r="134" spans="1:8" ht="15.75" customHeight="1">
      <c r="A134" s="8"/>
      <c r="B134" s="35"/>
      <c r="E134" s="6"/>
      <c r="F134" s="48"/>
      <c r="G134" s="6"/>
      <c r="H134" s="58"/>
    </row>
    <row r="135" spans="1:8" ht="15.75" customHeight="1">
      <c r="A135" s="8"/>
      <c r="B135" s="35"/>
      <c r="E135" s="6"/>
      <c r="F135" s="48"/>
      <c r="G135" s="6"/>
      <c r="H135" s="58"/>
    </row>
    <row r="136" spans="1:8" ht="15.75" customHeight="1">
      <c r="A136" s="8"/>
      <c r="B136" s="35"/>
      <c r="E136" s="6"/>
      <c r="F136" s="48"/>
      <c r="G136" s="6"/>
      <c r="H136" s="58"/>
    </row>
    <row r="137" spans="1:8" ht="15.75" customHeight="1">
      <c r="A137" s="8"/>
      <c r="B137" s="35"/>
      <c r="E137" s="6"/>
      <c r="F137" s="48"/>
      <c r="G137" s="6"/>
      <c r="H137" s="58"/>
    </row>
    <row r="138" spans="1:8" ht="15.75" customHeight="1">
      <c r="A138" s="8"/>
      <c r="B138" s="33"/>
      <c r="E138" s="6"/>
      <c r="F138" s="48"/>
      <c r="G138" s="6"/>
      <c r="H138" s="58"/>
    </row>
    <row r="139" spans="1:8" ht="15.75" customHeight="1">
      <c r="A139" s="8"/>
      <c r="B139" s="33"/>
      <c r="E139" s="6"/>
      <c r="F139" s="48"/>
      <c r="G139" s="6"/>
      <c r="H139" s="58"/>
    </row>
    <row r="140" spans="1:8" ht="15.75" customHeight="1">
      <c r="A140" s="8"/>
      <c r="B140" s="35"/>
      <c r="E140" s="6"/>
      <c r="F140" s="48"/>
      <c r="G140" s="6"/>
      <c r="H140" s="58"/>
    </row>
    <row r="141" spans="1:8" ht="15.75" customHeight="1">
      <c r="A141" s="8"/>
      <c r="B141" s="35"/>
      <c r="E141" s="6"/>
      <c r="F141" s="48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5"/>
      <c r="E144" s="6"/>
      <c r="F144" s="49"/>
      <c r="G144" s="6"/>
      <c r="H144" s="58"/>
    </row>
    <row r="145" spans="1:8" ht="15.75" customHeight="1">
      <c r="A145" s="8"/>
      <c r="B145" s="35"/>
      <c r="E145" s="6"/>
      <c r="F145" s="49"/>
      <c r="G145" s="6"/>
      <c r="H145" s="58"/>
    </row>
    <row r="146" spans="1:8" ht="15.75" customHeight="1">
      <c r="A146" s="8"/>
      <c r="B146" s="35"/>
      <c r="E146" s="6"/>
      <c r="F146" s="49"/>
      <c r="G146" s="6"/>
      <c r="H146" s="58"/>
    </row>
    <row r="147" spans="1:8" ht="15.75" customHeight="1">
      <c r="A147" s="8"/>
      <c r="B147" s="33"/>
      <c r="E147" s="6"/>
      <c r="F147" s="49"/>
      <c r="G147" s="6"/>
      <c r="H147" s="58"/>
    </row>
    <row r="148" spans="1:8" ht="15.75" customHeight="1">
      <c r="A148" s="8"/>
      <c r="B148" s="33"/>
      <c r="E148" s="6"/>
      <c r="F148" s="49"/>
      <c r="G148" s="6"/>
      <c r="H148" s="58"/>
    </row>
    <row r="149" spans="1:8" ht="15.75" customHeight="1">
      <c r="A149" s="8"/>
      <c r="B149" s="33"/>
      <c r="E149" s="6"/>
      <c r="F149" s="49"/>
      <c r="G149" s="6"/>
      <c r="H149" s="58"/>
    </row>
    <row r="150" spans="1:8" ht="15.75" customHeight="1">
      <c r="A150" s="8"/>
      <c r="B150" s="35"/>
      <c r="E150" s="6"/>
      <c r="F150" s="49"/>
      <c r="G150" s="6"/>
      <c r="H150" s="58"/>
    </row>
    <row r="151" spans="1:8" ht="15.75" customHeight="1">
      <c r="A151" s="8"/>
      <c r="B151" s="35"/>
      <c r="E151" s="6"/>
      <c r="F151" s="49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3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33"/>
      <c r="E166" s="6"/>
      <c r="F166" s="49"/>
      <c r="G166" s="6"/>
      <c r="H166" s="58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</sheetData>
  <autoFilter ref="A2:H141" xr:uid="{00000000-0009-0000-0000-00003C000000}">
    <sortState xmlns:xlrd2="http://schemas.microsoft.com/office/spreadsheetml/2017/richdata2" ref="A2:H141">
      <sortCondition descending="1" ref="E2:E14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6" xr:uid="{0BE01DC4-1FA7-40B1-9E72-38238F51A98F}">
        <sortState xmlns:xlrd2="http://schemas.microsoft.com/office/spreadsheetml/2017/richdata2" ref="A2:H166">
          <sortCondition descending="1" ref="E2:E166"/>
          <sortCondition descending="1" ref="H2:H166"/>
        </sortState>
      </autoFilter>
    </customSheetView>
  </customSheetView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1915</v>
      </c>
      <c r="B1" s="8"/>
      <c r="C1" s="8"/>
      <c r="D1" s="8"/>
      <c r="E1" s="6">
        <f>SUM(E3:E203)</f>
        <v>23817.250000000007</v>
      </c>
      <c r="F1" s="48"/>
      <c r="G1" s="70">
        <f t="shared" ref="G1:H1" si="0">SUM(G3:G203)</f>
        <v>11712.935000000003</v>
      </c>
      <c r="H1" s="71">
        <f t="shared" si="0"/>
        <v>12104.315000000002</v>
      </c>
      <c r="I1" s="31" t="s">
        <v>1864</v>
      </c>
      <c r="J1" s="31">
        <f>G1*1</f>
        <v>11712.935000000003</v>
      </c>
      <c r="K1" s="31">
        <f>SUM(G1:H1)-J1</f>
        <v>12104.315000000004</v>
      </c>
      <c r="L1" s="31">
        <f>SUM(J1:K1)</f>
        <v>23817.250000000007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11958.935000000003</v>
      </c>
      <c r="K2" s="31">
        <f>K1+K6+K7</f>
        <v>12473.315000000004</v>
      </c>
      <c r="L2" s="31">
        <f>SUM(J2:K2)</f>
        <v>24432.250000000007</v>
      </c>
    </row>
    <row r="3" spans="1:12" ht="15.75">
      <c r="A3" s="8" t="s">
        <v>2658</v>
      </c>
      <c r="B3" s="33">
        <v>45080</v>
      </c>
      <c r="C3" s="34" t="s">
        <v>4483</v>
      </c>
      <c r="D3" s="34" t="s">
        <v>4515</v>
      </c>
      <c r="E3" s="6">
        <f t="shared" ref="E3:E45" si="1">MID(D3,3,LEN(D3)-2)+0</f>
        <v>10033</v>
      </c>
      <c r="F3" s="48">
        <v>2</v>
      </c>
      <c r="G3" s="6">
        <f t="shared" ref="G3:G45" si="2">IFERROR(E3/F3,"")</f>
        <v>5016.5</v>
      </c>
      <c r="H3" s="58">
        <f>IF(F3=0,E3,E3-G3)</f>
        <v>5016.5</v>
      </c>
      <c r="I3" s="60" t="s">
        <v>1868</v>
      </c>
      <c r="J3" s="61">
        <f>J1-J7+J6</f>
        <v>11958.935000000003</v>
      </c>
      <c r="K3" s="32"/>
      <c r="L3" s="32"/>
    </row>
    <row r="4" spans="1:12">
      <c r="A4" s="8" t="s">
        <v>2658</v>
      </c>
      <c r="B4" s="33">
        <v>45082</v>
      </c>
      <c r="C4" s="34" t="s">
        <v>4516</v>
      </c>
      <c r="D4" s="34" t="s">
        <v>2070</v>
      </c>
      <c r="E4" s="6">
        <f t="shared" si="1"/>
        <v>13.11</v>
      </c>
      <c r="F4" s="48">
        <v>2</v>
      </c>
      <c r="G4" s="6">
        <f t="shared" si="2"/>
        <v>6.5549999999999997</v>
      </c>
      <c r="H4" s="58">
        <f>E4-G4</f>
        <v>6.5549999999999997</v>
      </c>
    </row>
    <row r="5" spans="1:12" ht="15.75">
      <c r="A5" s="8" t="s">
        <v>2658</v>
      </c>
      <c r="B5" s="35">
        <v>45082</v>
      </c>
      <c r="C5" s="34" t="s">
        <v>4183</v>
      </c>
      <c r="D5" s="34" t="s">
        <v>272</v>
      </c>
      <c r="E5" s="6">
        <f t="shared" si="1"/>
        <v>10.5</v>
      </c>
      <c r="F5" s="48">
        <v>2</v>
      </c>
      <c r="G5" s="6">
        <f t="shared" si="2"/>
        <v>5.25</v>
      </c>
      <c r="H5" s="58">
        <f t="shared" ref="H5:H45" si="3">IF(F5=0,E5,E5-G5)</f>
        <v>5.25</v>
      </c>
      <c r="I5" s="32" t="s">
        <v>1805</v>
      </c>
      <c r="J5" s="32">
        <v>615</v>
      </c>
      <c r="K5" s="32"/>
    </row>
    <row r="6" spans="1:12" ht="15.75">
      <c r="A6" s="8" t="s">
        <v>2658</v>
      </c>
      <c r="B6" s="33">
        <v>45082</v>
      </c>
      <c r="C6" s="34" t="s">
        <v>4517</v>
      </c>
      <c r="D6" s="34" t="s">
        <v>634</v>
      </c>
      <c r="E6" s="6">
        <f t="shared" si="1"/>
        <v>11.1</v>
      </c>
      <c r="F6" s="48">
        <v>2</v>
      </c>
      <c r="G6" s="6">
        <f t="shared" si="2"/>
        <v>5.55</v>
      </c>
      <c r="H6" s="58">
        <f t="shared" si="3"/>
        <v>5.55</v>
      </c>
      <c r="I6" s="32" t="s">
        <v>1806</v>
      </c>
      <c r="J6" s="62">
        <f>J5/2*0.4/0.5</f>
        <v>246</v>
      </c>
      <c r="K6" s="31">
        <f>J5-J6</f>
        <v>369</v>
      </c>
    </row>
    <row r="7" spans="1:12" ht="15.75">
      <c r="A7" s="8" t="s">
        <v>2658</v>
      </c>
      <c r="B7" s="33">
        <v>45083</v>
      </c>
      <c r="C7" s="34" t="s">
        <v>4483</v>
      </c>
      <c r="D7" s="34" t="s">
        <v>4518</v>
      </c>
      <c r="E7" s="6">
        <f t="shared" si="1"/>
        <v>1634.37</v>
      </c>
      <c r="F7" s="48">
        <v>2</v>
      </c>
      <c r="G7" s="6">
        <f t="shared" si="2"/>
        <v>817.18499999999995</v>
      </c>
      <c r="H7" s="58">
        <f t="shared" si="3"/>
        <v>817.18499999999995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>
        <v>45083</v>
      </c>
      <c r="C8" s="34" t="s">
        <v>2404</v>
      </c>
      <c r="D8" s="34" t="s">
        <v>4519</v>
      </c>
      <c r="E8" s="6">
        <f t="shared" si="1"/>
        <v>32.47</v>
      </c>
      <c r="F8" s="48">
        <v>2</v>
      </c>
      <c r="G8" s="6">
        <f t="shared" si="2"/>
        <v>16.234999999999999</v>
      </c>
      <c r="H8" s="58">
        <f t="shared" si="3"/>
        <v>16.234999999999999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5">
        <v>45083</v>
      </c>
      <c r="C9" s="34" t="s">
        <v>4520</v>
      </c>
      <c r="D9" s="36" t="s">
        <v>1665</v>
      </c>
      <c r="E9" s="6">
        <f t="shared" si="1"/>
        <v>69</v>
      </c>
      <c r="F9" s="48">
        <v>2</v>
      </c>
      <c r="G9" s="6">
        <f t="shared" si="2"/>
        <v>34.5</v>
      </c>
      <c r="H9" s="58">
        <f t="shared" si="3"/>
        <v>34.5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5">
        <v>45083</v>
      </c>
      <c r="C10" s="34" t="s">
        <v>4483</v>
      </c>
      <c r="D10" s="34" t="s">
        <v>4521</v>
      </c>
      <c r="E10" s="6">
        <f t="shared" si="1"/>
        <v>9760.81</v>
      </c>
      <c r="F10" s="48">
        <v>2</v>
      </c>
      <c r="G10" s="6">
        <f t="shared" si="2"/>
        <v>4880.4049999999997</v>
      </c>
      <c r="H10" s="58">
        <f t="shared" si="3"/>
        <v>4880.4049999999997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>
        <v>45083</v>
      </c>
      <c r="C11" s="34" t="s">
        <v>4522</v>
      </c>
      <c r="D11" s="34" t="s">
        <v>557</v>
      </c>
      <c r="E11" s="6">
        <f t="shared" si="1"/>
        <v>18</v>
      </c>
      <c r="F11" s="48">
        <v>2</v>
      </c>
      <c r="G11" s="6">
        <f t="shared" si="2"/>
        <v>9</v>
      </c>
      <c r="H11" s="58">
        <f t="shared" si="3"/>
        <v>9</v>
      </c>
    </row>
    <row r="12" spans="1:12" ht="15.75">
      <c r="A12" s="8" t="s">
        <v>2658</v>
      </c>
      <c r="B12" s="33">
        <v>45083</v>
      </c>
      <c r="C12" s="34" t="s">
        <v>4183</v>
      </c>
      <c r="D12" s="34" t="s">
        <v>2258</v>
      </c>
      <c r="E12" s="6">
        <f t="shared" si="1"/>
        <v>24.2</v>
      </c>
      <c r="F12" s="48">
        <v>2</v>
      </c>
      <c r="G12" s="6">
        <f t="shared" si="2"/>
        <v>12.1</v>
      </c>
      <c r="H12" s="58">
        <f t="shared" si="3"/>
        <v>12.1</v>
      </c>
      <c r="I12" s="1" t="s">
        <v>1818</v>
      </c>
      <c r="J12" s="16">
        <f>J8-K2</f>
        <v>-6875.3150000000041</v>
      </c>
      <c r="K12" s="17">
        <f t="shared" ref="K12:K13" si="4">J12/J8</f>
        <v>-1.2281734548052883</v>
      </c>
    </row>
    <row r="13" spans="1:12" ht="15.75">
      <c r="A13" s="8" t="s">
        <v>2658</v>
      </c>
      <c r="B13" s="35">
        <v>45083</v>
      </c>
      <c r="C13" s="34" t="s">
        <v>3397</v>
      </c>
      <c r="D13" s="34" t="s">
        <v>4523</v>
      </c>
      <c r="E13" s="6">
        <f t="shared" si="1"/>
        <v>21.8</v>
      </c>
      <c r="F13" s="48">
        <v>2</v>
      </c>
      <c r="G13" s="6">
        <f t="shared" si="2"/>
        <v>10.9</v>
      </c>
      <c r="H13" s="58">
        <f t="shared" si="3"/>
        <v>10.9</v>
      </c>
      <c r="I13" s="1" t="s">
        <v>1821</v>
      </c>
      <c r="J13" s="16">
        <f>J9-J2</f>
        <v>-8003.6850000000031</v>
      </c>
      <c r="K13" s="17">
        <f t="shared" si="4"/>
        <v>-2.0235598255483227</v>
      </c>
    </row>
    <row r="14" spans="1:12">
      <c r="A14" s="8" t="s">
        <v>2658</v>
      </c>
      <c r="B14" s="35">
        <v>45085</v>
      </c>
      <c r="C14" s="34" t="s">
        <v>9</v>
      </c>
      <c r="D14" s="34" t="s">
        <v>66</v>
      </c>
      <c r="E14" s="6">
        <f t="shared" si="1"/>
        <v>2</v>
      </c>
      <c r="F14" s="48">
        <v>2</v>
      </c>
      <c r="G14" s="6">
        <f t="shared" si="2"/>
        <v>1</v>
      </c>
      <c r="H14" s="58">
        <f t="shared" si="3"/>
        <v>1</v>
      </c>
    </row>
    <row r="15" spans="1:12">
      <c r="A15" s="8" t="s">
        <v>2658</v>
      </c>
      <c r="B15" s="33">
        <v>45085</v>
      </c>
      <c r="C15" s="34" t="s">
        <v>3009</v>
      </c>
      <c r="D15" s="34" t="s">
        <v>3189</v>
      </c>
      <c r="E15" s="6">
        <f t="shared" si="1"/>
        <v>166</v>
      </c>
      <c r="F15" s="48">
        <v>0</v>
      </c>
      <c r="G15" s="6" t="str">
        <f t="shared" si="2"/>
        <v/>
      </c>
      <c r="H15" s="58">
        <f t="shared" si="3"/>
        <v>166</v>
      </c>
    </row>
    <row r="16" spans="1:12">
      <c r="A16" s="8" t="s">
        <v>2658</v>
      </c>
      <c r="B16" s="35">
        <v>45085</v>
      </c>
      <c r="C16" s="34" t="s">
        <v>3397</v>
      </c>
      <c r="D16" s="34" t="s">
        <v>4524</v>
      </c>
      <c r="E16" s="6">
        <f t="shared" si="1"/>
        <v>107.05</v>
      </c>
      <c r="F16" s="48">
        <v>2</v>
      </c>
      <c r="G16" s="6">
        <f t="shared" si="2"/>
        <v>53.524999999999999</v>
      </c>
      <c r="H16" s="58">
        <f t="shared" si="3"/>
        <v>53.524999999999999</v>
      </c>
    </row>
    <row r="17" spans="1:10">
      <c r="A17" s="8" t="s">
        <v>2658</v>
      </c>
      <c r="B17" s="35">
        <v>45085</v>
      </c>
      <c r="C17" s="34" t="s">
        <v>2438</v>
      </c>
      <c r="D17" s="34" t="s">
        <v>2911</v>
      </c>
      <c r="E17" s="6">
        <f t="shared" si="1"/>
        <v>21.98</v>
      </c>
      <c r="F17" s="48">
        <v>2</v>
      </c>
      <c r="G17" s="6">
        <f t="shared" si="2"/>
        <v>10.99</v>
      </c>
      <c r="H17" s="58">
        <f t="shared" si="3"/>
        <v>10.99</v>
      </c>
    </row>
    <row r="18" spans="1:10">
      <c r="A18" s="8" t="s">
        <v>2658</v>
      </c>
      <c r="B18" s="35">
        <v>45085</v>
      </c>
      <c r="C18" s="34" t="s">
        <v>3397</v>
      </c>
      <c r="D18" s="36" t="s">
        <v>2432</v>
      </c>
      <c r="E18" s="6">
        <f t="shared" si="1"/>
        <v>6.97</v>
      </c>
      <c r="F18" s="48">
        <v>2</v>
      </c>
      <c r="G18" s="6">
        <f t="shared" si="2"/>
        <v>3.4849999999999999</v>
      </c>
      <c r="H18" s="58">
        <f t="shared" si="3"/>
        <v>3.4849999999999999</v>
      </c>
    </row>
    <row r="19" spans="1:10">
      <c r="A19" s="8" t="s">
        <v>2658</v>
      </c>
      <c r="B19" s="35">
        <v>45086</v>
      </c>
      <c r="C19" s="34" t="s">
        <v>3025</v>
      </c>
      <c r="D19" s="34" t="s">
        <v>4525</v>
      </c>
      <c r="E19" s="6">
        <f t="shared" si="1"/>
        <v>5.51</v>
      </c>
      <c r="F19" s="48">
        <v>2</v>
      </c>
      <c r="G19" s="6">
        <f t="shared" si="2"/>
        <v>2.7549999999999999</v>
      </c>
      <c r="H19" s="58">
        <f t="shared" si="3"/>
        <v>2.7549999999999999</v>
      </c>
    </row>
    <row r="20" spans="1:10">
      <c r="A20" s="8" t="s">
        <v>2658</v>
      </c>
      <c r="B20" s="35">
        <v>45086</v>
      </c>
      <c r="C20" s="34" t="s">
        <v>4526</v>
      </c>
      <c r="D20" s="34" t="s">
        <v>3393</v>
      </c>
      <c r="E20" s="6">
        <f t="shared" si="1"/>
        <v>12.4</v>
      </c>
      <c r="F20" s="48">
        <v>2</v>
      </c>
      <c r="G20" s="6">
        <f t="shared" si="2"/>
        <v>6.2</v>
      </c>
      <c r="H20" s="58">
        <f t="shared" si="3"/>
        <v>6.2</v>
      </c>
    </row>
    <row r="21" spans="1:10" ht="15.75" customHeight="1">
      <c r="A21" s="8" t="s">
        <v>2658</v>
      </c>
      <c r="B21" s="35">
        <v>45086</v>
      </c>
      <c r="C21" s="34" t="s">
        <v>4039</v>
      </c>
      <c r="D21" s="34" t="s">
        <v>4527</v>
      </c>
      <c r="E21" s="6">
        <f t="shared" si="1"/>
        <v>242.9</v>
      </c>
      <c r="F21" s="48">
        <v>2</v>
      </c>
      <c r="G21" s="6">
        <f t="shared" si="2"/>
        <v>121.45</v>
      </c>
      <c r="H21" s="58">
        <f t="shared" si="3"/>
        <v>121.45</v>
      </c>
    </row>
    <row r="22" spans="1:10" ht="15.75" customHeight="1">
      <c r="A22" s="8" t="s">
        <v>2658</v>
      </c>
      <c r="B22" s="35">
        <v>45086</v>
      </c>
      <c r="C22" s="34" t="s">
        <v>4528</v>
      </c>
      <c r="D22" s="34" t="s">
        <v>4508</v>
      </c>
      <c r="E22" s="6">
        <f t="shared" si="1"/>
        <v>184</v>
      </c>
      <c r="F22" s="48">
        <v>2</v>
      </c>
      <c r="G22" s="6">
        <f t="shared" si="2"/>
        <v>92</v>
      </c>
      <c r="H22" s="58">
        <f t="shared" si="3"/>
        <v>92</v>
      </c>
      <c r="J22" s="36"/>
    </row>
    <row r="23" spans="1:10" ht="15.75" customHeight="1">
      <c r="A23" s="8" t="s">
        <v>2658</v>
      </c>
      <c r="B23" s="35">
        <v>45086</v>
      </c>
      <c r="C23" s="34" t="s">
        <v>2379</v>
      </c>
      <c r="D23" s="34" t="s">
        <v>329</v>
      </c>
      <c r="E23" s="6">
        <f t="shared" si="1"/>
        <v>2.8</v>
      </c>
      <c r="F23" s="48">
        <v>2</v>
      </c>
      <c r="G23" s="6">
        <f t="shared" si="2"/>
        <v>1.4</v>
      </c>
      <c r="H23" s="58">
        <f t="shared" si="3"/>
        <v>1.4</v>
      </c>
      <c r="J23" s="36"/>
    </row>
    <row r="24" spans="1:10" ht="15.75" customHeight="1">
      <c r="A24" s="8" t="s">
        <v>2658</v>
      </c>
      <c r="B24" s="33">
        <v>45086</v>
      </c>
      <c r="C24" s="34" t="s">
        <v>2379</v>
      </c>
      <c r="D24" s="34" t="s">
        <v>3478</v>
      </c>
      <c r="E24" s="6">
        <f t="shared" si="1"/>
        <v>11.4</v>
      </c>
      <c r="F24" s="48">
        <v>2</v>
      </c>
      <c r="G24" s="6">
        <f t="shared" si="2"/>
        <v>5.7</v>
      </c>
      <c r="H24" s="58">
        <f t="shared" si="3"/>
        <v>5.7</v>
      </c>
    </row>
    <row r="25" spans="1:10" ht="15.75" customHeight="1">
      <c r="A25" s="8" t="s">
        <v>2658</v>
      </c>
      <c r="B25" s="33">
        <v>45086</v>
      </c>
      <c r="C25" s="34" t="s">
        <v>3397</v>
      </c>
      <c r="D25" s="34" t="s">
        <v>4529</v>
      </c>
      <c r="E25" s="6">
        <f t="shared" si="1"/>
        <v>31.01</v>
      </c>
      <c r="F25" s="48">
        <v>2</v>
      </c>
      <c r="G25" s="6">
        <f t="shared" si="2"/>
        <v>15.505000000000001</v>
      </c>
      <c r="H25" s="58">
        <f t="shared" si="3"/>
        <v>15.505000000000001</v>
      </c>
    </row>
    <row r="26" spans="1:10" ht="15.75" customHeight="1">
      <c r="A26" s="8" t="s">
        <v>2658</v>
      </c>
      <c r="B26" s="35">
        <v>45089</v>
      </c>
      <c r="C26" s="34" t="s">
        <v>4526</v>
      </c>
      <c r="D26" s="34" t="s">
        <v>505</v>
      </c>
      <c r="E26" s="6">
        <f t="shared" si="1"/>
        <v>5.5</v>
      </c>
      <c r="F26" s="48">
        <v>2</v>
      </c>
      <c r="G26" s="6">
        <f t="shared" si="2"/>
        <v>2.75</v>
      </c>
      <c r="H26" s="58">
        <f t="shared" si="3"/>
        <v>2.75</v>
      </c>
    </row>
    <row r="27" spans="1:10" ht="15.75" customHeight="1">
      <c r="A27" s="8" t="s">
        <v>2658</v>
      </c>
      <c r="B27" s="35">
        <v>45090</v>
      </c>
      <c r="C27" s="34" t="s">
        <v>4530</v>
      </c>
      <c r="D27" s="34" t="s">
        <v>1375</v>
      </c>
      <c r="E27" s="6">
        <f t="shared" si="1"/>
        <v>178.2</v>
      </c>
      <c r="F27" s="48">
        <v>2</v>
      </c>
      <c r="G27" s="6">
        <f t="shared" si="2"/>
        <v>89.1</v>
      </c>
      <c r="H27" s="58">
        <f t="shared" si="3"/>
        <v>89.1</v>
      </c>
    </row>
    <row r="28" spans="1:10" ht="15.75" customHeight="1">
      <c r="A28" s="8" t="s">
        <v>2658</v>
      </c>
      <c r="B28" s="35">
        <v>45090</v>
      </c>
      <c r="C28" s="34" t="s">
        <v>3959</v>
      </c>
      <c r="D28" s="34" t="s">
        <v>4531</v>
      </c>
      <c r="E28" s="6">
        <f t="shared" si="1"/>
        <v>162</v>
      </c>
      <c r="F28" s="48">
        <v>2</v>
      </c>
      <c r="G28" s="6">
        <f t="shared" si="2"/>
        <v>81</v>
      </c>
      <c r="H28" s="58">
        <f t="shared" si="3"/>
        <v>81</v>
      </c>
    </row>
    <row r="29" spans="1:10" ht="15.75" customHeight="1">
      <c r="A29" s="8" t="s">
        <v>2658</v>
      </c>
      <c r="B29" s="33">
        <v>45092</v>
      </c>
      <c r="C29" s="34" t="s">
        <v>4532</v>
      </c>
      <c r="D29" s="36" t="s">
        <v>3393</v>
      </c>
      <c r="E29" s="6">
        <f t="shared" si="1"/>
        <v>12.4</v>
      </c>
      <c r="F29" s="48">
        <v>2</v>
      </c>
      <c r="G29" s="6">
        <f t="shared" si="2"/>
        <v>6.2</v>
      </c>
      <c r="H29" s="58">
        <f t="shared" si="3"/>
        <v>6.2</v>
      </c>
    </row>
    <row r="30" spans="1:10" ht="15.75" customHeight="1">
      <c r="A30" s="8" t="s">
        <v>2658</v>
      </c>
      <c r="B30" s="33">
        <v>45094</v>
      </c>
      <c r="C30" s="34" t="s">
        <v>3025</v>
      </c>
      <c r="D30" s="34" t="s">
        <v>1822</v>
      </c>
      <c r="E30" s="6">
        <f t="shared" si="1"/>
        <v>19.149999999999999</v>
      </c>
      <c r="F30" s="48">
        <v>2</v>
      </c>
      <c r="G30" s="6">
        <f t="shared" si="2"/>
        <v>9.5749999999999993</v>
      </c>
      <c r="H30" s="58">
        <f t="shared" si="3"/>
        <v>9.5749999999999993</v>
      </c>
    </row>
    <row r="31" spans="1:10" ht="15.75" customHeight="1">
      <c r="A31" s="8" t="s">
        <v>2658</v>
      </c>
      <c r="B31" s="35">
        <v>45094</v>
      </c>
      <c r="C31" s="34" t="s">
        <v>3025</v>
      </c>
      <c r="D31" s="34" t="s">
        <v>1174</v>
      </c>
      <c r="E31" s="6">
        <f t="shared" si="1"/>
        <v>23.7</v>
      </c>
      <c r="F31" s="48">
        <v>2</v>
      </c>
      <c r="G31" s="6">
        <f t="shared" si="2"/>
        <v>11.85</v>
      </c>
      <c r="H31" s="58">
        <f t="shared" si="3"/>
        <v>11.85</v>
      </c>
    </row>
    <row r="32" spans="1:10" ht="15.75" customHeight="1">
      <c r="A32" s="8" t="s">
        <v>2658</v>
      </c>
      <c r="B32" s="33">
        <v>45096</v>
      </c>
      <c r="C32" s="34" t="s">
        <v>4532</v>
      </c>
      <c r="D32" s="34" t="s">
        <v>4533</v>
      </c>
      <c r="E32" s="6">
        <f t="shared" si="1"/>
        <v>19.97</v>
      </c>
      <c r="F32" s="48">
        <v>2</v>
      </c>
      <c r="G32" s="6">
        <f t="shared" si="2"/>
        <v>9.9849999999999994</v>
      </c>
      <c r="H32" s="58">
        <f t="shared" si="3"/>
        <v>9.9849999999999994</v>
      </c>
    </row>
    <row r="33" spans="1:8" ht="15.75" customHeight="1">
      <c r="A33" s="8" t="s">
        <v>2658</v>
      </c>
      <c r="B33" s="33">
        <v>45097</v>
      </c>
      <c r="C33" s="34" t="s">
        <v>4534</v>
      </c>
      <c r="D33" s="34" t="s">
        <v>59</v>
      </c>
      <c r="E33" s="6">
        <f t="shared" si="1"/>
        <v>2.9</v>
      </c>
      <c r="F33" s="48">
        <v>2</v>
      </c>
      <c r="G33" s="6">
        <f t="shared" si="2"/>
        <v>1.45</v>
      </c>
      <c r="H33" s="58">
        <f t="shared" si="3"/>
        <v>1.45</v>
      </c>
    </row>
    <row r="34" spans="1:8" ht="15.75" customHeight="1">
      <c r="A34" s="8" t="s">
        <v>2658</v>
      </c>
      <c r="B34" s="35">
        <v>45097</v>
      </c>
      <c r="C34" s="34" t="s">
        <v>4535</v>
      </c>
      <c r="D34" s="34" t="s">
        <v>2780</v>
      </c>
      <c r="E34" s="6">
        <f t="shared" si="1"/>
        <v>4.0999999999999996</v>
      </c>
      <c r="F34" s="48">
        <v>2</v>
      </c>
      <c r="G34" s="6">
        <f t="shared" si="2"/>
        <v>2.0499999999999998</v>
      </c>
      <c r="H34" s="58">
        <f t="shared" si="3"/>
        <v>2.0499999999999998</v>
      </c>
    </row>
    <row r="35" spans="1:8" ht="15.75" customHeight="1">
      <c r="A35" s="8" t="s">
        <v>2658</v>
      </c>
      <c r="B35" s="33">
        <v>45097</v>
      </c>
      <c r="C35" s="34" t="s">
        <v>3025</v>
      </c>
      <c r="D35" s="34" t="s">
        <v>2231</v>
      </c>
      <c r="E35" s="6">
        <f t="shared" si="1"/>
        <v>16.7</v>
      </c>
      <c r="F35" s="48">
        <v>2</v>
      </c>
      <c r="G35" s="6">
        <f t="shared" si="2"/>
        <v>8.35</v>
      </c>
      <c r="H35" s="58">
        <f t="shared" si="3"/>
        <v>8.35</v>
      </c>
    </row>
    <row r="36" spans="1:8" ht="15.75" customHeight="1">
      <c r="A36" s="8" t="s">
        <v>2658</v>
      </c>
      <c r="B36" s="33">
        <v>45097</v>
      </c>
      <c r="C36" s="34" t="s">
        <v>4536</v>
      </c>
      <c r="D36" s="34" t="s">
        <v>4537</v>
      </c>
      <c r="E36" s="6">
        <f t="shared" si="1"/>
        <v>96.98</v>
      </c>
      <c r="F36" s="48">
        <v>0</v>
      </c>
      <c r="G36" s="6" t="str">
        <f t="shared" si="2"/>
        <v/>
      </c>
      <c r="H36" s="58">
        <f t="shared" si="3"/>
        <v>96.98</v>
      </c>
    </row>
    <row r="37" spans="1:8" ht="15.75" customHeight="1">
      <c r="A37" s="8" t="s">
        <v>2658</v>
      </c>
      <c r="B37" s="35">
        <v>45099</v>
      </c>
      <c r="C37" s="34" t="s">
        <v>3959</v>
      </c>
      <c r="D37" s="34" t="s">
        <v>4538</v>
      </c>
      <c r="E37" s="6">
        <f t="shared" si="1"/>
        <v>192.2</v>
      </c>
      <c r="F37" s="48">
        <v>2</v>
      </c>
      <c r="G37" s="6">
        <f t="shared" si="2"/>
        <v>96.1</v>
      </c>
      <c r="H37" s="58">
        <f t="shared" si="3"/>
        <v>96.1</v>
      </c>
    </row>
    <row r="38" spans="1:8" ht="15.75" customHeight="1">
      <c r="A38" s="8" t="s">
        <v>2658</v>
      </c>
      <c r="B38" s="35">
        <v>45103</v>
      </c>
      <c r="C38" s="34" t="s">
        <v>4200</v>
      </c>
      <c r="D38" s="34" t="s">
        <v>4539</v>
      </c>
      <c r="E38" s="6">
        <f t="shared" si="1"/>
        <v>215.32</v>
      </c>
      <c r="F38" s="48">
        <v>2</v>
      </c>
      <c r="G38" s="6">
        <f t="shared" si="2"/>
        <v>107.66</v>
      </c>
      <c r="H38" s="58">
        <f t="shared" si="3"/>
        <v>107.66</v>
      </c>
    </row>
    <row r="39" spans="1:8" ht="15.75" customHeight="1">
      <c r="A39" s="8" t="s">
        <v>2658</v>
      </c>
      <c r="B39" s="33">
        <v>45103</v>
      </c>
      <c r="C39" s="34" t="s">
        <v>4532</v>
      </c>
      <c r="D39" s="34" t="s">
        <v>2152</v>
      </c>
      <c r="E39" s="6">
        <f t="shared" si="1"/>
        <v>14.3</v>
      </c>
      <c r="F39" s="48">
        <v>2</v>
      </c>
      <c r="G39" s="6">
        <f t="shared" si="2"/>
        <v>7.15</v>
      </c>
      <c r="H39" s="58">
        <f t="shared" si="3"/>
        <v>7.15</v>
      </c>
    </row>
    <row r="40" spans="1:8" ht="15.75" customHeight="1">
      <c r="A40" s="8" t="s">
        <v>2658</v>
      </c>
      <c r="B40" s="35">
        <v>45104</v>
      </c>
      <c r="C40" s="34" t="s">
        <v>4540</v>
      </c>
      <c r="D40" s="34" t="s">
        <v>3256</v>
      </c>
      <c r="E40" s="6">
        <f t="shared" si="1"/>
        <v>54.68</v>
      </c>
      <c r="F40" s="48">
        <v>2</v>
      </c>
      <c r="G40" s="6">
        <f t="shared" si="2"/>
        <v>27.34</v>
      </c>
      <c r="H40" s="58">
        <f t="shared" si="3"/>
        <v>27.34</v>
      </c>
    </row>
    <row r="41" spans="1:8" ht="15.75" customHeight="1">
      <c r="A41" s="8" t="s">
        <v>2658</v>
      </c>
      <c r="B41" s="35">
        <v>45105</v>
      </c>
      <c r="C41" s="34" t="s">
        <v>4479</v>
      </c>
      <c r="D41" s="34" t="s">
        <v>4541</v>
      </c>
      <c r="E41" s="6">
        <f t="shared" si="1"/>
        <v>79.400000000000006</v>
      </c>
      <c r="F41" s="48">
        <v>0</v>
      </c>
      <c r="G41" s="6" t="str">
        <f t="shared" si="2"/>
        <v/>
      </c>
      <c r="H41" s="58">
        <f t="shared" si="3"/>
        <v>79.400000000000006</v>
      </c>
    </row>
    <row r="42" spans="1:8" ht="15.75" customHeight="1">
      <c r="A42" s="8" t="s">
        <v>2658</v>
      </c>
      <c r="B42" s="35">
        <v>45106</v>
      </c>
      <c r="C42" s="34" t="s">
        <v>4542</v>
      </c>
      <c r="D42" s="34" t="s">
        <v>4543</v>
      </c>
      <c r="E42" s="6">
        <f t="shared" si="1"/>
        <v>104.7</v>
      </c>
      <c r="F42" s="48">
        <v>2</v>
      </c>
      <c r="G42" s="6">
        <f t="shared" si="2"/>
        <v>52.35</v>
      </c>
      <c r="H42" s="58">
        <f t="shared" si="3"/>
        <v>52.35</v>
      </c>
    </row>
    <row r="43" spans="1:8" ht="15.75" customHeight="1">
      <c r="A43" s="8" t="s">
        <v>2658</v>
      </c>
      <c r="B43" s="35">
        <v>45107</v>
      </c>
      <c r="C43" s="34" t="s">
        <v>4544</v>
      </c>
      <c r="D43" s="34" t="s">
        <v>4545</v>
      </c>
      <c r="E43" s="6">
        <f t="shared" si="1"/>
        <v>49</v>
      </c>
      <c r="F43" s="48">
        <v>0</v>
      </c>
      <c r="G43" s="6" t="str">
        <f t="shared" si="2"/>
        <v/>
      </c>
      <c r="H43" s="58">
        <f t="shared" si="3"/>
        <v>49</v>
      </c>
    </row>
    <row r="44" spans="1:8" ht="15.75" customHeight="1">
      <c r="A44" s="8" t="s">
        <v>2658</v>
      </c>
      <c r="B44" s="35">
        <v>45107</v>
      </c>
      <c r="C44" s="34" t="s">
        <v>4546</v>
      </c>
      <c r="D44" s="34" t="s">
        <v>4547</v>
      </c>
      <c r="E44" s="6">
        <f t="shared" si="1"/>
        <v>125.5</v>
      </c>
      <c r="F44" s="48">
        <v>2</v>
      </c>
      <c r="G44" s="6">
        <f t="shared" si="2"/>
        <v>62.75</v>
      </c>
      <c r="H44" s="58">
        <f t="shared" si="3"/>
        <v>62.75</v>
      </c>
    </row>
    <row r="45" spans="1:8" ht="15.75" customHeight="1">
      <c r="A45" s="8" t="s">
        <v>2658</v>
      </c>
      <c r="B45" s="35">
        <v>45109</v>
      </c>
      <c r="C45" s="36" t="s">
        <v>2645</v>
      </c>
      <c r="D45" s="36" t="s">
        <v>4510</v>
      </c>
      <c r="E45" s="6">
        <f t="shared" si="1"/>
        <v>18.170000000000002</v>
      </c>
      <c r="F45" s="48">
        <v>2</v>
      </c>
      <c r="G45" s="6">
        <f t="shared" si="2"/>
        <v>9.0850000000000009</v>
      </c>
      <c r="H45" s="58">
        <f t="shared" si="3"/>
        <v>9.0850000000000009</v>
      </c>
    </row>
    <row r="46" spans="1:8" ht="15.75" customHeight="1">
      <c r="A46" s="8"/>
      <c r="B46" s="33"/>
      <c r="E46" s="6"/>
      <c r="F46" s="48"/>
      <c r="G46" s="6"/>
      <c r="H46" s="58"/>
    </row>
    <row r="47" spans="1:8" ht="15.75" customHeight="1">
      <c r="A47" s="8"/>
      <c r="B47" s="35"/>
      <c r="E47" s="6"/>
      <c r="F47" s="48"/>
      <c r="G47" s="6"/>
      <c r="H47" s="58"/>
    </row>
    <row r="48" spans="1:8" ht="15.75" customHeight="1">
      <c r="A48" s="8"/>
      <c r="B48" s="35"/>
      <c r="E48" s="6"/>
      <c r="F48" s="48"/>
      <c r="G48" s="6"/>
      <c r="H48" s="58"/>
    </row>
    <row r="49" spans="1:8" ht="15.75" customHeight="1">
      <c r="A49" s="8"/>
      <c r="B49" s="33"/>
      <c r="E49" s="6"/>
      <c r="F49" s="48"/>
      <c r="G49" s="6"/>
      <c r="H49" s="58"/>
    </row>
    <row r="50" spans="1:8" ht="15.75" customHeight="1">
      <c r="A50" s="8"/>
      <c r="B50" s="35"/>
      <c r="E50" s="6"/>
      <c r="F50" s="48"/>
      <c r="G50" s="6"/>
      <c r="H50" s="58"/>
    </row>
    <row r="51" spans="1:8" ht="15.75" customHeight="1">
      <c r="A51" s="8"/>
      <c r="B51" s="33"/>
      <c r="E51" s="6"/>
      <c r="F51" s="48"/>
      <c r="G51" s="6"/>
      <c r="H51" s="58"/>
    </row>
    <row r="52" spans="1:8" ht="15.75" customHeight="1">
      <c r="A52" s="8"/>
      <c r="B52" s="35"/>
      <c r="E52" s="6"/>
      <c r="F52" s="48"/>
      <c r="G52" s="6"/>
      <c r="H52" s="58"/>
    </row>
    <row r="53" spans="1:8" ht="15.75" customHeight="1">
      <c r="A53" s="8"/>
      <c r="B53" s="35"/>
      <c r="E53" s="6"/>
      <c r="F53" s="48"/>
      <c r="G53" s="6"/>
      <c r="H53" s="58"/>
    </row>
    <row r="54" spans="1:8" ht="15.75" customHeight="1">
      <c r="A54" s="8"/>
      <c r="B54" s="35"/>
      <c r="D54" s="36"/>
      <c r="E54" s="6"/>
      <c r="F54" s="48"/>
      <c r="G54" s="6"/>
      <c r="H54" s="58"/>
    </row>
    <row r="55" spans="1:8" ht="15.75" customHeight="1">
      <c r="A55" s="8"/>
      <c r="B55" s="33"/>
      <c r="E55" s="6"/>
      <c r="F55" s="48"/>
      <c r="G55" s="6"/>
      <c r="H55" s="58"/>
    </row>
    <row r="56" spans="1:8" ht="15.75" customHeight="1">
      <c r="A56" s="8"/>
      <c r="B56" s="33"/>
      <c r="E56" s="6"/>
      <c r="F56" s="48"/>
      <c r="G56" s="6"/>
      <c r="H56" s="58"/>
    </row>
    <row r="57" spans="1:8" ht="15.75" customHeight="1">
      <c r="A57" s="8"/>
      <c r="B57" s="35"/>
      <c r="E57" s="6"/>
      <c r="F57" s="48"/>
      <c r="G57" s="6"/>
      <c r="H57" s="58"/>
    </row>
    <row r="58" spans="1:8" ht="15.75" customHeight="1">
      <c r="A58" s="8"/>
      <c r="B58" s="35"/>
      <c r="E58" s="6"/>
      <c r="F58" s="48"/>
      <c r="G58" s="6"/>
      <c r="H58" s="58"/>
    </row>
    <row r="59" spans="1:8" ht="15.75" customHeight="1">
      <c r="A59" s="8"/>
      <c r="B59" s="35"/>
      <c r="E59" s="6"/>
      <c r="F59" s="48"/>
      <c r="G59" s="6"/>
      <c r="H59" s="58"/>
    </row>
    <row r="60" spans="1:8" ht="15.75" customHeight="1">
      <c r="A60" s="8"/>
      <c r="B60" s="33"/>
      <c r="E60" s="6"/>
      <c r="F60" s="48"/>
      <c r="G60" s="6"/>
      <c r="H60" s="58"/>
    </row>
    <row r="61" spans="1:8" ht="15.75" customHeight="1">
      <c r="A61" s="8"/>
      <c r="B61" s="35"/>
      <c r="E61" s="6"/>
      <c r="F61" s="48"/>
      <c r="G61" s="6"/>
      <c r="H61" s="58"/>
    </row>
    <row r="62" spans="1:8" ht="15.75" customHeight="1">
      <c r="A62" s="8"/>
      <c r="B62" s="35"/>
      <c r="E62" s="6"/>
      <c r="F62" s="48"/>
      <c r="G62" s="6"/>
      <c r="H62" s="58"/>
    </row>
    <row r="63" spans="1:8" ht="15.75" customHeight="1">
      <c r="A63" s="8"/>
      <c r="B63" s="35"/>
      <c r="E63" s="6"/>
      <c r="F63" s="48"/>
      <c r="G63" s="6"/>
      <c r="H63" s="58"/>
    </row>
    <row r="64" spans="1:8" ht="15.75" customHeight="1">
      <c r="A64" s="8"/>
      <c r="B64" s="35"/>
      <c r="E64" s="6"/>
      <c r="F64" s="48"/>
      <c r="G64" s="6"/>
      <c r="H64" s="58"/>
    </row>
    <row r="65" spans="1:8" ht="15.75" customHeight="1">
      <c r="A65" s="8"/>
      <c r="B65" s="33"/>
      <c r="E65" s="6"/>
      <c r="F65" s="48"/>
      <c r="G65" s="6"/>
      <c r="H65" s="58"/>
    </row>
    <row r="66" spans="1:8" ht="15.75" customHeight="1">
      <c r="A66" s="8"/>
      <c r="B66" s="35"/>
      <c r="E66" s="6"/>
      <c r="F66" s="48"/>
      <c r="G66" s="6"/>
      <c r="H66" s="58"/>
    </row>
    <row r="67" spans="1:8" ht="15.75" customHeight="1">
      <c r="A67" s="8"/>
      <c r="B67" s="35"/>
      <c r="E67" s="6"/>
      <c r="F67" s="48"/>
      <c r="G67" s="6"/>
      <c r="H67" s="58"/>
    </row>
    <row r="68" spans="1:8" ht="15.75" customHeight="1">
      <c r="A68" s="8"/>
      <c r="B68" s="35"/>
      <c r="E68" s="6"/>
      <c r="F68" s="48"/>
      <c r="G68" s="6"/>
      <c r="H68" s="58"/>
    </row>
    <row r="69" spans="1:8" ht="15.75" customHeight="1">
      <c r="A69" s="8"/>
      <c r="B69" s="35"/>
      <c r="E69" s="6"/>
      <c r="F69" s="48"/>
      <c r="G69" s="6"/>
      <c r="H69" s="58"/>
    </row>
    <row r="70" spans="1:8" ht="15.75" customHeight="1">
      <c r="A70" s="8"/>
      <c r="B70" s="35"/>
      <c r="E70" s="6"/>
      <c r="F70" s="48"/>
      <c r="G70" s="6"/>
      <c r="H70" s="58"/>
    </row>
    <row r="71" spans="1:8" ht="15.75" customHeight="1">
      <c r="A71" s="8"/>
      <c r="B71" s="35"/>
      <c r="E71" s="6"/>
      <c r="F71" s="48"/>
      <c r="G71" s="6"/>
      <c r="H71" s="58"/>
    </row>
    <row r="72" spans="1:8" ht="15.75" customHeight="1">
      <c r="A72" s="8"/>
      <c r="B72" s="33"/>
      <c r="E72" s="6"/>
      <c r="F72" s="48"/>
      <c r="G72" s="6"/>
      <c r="H72" s="58"/>
    </row>
    <row r="73" spans="1:8" ht="15.75" customHeight="1">
      <c r="A73" s="8"/>
      <c r="B73" s="35"/>
      <c r="E73" s="6"/>
      <c r="F73" s="48"/>
      <c r="G73" s="6"/>
      <c r="H73" s="58"/>
    </row>
    <row r="74" spans="1:8" ht="15.75" customHeight="1">
      <c r="A74" s="8"/>
      <c r="B74" s="35"/>
      <c r="E74" s="6"/>
      <c r="F74" s="48"/>
      <c r="G74" s="6"/>
      <c r="H74" s="58"/>
    </row>
    <row r="75" spans="1:8" ht="15.75" customHeight="1">
      <c r="A75" s="8"/>
      <c r="B75" s="33"/>
      <c r="E75" s="6"/>
      <c r="F75" s="48"/>
      <c r="G75" s="6"/>
      <c r="H75" s="58"/>
    </row>
    <row r="76" spans="1:8" ht="15.75" customHeight="1">
      <c r="A76" s="8"/>
      <c r="B76" s="35"/>
      <c r="E76" s="6"/>
      <c r="F76" s="48"/>
      <c r="G76" s="6"/>
      <c r="H76" s="58"/>
    </row>
    <row r="77" spans="1:8" ht="15.75" customHeight="1">
      <c r="A77" s="8"/>
      <c r="B77" s="35"/>
      <c r="E77" s="6"/>
      <c r="F77" s="48"/>
      <c r="G77" s="6"/>
      <c r="H77" s="58"/>
    </row>
    <row r="78" spans="1:8" ht="15.75" customHeight="1">
      <c r="A78" s="8"/>
      <c r="B78" s="35"/>
      <c r="D78" s="36"/>
      <c r="E78" s="6"/>
      <c r="F78" s="48"/>
      <c r="G78" s="6"/>
      <c r="H78" s="58"/>
    </row>
    <row r="79" spans="1:8" ht="15.75" customHeight="1">
      <c r="A79" s="8"/>
      <c r="B79" s="33"/>
      <c r="E79" s="6"/>
      <c r="F79" s="48"/>
      <c r="G79" s="6"/>
      <c r="H79" s="58"/>
    </row>
    <row r="80" spans="1:8" ht="15.75" customHeight="1">
      <c r="A80" s="8"/>
      <c r="B80" s="35"/>
      <c r="E80" s="6"/>
      <c r="F80" s="48"/>
      <c r="G80" s="6"/>
      <c r="H80" s="58"/>
    </row>
    <row r="81" spans="1:9" ht="15.75" customHeight="1">
      <c r="A81" s="8"/>
      <c r="B81" s="35"/>
      <c r="E81" s="6"/>
      <c r="F81" s="48"/>
      <c r="G81" s="6"/>
      <c r="H81" s="58"/>
    </row>
    <row r="82" spans="1:9" ht="15.75" customHeight="1">
      <c r="A82" s="8"/>
      <c r="B82" s="33"/>
      <c r="D82" s="36"/>
      <c r="E82" s="6"/>
      <c r="F82" s="48"/>
      <c r="G82" s="6"/>
      <c r="H82" s="58"/>
    </row>
    <row r="83" spans="1:9" ht="15.75" customHeight="1">
      <c r="A83" s="8"/>
      <c r="B83" s="33"/>
      <c r="E83" s="6"/>
      <c r="F83" s="48"/>
      <c r="G83" s="6"/>
      <c r="H83" s="58"/>
    </row>
    <row r="84" spans="1:9" ht="15.75" customHeight="1">
      <c r="A84" s="8"/>
      <c r="B84" s="33"/>
      <c r="E84" s="6"/>
      <c r="F84" s="48"/>
      <c r="G84" s="6"/>
      <c r="H84" s="58"/>
    </row>
    <row r="85" spans="1:9" ht="15.75" customHeight="1">
      <c r="A85" s="8"/>
      <c r="B85" s="37"/>
      <c r="E85" s="6"/>
      <c r="F85" s="48"/>
      <c r="G85" s="6"/>
      <c r="H85" s="58"/>
    </row>
    <row r="86" spans="1:9" ht="15.75" customHeight="1">
      <c r="A86" s="8"/>
      <c r="B86" s="35"/>
      <c r="E86" s="6"/>
      <c r="F86" s="48"/>
      <c r="G86" s="6"/>
      <c r="H86" s="58"/>
    </row>
    <row r="87" spans="1:9" ht="15.75" customHeight="1">
      <c r="A87" s="8"/>
      <c r="B87" s="35"/>
      <c r="E87" s="6"/>
      <c r="F87" s="48"/>
      <c r="G87" s="6"/>
      <c r="H87" s="58"/>
    </row>
    <row r="88" spans="1:9" ht="15.75" customHeight="1">
      <c r="A88" s="8"/>
      <c r="B88" s="35"/>
      <c r="E88" s="6"/>
      <c r="F88" s="48"/>
      <c r="G88" s="6"/>
      <c r="H88" s="58"/>
    </row>
    <row r="89" spans="1:9" ht="15.75" customHeight="1">
      <c r="A89" s="8"/>
      <c r="B89" s="35"/>
      <c r="C89" s="36"/>
      <c r="D89" s="36"/>
      <c r="E89" s="6"/>
      <c r="F89" s="48"/>
      <c r="G89" s="6"/>
      <c r="H89" s="58"/>
    </row>
    <row r="90" spans="1:9" ht="15.75" customHeight="1">
      <c r="A90" s="8"/>
      <c r="B90" s="33"/>
      <c r="E90" s="6"/>
      <c r="F90" s="48"/>
      <c r="G90" s="6"/>
      <c r="H90" s="58"/>
    </row>
    <row r="91" spans="1:9" ht="15.75" customHeight="1">
      <c r="A91" s="8"/>
      <c r="B91" s="35"/>
      <c r="E91" s="6"/>
      <c r="F91" s="48"/>
      <c r="G91" s="6"/>
      <c r="H91" s="58"/>
    </row>
    <row r="92" spans="1:9" ht="15.75" customHeight="1">
      <c r="A92" s="8"/>
      <c r="B92" s="33"/>
      <c r="E92" s="6"/>
      <c r="F92" s="48"/>
      <c r="G92" s="6"/>
      <c r="H92" s="58"/>
      <c r="I92" s="34" t="s">
        <v>4327</v>
      </c>
    </row>
    <row r="93" spans="1:9" ht="15.75" customHeight="1">
      <c r="A93" s="8"/>
      <c r="B93" s="33"/>
      <c r="D93" s="36"/>
      <c r="E93" s="6"/>
      <c r="F93" s="48"/>
      <c r="G93" s="6"/>
      <c r="H93" s="58"/>
    </row>
    <row r="94" spans="1:9" ht="15.75" customHeight="1">
      <c r="A94" s="8"/>
      <c r="B94" s="33"/>
      <c r="E94" s="6"/>
      <c r="F94" s="48"/>
      <c r="G94" s="6"/>
      <c r="H94" s="58"/>
    </row>
    <row r="95" spans="1:9" ht="15.75" customHeight="1">
      <c r="A95" s="8"/>
      <c r="B95" s="33"/>
      <c r="E95" s="6"/>
      <c r="F95" s="48"/>
      <c r="G95" s="6"/>
      <c r="H95" s="58"/>
    </row>
    <row r="96" spans="1:9" ht="15.75" customHeight="1">
      <c r="A96" s="8"/>
      <c r="B96" s="35"/>
      <c r="C96" s="36"/>
      <c r="D96" s="36"/>
      <c r="E96" s="6"/>
      <c r="F96" s="48"/>
      <c r="G96" s="6"/>
      <c r="H96" s="58"/>
    </row>
    <row r="97" spans="1:9" ht="15.75" customHeight="1">
      <c r="A97" s="8"/>
      <c r="B97" s="33"/>
      <c r="D97" s="36"/>
      <c r="E97" s="6"/>
      <c r="F97" s="48"/>
      <c r="G97" s="6"/>
      <c r="H97" s="58"/>
      <c r="I97" s="34" t="s">
        <v>4330</v>
      </c>
    </row>
    <row r="98" spans="1:9" ht="15.75" customHeight="1">
      <c r="A98" s="8"/>
      <c r="B98" s="33"/>
      <c r="E98" s="6"/>
      <c r="F98" s="48"/>
      <c r="G98" s="6"/>
      <c r="H98" s="58"/>
    </row>
    <row r="99" spans="1:9" ht="15.75" customHeight="1">
      <c r="A99" s="8"/>
      <c r="B99" s="33"/>
      <c r="E99" s="6"/>
      <c r="F99" s="48"/>
      <c r="G99" s="6"/>
      <c r="H99" s="58"/>
    </row>
    <row r="100" spans="1:9" ht="15.75" customHeight="1">
      <c r="A100" s="8"/>
      <c r="B100" s="33"/>
      <c r="E100" s="6"/>
      <c r="F100" s="48"/>
      <c r="G100" s="6"/>
      <c r="H100" s="58"/>
    </row>
    <row r="101" spans="1:9" ht="15.75" customHeight="1">
      <c r="A101" s="8"/>
      <c r="B101" s="35"/>
      <c r="E101" s="6"/>
      <c r="F101" s="48"/>
      <c r="G101" s="6"/>
      <c r="H101" s="58"/>
    </row>
    <row r="102" spans="1:9" ht="15.75" customHeight="1">
      <c r="A102" s="8"/>
      <c r="B102" s="33"/>
      <c r="E102" s="6"/>
      <c r="F102" s="48"/>
      <c r="G102" s="6"/>
      <c r="H102" s="58"/>
    </row>
    <row r="103" spans="1:9" ht="15.75" customHeight="1">
      <c r="A103" s="8"/>
      <c r="B103" s="35"/>
      <c r="E103" s="6"/>
      <c r="F103" s="48"/>
      <c r="G103" s="6"/>
      <c r="H103" s="58"/>
    </row>
    <row r="104" spans="1:9" ht="15.75" customHeight="1">
      <c r="A104" s="8"/>
      <c r="B104" s="35"/>
      <c r="E104" s="6"/>
      <c r="F104" s="48"/>
      <c r="G104" s="6"/>
      <c r="H104" s="58"/>
    </row>
    <row r="105" spans="1:9" ht="15.75" customHeight="1">
      <c r="A105" s="8"/>
      <c r="B105" s="33"/>
      <c r="E105" s="6"/>
      <c r="F105" s="48"/>
      <c r="G105" s="6"/>
      <c r="H105" s="58"/>
    </row>
    <row r="106" spans="1:9" ht="15.75" customHeight="1">
      <c r="A106" s="8"/>
      <c r="B106" s="33"/>
      <c r="E106" s="6"/>
      <c r="F106" s="48"/>
      <c r="G106" s="6"/>
      <c r="H106" s="58"/>
    </row>
    <row r="107" spans="1:9" ht="15.75" customHeight="1">
      <c r="A107" s="8"/>
      <c r="B107" s="33"/>
      <c r="E107" s="6"/>
      <c r="F107" s="48"/>
      <c r="G107" s="6"/>
      <c r="H107" s="58"/>
    </row>
    <row r="108" spans="1:9" ht="15.75" customHeight="1">
      <c r="A108" s="8"/>
      <c r="B108" s="33"/>
      <c r="E108" s="6"/>
      <c r="F108" s="48"/>
      <c r="G108" s="6"/>
      <c r="H108" s="58"/>
    </row>
    <row r="109" spans="1:9" ht="15.75" customHeight="1">
      <c r="A109" s="8"/>
      <c r="B109" s="33"/>
      <c r="D109" s="36"/>
      <c r="E109" s="6"/>
      <c r="F109" s="48"/>
      <c r="G109" s="6"/>
      <c r="H109" s="58"/>
    </row>
    <row r="110" spans="1:9" ht="15.75" customHeight="1">
      <c r="A110" s="8"/>
      <c r="B110" s="35"/>
      <c r="E110" s="6"/>
      <c r="F110" s="48"/>
      <c r="G110" s="6"/>
      <c r="H110" s="58"/>
    </row>
    <row r="111" spans="1:9" ht="15.75" customHeight="1">
      <c r="A111" s="8"/>
      <c r="B111" s="33"/>
      <c r="E111" s="6"/>
      <c r="F111" s="48"/>
      <c r="G111" s="6"/>
      <c r="H111" s="58"/>
    </row>
    <row r="112" spans="1:9" ht="15.75" customHeight="1">
      <c r="A112" s="8"/>
      <c r="B112" s="33"/>
      <c r="E112" s="6"/>
      <c r="F112" s="48"/>
      <c r="G112" s="6"/>
      <c r="H112" s="58"/>
    </row>
    <row r="113" spans="1:8" ht="15.75" customHeight="1">
      <c r="A113" s="8"/>
      <c r="B113" s="35"/>
      <c r="E113" s="6"/>
      <c r="F113" s="48"/>
      <c r="G113" s="6"/>
      <c r="H113" s="58"/>
    </row>
    <row r="114" spans="1:8" ht="15.75" customHeight="1">
      <c r="A114" s="8"/>
      <c r="B114" s="33"/>
      <c r="E114" s="6"/>
      <c r="F114" s="48"/>
      <c r="G114" s="6"/>
      <c r="H114" s="58"/>
    </row>
    <row r="115" spans="1:8" ht="15.75" customHeight="1">
      <c r="A115" s="8"/>
      <c r="B115" s="35"/>
      <c r="E115" s="6"/>
      <c r="F115" s="48"/>
      <c r="G115" s="6"/>
      <c r="H115" s="58"/>
    </row>
    <row r="116" spans="1:8" ht="15.75" customHeight="1">
      <c r="A116" s="8"/>
      <c r="B116" s="33"/>
      <c r="E116" s="6"/>
      <c r="F116" s="48"/>
      <c r="G116" s="6"/>
      <c r="H116" s="58"/>
    </row>
    <row r="117" spans="1:8" ht="15.75" customHeight="1">
      <c r="A117" s="8"/>
      <c r="B117" s="35"/>
      <c r="E117" s="6"/>
      <c r="F117" s="48"/>
      <c r="G117" s="6"/>
      <c r="H117" s="58"/>
    </row>
    <row r="118" spans="1:8" ht="15.75" customHeight="1">
      <c r="A118" s="8"/>
      <c r="B118" s="37"/>
      <c r="E118" s="6"/>
      <c r="F118" s="48"/>
      <c r="G118" s="6"/>
      <c r="H118" s="58"/>
    </row>
    <row r="119" spans="1:8" ht="15.75" customHeight="1">
      <c r="A119" s="8"/>
      <c r="B119" s="33"/>
      <c r="E119" s="6"/>
      <c r="F119" s="48"/>
      <c r="G119" s="6"/>
      <c r="H119" s="58"/>
    </row>
    <row r="120" spans="1:8" ht="15.75" customHeight="1">
      <c r="A120" s="8"/>
      <c r="B120" s="35"/>
      <c r="C120" s="36"/>
      <c r="D120" s="36"/>
      <c r="E120" s="6"/>
      <c r="F120" s="48"/>
      <c r="G120" s="6"/>
      <c r="H120" s="58"/>
    </row>
    <row r="121" spans="1:8" ht="15.75" customHeight="1">
      <c r="A121" s="8"/>
      <c r="B121" s="35"/>
      <c r="E121" s="6"/>
      <c r="F121" s="48"/>
      <c r="G121" s="6"/>
      <c r="H121" s="58"/>
    </row>
    <row r="122" spans="1:8" ht="15.75" customHeight="1">
      <c r="A122" s="8"/>
      <c r="B122" s="35"/>
      <c r="E122" s="6"/>
      <c r="F122" s="48"/>
      <c r="G122" s="6"/>
      <c r="H122" s="58"/>
    </row>
    <row r="123" spans="1:8" ht="15.75" customHeight="1">
      <c r="A123" s="8"/>
      <c r="B123" s="35"/>
      <c r="E123" s="6"/>
      <c r="F123" s="48"/>
      <c r="G123" s="6"/>
      <c r="H123" s="58"/>
    </row>
    <row r="124" spans="1:8" ht="15.75" customHeight="1">
      <c r="A124" s="8"/>
      <c r="B124" s="35"/>
      <c r="E124" s="6"/>
      <c r="F124" s="48"/>
      <c r="G124" s="6"/>
      <c r="H124" s="58"/>
    </row>
    <row r="125" spans="1:8" ht="15.75" customHeight="1">
      <c r="A125" s="8"/>
      <c r="B125" s="35"/>
      <c r="E125" s="6"/>
      <c r="F125" s="48"/>
      <c r="G125" s="6"/>
      <c r="H125" s="58"/>
    </row>
    <row r="126" spans="1:8" ht="15.75" customHeight="1">
      <c r="A126" s="8"/>
      <c r="B126" s="33"/>
      <c r="E126" s="6"/>
      <c r="F126" s="48"/>
      <c r="G126" s="6"/>
      <c r="H126" s="58"/>
    </row>
    <row r="127" spans="1:8" ht="15.75" customHeight="1">
      <c r="A127" s="8"/>
      <c r="B127" s="35"/>
      <c r="E127" s="6"/>
      <c r="F127" s="48"/>
      <c r="G127" s="6"/>
      <c r="H127" s="58"/>
    </row>
    <row r="128" spans="1:8" ht="15.75" customHeight="1">
      <c r="A128" s="8"/>
      <c r="B128" s="33"/>
      <c r="E128" s="6"/>
      <c r="F128" s="48"/>
      <c r="G128" s="6"/>
      <c r="H128" s="58"/>
    </row>
    <row r="129" spans="1:8" ht="15.75" customHeight="1">
      <c r="A129" s="8"/>
      <c r="B129" s="35"/>
      <c r="E129" s="6"/>
      <c r="F129" s="48"/>
      <c r="G129" s="6"/>
      <c r="H129" s="58"/>
    </row>
    <row r="130" spans="1:8" ht="15.75" customHeight="1">
      <c r="A130" s="8"/>
      <c r="B130" s="35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8"/>
      <c r="G132" s="6"/>
      <c r="H132" s="58"/>
    </row>
    <row r="133" spans="1:8" ht="15.75" customHeight="1">
      <c r="A133" s="8"/>
      <c r="B133" s="33"/>
      <c r="E133" s="6"/>
      <c r="F133" s="48"/>
      <c r="G133" s="6"/>
      <c r="H133" s="58"/>
    </row>
    <row r="134" spans="1:8" ht="15.75" customHeight="1">
      <c r="A134" s="8"/>
      <c r="B134" s="35"/>
      <c r="E134" s="6"/>
      <c r="F134" s="48"/>
      <c r="G134" s="6"/>
      <c r="H134" s="58"/>
    </row>
    <row r="135" spans="1:8" ht="15.75" customHeight="1">
      <c r="A135" s="8"/>
      <c r="B135" s="35"/>
      <c r="E135" s="6"/>
      <c r="F135" s="48"/>
      <c r="G135" s="6"/>
      <c r="H135" s="58"/>
    </row>
    <row r="136" spans="1:8" ht="15.75" customHeight="1">
      <c r="A136" s="8"/>
      <c r="B136" s="35"/>
      <c r="E136" s="6"/>
      <c r="F136" s="48"/>
      <c r="G136" s="6"/>
      <c r="H136" s="58"/>
    </row>
    <row r="137" spans="1:8" ht="15.75" customHeight="1">
      <c r="A137" s="8"/>
      <c r="B137" s="35"/>
      <c r="E137" s="6"/>
      <c r="F137" s="48"/>
      <c r="G137" s="6"/>
      <c r="H137" s="58"/>
    </row>
    <row r="138" spans="1:8" ht="15.75" customHeight="1">
      <c r="A138" s="8"/>
      <c r="B138" s="33"/>
      <c r="E138" s="6"/>
      <c r="F138" s="48"/>
      <c r="G138" s="6"/>
      <c r="H138" s="58"/>
    </row>
    <row r="139" spans="1:8" ht="15.75" customHeight="1">
      <c r="A139" s="8"/>
      <c r="B139" s="33"/>
      <c r="E139" s="6"/>
      <c r="F139" s="48"/>
      <c r="G139" s="6"/>
      <c r="H139" s="58"/>
    </row>
    <row r="140" spans="1:8" ht="15.75" customHeight="1">
      <c r="A140" s="8"/>
      <c r="B140" s="35"/>
      <c r="E140" s="6"/>
      <c r="F140" s="48"/>
      <c r="G140" s="6"/>
      <c r="H140" s="58"/>
    </row>
    <row r="141" spans="1:8" ht="15.75" customHeight="1">
      <c r="A141" s="8"/>
      <c r="B141" s="35"/>
      <c r="E141" s="6"/>
      <c r="F141" s="48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5"/>
      <c r="E144" s="6"/>
      <c r="F144" s="49"/>
      <c r="G144" s="6"/>
      <c r="H144" s="58"/>
    </row>
    <row r="145" spans="1:8" ht="15.75" customHeight="1">
      <c r="A145" s="8"/>
      <c r="B145" s="35"/>
      <c r="E145" s="6"/>
      <c r="F145" s="49"/>
      <c r="G145" s="6"/>
      <c r="H145" s="58"/>
    </row>
    <row r="146" spans="1:8" ht="15.75" customHeight="1">
      <c r="A146" s="8"/>
      <c r="B146" s="35"/>
      <c r="E146" s="6"/>
      <c r="F146" s="49"/>
      <c r="G146" s="6"/>
      <c r="H146" s="58"/>
    </row>
    <row r="147" spans="1:8" ht="15.75" customHeight="1">
      <c r="A147" s="8"/>
      <c r="B147" s="33"/>
      <c r="E147" s="6"/>
      <c r="F147" s="49"/>
      <c r="G147" s="6"/>
      <c r="H147" s="58"/>
    </row>
    <row r="148" spans="1:8" ht="15.75" customHeight="1">
      <c r="A148" s="8"/>
      <c r="B148" s="33"/>
      <c r="E148" s="6"/>
      <c r="F148" s="49"/>
      <c r="G148" s="6"/>
      <c r="H148" s="58"/>
    </row>
    <row r="149" spans="1:8" ht="15.75" customHeight="1">
      <c r="A149" s="8"/>
      <c r="B149" s="33"/>
      <c r="E149" s="6"/>
      <c r="F149" s="49"/>
      <c r="G149" s="6"/>
      <c r="H149" s="58"/>
    </row>
    <row r="150" spans="1:8" ht="15.75" customHeight="1">
      <c r="A150" s="8"/>
      <c r="B150" s="35"/>
      <c r="E150" s="6"/>
      <c r="F150" s="49"/>
      <c r="G150" s="6"/>
      <c r="H150" s="58"/>
    </row>
    <row r="151" spans="1:8" ht="15.75" customHeight="1">
      <c r="A151" s="8"/>
      <c r="B151" s="35"/>
      <c r="E151" s="6"/>
      <c r="F151" s="49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3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33"/>
      <c r="E166" s="6"/>
      <c r="F166" s="49"/>
      <c r="G166" s="6"/>
      <c r="H166" s="58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</sheetData>
  <autoFilter ref="A2:H141" xr:uid="{00000000-0009-0000-0000-00003D000000}">
    <sortState xmlns:xlrd2="http://schemas.microsoft.com/office/spreadsheetml/2017/richdata2" ref="A2:H141">
      <sortCondition descending="1" ref="E2:E14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6" xr:uid="{3FA73A1A-FF7E-4B44-A12E-EB77720441EB}">
        <sortState xmlns:xlrd2="http://schemas.microsoft.com/office/spreadsheetml/2017/richdata2" ref="A2:H166">
          <sortCondition descending="1" ref="E2:E166"/>
          <sortCondition descending="1" ref="H2:H166"/>
        </sortState>
      </autoFilter>
    </customSheetView>
  </customSheetView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4548</v>
      </c>
      <c r="B1" s="8"/>
      <c r="C1" s="8"/>
      <c r="D1" s="8"/>
      <c r="E1" s="8">
        <f>SUM(E3:E203)</f>
        <v>4066.7599999999998</v>
      </c>
      <c r="F1" s="48"/>
      <c r="G1" s="70">
        <f t="shared" ref="G1:H1" si="0">SUM(G3:G203)</f>
        <v>2111.8150000000001</v>
      </c>
      <c r="H1" s="71">
        <f t="shared" si="0"/>
        <v>1954.9450000000002</v>
      </c>
      <c r="I1" s="31" t="s">
        <v>1864</v>
      </c>
      <c r="J1" s="31">
        <f>G1*1</f>
        <v>2111.8150000000001</v>
      </c>
      <c r="K1" s="31">
        <f>SUM(G1:H1)-J1</f>
        <v>1954.9450000000002</v>
      </c>
      <c r="L1" s="31">
        <f>SUM(J1:K1)</f>
        <v>4066.76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2452.3150000000001</v>
      </c>
      <c r="K2" s="31">
        <f>K1+K6+K7</f>
        <v>2295.4450000000002</v>
      </c>
      <c r="L2" s="31">
        <f>SUM(J2:K2)</f>
        <v>4747.76</v>
      </c>
    </row>
    <row r="3" spans="1:12" ht="15.75">
      <c r="A3" s="8" t="s">
        <v>2658</v>
      </c>
      <c r="B3" s="33"/>
      <c r="E3" s="34">
        <v>34.11</v>
      </c>
      <c r="F3" s="48">
        <v>2</v>
      </c>
      <c r="G3" s="6">
        <f t="shared" ref="G3:G63" si="1">IFERROR(E3/F3,"")</f>
        <v>17.055</v>
      </c>
      <c r="H3" s="58">
        <f>IF(F3=0,E3,E3-G3)</f>
        <v>17.055</v>
      </c>
      <c r="I3" s="60" t="s">
        <v>1868</v>
      </c>
      <c r="J3" s="61">
        <f>J1-J7+J6</f>
        <v>2452.3150000000001</v>
      </c>
      <c r="K3" s="32"/>
      <c r="L3" s="32"/>
    </row>
    <row r="4" spans="1:12">
      <c r="A4" s="8" t="s">
        <v>2658</v>
      </c>
      <c r="B4" s="33"/>
      <c r="E4" s="34">
        <v>-10.95</v>
      </c>
      <c r="F4" s="48">
        <v>2</v>
      </c>
      <c r="G4" s="6">
        <f t="shared" si="1"/>
        <v>-5.4749999999999996</v>
      </c>
      <c r="H4" s="58">
        <f>E4-G4</f>
        <v>-5.4749999999999996</v>
      </c>
    </row>
    <row r="5" spans="1:12" ht="15.75">
      <c r="A5" s="8" t="s">
        <v>2658</v>
      </c>
      <c r="B5" s="35"/>
      <c r="E5" s="34">
        <v>7.94</v>
      </c>
      <c r="F5" s="48">
        <v>1</v>
      </c>
      <c r="G5" s="6">
        <f t="shared" si="1"/>
        <v>7.94</v>
      </c>
      <c r="H5" s="58">
        <f t="shared" ref="H5:H63" si="2">IF(F5=0,E5,E5-G5)</f>
        <v>0</v>
      </c>
      <c r="I5" s="32" t="s">
        <v>1805</v>
      </c>
      <c r="J5" s="32">
        <f>615+66</f>
        <v>681</v>
      </c>
      <c r="K5" s="32"/>
    </row>
    <row r="6" spans="1:12" ht="15.75">
      <c r="A6" s="8" t="s">
        <v>2658</v>
      </c>
      <c r="B6" s="33"/>
      <c r="E6" s="34">
        <v>273.55</v>
      </c>
      <c r="F6" s="48">
        <v>2</v>
      </c>
      <c r="G6" s="6">
        <f t="shared" si="1"/>
        <v>136.77500000000001</v>
      </c>
      <c r="H6" s="58">
        <f t="shared" si="2"/>
        <v>136.77500000000001</v>
      </c>
      <c r="I6" s="32" t="s">
        <v>1806</v>
      </c>
      <c r="J6" s="62">
        <f>J5/2</f>
        <v>340.5</v>
      </c>
      <c r="K6" s="31">
        <f>J5-J6</f>
        <v>340.5</v>
      </c>
    </row>
    <row r="7" spans="1:12" ht="15.75">
      <c r="A7" s="8" t="s">
        <v>2658</v>
      </c>
      <c r="B7" s="33"/>
      <c r="E7" s="34">
        <v>13.11</v>
      </c>
      <c r="F7" s="48">
        <v>2</v>
      </c>
      <c r="G7" s="6">
        <f t="shared" si="1"/>
        <v>6.5549999999999997</v>
      </c>
      <c r="H7" s="58">
        <f t="shared" si="2"/>
        <v>6.5549999999999997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35"/>
      <c r="E8" s="34">
        <v>140.74</v>
      </c>
      <c r="F8" s="48">
        <v>2</v>
      </c>
      <c r="G8" s="6">
        <f t="shared" si="1"/>
        <v>70.37</v>
      </c>
      <c r="H8" s="58">
        <f t="shared" si="2"/>
        <v>70.37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35"/>
      <c r="D9" s="36"/>
      <c r="E9" s="36">
        <v>48.71</v>
      </c>
      <c r="F9" s="48">
        <v>2</v>
      </c>
      <c r="G9" s="6">
        <f t="shared" si="1"/>
        <v>24.355</v>
      </c>
      <c r="H9" s="58">
        <f t="shared" si="2"/>
        <v>24.355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35"/>
      <c r="E10" s="34">
        <v>65.010000000000005</v>
      </c>
      <c r="F10" s="48">
        <v>2</v>
      </c>
      <c r="G10" s="6">
        <f t="shared" si="1"/>
        <v>32.505000000000003</v>
      </c>
      <c r="H10" s="58">
        <f t="shared" si="2"/>
        <v>32.505000000000003</v>
      </c>
      <c r="I10" s="1" t="s">
        <v>1815</v>
      </c>
      <c r="J10" s="16">
        <f>5598+3651</f>
        <v>9249</v>
      </c>
      <c r="K10" s="17">
        <f>J10/J10</f>
        <v>1</v>
      </c>
    </row>
    <row r="11" spans="1:12">
      <c r="A11" s="8" t="s">
        <v>2658</v>
      </c>
      <c r="B11" s="35"/>
      <c r="E11" s="34">
        <v>150.13999999999999</v>
      </c>
      <c r="F11" s="48">
        <v>2</v>
      </c>
      <c r="G11" s="6">
        <f t="shared" si="1"/>
        <v>75.069999999999993</v>
      </c>
      <c r="H11" s="58">
        <f t="shared" si="2"/>
        <v>75.069999999999993</v>
      </c>
    </row>
    <row r="12" spans="1:12" ht="15.75">
      <c r="A12" s="8" t="s">
        <v>2658</v>
      </c>
      <c r="B12" s="33"/>
      <c r="E12" s="34">
        <v>6.3</v>
      </c>
      <c r="F12" s="48">
        <v>2</v>
      </c>
      <c r="G12" s="6">
        <f t="shared" si="1"/>
        <v>3.15</v>
      </c>
      <c r="H12" s="58">
        <f t="shared" si="2"/>
        <v>3.15</v>
      </c>
      <c r="I12" s="1" t="s">
        <v>1818</v>
      </c>
      <c r="J12" s="16">
        <f>J8-K2</f>
        <v>3302.5549999999998</v>
      </c>
      <c r="K12" s="17">
        <f t="shared" ref="K12:K13" si="3">J12/J8</f>
        <v>0.58995266166488025</v>
      </c>
    </row>
    <row r="13" spans="1:12" ht="15.75">
      <c r="A13" s="8" t="s">
        <v>2658</v>
      </c>
      <c r="B13" s="35"/>
      <c r="E13" s="34">
        <v>64.63</v>
      </c>
      <c r="F13" s="48">
        <v>2</v>
      </c>
      <c r="G13" s="6">
        <f t="shared" si="1"/>
        <v>32.314999999999998</v>
      </c>
      <c r="H13" s="58">
        <f t="shared" si="2"/>
        <v>32.314999999999998</v>
      </c>
      <c r="I13" s="1" t="s">
        <v>1821</v>
      </c>
      <c r="J13" s="16">
        <f>J9-J2</f>
        <v>1502.9349999999999</v>
      </c>
      <c r="K13" s="17">
        <f t="shared" si="3"/>
        <v>0.37998483028885655</v>
      </c>
    </row>
    <row r="14" spans="1:12">
      <c r="A14" s="8" t="s">
        <v>2658</v>
      </c>
      <c r="B14" s="35"/>
      <c r="E14" s="34">
        <v>32.799999999999997</v>
      </c>
      <c r="F14" s="48">
        <v>0</v>
      </c>
      <c r="G14" s="6" t="str">
        <f t="shared" si="1"/>
        <v/>
      </c>
      <c r="H14" s="58">
        <f t="shared" si="2"/>
        <v>32.799999999999997</v>
      </c>
    </row>
    <row r="15" spans="1:12">
      <c r="A15" s="8" t="s">
        <v>2658</v>
      </c>
      <c r="B15" s="33"/>
      <c r="E15" s="34">
        <v>86</v>
      </c>
      <c r="F15" s="48">
        <v>0</v>
      </c>
      <c r="G15" s="6" t="str">
        <f t="shared" si="1"/>
        <v/>
      </c>
      <c r="H15" s="58">
        <f t="shared" si="2"/>
        <v>86</v>
      </c>
    </row>
    <row r="16" spans="1:12">
      <c r="A16" s="8" t="s">
        <v>2658</v>
      </c>
      <c r="B16" s="35"/>
      <c r="E16" s="34">
        <v>30.83</v>
      </c>
      <c r="F16" s="48">
        <v>2</v>
      </c>
      <c r="G16" s="6">
        <f t="shared" si="1"/>
        <v>15.414999999999999</v>
      </c>
      <c r="H16" s="58">
        <f t="shared" si="2"/>
        <v>15.414999999999999</v>
      </c>
    </row>
    <row r="17" spans="1:10">
      <c r="A17" s="8" t="s">
        <v>2658</v>
      </c>
      <c r="B17" s="35"/>
      <c r="E17" s="34">
        <v>4.4000000000000004</v>
      </c>
      <c r="F17" s="48">
        <v>0</v>
      </c>
      <c r="G17" s="6" t="str">
        <f t="shared" si="1"/>
        <v/>
      </c>
      <c r="H17" s="58">
        <f t="shared" si="2"/>
        <v>4.4000000000000004</v>
      </c>
    </row>
    <row r="18" spans="1:10">
      <c r="A18" s="8" t="s">
        <v>2658</v>
      </c>
      <c r="B18" s="35"/>
      <c r="D18" s="36"/>
      <c r="E18" s="36">
        <v>110.61</v>
      </c>
      <c r="F18" s="48">
        <v>2</v>
      </c>
      <c r="G18" s="6">
        <f t="shared" si="1"/>
        <v>55.305</v>
      </c>
      <c r="H18" s="58">
        <f t="shared" si="2"/>
        <v>55.305</v>
      </c>
    </row>
    <row r="19" spans="1:10">
      <c r="A19" s="8" t="s">
        <v>2658</v>
      </c>
      <c r="B19" s="35"/>
      <c r="E19" s="34">
        <v>21.98</v>
      </c>
      <c r="F19" s="48">
        <v>2</v>
      </c>
      <c r="G19" s="6">
        <f t="shared" si="1"/>
        <v>10.99</v>
      </c>
      <c r="H19" s="58">
        <f t="shared" si="2"/>
        <v>10.99</v>
      </c>
    </row>
    <row r="20" spans="1:10">
      <c r="A20" s="8" t="s">
        <v>2658</v>
      </c>
      <c r="B20" s="35"/>
      <c r="E20" s="34">
        <v>422.39</v>
      </c>
      <c r="F20" s="48">
        <v>2</v>
      </c>
      <c r="G20" s="6">
        <f t="shared" si="1"/>
        <v>211.19499999999999</v>
      </c>
      <c r="H20" s="58">
        <f t="shared" si="2"/>
        <v>211.19499999999999</v>
      </c>
    </row>
    <row r="21" spans="1:10" ht="15.75" customHeight="1">
      <c r="A21" s="8" t="s">
        <v>2658</v>
      </c>
      <c r="B21" s="35"/>
      <c r="E21" s="34">
        <v>43.32</v>
      </c>
      <c r="F21" s="48">
        <v>2</v>
      </c>
      <c r="G21" s="6">
        <f t="shared" si="1"/>
        <v>21.66</v>
      </c>
      <c r="H21" s="58">
        <f t="shared" si="2"/>
        <v>21.66</v>
      </c>
    </row>
    <row r="22" spans="1:10" ht="15.75" customHeight="1">
      <c r="A22" s="8" t="s">
        <v>2658</v>
      </c>
      <c r="B22" s="35"/>
      <c r="E22" s="34">
        <v>59.6</v>
      </c>
      <c r="F22" s="48">
        <v>2</v>
      </c>
      <c r="G22" s="6">
        <f t="shared" si="1"/>
        <v>29.8</v>
      </c>
      <c r="H22" s="58">
        <f t="shared" si="2"/>
        <v>29.8</v>
      </c>
      <c r="J22" s="36"/>
    </row>
    <row r="23" spans="1:10" ht="15.75" customHeight="1">
      <c r="A23" s="8" t="s">
        <v>2658</v>
      </c>
      <c r="B23" s="35"/>
      <c r="E23" s="6">
        <v>27.3</v>
      </c>
      <c r="F23" s="48">
        <v>2</v>
      </c>
      <c r="G23" s="6">
        <f t="shared" si="1"/>
        <v>13.65</v>
      </c>
      <c r="H23" s="58">
        <f t="shared" si="2"/>
        <v>13.65</v>
      </c>
      <c r="J23" s="36"/>
    </row>
    <row r="24" spans="1:10" ht="15.75" customHeight="1">
      <c r="A24" s="8" t="s">
        <v>2658</v>
      </c>
      <c r="B24" s="33"/>
      <c r="E24" s="6">
        <v>26.61</v>
      </c>
      <c r="F24" s="48">
        <v>2</v>
      </c>
      <c r="G24" s="6">
        <f t="shared" si="1"/>
        <v>13.305</v>
      </c>
      <c r="H24" s="58">
        <f t="shared" si="2"/>
        <v>13.305</v>
      </c>
    </row>
    <row r="25" spans="1:10" ht="15.75" customHeight="1">
      <c r="A25" s="8" t="s">
        <v>2658</v>
      </c>
      <c r="B25" s="33"/>
      <c r="E25" s="6">
        <v>7.93</v>
      </c>
      <c r="F25" s="48">
        <v>2</v>
      </c>
      <c r="G25" s="6">
        <f t="shared" si="1"/>
        <v>3.9649999999999999</v>
      </c>
      <c r="H25" s="58">
        <f t="shared" si="2"/>
        <v>3.9649999999999999</v>
      </c>
    </row>
    <row r="26" spans="1:10" ht="15.75" customHeight="1">
      <c r="A26" s="8" t="s">
        <v>2658</v>
      </c>
      <c r="B26" s="35"/>
      <c r="E26" s="6">
        <v>87.91</v>
      </c>
      <c r="F26" s="48">
        <v>2</v>
      </c>
      <c r="G26" s="6">
        <f t="shared" si="1"/>
        <v>43.954999999999998</v>
      </c>
      <c r="H26" s="58">
        <f t="shared" si="2"/>
        <v>43.954999999999998</v>
      </c>
    </row>
    <row r="27" spans="1:10" ht="15.75" customHeight="1">
      <c r="A27" s="8" t="s">
        <v>2658</v>
      </c>
      <c r="B27" s="35"/>
      <c r="E27" s="6">
        <v>70</v>
      </c>
      <c r="F27" s="48">
        <v>2</v>
      </c>
      <c r="G27" s="6">
        <f t="shared" si="1"/>
        <v>35</v>
      </c>
      <c r="H27" s="58">
        <f t="shared" si="2"/>
        <v>35</v>
      </c>
    </row>
    <row r="28" spans="1:10" ht="15.75" customHeight="1">
      <c r="A28" s="8" t="s">
        <v>2658</v>
      </c>
      <c r="B28" s="35"/>
      <c r="E28" s="6">
        <v>194.4</v>
      </c>
      <c r="F28" s="48">
        <v>2</v>
      </c>
      <c r="G28" s="6">
        <f t="shared" si="1"/>
        <v>97.2</v>
      </c>
      <c r="H28" s="58">
        <f t="shared" si="2"/>
        <v>97.2</v>
      </c>
    </row>
    <row r="29" spans="1:10" ht="15.75" customHeight="1">
      <c r="A29" s="8" t="s">
        <v>2658</v>
      </c>
      <c r="B29" s="33"/>
      <c r="D29" s="36"/>
      <c r="E29" s="6">
        <v>60</v>
      </c>
      <c r="F29" s="48">
        <v>2</v>
      </c>
      <c r="G29" s="6">
        <f t="shared" si="1"/>
        <v>30</v>
      </c>
      <c r="H29" s="58">
        <f t="shared" si="2"/>
        <v>30</v>
      </c>
    </row>
    <row r="30" spans="1:10" ht="15.75" customHeight="1">
      <c r="A30" s="8" t="s">
        <v>2658</v>
      </c>
      <c r="B30" s="33"/>
      <c r="E30" s="6">
        <v>297</v>
      </c>
      <c r="F30" s="48">
        <v>2</v>
      </c>
      <c r="G30" s="6">
        <f t="shared" si="1"/>
        <v>148.5</v>
      </c>
      <c r="H30" s="58">
        <f t="shared" si="2"/>
        <v>148.5</v>
      </c>
    </row>
    <row r="31" spans="1:10" ht="15.75" customHeight="1">
      <c r="A31" s="8" t="s">
        <v>2658</v>
      </c>
      <c r="B31" s="35"/>
      <c r="E31" s="6">
        <v>72.7</v>
      </c>
      <c r="F31" s="48">
        <v>2</v>
      </c>
      <c r="G31" s="6">
        <f t="shared" si="1"/>
        <v>36.35</v>
      </c>
      <c r="H31" s="58">
        <f t="shared" si="2"/>
        <v>36.35</v>
      </c>
    </row>
    <row r="32" spans="1:10" ht="15.75" customHeight="1">
      <c r="A32" s="8" t="s">
        <v>2658</v>
      </c>
      <c r="B32" s="33"/>
      <c r="E32" s="6">
        <v>10</v>
      </c>
      <c r="F32" s="48">
        <v>2</v>
      </c>
      <c r="G32" s="6">
        <f t="shared" si="1"/>
        <v>5</v>
      </c>
      <c r="H32" s="58">
        <f t="shared" si="2"/>
        <v>5</v>
      </c>
    </row>
    <row r="33" spans="1:8" ht="15.75" customHeight="1">
      <c r="A33" s="8" t="s">
        <v>2658</v>
      </c>
      <c r="B33" s="33"/>
      <c r="E33" s="6">
        <v>52.02</v>
      </c>
      <c r="F33" s="48">
        <v>2</v>
      </c>
      <c r="G33" s="6">
        <f t="shared" si="1"/>
        <v>26.01</v>
      </c>
      <c r="H33" s="58">
        <f t="shared" si="2"/>
        <v>26.01</v>
      </c>
    </row>
    <row r="34" spans="1:8" ht="15.75" customHeight="1">
      <c r="A34" s="8" t="s">
        <v>2658</v>
      </c>
      <c r="B34" s="35"/>
      <c r="E34" s="6">
        <v>18.34</v>
      </c>
      <c r="F34" s="48">
        <v>2</v>
      </c>
      <c r="G34" s="6">
        <f t="shared" si="1"/>
        <v>9.17</v>
      </c>
      <c r="H34" s="58">
        <f t="shared" si="2"/>
        <v>9.17</v>
      </c>
    </row>
    <row r="35" spans="1:8" ht="15.75" customHeight="1">
      <c r="A35" s="8" t="s">
        <v>2658</v>
      </c>
      <c r="B35" s="33"/>
      <c r="E35" s="6">
        <v>22.13</v>
      </c>
      <c r="F35" s="48">
        <v>2</v>
      </c>
      <c r="G35" s="6">
        <f t="shared" si="1"/>
        <v>11.065</v>
      </c>
      <c r="H35" s="58">
        <f t="shared" si="2"/>
        <v>11.065</v>
      </c>
    </row>
    <row r="36" spans="1:8" ht="15.75" customHeight="1">
      <c r="A36" s="8" t="s">
        <v>2658</v>
      </c>
      <c r="B36" s="33"/>
      <c r="E36" s="6">
        <v>139.19999999999999</v>
      </c>
      <c r="F36" s="48">
        <v>1</v>
      </c>
      <c r="G36" s="6">
        <f t="shared" si="1"/>
        <v>139.19999999999999</v>
      </c>
      <c r="H36" s="58">
        <f t="shared" si="2"/>
        <v>0</v>
      </c>
    </row>
    <row r="37" spans="1:8" ht="15.75" customHeight="1">
      <c r="A37" s="8" t="s">
        <v>2658</v>
      </c>
      <c r="B37" s="35"/>
      <c r="E37" s="6">
        <v>18.899999999999999</v>
      </c>
      <c r="F37" s="48">
        <v>0</v>
      </c>
      <c r="G37" s="6" t="str">
        <f t="shared" si="1"/>
        <v/>
      </c>
      <c r="H37" s="58">
        <f t="shared" si="2"/>
        <v>18.899999999999999</v>
      </c>
    </row>
    <row r="38" spans="1:8" ht="15.75" customHeight="1">
      <c r="A38" s="8" t="s">
        <v>2658</v>
      </c>
      <c r="B38" s="35"/>
      <c r="E38" s="6">
        <v>21.9</v>
      </c>
      <c r="F38" s="48">
        <v>2</v>
      </c>
      <c r="G38" s="6">
        <f t="shared" si="1"/>
        <v>10.95</v>
      </c>
      <c r="H38" s="58">
        <f t="shared" si="2"/>
        <v>10.95</v>
      </c>
    </row>
    <row r="39" spans="1:8" ht="15.75" customHeight="1">
      <c r="A39" s="8" t="s">
        <v>2658</v>
      </c>
      <c r="B39" s="33"/>
      <c r="E39" s="6">
        <v>203</v>
      </c>
      <c r="F39" s="48">
        <v>2</v>
      </c>
      <c r="G39" s="6">
        <f t="shared" si="1"/>
        <v>101.5</v>
      </c>
      <c r="H39" s="58">
        <f t="shared" si="2"/>
        <v>101.5</v>
      </c>
    </row>
    <row r="40" spans="1:8" ht="15.75" customHeight="1">
      <c r="A40" s="8" t="s">
        <v>2658</v>
      </c>
      <c r="B40" s="35"/>
      <c r="E40" s="6">
        <v>108</v>
      </c>
      <c r="F40" s="48">
        <v>2</v>
      </c>
      <c r="G40" s="6">
        <f t="shared" si="1"/>
        <v>54</v>
      </c>
      <c r="H40" s="58">
        <f t="shared" si="2"/>
        <v>54</v>
      </c>
    </row>
    <row r="41" spans="1:8" ht="15.75" customHeight="1">
      <c r="A41" s="8" t="s">
        <v>2658</v>
      </c>
      <c r="B41" s="35"/>
      <c r="E41" s="6">
        <v>8.6999999999999993</v>
      </c>
      <c r="F41" s="48">
        <v>2</v>
      </c>
      <c r="G41" s="6">
        <f t="shared" si="1"/>
        <v>4.3499999999999996</v>
      </c>
      <c r="H41" s="58">
        <f t="shared" si="2"/>
        <v>4.3499999999999996</v>
      </c>
    </row>
    <row r="42" spans="1:8" ht="15.75" customHeight="1">
      <c r="A42" s="8" t="s">
        <v>2658</v>
      </c>
      <c r="B42" s="35"/>
      <c r="E42" s="6">
        <v>57.94</v>
      </c>
      <c r="F42" s="48">
        <v>2</v>
      </c>
      <c r="G42" s="6">
        <f t="shared" si="1"/>
        <v>28.97</v>
      </c>
      <c r="H42" s="58">
        <f t="shared" si="2"/>
        <v>28.97</v>
      </c>
    </row>
    <row r="43" spans="1:8" ht="15.75" customHeight="1">
      <c r="A43" s="8" t="s">
        <v>2658</v>
      </c>
      <c r="B43" s="35"/>
      <c r="E43" s="6">
        <v>24.5</v>
      </c>
      <c r="F43" s="48">
        <v>2</v>
      </c>
      <c r="G43" s="6">
        <f t="shared" si="1"/>
        <v>12.25</v>
      </c>
      <c r="H43" s="58">
        <f t="shared" si="2"/>
        <v>12.25</v>
      </c>
    </row>
    <row r="44" spans="1:8" ht="15.75" customHeight="1">
      <c r="A44" s="8" t="s">
        <v>2658</v>
      </c>
      <c r="B44" s="35"/>
      <c r="E44" s="6">
        <v>248</v>
      </c>
      <c r="F44" s="48">
        <v>2</v>
      </c>
      <c r="G44" s="6">
        <f t="shared" si="1"/>
        <v>124</v>
      </c>
      <c r="H44" s="58">
        <f t="shared" si="2"/>
        <v>124</v>
      </c>
    </row>
    <row r="45" spans="1:8" ht="15.75" customHeight="1">
      <c r="A45" s="8" t="s">
        <v>2658</v>
      </c>
      <c r="B45" s="35"/>
      <c r="C45" s="36"/>
      <c r="D45" s="36"/>
      <c r="E45" s="6">
        <v>88.5</v>
      </c>
      <c r="F45" s="48">
        <v>2</v>
      </c>
      <c r="G45" s="6">
        <f t="shared" si="1"/>
        <v>44.25</v>
      </c>
      <c r="H45" s="58">
        <f t="shared" si="2"/>
        <v>44.25</v>
      </c>
    </row>
    <row r="46" spans="1:8" ht="15.75" customHeight="1">
      <c r="A46" s="8"/>
      <c r="B46" s="33"/>
      <c r="E46" s="6">
        <v>6.03</v>
      </c>
      <c r="F46" s="48">
        <v>2</v>
      </c>
      <c r="G46" s="6">
        <f t="shared" si="1"/>
        <v>3.0150000000000001</v>
      </c>
      <c r="H46" s="58">
        <f t="shared" si="2"/>
        <v>3.0150000000000001</v>
      </c>
    </row>
    <row r="47" spans="1:8" ht="15.75" customHeight="1">
      <c r="A47" s="8"/>
      <c r="B47" s="35"/>
      <c r="E47" s="6">
        <v>1.6</v>
      </c>
      <c r="F47" s="48">
        <v>2</v>
      </c>
      <c r="G47" s="6">
        <f t="shared" si="1"/>
        <v>0.8</v>
      </c>
      <c r="H47" s="58">
        <f t="shared" si="2"/>
        <v>0.8</v>
      </c>
    </row>
    <row r="48" spans="1:8" ht="15.75" customHeight="1">
      <c r="A48" s="8"/>
      <c r="B48" s="35"/>
      <c r="E48" s="6">
        <v>91.86</v>
      </c>
      <c r="F48" s="48">
        <v>2</v>
      </c>
      <c r="G48" s="6">
        <f t="shared" si="1"/>
        <v>45.93</v>
      </c>
      <c r="H48" s="58">
        <f t="shared" si="2"/>
        <v>45.93</v>
      </c>
    </row>
    <row r="49" spans="1:8" ht="15.75" customHeight="1">
      <c r="A49" s="8"/>
      <c r="B49" s="33"/>
      <c r="E49" s="6">
        <v>1.45</v>
      </c>
      <c r="F49" s="48">
        <v>2</v>
      </c>
      <c r="G49" s="6">
        <f t="shared" si="1"/>
        <v>0.72499999999999998</v>
      </c>
      <c r="H49" s="58">
        <f t="shared" si="2"/>
        <v>0.72499999999999998</v>
      </c>
    </row>
    <row r="50" spans="1:8" ht="15.75" customHeight="1">
      <c r="A50" s="8"/>
      <c r="B50" s="35"/>
      <c r="E50" s="6">
        <v>22.3</v>
      </c>
      <c r="F50" s="48">
        <v>2</v>
      </c>
      <c r="G50" s="6">
        <f t="shared" si="1"/>
        <v>11.15</v>
      </c>
      <c r="H50" s="58">
        <f t="shared" si="2"/>
        <v>11.15</v>
      </c>
    </row>
    <row r="51" spans="1:8" ht="15.75" customHeight="1">
      <c r="A51" s="8"/>
      <c r="B51" s="33"/>
      <c r="E51" s="6">
        <v>36.130000000000003</v>
      </c>
      <c r="F51" s="48">
        <v>2</v>
      </c>
      <c r="G51" s="6">
        <f t="shared" si="1"/>
        <v>18.065000000000001</v>
      </c>
      <c r="H51" s="58">
        <f t="shared" si="2"/>
        <v>18.065000000000001</v>
      </c>
    </row>
    <row r="52" spans="1:8" ht="15.75" customHeight="1">
      <c r="A52" s="8"/>
      <c r="B52" s="35"/>
      <c r="E52" s="6">
        <v>170</v>
      </c>
      <c r="F52" s="48">
        <v>1</v>
      </c>
      <c r="G52" s="6">
        <f t="shared" si="1"/>
        <v>170</v>
      </c>
      <c r="H52" s="58">
        <f t="shared" si="2"/>
        <v>0</v>
      </c>
    </row>
    <row r="53" spans="1:8" ht="15.75" customHeight="1">
      <c r="A53" s="8"/>
      <c r="B53" s="35"/>
      <c r="E53" s="6">
        <v>4.1500000000000004</v>
      </c>
      <c r="F53" s="48">
        <v>2</v>
      </c>
      <c r="G53" s="6">
        <f t="shared" si="1"/>
        <v>2.0750000000000002</v>
      </c>
      <c r="H53" s="58">
        <f t="shared" si="2"/>
        <v>2.0750000000000002</v>
      </c>
    </row>
    <row r="54" spans="1:8" ht="15.75" customHeight="1">
      <c r="A54" s="8"/>
      <c r="B54" s="35"/>
      <c r="D54" s="36"/>
      <c r="E54" s="6">
        <v>27.5</v>
      </c>
      <c r="F54" s="48">
        <v>2</v>
      </c>
      <c r="G54" s="6">
        <f t="shared" si="1"/>
        <v>13.75</v>
      </c>
      <c r="H54" s="58">
        <f t="shared" si="2"/>
        <v>13.75</v>
      </c>
    </row>
    <row r="55" spans="1:8" ht="15.75" customHeight="1">
      <c r="A55" s="8"/>
      <c r="B55" s="33"/>
      <c r="E55" s="6">
        <v>10</v>
      </c>
      <c r="F55" s="48">
        <v>2</v>
      </c>
      <c r="G55" s="6">
        <f t="shared" si="1"/>
        <v>5</v>
      </c>
      <c r="H55" s="58">
        <f t="shared" si="2"/>
        <v>5</v>
      </c>
    </row>
    <row r="56" spans="1:8" ht="15.75" customHeight="1">
      <c r="A56" s="8"/>
      <c r="B56" s="33"/>
      <c r="E56" s="6">
        <v>36.770000000000003</v>
      </c>
      <c r="F56" s="48">
        <v>2</v>
      </c>
      <c r="G56" s="6">
        <f t="shared" si="1"/>
        <v>18.385000000000002</v>
      </c>
      <c r="H56" s="58">
        <f t="shared" si="2"/>
        <v>18.385000000000002</v>
      </c>
    </row>
    <row r="57" spans="1:8" ht="15.75" customHeight="1">
      <c r="A57" s="8"/>
      <c r="B57" s="35"/>
      <c r="E57" s="6">
        <v>11.95</v>
      </c>
      <c r="F57" s="48">
        <v>2</v>
      </c>
      <c r="G57" s="6">
        <f t="shared" si="1"/>
        <v>5.9749999999999996</v>
      </c>
      <c r="H57" s="58">
        <f t="shared" si="2"/>
        <v>5.9749999999999996</v>
      </c>
    </row>
    <row r="58" spans="1:8" ht="15.75" customHeight="1">
      <c r="A58" s="8"/>
      <c r="B58" s="35"/>
      <c r="E58" s="6">
        <v>16.43</v>
      </c>
      <c r="F58" s="48">
        <v>1</v>
      </c>
      <c r="G58" s="6">
        <f t="shared" si="1"/>
        <v>16.43</v>
      </c>
      <c r="H58" s="58">
        <f t="shared" si="2"/>
        <v>0</v>
      </c>
    </row>
    <row r="59" spans="1:8" ht="15.75" customHeight="1">
      <c r="A59" s="8"/>
      <c r="B59" s="35"/>
      <c r="E59" s="6">
        <v>-3.88</v>
      </c>
      <c r="F59" s="48">
        <v>1</v>
      </c>
      <c r="G59" s="6">
        <f t="shared" si="1"/>
        <v>-3.88</v>
      </c>
      <c r="H59" s="58">
        <f t="shared" si="2"/>
        <v>0</v>
      </c>
    </row>
    <row r="60" spans="1:8" ht="15.75" customHeight="1">
      <c r="A60" s="8"/>
      <c r="B60" s="33"/>
      <c r="E60" s="6">
        <v>-12.55</v>
      </c>
      <c r="F60" s="48">
        <v>1</v>
      </c>
      <c r="G60" s="6">
        <f t="shared" si="1"/>
        <v>-12.55</v>
      </c>
      <c r="H60" s="58">
        <f t="shared" si="2"/>
        <v>0</v>
      </c>
    </row>
    <row r="61" spans="1:8" ht="15.75" customHeight="1">
      <c r="A61" s="8"/>
      <c r="B61" s="35"/>
      <c r="E61" s="6">
        <v>88.07</v>
      </c>
      <c r="F61" s="48">
        <v>2</v>
      </c>
      <c r="G61" s="6">
        <f t="shared" si="1"/>
        <v>44.034999999999997</v>
      </c>
      <c r="H61" s="58">
        <f t="shared" si="2"/>
        <v>44.034999999999997</v>
      </c>
    </row>
    <row r="62" spans="1:8" ht="15.75" customHeight="1">
      <c r="A62" s="8"/>
      <c r="B62" s="35"/>
      <c r="E62" s="6">
        <v>18.170000000000002</v>
      </c>
      <c r="F62" s="48">
        <v>0</v>
      </c>
      <c r="G62" s="6" t="str">
        <f t="shared" si="1"/>
        <v/>
      </c>
      <c r="H62" s="58">
        <f t="shared" si="2"/>
        <v>18.170000000000002</v>
      </c>
    </row>
    <row r="63" spans="1:8" ht="15.75" customHeight="1">
      <c r="A63" s="8"/>
      <c r="B63" s="35"/>
      <c r="E63" s="6">
        <v>70.58</v>
      </c>
      <c r="F63" s="48">
        <v>2</v>
      </c>
      <c r="G63" s="6">
        <f t="shared" si="1"/>
        <v>35.29</v>
      </c>
      <c r="H63" s="58">
        <f t="shared" si="2"/>
        <v>35.29</v>
      </c>
    </row>
    <row r="64" spans="1:8" ht="15.75" customHeight="1">
      <c r="A64" s="8"/>
      <c r="B64" s="35"/>
      <c r="E64" s="6"/>
      <c r="F64" s="48"/>
      <c r="G64" s="6"/>
      <c r="H64" s="58"/>
    </row>
    <row r="65" spans="1:8" ht="15.75" customHeight="1">
      <c r="A65" s="8"/>
      <c r="B65" s="33"/>
      <c r="E65" s="6"/>
      <c r="F65" s="48"/>
      <c r="G65" s="6"/>
      <c r="H65" s="58"/>
    </row>
    <row r="66" spans="1:8" ht="15.75" customHeight="1">
      <c r="A66" s="8"/>
      <c r="B66" s="35"/>
      <c r="E66" s="6"/>
      <c r="F66" s="48"/>
      <c r="G66" s="6"/>
      <c r="H66" s="58"/>
    </row>
    <row r="67" spans="1:8" ht="15.75" customHeight="1">
      <c r="A67" s="8"/>
      <c r="B67" s="35"/>
      <c r="E67" s="6"/>
      <c r="F67" s="48"/>
      <c r="G67" s="6"/>
      <c r="H67" s="58"/>
    </row>
    <row r="68" spans="1:8" ht="15.75" customHeight="1">
      <c r="A68" s="8"/>
      <c r="B68" s="35"/>
      <c r="E68" s="6"/>
      <c r="F68" s="48"/>
      <c r="G68" s="6"/>
      <c r="H68" s="58"/>
    </row>
    <row r="69" spans="1:8" ht="15.75" customHeight="1">
      <c r="A69" s="8"/>
      <c r="B69" s="35"/>
      <c r="E69" s="6"/>
      <c r="F69" s="48"/>
      <c r="G69" s="6"/>
      <c r="H69" s="58"/>
    </row>
    <row r="70" spans="1:8" ht="15.75" customHeight="1">
      <c r="A70" s="8"/>
      <c r="B70" s="35"/>
      <c r="E70" s="6"/>
      <c r="F70" s="48"/>
      <c r="G70" s="6"/>
      <c r="H70" s="58"/>
    </row>
    <row r="71" spans="1:8" ht="15.75" customHeight="1">
      <c r="A71" s="8"/>
      <c r="B71" s="35"/>
      <c r="E71" s="6"/>
      <c r="F71" s="48"/>
      <c r="G71" s="6"/>
      <c r="H71" s="58"/>
    </row>
    <row r="72" spans="1:8" ht="15.75" customHeight="1">
      <c r="A72" s="8"/>
      <c r="B72" s="33"/>
      <c r="E72" s="6"/>
      <c r="F72" s="48"/>
      <c r="G72" s="6"/>
      <c r="H72" s="58"/>
    </row>
    <row r="73" spans="1:8" ht="15.75" customHeight="1">
      <c r="A73" s="8"/>
      <c r="B73" s="35"/>
      <c r="E73" s="6"/>
      <c r="F73" s="48"/>
      <c r="G73" s="6"/>
      <c r="H73" s="58"/>
    </row>
    <row r="74" spans="1:8" ht="15.75" customHeight="1">
      <c r="A74" s="8"/>
      <c r="B74" s="35"/>
      <c r="E74" s="6"/>
      <c r="F74" s="48"/>
      <c r="G74" s="6"/>
      <c r="H74" s="58"/>
    </row>
    <row r="75" spans="1:8" ht="15.75" customHeight="1">
      <c r="A75" s="8"/>
      <c r="B75" s="33"/>
      <c r="E75" s="6"/>
      <c r="F75" s="48"/>
      <c r="G75" s="6"/>
      <c r="H75" s="58"/>
    </row>
    <row r="76" spans="1:8" ht="15.75" customHeight="1">
      <c r="A76" s="8"/>
      <c r="B76" s="35"/>
      <c r="E76" s="6"/>
      <c r="F76" s="48"/>
      <c r="G76" s="6"/>
      <c r="H76" s="58"/>
    </row>
    <row r="77" spans="1:8" ht="15.75" customHeight="1">
      <c r="A77" s="8"/>
      <c r="B77" s="35"/>
      <c r="E77" s="6"/>
      <c r="F77" s="48"/>
      <c r="G77" s="6"/>
      <c r="H77" s="58"/>
    </row>
    <row r="78" spans="1:8" ht="15.75" customHeight="1">
      <c r="A78" s="8"/>
      <c r="B78" s="35"/>
      <c r="D78" s="36"/>
      <c r="E78" s="6"/>
      <c r="F78" s="48"/>
      <c r="G78" s="6"/>
      <c r="H78" s="58"/>
    </row>
    <row r="79" spans="1:8" ht="15.75" customHeight="1">
      <c r="A79" s="8"/>
      <c r="B79" s="33"/>
      <c r="E79" s="6"/>
      <c r="F79" s="48"/>
      <c r="G79" s="6"/>
      <c r="H79" s="58"/>
    </row>
    <row r="80" spans="1:8" ht="15.75" customHeight="1">
      <c r="A80" s="8"/>
      <c r="B80" s="35"/>
      <c r="E80" s="6"/>
      <c r="F80" s="48"/>
      <c r="G80" s="6"/>
      <c r="H80" s="58"/>
    </row>
    <row r="81" spans="1:9" ht="15.75" customHeight="1">
      <c r="A81" s="8"/>
      <c r="B81" s="35"/>
      <c r="E81" s="6"/>
      <c r="F81" s="48"/>
      <c r="G81" s="6"/>
      <c r="H81" s="58"/>
    </row>
    <row r="82" spans="1:9" ht="15.75" customHeight="1">
      <c r="A82" s="8"/>
      <c r="B82" s="33"/>
      <c r="D82" s="36"/>
      <c r="E82" s="6"/>
      <c r="F82" s="48"/>
      <c r="G82" s="6"/>
      <c r="H82" s="58"/>
    </row>
    <row r="83" spans="1:9" ht="15.75" customHeight="1">
      <c r="A83" s="8"/>
      <c r="B83" s="33"/>
      <c r="E83" s="6"/>
      <c r="F83" s="48"/>
      <c r="G83" s="6"/>
      <c r="H83" s="58"/>
    </row>
    <row r="84" spans="1:9" ht="15.75" customHeight="1">
      <c r="A84" s="8"/>
      <c r="B84" s="33"/>
      <c r="E84" s="6"/>
      <c r="F84" s="48"/>
      <c r="G84" s="6"/>
      <c r="H84" s="58"/>
    </row>
    <row r="85" spans="1:9" ht="15.75" customHeight="1">
      <c r="A85" s="8"/>
      <c r="B85" s="37"/>
      <c r="E85" s="6"/>
      <c r="F85" s="48"/>
      <c r="G85" s="6"/>
      <c r="H85" s="58"/>
    </row>
    <row r="86" spans="1:9" ht="15.75" customHeight="1">
      <c r="A86" s="8"/>
      <c r="B86" s="35"/>
      <c r="E86" s="6"/>
      <c r="F86" s="48"/>
      <c r="G86" s="6"/>
      <c r="H86" s="58"/>
    </row>
    <row r="87" spans="1:9" ht="15.75" customHeight="1">
      <c r="A87" s="8"/>
      <c r="B87" s="35"/>
      <c r="E87" s="6"/>
      <c r="F87" s="48"/>
      <c r="G87" s="6"/>
      <c r="H87" s="58"/>
    </row>
    <row r="88" spans="1:9" ht="15.75" customHeight="1">
      <c r="A88" s="8"/>
      <c r="B88" s="35"/>
      <c r="E88" s="6"/>
      <c r="F88" s="48"/>
      <c r="G88" s="6"/>
      <c r="H88" s="58"/>
    </row>
    <row r="89" spans="1:9" ht="15.75" customHeight="1">
      <c r="A89" s="8"/>
      <c r="B89" s="35"/>
      <c r="C89" s="36"/>
      <c r="D89" s="36"/>
      <c r="E89" s="6"/>
      <c r="F89" s="48"/>
      <c r="G89" s="6"/>
      <c r="H89" s="58"/>
    </row>
    <row r="90" spans="1:9" ht="15.75" customHeight="1">
      <c r="A90" s="8"/>
      <c r="B90" s="33"/>
      <c r="E90" s="6"/>
      <c r="F90" s="48"/>
      <c r="G90" s="6"/>
      <c r="H90" s="58"/>
    </row>
    <row r="91" spans="1:9" ht="15.75" customHeight="1">
      <c r="A91" s="8"/>
      <c r="B91" s="35"/>
      <c r="E91" s="6"/>
      <c r="F91" s="48"/>
      <c r="G91" s="6"/>
      <c r="H91" s="58"/>
    </row>
    <row r="92" spans="1:9" ht="15.75" customHeight="1">
      <c r="A92" s="8"/>
      <c r="B92" s="33"/>
      <c r="E92" s="6"/>
      <c r="F92" s="48"/>
      <c r="G92" s="6"/>
      <c r="H92" s="58"/>
      <c r="I92" s="34" t="s">
        <v>4327</v>
      </c>
    </row>
    <row r="93" spans="1:9" ht="15.75" customHeight="1">
      <c r="A93" s="8"/>
      <c r="B93" s="33"/>
      <c r="D93" s="36"/>
      <c r="E93" s="6"/>
      <c r="F93" s="48"/>
      <c r="G93" s="6"/>
      <c r="H93" s="58"/>
    </row>
    <row r="94" spans="1:9" ht="15.75" customHeight="1">
      <c r="A94" s="8"/>
      <c r="B94" s="33"/>
      <c r="E94" s="6"/>
      <c r="F94" s="48"/>
      <c r="G94" s="6"/>
      <c r="H94" s="58"/>
    </row>
    <row r="95" spans="1:9" ht="15.75" customHeight="1">
      <c r="A95" s="8"/>
      <c r="B95" s="33"/>
      <c r="E95" s="6"/>
      <c r="F95" s="48"/>
      <c r="G95" s="6"/>
      <c r="H95" s="58"/>
    </row>
    <row r="96" spans="1:9" ht="15.75" customHeight="1">
      <c r="A96" s="8"/>
      <c r="B96" s="35"/>
      <c r="C96" s="36"/>
      <c r="D96" s="36"/>
      <c r="E96" s="6"/>
      <c r="F96" s="48"/>
      <c r="G96" s="6"/>
      <c r="H96" s="58"/>
    </row>
    <row r="97" spans="1:9" ht="15.75" customHeight="1">
      <c r="A97" s="8"/>
      <c r="B97" s="33"/>
      <c r="D97" s="36"/>
      <c r="E97" s="6"/>
      <c r="F97" s="48"/>
      <c r="G97" s="6"/>
      <c r="H97" s="58"/>
      <c r="I97" s="34" t="s">
        <v>4330</v>
      </c>
    </row>
    <row r="98" spans="1:9" ht="15.75" customHeight="1">
      <c r="A98" s="8"/>
      <c r="B98" s="33"/>
      <c r="E98" s="6"/>
      <c r="F98" s="48"/>
      <c r="G98" s="6"/>
      <c r="H98" s="58"/>
    </row>
    <row r="99" spans="1:9" ht="15.75" customHeight="1">
      <c r="A99" s="8"/>
      <c r="B99" s="33"/>
      <c r="E99" s="6"/>
      <c r="F99" s="48"/>
      <c r="G99" s="6"/>
      <c r="H99" s="58"/>
    </row>
    <row r="100" spans="1:9" ht="15.75" customHeight="1">
      <c r="A100" s="8"/>
      <c r="B100" s="33"/>
      <c r="E100" s="6"/>
      <c r="F100" s="48"/>
      <c r="G100" s="6"/>
      <c r="H100" s="58"/>
    </row>
    <row r="101" spans="1:9" ht="15.75" customHeight="1">
      <c r="A101" s="8"/>
      <c r="B101" s="35"/>
      <c r="E101" s="6"/>
      <c r="F101" s="48"/>
      <c r="G101" s="6"/>
      <c r="H101" s="58"/>
    </row>
    <row r="102" spans="1:9" ht="15.75" customHeight="1">
      <c r="A102" s="8"/>
      <c r="B102" s="33"/>
      <c r="E102" s="6"/>
      <c r="F102" s="48"/>
      <c r="G102" s="6"/>
      <c r="H102" s="58"/>
    </row>
    <row r="103" spans="1:9" ht="15.75" customHeight="1">
      <c r="A103" s="8"/>
      <c r="B103" s="35"/>
      <c r="E103" s="6"/>
      <c r="F103" s="48"/>
      <c r="G103" s="6"/>
      <c r="H103" s="58"/>
    </row>
    <row r="104" spans="1:9" ht="15.75" customHeight="1">
      <c r="A104" s="8"/>
      <c r="B104" s="35"/>
      <c r="E104" s="6"/>
      <c r="F104" s="48"/>
      <c r="G104" s="6"/>
      <c r="H104" s="58"/>
    </row>
    <row r="105" spans="1:9" ht="15.75" customHeight="1">
      <c r="A105" s="8"/>
      <c r="B105" s="33"/>
      <c r="E105" s="6"/>
      <c r="F105" s="48"/>
      <c r="G105" s="6"/>
      <c r="H105" s="58"/>
    </row>
    <row r="106" spans="1:9" ht="15.75" customHeight="1">
      <c r="A106" s="8"/>
      <c r="B106" s="33"/>
      <c r="E106" s="6"/>
      <c r="F106" s="48"/>
      <c r="G106" s="6"/>
      <c r="H106" s="58"/>
    </row>
    <row r="107" spans="1:9" ht="15.75" customHeight="1">
      <c r="A107" s="8"/>
      <c r="B107" s="33"/>
      <c r="E107" s="6"/>
      <c r="F107" s="48"/>
      <c r="G107" s="6"/>
      <c r="H107" s="58"/>
    </row>
    <row r="108" spans="1:9" ht="15.75" customHeight="1">
      <c r="A108" s="8"/>
      <c r="B108" s="33"/>
      <c r="E108" s="6"/>
      <c r="F108" s="48"/>
      <c r="G108" s="6"/>
      <c r="H108" s="58"/>
    </row>
    <row r="109" spans="1:9" ht="15.75" customHeight="1">
      <c r="A109" s="8"/>
      <c r="B109" s="33"/>
      <c r="D109" s="36"/>
      <c r="E109" s="6"/>
      <c r="F109" s="48"/>
      <c r="G109" s="6"/>
      <c r="H109" s="58"/>
    </row>
    <row r="110" spans="1:9" ht="15.75" customHeight="1">
      <c r="A110" s="8"/>
      <c r="B110" s="35"/>
      <c r="E110" s="6"/>
      <c r="F110" s="48"/>
      <c r="G110" s="6"/>
      <c r="H110" s="58"/>
    </row>
    <row r="111" spans="1:9" ht="15.75" customHeight="1">
      <c r="A111" s="8"/>
      <c r="B111" s="33"/>
      <c r="E111" s="6"/>
      <c r="F111" s="48"/>
      <c r="G111" s="6"/>
      <c r="H111" s="58"/>
    </row>
    <row r="112" spans="1:9" ht="15.75" customHeight="1">
      <c r="A112" s="8"/>
      <c r="B112" s="33"/>
      <c r="E112" s="6"/>
      <c r="F112" s="48"/>
      <c r="G112" s="6"/>
      <c r="H112" s="58"/>
    </row>
    <row r="113" spans="1:8" ht="15.75" customHeight="1">
      <c r="A113" s="8"/>
      <c r="B113" s="35"/>
      <c r="E113" s="6"/>
      <c r="F113" s="48"/>
      <c r="G113" s="6"/>
      <c r="H113" s="58"/>
    </row>
    <row r="114" spans="1:8" ht="15.75" customHeight="1">
      <c r="A114" s="8"/>
      <c r="B114" s="33"/>
      <c r="E114" s="6"/>
      <c r="F114" s="48"/>
      <c r="G114" s="6"/>
      <c r="H114" s="58"/>
    </row>
    <row r="115" spans="1:8" ht="15.75" customHeight="1">
      <c r="A115" s="8"/>
      <c r="B115" s="35"/>
      <c r="E115" s="6"/>
      <c r="F115" s="48"/>
      <c r="G115" s="6"/>
      <c r="H115" s="58"/>
    </row>
    <row r="116" spans="1:8" ht="15.75" customHeight="1">
      <c r="A116" s="8"/>
      <c r="B116" s="33"/>
      <c r="E116" s="6"/>
      <c r="F116" s="48"/>
      <c r="G116" s="6"/>
      <c r="H116" s="58"/>
    </row>
    <row r="117" spans="1:8" ht="15.75" customHeight="1">
      <c r="A117" s="8"/>
      <c r="B117" s="35"/>
      <c r="E117" s="6"/>
      <c r="F117" s="48"/>
      <c r="G117" s="6"/>
      <c r="H117" s="58"/>
    </row>
    <row r="118" spans="1:8" ht="15.75" customHeight="1">
      <c r="A118" s="8"/>
      <c r="B118" s="37"/>
      <c r="E118" s="6"/>
      <c r="F118" s="48"/>
      <c r="G118" s="6"/>
      <c r="H118" s="58"/>
    </row>
    <row r="119" spans="1:8" ht="15.75" customHeight="1">
      <c r="A119" s="8"/>
      <c r="B119" s="33"/>
      <c r="E119" s="6"/>
      <c r="F119" s="48"/>
      <c r="G119" s="6"/>
      <c r="H119" s="58"/>
    </row>
    <row r="120" spans="1:8" ht="15.75" customHeight="1">
      <c r="A120" s="8"/>
      <c r="B120" s="35"/>
      <c r="C120" s="36"/>
      <c r="D120" s="36"/>
      <c r="E120" s="6"/>
      <c r="F120" s="48"/>
      <c r="G120" s="6"/>
      <c r="H120" s="58"/>
    </row>
    <row r="121" spans="1:8" ht="15.75" customHeight="1">
      <c r="A121" s="8"/>
      <c r="B121" s="35"/>
      <c r="E121" s="6"/>
      <c r="F121" s="48"/>
      <c r="G121" s="6"/>
      <c r="H121" s="58"/>
    </row>
    <row r="122" spans="1:8" ht="15.75" customHeight="1">
      <c r="A122" s="8"/>
      <c r="B122" s="35"/>
      <c r="E122" s="6"/>
      <c r="F122" s="48"/>
      <c r="G122" s="6"/>
      <c r="H122" s="58"/>
    </row>
    <row r="123" spans="1:8" ht="15.75" customHeight="1">
      <c r="A123" s="8"/>
      <c r="B123" s="35"/>
      <c r="E123" s="6"/>
      <c r="F123" s="48"/>
      <c r="G123" s="6"/>
      <c r="H123" s="58"/>
    </row>
    <row r="124" spans="1:8" ht="15.75" customHeight="1">
      <c r="A124" s="8"/>
      <c r="B124" s="35"/>
      <c r="E124" s="6"/>
      <c r="F124" s="48"/>
      <c r="G124" s="6"/>
      <c r="H124" s="58"/>
    </row>
    <row r="125" spans="1:8" ht="15.75" customHeight="1">
      <c r="A125" s="8"/>
      <c r="B125" s="35"/>
      <c r="E125" s="6"/>
      <c r="F125" s="48"/>
      <c r="G125" s="6"/>
      <c r="H125" s="58"/>
    </row>
    <row r="126" spans="1:8" ht="15.75" customHeight="1">
      <c r="A126" s="8"/>
      <c r="B126" s="33"/>
      <c r="E126" s="6"/>
      <c r="F126" s="48"/>
      <c r="G126" s="6"/>
      <c r="H126" s="58"/>
    </row>
    <row r="127" spans="1:8" ht="15.75" customHeight="1">
      <c r="A127" s="8"/>
      <c r="B127" s="35"/>
      <c r="E127" s="6"/>
      <c r="F127" s="48"/>
      <c r="G127" s="6"/>
      <c r="H127" s="58"/>
    </row>
    <row r="128" spans="1:8" ht="15.75" customHeight="1">
      <c r="A128" s="8"/>
      <c r="B128" s="33"/>
      <c r="E128" s="6"/>
      <c r="F128" s="48"/>
      <c r="G128" s="6"/>
      <c r="H128" s="58"/>
    </row>
    <row r="129" spans="1:8" ht="15.75" customHeight="1">
      <c r="A129" s="8"/>
      <c r="B129" s="35"/>
      <c r="E129" s="6"/>
      <c r="F129" s="48"/>
      <c r="G129" s="6"/>
      <c r="H129" s="58"/>
    </row>
    <row r="130" spans="1:8" ht="15.75" customHeight="1">
      <c r="A130" s="8"/>
      <c r="B130" s="35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8"/>
      <c r="G132" s="6"/>
      <c r="H132" s="58"/>
    </row>
    <row r="133" spans="1:8" ht="15.75" customHeight="1">
      <c r="A133" s="8"/>
      <c r="B133" s="33"/>
      <c r="E133" s="6"/>
      <c r="F133" s="48"/>
      <c r="G133" s="6"/>
      <c r="H133" s="58"/>
    </row>
    <row r="134" spans="1:8" ht="15.75" customHeight="1">
      <c r="A134" s="8"/>
      <c r="B134" s="35"/>
      <c r="E134" s="6"/>
      <c r="F134" s="48"/>
      <c r="G134" s="6"/>
      <c r="H134" s="58"/>
    </row>
    <row r="135" spans="1:8" ht="15.75" customHeight="1">
      <c r="A135" s="8"/>
      <c r="B135" s="35"/>
      <c r="E135" s="6"/>
      <c r="F135" s="48"/>
      <c r="G135" s="6"/>
      <c r="H135" s="58"/>
    </row>
    <row r="136" spans="1:8" ht="15.75" customHeight="1">
      <c r="A136" s="8"/>
      <c r="B136" s="35"/>
      <c r="E136" s="6"/>
      <c r="F136" s="48"/>
      <c r="G136" s="6"/>
      <c r="H136" s="58"/>
    </row>
    <row r="137" spans="1:8" ht="15.75" customHeight="1">
      <c r="A137" s="8"/>
      <c r="B137" s="35"/>
      <c r="E137" s="6"/>
      <c r="F137" s="48"/>
      <c r="G137" s="6"/>
      <c r="H137" s="58"/>
    </row>
    <row r="138" spans="1:8" ht="15.75" customHeight="1">
      <c r="A138" s="8"/>
      <c r="B138" s="33"/>
      <c r="E138" s="6"/>
      <c r="F138" s="48"/>
      <c r="G138" s="6"/>
      <c r="H138" s="58"/>
    </row>
    <row r="139" spans="1:8" ht="15.75" customHeight="1">
      <c r="A139" s="8"/>
      <c r="B139" s="33"/>
      <c r="E139" s="6"/>
      <c r="F139" s="48"/>
      <c r="G139" s="6"/>
      <c r="H139" s="58"/>
    </row>
    <row r="140" spans="1:8" ht="15.75" customHeight="1">
      <c r="A140" s="8"/>
      <c r="B140" s="35"/>
      <c r="E140" s="6"/>
      <c r="F140" s="48"/>
      <c r="G140" s="6"/>
      <c r="H140" s="58"/>
    </row>
    <row r="141" spans="1:8" ht="15.75" customHeight="1">
      <c r="A141" s="8"/>
      <c r="B141" s="35"/>
      <c r="E141" s="6"/>
      <c r="F141" s="48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5"/>
      <c r="E144" s="6"/>
      <c r="F144" s="49"/>
      <c r="G144" s="6"/>
      <c r="H144" s="58"/>
    </row>
    <row r="145" spans="1:8" ht="15.75" customHeight="1">
      <c r="A145" s="8"/>
      <c r="B145" s="35"/>
      <c r="E145" s="6"/>
      <c r="F145" s="49"/>
      <c r="G145" s="6"/>
      <c r="H145" s="58"/>
    </row>
    <row r="146" spans="1:8" ht="15.75" customHeight="1">
      <c r="A146" s="8"/>
      <c r="B146" s="35"/>
      <c r="E146" s="6"/>
      <c r="F146" s="49"/>
      <c r="G146" s="6"/>
      <c r="H146" s="58"/>
    </row>
    <row r="147" spans="1:8" ht="15.75" customHeight="1">
      <c r="A147" s="8"/>
      <c r="B147" s="33"/>
      <c r="E147" s="6"/>
      <c r="F147" s="49"/>
      <c r="G147" s="6"/>
      <c r="H147" s="58"/>
    </row>
    <row r="148" spans="1:8" ht="15.75" customHeight="1">
      <c r="A148" s="8"/>
      <c r="B148" s="33"/>
      <c r="E148" s="6"/>
      <c r="F148" s="49"/>
      <c r="G148" s="6"/>
      <c r="H148" s="58"/>
    </row>
    <row r="149" spans="1:8" ht="15.75" customHeight="1">
      <c r="A149" s="8"/>
      <c r="B149" s="33"/>
      <c r="E149" s="6"/>
      <c r="F149" s="49"/>
      <c r="G149" s="6"/>
      <c r="H149" s="58"/>
    </row>
    <row r="150" spans="1:8" ht="15.75" customHeight="1">
      <c r="A150" s="8"/>
      <c r="B150" s="35"/>
      <c r="E150" s="6"/>
      <c r="F150" s="49"/>
      <c r="G150" s="6"/>
      <c r="H150" s="58"/>
    </row>
    <row r="151" spans="1:8" ht="15.75" customHeight="1">
      <c r="A151" s="8"/>
      <c r="B151" s="35"/>
      <c r="E151" s="6"/>
      <c r="F151" s="49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3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33"/>
      <c r="E166" s="6"/>
      <c r="F166" s="49"/>
      <c r="G166" s="6"/>
      <c r="H166" s="58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</sheetData>
  <autoFilter ref="A2:H141" xr:uid="{00000000-0009-0000-0000-00003E000000}">
    <sortState xmlns:xlrd2="http://schemas.microsoft.com/office/spreadsheetml/2017/richdata2" ref="A2:H141">
      <sortCondition descending="1" ref="E2:E14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6" xr:uid="{F25B3B82-32B1-49AB-9F2E-129DF5DDBC3D}">
        <sortState xmlns:xlrd2="http://schemas.microsoft.com/office/spreadsheetml/2017/richdata2" ref="A2:H166">
          <sortCondition descending="1" ref="E2:E166"/>
          <sortCondition descending="1" ref="H2:H166"/>
        </sortState>
      </autoFilter>
    </customSheetView>
  </customSheetView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1915</v>
      </c>
      <c r="B1" s="8"/>
      <c r="C1" s="8"/>
      <c r="D1" s="8"/>
      <c r="E1" s="6">
        <f>SUM(E3:E203)</f>
        <v>4373.99</v>
      </c>
      <c r="F1" s="48"/>
      <c r="G1" s="70">
        <f t="shared" ref="G1:H1" si="0">SUM(G3:G203)</f>
        <v>2235.7150000000006</v>
      </c>
      <c r="H1" s="71">
        <f t="shared" si="0"/>
        <v>2138.2750000000005</v>
      </c>
      <c r="I1" s="31" t="s">
        <v>1864</v>
      </c>
      <c r="J1" s="31">
        <f>G1*1</f>
        <v>2235.7150000000006</v>
      </c>
      <c r="K1" s="31">
        <f>SUM(G1:H1)-J1</f>
        <v>2138.275000000001</v>
      </c>
      <c r="L1" s="31">
        <f>SUM(J1:K1)</f>
        <v>4373.9900000000016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2508.1150000000007</v>
      </c>
      <c r="K2" s="31">
        <f>K1+K6+K7</f>
        <v>2546.8750000000009</v>
      </c>
      <c r="L2" s="31">
        <f>SUM(J2:K2)</f>
        <v>5054.9900000000016</v>
      </c>
    </row>
    <row r="3" spans="1:12" ht="15.75">
      <c r="A3" s="8" t="s">
        <v>2658</v>
      </c>
      <c r="B3" s="76">
        <v>45140</v>
      </c>
      <c r="C3" s="80" t="s">
        <v>1385</v>
      </c>
      <c r="D3" s="75" t="s">
        <v>4549</v>
      </c>
      <c r="E3" s="6">
        <f t="shared" ref="E3:E25" si="1">MID(D3,3,LEN(D3)-2)+0</f>
        <v>96.28</v>
      </c>
      <c r="F3" s="48">
        <v>2</v>
      </c>
      <c r="G3" s="6">
        <f t="shared" ref="G3:G85" si="2">IFERROR(E3/F3,"")</f>
        <v>48.14</v>
      </c>
      <c r="H3" s="58">
        <f>IF(F3=0,E3,E3-G3)</f>
        <v>48.14</v>
      </c>
      <c r="I3" s="60" t="s">
        <v>1868</v>
      </c>
      <c r="J3" s="61">
        <f>J1-J7+J6</f>
        <v>2508.1150000000007</v>
      </c>
      <c r="K3" s="32"/>
      <c r="L3" s="32"/>
    </row>
    <row r="4" spans="1:12" ht="15.75">
      <c r="A4" s="8" t="s">
        <v>2658</v>
      </c>
      <c r="B4" s="76">
        <v>45141</v>
      </c>
      <c r="C4" s="80" t="s">
        <v>4200</v>
      </c>
      <c r="D4" s="75" t="s">
        <v>4550</v>
      </c>
      <c r="E4" s="6">
        <f t="shared" si="1"/>
        <v>209.95</v>
      </c>
      <c r="F4" s="48">
        <v>2</v>
      </c>
      <c r="G4" s="6">
        <f t="shared" si="2"/>
        <v>104.97499999999999</v>
      </c>
      <c r="H4" s="58">
        <f>E4-G4</f>
        <v>104.97499999999999</v>
      </c>
    </row>
    <row r="5" spans="1:12" ht="15.75">
      <c r="A5" s="8" t="s">
        <v>2658</v>
      </c>
      <c r="B5" s="73">
        <v>45142</v>
      </c>
      <c r="C5" s="80" t="s">
        <v>4551</v>
      </c>
      <c r="D5" s="75" t="s">
        <v>3851</v>
      </c>
      <c r="E5" s="6">
        <f t="shared" si="1"/>
        <v>0.25</v>
      </c>
      <c r="F5" s="48">
        <v>2</v>
      </c>
      <c r="G5" s="6">
        <f t="shared" si="2"/>
        <v>0.125</v>
      </c>
      <c r="H5" s="58">
        <f t="shared" ref="H5:H85" si="3">IF(F5=0,E5,E5-G5)</f>
        <v>0.125</v>
      </c>
      <c r="I5" s="32" t="s">
        <v>4552</v>
      </c>
      <c r="J5" s="32">
        <f>615+66</f>
        <v>681</v>
      </c>
      <c r="K5" s="32"/>
    </row>
    <row r="6" spans="1:12" ht="15.75">
      <c r="A6" s="8" t="s">
        <v>2658</v>
      </c>
      <c r="B6" s="76">
        <v>45142</v>
      </c>
      <c r="C6" s="80" t="s">
        <v>2062</v>
      </c>
      <c r="D6" s="75" t="s">
        <v>4553</v>
      </c>
      <c r="E6" s="6">
        <f t="shared" si="1"/>
        <v>154.5</v>
      </c>
      <c r="F6" s="48">
        <v>2</v>
      </c>
      <c r="G6" s="6">
        <f t="shared" si="2"/>
        <v>77.25</v>
      </c>
      <c r="H6" s="58">
        <f t="shared" si="3"/>
        <v>77.25</v>
      </c>
      <c r="I6" s="32" t="s">
        <v>1806</v>
      </c>
      <c r="J6" s="62">
        <f>J5/2*0.4/0.5</f>
        <v>272.40000000000003</v>
      </c>
      <c r="K6" s="31">
        <f>J5-J6</f>
        <v>408.59999999999997</v>
      </c>
    </row>
    <row r="7" spans="1:12" ht="15.75">
      <c r="A7" s="8" t="s">
        <v>2658</v>
      </c>
      <c r="B7" s="76">
        <v>45143</v>
      </c>
      <c r="C7" s="80" t="s">
        <v>4554</v>
      </c>
      <c r="D7" s="75" t="s">
        <v>2070</v>
      </c>
      <c r="E7" s="6">
        <f t="shared" si="1"/>
        <v>13.11</v>
      </c>
      <c r="F7" s="48">
        <v>2</v>
      </c>
      <c r="G7" s="6">
        <f t="shared" si="2"/>
        <v>6.5549999999999997</v>
      </c>
      <c r="H7" s="58">
        <f t="shared" si="3"/>
        <v>6.5549999999999997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73">
        <v>45144</v>
      </c>
      <c r="C8" s="80" t="s">
        <v>1126</v>
      </c>
      <c r="D8" s="75" t="s">
        <v>4555</v>
      </c>
      <c r="E8" s="6">
        <f t="shared" si="1"/>
        <v>131.55000000000001</v>
      </c>
      <c r="F8" s="48">
        <v>2</v>
      </c>
      <c r="G8" s="6">
        <f t="shared" si="2"/>
        <v>65.775000000000006</v>
      </c>
      <c r="H8" s="58">
        <f t="shared" si="3"/>
        <v>65.775000000000006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73">
        <v>45144</v>
      </c>
      <c r="C9" s="80" t="s">
        <v>4556</v>
      </c>
      <c r="D9" s="77" t="s">
        <v>4557</v>
      </c>
      <c r="E9" s="6">
        <f t="shared" si="1"/>
        <v>43.2</v>
      </c>
      <c r="F9" s="48">
        <v>2</v>
      </c>
      <c r="G9" s="6">
        <f t="shared" si="2"/>
        <v>21.6</v>
      </c>
      <c r="H9" s="58">
        <f t="shared" si="3"/>
        <v>21.6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73">
        <v>45145</v>
      </c>
      <c r="C10" s="80" t="s">
        <v>3169</v>
      </c>
      <c r="D10" s="75" t="s">
        <v>1780</v>
      </c>
      <c r="E10" s="6">
        <f t="shared" si="1"/>
        <v>5.08</v>
      </c>
      <c r="F10" s="48">
        <v>2</v>
      </c>
      <c r="G10" s="6">
        <f t="shared" si="2"/>
        <v>2.54</v>
      </c>
      <c r="H10" s="58">
        <f t="shared" si="3"/>
        <v>2.54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73">
        <v>45145</v>
      </c>
      <c r="C11" s="80" t="s">
        <v>3169</v>
      </c>
      <c r="D11" s="75" t="s">
        <v>4558</v>
      </c>
      <c r="E11" s="6">
        <f t="shared" si="1"/>
        <v>32.08</v>
      </c>
      <c r="F11" s="48">
        <v>2</v>
      </c>
      <c r="G11" s="6">
        <f t="shared" si="2"/>
        <v>16.04</v>
      </c>
      <c r="H11" s="58">
        <f t="shared" si="3"/>
        <v>16.04</v>
      </c>
    </row>
    <row r="12" spans="1:12" ht="15.75">
      <c r="A12" s="8" t="s">
        <v>2658</v>
      </c>
      <c r="B12" s="76">
        <v>45145</v>
      </c>
      <c r="C12" s="80" t="s">
        <v>4517</v>
      </c>
      <c r="D12" s="75" t="s">
        <v>4559</v>
      </c>
      <c r="E12" s="6">
        <f t="shared" si="1"/>
        <v>51.37</v>
      </c>
      <c r="F12" s="48">
        <v>2</v>
      </c>
      <c r="G12" s="6">
        <f t="shared" si="2"/>
        <v>25.684999999999999</v>
      </c>
      <c r="H12" s="58">
        <f t="shared" si="3"/>
        <v>25.684999999999999</v>
      </c>
      <c r="I12" s="1" t="s">
        <v>1818</v>
      </c>
      <c r="J12" s="16">
        <f>J8-K2</f>
        <v>3051.1249999999991</v>
      </c>
      <c r="K12" s="17">
        <f t="shared" ref="K12:K13" si="4">J12/J8</f>
        <v>0.54503840657377622</v>
      </c>
    </row>
    <row r="13" spans="1:12" ht="15.75">
      <c r="A13" s="8" t="s">
        <v>2658</v>
      </c>
      <c r="B13" s="73">
        <v>45146</v>
      </c>
      <c r="C13" s="80" t="s">
        <v>4560</v>
      </c>
      <c r="D13" s="75" t="s">
        <v>3294</v>
      </c>
      <c r="E13" s="6">
        <f t="shared" si="1"/>
        <v>18.05</v>
      </c>
      <c r="F13" s="48">
        <v>2</v>
      </c>
      <c r="G13" s="6">
        <f t="shared" si="2"/>
        <v>9.0250000000000004</v>
      </c>
      <c r="H13" s="58">
        <f t="shared" si="3"/>
        <v>9.0250000000000004</v>
      </c>
      <c r="I13" s="1" t="s">
        <v>1821</v>
      </c>
      <c r="J13" s="16">
        <f>J9-J2</f>
        <v>1447.1349999999993</v>
      </c>
      <c r="K13" s="17">
        <f t="shared" si="4"/>
        <v>0.36587699892547865</v>
      </c>
    </row>
    <row r="14" spans="1:12" ht="15.75">
      <c r="A14" s="8" t="s">
        <v>2658</v>
      </c>
      <c r="B14" s="73">
        <v>45146</v>
      </c>
      <c r="C14" s="80" t="s">
        <v>4561</v>
      </c>
      <c r="D14" s="75" t="s">
        <v>2709</v>
      </c>
      <c r="E14" s="6">
        <f t="shared" si="1"/>
        <v>7.6</v>
      </c>
      <c r="F14" s="48">
        <v>2</v>
      </c>
      <c r="G14" s="6">
        <f t="shared" si="2"/>
        <v>3.8</v>
      </c>
      <c r="H14" s="58">
        <f t="shared" si="3"/>
        <v>3.8</v>
      </c>
    </row>
    <row r="15" spans="1:12" ht="15.75">
      <c r="A15" s="8" t="s">
        <v>2658</v>
      </c>
      <c r="B15" s="76">
        <v>45146</v>
      </c>
      <c r="C15" s="80" t="s">
        <v>3950</v>
      </c>
      <c r="D15" s="75" t="s">
        <v>1712</v>
      </c>
      <c r="E15" s="6">
        <f t="shared" si="1"/>
        <v>5.6</v>
      </c>
      <c r="F15" s="48">
        <v>2</v>
      </c>
      <c r="G15" s="6">
        <f t="shared" si="2"/>
        <v>2.8</v>
      </c>
      <c r="H15" s="58">
        <f t="shared" si="3"/>
        <v>2.8</v>
      </c>
    </row>
    <row r="16" spans="1:12" ht="15.75">
      <c r="A16" s="8" t="s">
        <v>2658</v>
      </c>
      <c r="B16" s="73">
        <v>45146</v>
      </c>
      <c r="C16" s="80" t="s">
        <v>2404</v>
      </c>
      <c r="D16" s="75" t="s">
        <v>4562</v>
      </c>
      <c r="E16" s="6">
        <f t="shared" si="1"/>
        <v>447.45</v>
      </c>
      <c r="F16" s="48">
        <v>2</v>
      </c>
      <c r="G16" s="6">
        <f t="shared" si="2"/>
        <v>223.72499999999999</v>
      </c>
      <c r="H16" s="58">
        <f t="shared" si="3"/>
        <v>223.72499999999999</v>
      </c>
    </row>
    <row r="17" spans="1:10" ht="15.75">
      <c r="A17" s="8" t="s">
        <v>2658</v>
      </c>
      <c r="B17" s="73">
        <v>45146</v>
      </c>
      <c r="C17" s="80" t="s">
        <v>804</v>
      </c>
      <c r="D17" s="75" t="s">
        <v>943</v>
      </c>
      <c r="E17" s="6">
        <f t="shared" si="1"/>
        <v>6.6</v>
      </c>
      <c r="F17" s="48">
        <v>2</v>
      </c>
      <c r="G17" s="6">
        <f t="shared" si="2"/>
        <v>3.3</v>
      </c>
      <c r="H17" s="58">
        <f t="shared" si="3"/>
        <v>3.3</v>
      </c>
    </row>
    <row r="18" spans="1:10" ht="15.75">
      <c r="A18" s="8" t="s">
        <v>2658</v>
      </c>
      <c r="B18" s="73">
        <v>45146</v>
      </c>
      <c r="C18" s="80" t="s">
        <v>804</v>
      </c>
      <c r="D18" s="77" t="s">
        <v>1252</v>
      </c>
      <c r="E18" s="6">
        <f t="shared" si="1"/>
        <v>1.6</v>
      </c>
      <c r="F18" s="48">
        <v>2</v>
      </c>
      <c r="G18" s="6">
        <f t="shared" si="2"/>
        <v>0.8</v>
      </c>
      <c r="H18" s="58">
        <f t="shared" si="3"/>
        <v>0.8</v>
      </c>
    </row>
    <row r="19" spans="1:10" ht="15.75">
      <c r="A19" s="8" t="s">
        <v>2658</v>
      </c>
      <c r="B19" s="73">
        <v>45146</v>
      </c>
      <c r="C19" s="80" t="s">
        <v>1385</v>
      </c>
      <c r="D19" s="75" t="s">
        <v>4563</v>
      </c>
      <c r="E19" s="6">
        <f t="shared" si="1"/>
        <v>62.43</v>
      </c>
      <c r="F19" s="48">
        <v>2</v>
      </c>
      <c r="G19" s="6">
        <f t="shared" si="2"/>
        <v>31.215</v>
      </c>
      <c r="H19" s="58">
        <f t="shared" si="3"/>
        <v>31.215</v>
      </c>
    </row>
    <row r="20" spans="1:10" ht="15.75">
      <c r="A20" s="8" t="s">
        <v>2658</v>
      </c>
      <c r="B20" s="73">
        <v>45146</v>
      </c>
      <c r="C20" s="80" t="s">
        <v>3916</v>
      </c>
      <c r="D20" s="75" t="s">
        <v>749</v>
      </c>
      <c r="E20" s="6">
        <f t="shared" si="1"/>
        <v>70</v>
      </c>
      <c r="F20" s="48">
        <v>2</v>
      </c>
      <c r="G20" s="6">
        <f t="shared" si="2"/>
        <v>35</v>
      </c>
      <c r="H20" s="58">
        <f t="shared" si="3"/>
        <v>35</v>
      </c>
    </row>
    <row r="21" spans="1:10" ht="15.75" customHeight="1">
      <c r="A21" s="8" t="s">
        <v>2658</v>
      </c>
      <c r="B21" s="73">
        <v>45146</v>
      </c>
      <c r="C21" s="80" t="s">
        <v>4564</v>
      </c>
      <c r="D21" s="75" t="s">
        <v>1509</v>
      </c>
      <c r="E21" s="6">
        <f t="shared" si="1"/>
        <v>42</v>
      </c>
      <c r="F21" s="48">
        <v>0</v>
      </c>
      <c r="G21" s="6" t="str">
        <f t="shared" si="2"/>
        <v/>
      </c>
      <c r="H21" s="58">
        <f t="shared" si="3"/>
        <v>42</v>
      </c>
    </row>
    <row r="22" spans="1:10" ht="15.75" customHeight="1">
      <c r="A22" s="8" t="s">
        <v>2658</v>
      </c>
      <c r="B22" s="73">
        <v>45146</v>
      </c>
      <c r="C22" s="80" t="s">
        <v>3025</v>
      </c>
      <c r="D22" s="75" t="s">
        <v>4565</v>
      </c>
      <c r="E22" s="6">
        <f t="shared" si="1"/>
        <v>36.950000000000003</v>
      </c>
      <c r="F22" s="48">
        <v>2</v>
      </c>
      <c r="G22" s="6">
        <f t="shared" si="2"/>
        <v>18.475000000000001</v>
      </c>
      <c r="H22" s="58">
        <f t="shared" si="3"/>
        <v>18.475000000000001</v>
      </c>
      <c r="J22" s="36"/>
    </row>
    <row r="23" spans="1:10" ht="15.75" customHeight="1">
      <c r="A23" s="8" t="s">
        <v>2658</v>
      </c>
      <c r="B23" s="73">
        <v>45146</v>
      </c>
      <c r="C23" s="80" t="s">
        <v>2438</v>
      </c>
      <c r="D23" s="75" t="s">
        <v>2911</v>
      </c>
      <c r="E23" s="6">
        <f t="shared" si="1"/>
        <v>21.98</v>
      </c>
      <c r="F23" s="48">
        <v>2</v>
      </c>
      <c r="G23" s="6">
        <f t="shared" si="2"/>
        <v>10.99</v>
      </c>
      <c r="H23" s="58">
        <f t="shared" si="3"/>
        <v>10.99</v>
      </c>
      <c r="J23" s="36"/>
    </row>
    <row r="24" spans="1:10" ht="15.75" customHeight="1">
      <c r="A24" s="8" t="s">
        <v>2658</v>
      </c>
      <c r="B24" s="76">
        <v>45147</v>
      </c>
      <c r="C24" s="80" t="s">
        <v>4566</v>
      </c>
      <c r="D24" s="75" t="s">
        <v>4567</v>
      </c>
      <c r="E24" s="6">
        <f t="shared" si="1"/>
        <v>24.54</v>
      </c>
      <c r="F24" s="48">
        <v>2</v>
      </c>
      <c r="G24" s="6">
        <f t="shared" si="2"/>
        <v>12.27</v>
      </c>
      <c r="H24" s="58">
        <f t="shared" si="3"/>
        <v>12.27</v>
      </c>
    </row>
    <row r="25" spans="1:10" ht="15.75" customHeight="1">
      <c r="A25" s="8" t="s">
        <v>2658</v>
      </c>
      <c r="B25" s="76">
        <v>45147</v>
      </c>
      <c r="C25" s="80" t="s">
        <v>2404</v>
      </c>
      <c r="D25" s="75" t="s">
        <v>4568</v>
      </c>
      <c r="E25" s="6">
        <f t="shared" si="1"/>
        <v>16.91</v>
      </c>
      <c r="F25" s="48">
        <v>2</v>
      </c>
      <c r="G25" s="6">
        <f t="shared" si="2"/>
        <v>8.4550000000000001</v>
      </c>
      <c r="H25" s="58">
        <f t="shared" si="3"/>
        <v>8.4550000000000001</v>
      </c>
    </row>
    <row r="26" spans="1:10" ht="15.75" customHeight="1">
      <c r="A26" s="8" t="s">
        <v>2658</v>
      </c>
      <c r="B26" s="73">
        <v>45148</v>
      </c>
      <c r="C26" s="80" t="s">
        <v>2404</v>
      </c>
      <c r="D26" s="75" t="s">
        <v>4569</v>
      </c>
      <c r="E26" s="6">
        <v>-281.07</v>
      </c>
      <c r="F26" s="48">
        <v>2</v>
      </c>
      <c r="G26" s="6">
        <f t="shared" si="2"/>
        <v>-140.535</v>
      </c>
      <c r="H26" s="58">
        <f t="shared" si="3"/>
        <v>-140.535</v>
      </c>
    </row>
    <row r="27" spans="1:10" ht="15.75" customHeight="1">
      <c r="A27" s="8" t="s">
        <v>2658</v>
      </c>
      <c r="B27" s="73">
        <v>45148</v>
      </c>
      <c r="C27" s="80" t="s">
        <v>4570</v>
      </c>
      <c r="D27" s="75" t="s">
        <v>2005</v>
      </c>
      <c r="E27" s="6">
        <f t="shared" ref="E27:E38" si="5">MID(D27,3,LEN(D27)-2)+0</f>
        <v>3.54</v>
      </c>
      <c r="F27" s="48">
        <v>0</v>
      </c>
      <c r="G27" s="6" t="str">
        <f t="shared" si="2"/>
        <v/>
      </c>
      <c r="H27" s="58">
        <f t="shared" si="3"/>
        <v>3.54</v>
      </c>
    </row>
    <row r="28" spans="1:10" ht="15.75" customHeight="1">
      <c r="A28" s="8" t="s">
        <v>2658</v>
      </c>
      <c r="B28" s="73">
        <v>45148</v>
      </c>
      <c r="C28" s="80" t="s">
        <v>4571</v>
      </c>
      <c r="D28" s="75" t="s">
        <v>4572</v>
      </c>
      <c r="E28" s="6">
        <f t="shared" si="5"/>
        <v>3.72</v>
      </c>
      <c r="F28" s="48">
        <v>0</v>
      </c>
      <c r="G28" s="6" t="str">
        <f t="shared" si="2"/>
        <v/>
      </c>
      <c r="H28" s="58">
        <f t="shared" si="3"/>
        <v>3.72</v>
      </c>
    </row>
    <row r="29" spans="1:10" ht="15.75" customHeight="1">
      <c r="A29" s="8" t="s">
        <v>2658</v>
      </c>
      <c r="B29" s="76">
        <v>45148</v>
      </c>
      <c r="C29" s="80" t="s">
        <v>4573</v>
      </c>
      <c r="D29" s="77" t="s">
        <v>77</v>
      </c>
      <c r="E29" s="6">
        <f t="shared" si="5"/>
        <v>50</v>
      </c>
      <c r="F29" s="48">
        <v>2</v>
      </c>
      <c r="G29" s="6">
        <f t="shared" si="2"/>
        <v>25</v>
      </c>
      <c r="H29" s="58">
        <f t="shared" si="3"/>
        <v>25</v>
      </c>
    </row>
    <row r="30" spans="1:10" ht="15.75" customHeight="1">
      <c r="A30" s="8" t="s">
        <v>2658</v>
      </c>
      <c r="B30" s="76">
        <v>45149</v>
      </c>
      <c r="C30" s="80" t="s">
        <v>3025</v>
      </c>
      <c r="D30" s="75" t="s">
        <v>2741</v>
      </c>
      <c r="E30" s="6">
        <f t="shared" si="5"/>
        <v>3.65</v>
      </c>
      <c r="F30" s="48">
        <v>2</v>
      </c>
      <c r="G30" s="6">
        <f t="shared" si="2"/>
        <v>1.825</v>
      </c>
      <c r="H30" s="58">
        <f t="shared" si="3"/>
        <v>1.825</v>
      </c>
    </row>
    <row r="31" spans="1:10" ht="15.75" customHeight="1">
      <c r="A31" s="8" t="s">
        <v>2658</v>
      </c>
      <c r="B31" s="73">
        <v>45150</v>
      </c>
      <c r="C31" s="80" t="s">
        <v>4574</v>
      </c>
      <c r="D31" s="75" t="s">
        <v>4575</v>
      </c>
      <c r="E31" s="6">
        <f t="shared" si="5"/>
        <v>75.150000000000006</v>
      </c>
      <c r="F31" s="48">
        <v>2</v>
      </c>
      <c r="G31" s="6">
        <f t="shared" si="2"/>
        <v>37.575000000000003</v>
      </c>
      <c r="H31" s="58">
        <f t="shared" si="3"/>
        <v>37.575000000000003</v>
      </c>
    </row>
    <row r="32" spans="1:10" ht="15.75" customHeight="1">
      <c r="A32" s="8" t="s">
        <v>2658</v>
      </c>
      <c r="B32" s="76">
        <v>45150</v>
      </c>
      <c r="C32" s="80" t="s">
        <v>3397</v>
      </c>
      <c r="D32" s="75" t="s">
        <v>4576</v>
      </c>
      <c r="E32" s="6">
        <f t="shared" si="5"/>
        <v>62.74</v>
      </c>
      <c r="F32" s="48">
        <v>2</v>
      </c>
      <c r="G32" s="6">
        <f t="shared" si="2"/>
        <v>31.37</v>
      </c>
      <c r="H32" s="58">
        <f t="shared" si="3"/>
        <v>31.37</v>
      </c>
    </row>
    <row r="33" spans="1:8" ht="15.75" customHeight="1">
      <c r="A33" s="8" t="s">
        <v>2658</v>
      </c>
      <c r="B33" s="76">
        <v>45152</v>
      </c>
      <c r="C33" s="80" t="s">
        <v>4577</v>
      </c>
      <c r="D33" s="75" t="s">
        <v>4578</v>
      </c>
      <c r="E33" s="6">
        <f t="shared" si="5"/>
        <v>110.9</v>
      </c>
      <c r="F33" s="48">
        <v>0</v>
      </c>
      <c r="G33" s="6" t="str">
        <f t="shared" si="2"/>
        <v/>
      </c>
      <c r="H33" s="58">
        <f t="shared" si="3"/>
        <v>110.9</v>
      </c>
    </row>
    <row r="34" spans="1:8" ht="15.75" customHeight="1">
      <c r="A34" s="8" t="s">
        <v>2658</v>
      </c>
      <c r="B34" s="73">
        <v>45152</v>
      </c>
      <c r="C34" s="80" t="s">
        <v>3980</v>
      </c>
      <c r="D34" s="75" t="s">
        <v>343</v>
      </c>
      <c r="E34" s="6">
        <f t="shared" si="5"/>
        <v>8.6</v>
      </c>
      <c r="F34" s="48">
        <v>2</v>
      </c>
      <c r="G34" s="6">
        <f t="shared" si="2"/>
        <v>4.3</v>
      </c>
      <c r="H34" s="58">
        <f t="shared" si="3"/>
        <v>4.3</v>
      </c>
    </row>
    <row r="35" spans="1:8" ht="15.75" customHeight="1">
      <c r="A35" s="8" t="s">
        <v>2658</v>
      </c>
      <c r="B35" s="76">
        <v>45152</v>
      </c>
      <c r="C35" s="80" t="s">
        <v>3025</v>
      </c>
      <c r="D35" s="75" t="s">
        <v>48</v>
      </c>
      <c r="E35" s="6">
        <f t="shared" si="5"/>
        <v>6.8</v>
      </c>
      <c r="F35" s="48">
        <v>2</v>
      </c>
      <c r="G35" s="6">
        <f t="shared" si="2"/>
        <v>3.4</v>
      </c>
      <c r="H35" s="58">
        <f t="shared" si="3"/>
        <v>3.4</v>
      </c>
    </row>
    <row r="36" spans="1:8" ht="15.75" customHeight="1">
      <c r="A36" s="8" t="s">
        <v>2658</v>
      </c>
      <c r="B36" s="76">
        <v>45152</v>
      </c>
      <c r="C36" s="80" t="s">
        <v>4579</v>
      </c>
      <c r="D36" s="75" t="s">
        <v>2005</v>
      </c>
      <c r="E36" s="6">
        <f t="shared" si="5"/>
        <v>3.54</v>
      </c>
      <c r="F36" s="48">
        <v>2</v>
      </c>
      <c r="G36" s="6">
        <f t="shared" si="2"/>
        <v>1.77</v>
      </c>
      <c r="H36" s="58">
        <f t="shared" si="3"/>
        <v>1.77</v>
      </c>
    </row>
    <row r="37" spans="1:8" ht="15.75" customHeight="1">
      <c r="A37" s="8" t="s">
        <v>2658</v>
      </c>
      <c r="B37" s="73">
        <v>45153</v>
      </c>
      <c r="C37" s="80" t="s">
        <v>4580</v>
      </c>
      <c r="D37" s="75" t="s">
        <v>501</v>
      </c>
      <c r="E37" s="6">
        <f t="shared" si="5"/>
        <v>5</v>
      </c>
      <c r="F37" s="48">
        <v>2</v>
      </c>
      <c r="G37" s="6">
        <f t="shared" si="2"/>
        <v>2.5</v>
      </c>
      <c r="H37" s="58">
        <f t="shared" si="3"/>
        <v>2.5</v>
      </c>
    </row>
    <row r="38" spans="1:8" ht="15.75" customHeight="1">
      <c r="A38" s="8" t="s">
        <v>2658</v>
      </c>
      <c r="B38" s="73">
        <v>45153</v>
      </c>
      <c r="C38" s="80" t="s">
        <v>4580</v>
      </c>
      <c r="D38" s="75" t="s">
        <v>61</v>
      </c>
      <c r="E38" s="6">
        <f t="shared" si="5"/>
        <v>2.7</v>
      </c>
      <c r="F38" s="48">
        <v>2</v>
      </c>
      <c r="G38" s="6">
        <f t="shared" si="2"/>
        <v>1.35</v>
      </c>
      <c r="H38" s="58">
        <f t="shared" si="3"/>
        <v>1.35</v>
      </c>
    </row>
    <row r="39" spans="1:8" ht="15.75" customHeight="1">
      <c r="A39" s="8" t="s">
        <v>2658</v>
      </c>
      <c r="B39" s="76">
        <v>45153</v>
      </c>
      <c r="C39" s="80" t="s">
        <v>3989</v>
      </c>
      <c r="D39" s="75" t="s">
        <v>4581</v>
      </c>
      <c r="E39" s="6">
        <v>-1</v>
      </c>
      <c r="F39" s="48">
        <v>0</v>
      </c>
      <c r="G39" s="6" t="str">
        <f t="shared" si="2"/>
        <v/>
      </c>
      <c r="H39" s="58">
        <f t="shared" si="3"/>
        <v>-1</v>
      </c>
    </row>
    <row r="40" spans="1:8" ht="15.75" customHeight="1">
      <c r="A40" s="8" t="s">
        <v>2658</v>
      </c>
      <c r="B40" s="73">
        <v>45154</v>
      </c>
      <c r="C40" s="80" t="s">
        <v>4452</v>
      </c>
      <c r="D40" s="75" t="s">
        <v>353</v>
      </c>
      <c r="E40" s="6">
        <f t="shared" ref="E40:E85" si="6">MID(D40,3,LEN(D40)-2)+0</f>
        <v>9</v>
      </c>
      <c r="F40" s="48">
        <v>2</v>
      </c>
      <c r="G40" s="6">
        <f t="shared" si="2"/>
        <v>4.5</v>
      </c>
      <c r="H40" s="58">
        <f t="shared" si="3"/>
        <v>4.5</v>
      </c>
    </row>
    <row r="41" spans="1:8" ht="15.75" customHeight="1">
      <c r="A41" s="8" t="s">
        <v>2658</v>
      </c>
      <c r="B41" s="73">
        <v>45154</v>
      </c>
      <c r="C41" s="80" t="s">
        <v>4582</v>
      </c>
      <c r="D41" s="75" t="s">
        <v>2005</v>
      </c>
      <c r="E41" s="6">
        <f t="shared" si="6"/>
        <v>3.54</v>
      </c>
      <c r="F41" s="48">
        <v>2</v>
      </c>
      <c r="G41" s="6">
        <f t="shared" si="2"/>
        <v>1.77</v>
      </c>
      <c r="H41" s="58">
        <f t="shared" si="3"/>
        <v>1.77</v>
      </c>
    </row>
    <row r="42" spans="1:8" ht="15.75" customHeight="1">
      <c r="A42" s="8" t="s">
        <v>2658</v>
      </c>
      <c r="B42" s="73">
        <v>45155</v>
      </c>
      <c r="C42" s="80" t="s">
        <v>4583</v>
      </c>
      <c r="D42" s="75" t="s">
        <v>2005</v>
      </c>
      <c r="E42" s="6">
        <f t="shared" si="6"/>
        <v>3.54</v>
      </c>
      <c r="F42" s="48">
        <v>2</v>
      </c>
      <c r="G42" s="6">
        <f t="shared" si="2"/>
        <v>1.77</v>
      </c>
      <c r="H42" s="58">
        <f t="shared" si="3"/>
        <v>1.77</v>
      </c>
    </row>
    <row r="43" spans="1:8" ht="15.75" customHeight="1">
      <c r="A43" s="8" t="s">
        <v>2658</v>
      </c>
      <c r="B43" s="73">
        <v>45156</v>
      </c>
      <c r="C43" s="80" t="s">
        <v>4492</v>
      </c>
      <c r="D43" s="75" t="s">
        <v>4584</v>
      </c>
      <c r="E43" s="6">
        <f t="shared" si="6"/>
        <v>75.489999999999995</v>
      </c>
      <c r="F43" s="48">
        <v>2</v>
      </c>
      <c r="G43" s="6">
        <f t="shared" si="2"/>
        <v>37.744999999999997</v>
      </c>
      <c r="H43" s="58">
        <f t="shared" si="3"/>
        <v>37.744999999999997</v>
      </c>
    </row>
    <row r="44" spans="1:8" ht="15.75" customHeight="1">
      <c r="A44" s="8" t="s">
        <v>2658</v>
      </c>
      <c r="B44" s="73">
        <v>45158</v>
      </c>
      <c r="C44" s="80" t="s">
        <v>3397</v>
      </c>
      <c r="D44" s="75" t="s">
        <v>4585</v>
      </c>
      <c r="E44" s="6">
        <f t="shared" si="6"/>
        <v>85.83</v>
      </c>
      <c r="F44" s="48">
        <v>2</v>
      </c>
      <c r="G44" s="6">
        <f t="shared" si="2"/>
        <v>42.914999999999999</v>
      </c>
      <c r="H44" s="58">
        <f t="shared" si="3"/>
        <v>42.914999999999999</v>
      </c>
    </row>
    <row r="45" spans="1:8" ht="15.75" customHeight="1">
      <c r="A45" s="8" t="s">
        <v>2658</v>
      </c>
      <c r="B45" s="73">
        <v>45158</v>
      </c>
      <c r="C45" s="82" t="s">
        <v>3397</v>
      </c>
      <c r="D45" s="77" t="s">
        <v>4586</v>
      </c>
      <c r="E45" s="6">
        <f t="shared" si="6"/>
        <v>8.1199999999999992</v>
      </c>
      <c r="F45" s="48">
        <v>2</v>
      </c>
      <c r="G45" s="6">
        <f t="shared" si="2"/>
        <v>4.0599999999999996</v>
      </c>
      <c r="H45" s="58">
        <f t="shared" si="3"/>
        <v>4.0599999999999996</v>
      </c>
    </row>
    <row r="46" spans="1:8" ht="15.75" customHeight="1">
      <c r="A46" s="8" t="s">
        <v>2658</v>
      </c>
      <c r="B46" s="76">
        <v>45159</v>
      </c>
      <c r="C46" s="80" t="s">
        <v>3397</v>
      </c>
      <c r="D46" s="75" t="s">
        <v>4587</v>
      </c>
      <c r="E46" s="6">
        <f t="shared" si="6"/>
        <v>4.1900000000000004</v>
      </c>
      <c r="F46" s="48">
        <v>2</v>
      </c>
      <c r="G46" s="6">
        <f t="shared" si="2"/>
        <v>2.0950000000000002</v>
      </c>
      <c r="H46" s="58">
        <f t="shared" si="3"/>
        <v>2.0950000000000002</v>
      </c>
    </row>
    <row r="47" spans="1:8" ht="15.75" customHeight="1">
      <c r="A47" s="8" t="s">
        <v>2658</v>
      </c>
      <c r="B47" s="73">
        <v>45159</v>
      </c>
      <c r="C47" s="80" t="s">
        <v>3397</v>
      </c>
      <c r="D47" s="75" t="s">
        <v>513</v>
      </c>
      <c r="E47" s="6">
        <f t="shared" si="6"/>
        <v>24</v>
      </c>
      <c r="F47" s="48">
        <v>2</v>
      </c>
      <c r="G47" s="6">
        <f t="shared" si="2"/>
        <v>12</v>
      </c>
      <c r="H47" s="58">
        <f t="shared" si="3"/>
        <v>12</v>
      </c>
    </row>
    <row r="48" spans="1:8" ht="15.75" customHeight="1">
      <c r="A48" s="8" t="s">
        <v>2658</v>
      </c>
      <c r="B48" s="73">
        <v>45159</v>
      </c>
      <c r="C48" s="80" t="s">
        <v>3397</v>
      </c>
      <c r="D48" s="75" t="s">
        <v>4588</v>
      </c>
      <c r="E48" s="6">
        <f t="shared" si="6"/>
        <v>5.98</v>
      </c>
      <c r="F48" s="48">
        <v>2</v>
      </c>
      <c r="G48" s="6">
        <f t="shared" si="2"/>
        <v>2.99</v>
      </c>
      <c r="H48" s="58">
        <f t="shared" si="3"/>
        <v>2.99</v>
      </c>
    </row>
    <row r="49" spans="1:8" ht="15.75" customHeight="1">
      <c r="A49" s="8" t="s">
        <v>2658</v>
      </c>
      <c r="B49" s="76">
        <v>45160</v>
      </c>
      <c r="C49" s="80" t="s">
        <v>4589</v>
      </c>
      <c r="D49" s="75" t="s">
        <v>2005</v>
      </c>
      <c r="E49" s="6">
        <f t="shared" si="6"/>
        <v>3.54</v>
      </c>
      <c r="F49" s="48">
        <v>0</v>
      </c>
      <c r="G49" s="6" t="str">
        <f t="shared" si="2"/>
        <v/>
      </c>
      <c r="H49" s="58">
        <f t="shared" si="3"/>
        <v>3.54</v>
      </c>
    </row>
    <row r="50" spans="1:8" ht="15.75" customHeight="1">
      <c r="A50" s="8" t="s">
        <v>2658</v>
      </c>
      <c r="B50" s="73">
        <v>45160</v>
      </c>
      <c r="C50" s="80" t="s">
        <v>4590</v>
      </c>
      <c r="D50" s="75" t="s">
        <v>378</v>
      </c>
      <c r="E50" s="6">
        <f t="shared" si="6"/>
        <v>0.6</v>
      </c>
      <c r="F50" s="48">
        <v>0</v>
      </c>
      <c r="G50" s="6" t="str">
        <f t="shared" si="2"/>
        <v/>
      </c>
      <c r="H50" s="58">
        <f t="shared" si="3"/>
        <v>0.6</v>
      </c>
    </row>
    <row r="51" spans="1:8" ht="15.75" customHeight="1">
      <c r="A51" s="8" t="s">
        <v>2658</v>
      </c>
      <c r="B51" s="76">
        <v>45161</v>
      </c>
      <c r="C51" s="80" t="s">
        <v>4591</v>
      </c>
      <c r="D51" s="75" t="s">
        <v>4592</v>
      </c>
      <c r="E51" s="6">
        <f t="shared" si="6"/>
        <v>415.8</v>
      </c>
      <c r="F51" s="48">
        <v>1</v>
      </c>
      <c r="G51" s="6">
        <f t="shared" si="2"/>
        <v>415.8</v>
      </c>
      <c r="H51" s="58">
        <f t="shared" si="3"/>
        <v>0</v>
      </c>
    </row>
    <row r="52" spans="1:8" ht="15.75" customHeight="1">
      <c r="A52" s="8" t="s">
        <v>2658</v>
      </c>
      <c r="B52" s="73">
        <v>45161</v>
      </c>
      <c r="C52" s="80" t="s">
        <v>4593</v>
      </c>
      <c r="D52" s="75" t="s">
        <v>4594</v>
      </c>
      <c r="E52" s="6">
        <f t="shared" si="6"/>
        <v>26.4</v>
      </c>
      <c r="F52" s="48">
        <v>0</v>
      </c>
      <c r="G52" s="6" t="str">
        <f t="shared" si="2"/>
        <v/>
      </c>
      <c r="H52" s="58">
        <f t="shared" si="3"/>
        <v>26.4</v>
      </c>
    </row>
    <row r="53" spans="1:8" ht="15.75" customHeight="1">
      <c r="A53" s="8" t="s">
        <v>2658</v>
      </c>
      <c r="B53" s="73">
        <v>45161</v>
      </c>
      <c r="C53" s="80" t="s">
        <v>4595</v>
      </c>
      <c r="D53" s="75" t="s">
        <v>4596</v>
      </c>
      <c r="E53" s="6">
        <f t="shared" si="6"/>
        <v>4.2300000000000004</v>
      </c>
      <c r="F53" s="48">
        <v>0</v>
      </c>
      <c r="G53" s="6" t="str">
        <f t="shared" si="2"/>
        <v/>
      </c>
      <c r="H53" s="58">
        <f t="shared" si="3"/>
        <v>4.2300000000000004</v>
      </c>
    </row>
    <row r="54" spans="1:8" ht="15.75" customHeight="1">
      <c r="A54" s="8" t="s">
        <v>2658</v>
      </c>
      <c r="B54" s="73">
        <v>45161</v>
      </c>
      <c r="C54" s="80" t="s">
        <v>3113</v>
      </c>
      <c r="D54" s="77" t="s">
        <v>801</v>
      </c>
      <c r="E54" s="6">
        <f t="shared" si="6"/>
        <v>6</v>
      </c>
      <c r="F54" s="48">
        <v>0</v>
      </c>
      <c r="G54" s="6" t="str">
        <f t="shared" si="2"/>
        <v/>
      </c>
      <c r="H54" s="58">
        <f t="shared" si="3"/>
        <v>6</v>
      </c>
    </row>
    <row r="55" spans="1:8" ht="15.75" customHeight="1">
      <c r="A55" s="8" t="s">
        <v>2658</v>
      </c>
      <c r="B55" s="76">
        <v>45161</v>
      </c>
      <c r="C55" s="80" t="s">
        <v>4191</v>
      </c>
      <c r="D55" s="75" t="s">
        <v>2034</v>
      </c>
      <c r="E55" s="6">
        <f t="shared" si="6"/>
        <v>21.2</v>
      </c>
      <c r="F55" s="48">
        <v>0</v>
      </c>
      <c r="G55" s="6" t="str">
        <f t="shared" si="2"/>
        <v/>
      </c>
      <c r="H55" s="58">
        <f t="shared" si="3"/>
        <v>21.2</v>
      </c>
    </row>
    <row r="56" spans="1:8" ht="15.75" customHeight="1">
      <c r="A56" s="8" t="s">
        <v>2658</v>
      </c>
      <c r="B56" s="76">
        <v>45161</v>
      </c>
      <c r="C56" s="80" t="s">
        <v>458</v>
      </c>
      <c r="D56" s="75" t="s">
        <v>801</v>
      </c>
      <c r="E56" s="6">
        <f t="shared" si="6"/>
        <v>6</v>
      </c>
      <c r="F56" s="48">
        <v>2</v>
      </c>
      <c r="G56" s="6">
        <f t="shared" si="2"/>
        <v>3</v>
      </c>
      <c r="H56" s="58">
        <f t="shared" si="3"/>
        <v>3</v>
      </c>
    </row>
    <row r="57" spans="1:8" ht="15.75" customHeight="1">
      <c r="A57" s="8" t="s">
        <v>2658</v>
      </c>
      <c r="B57" s="73">
        <v>45161</v>
      </c>
      <c r="C57" s="80" t="s">
        <v>4597</v>
      </c>
      <c r="D57" s="75" t="s">
        <v>4598</v>
      </c>
      <c r="E57" s="6">
        <f t="shared" si="6"/>
        <v>3.33</v>
      </c>
      <c r="F57" s="48">
        <v>0</v>
      </c>
      <c r="G57" s="6" t="str">
        <f t="shared" si="2"/>
        <v/>
      </c>
      <c r="H57" s="58">
        <f t="shared" si="3"/>
        <v>3.33</v>
      </c>
    </row>
    <row r="58" spans="1:8" ht="15.75" customHeight="1">
      <c r="A58" s="8" t="s">
        <v>2658</v>
      </c>
      <c r="B58" s="73">
        <v>45161</v>
      </c>
      <c r="C58" s="80" t="s">
        <v>458</v>
      </c>
      <c r="D58" s="75" t="s">
        <v>954</v>
      </c>
      <c r="E58" s="6">
        <f t="shared" si="6"/>
        <v>4.5</v>
      </c>
      <c r="F58" s="48">
        <v>2</v>
      </c>
      <c r="G58" s="6">
        <f t="shared" si="2"/>
        <v>2.25</v>
      </c>
      <c r="H58" s="58">
        <f t="shared" si="3"/>
        <v>2.25</v>
      </c>
    </row>
    <row r="59" spans="1:8" ht="15.75" customHeight="1">
      <c r="A59" s="8" t="s">
        <v>2658</v>
      </c>
      <c r="B59" s="73">
        <v>45162</v>
      </c>
      <c r="C59" s="80" t="s">
        <v>4599</v>
      </c>
      <c r="D59" s="75" t="s">
        <v>59</v>
      </c>
      <c r="E59" s="6">
        <f t="shared" si="6"/>
        <v>2.9</v>
      </c>
      <c r="F59" s="48">
        <v>0</v>
      </c>
      <c r="G59" s="6" t="str">
        <f t="shared" si="2"/>
        <v/>
      </c>
      <c r="H59" s="58">
        <f t="shared" si="3"/>
        <v>2.9</v>
      </c>
    </row>
    <row r="60" spans="1:8" ht="15.75" customHeight="1">
      <c r="A60" s="8" t="s">
        <v>2658</v>
      </c>
      <c r="B60" s="76">
        <v>45162</v>
      </c>
      <c r="C60" s="80" t="s">
        <v>3025</v>
      </c>
      <c r="D60" s="75" t="s">
        <v>2460</v>
      </c>
      <c r="E60" s="6">
        <f t="shared" si="6"/>
        <v>11.8</v>
      </c>
      <c r="F60" s="48">
        <v>2</v>
      </c>
      <c r="G60" s="6">
        <f t="shared" si="2"/>
        <v>5.9</v>
      </c>
      <c r="H60" s="58">
        <f t="shared" si="3"/>
        <v>5.9</v>
      </c>
    </row>
    <row r="61" spans="1:8" ht="15.75" customHeight="1">
      <c r="A61" s="8" t="s">
        <v>2658</v>
      </c>
      <c r="B61" s="73">
        <v>45163</v>
      </c>
      <c r="C61" s="80" t="s">
        <v>4200</v>
      </c>
      <c r="D61" s="75" t="s">
        <v>4600</v>
      </c>
      <c r="E61" s="6">
        <f t="shared" si="6"/>
        <v>337.99</v>
      </c>
      <c r="F61" s="48">
        <v>2</v>
      </c>
      <c r="G61" s="6">
        <f t="shared" si="2"/>
        <v>168.995</v>
      </c>
      <c r="H61" s="58">
        <f t="shared" si="3"/>
        <v>168.995</v>
      </c>
    </row>
    <row r="62" spans="1:8" ht="15.75" customHeight="1">
      <c r="A62" s="8" t="s">
        <v>2658</v>
      </c>
      <c r="B62" s="73">
        <v>45164</v>
      </c>
      <c r="C62" s="80" t="s">
        <v>2551</v>
      </c>
      <c r="D62" s="75" t="s">
        <v>4601</v>
      </c>
      <c r="E62" s="6">
        <f t="shared" si="6"/>
        <v>32.5</v>
      </c>
      <c r="F62" s="48">
        <v>0</v>
      </c>
      <c r="G62" s="6" t="str">
        <f t="shared" si="2"/>
        <v/>
      </c>
      <c r="H62" s="58">
        <f t="shared" si="3"/>
        <v>32.5</v>
      </c>
    </row>
    <row r="63" spans="1:8" ht="15.75" customHeight="1">
      <c r="A63" s="8" t="s">
        <v>2658</v>
      </c>
      <c r="B63" s="73">
        <v>45164</v>
      </c>
      <c r="C63" s="80" t="s">
        <v>4602</v>
      </c>
      <c r="D63" s="75" t="s">
        <v>4603</v>
      </c>
      <c r="E63" s="6">
        <f t="shared" si="6"/>
        <v>52.7</v>
      </c>
      <c r="F63" s="48">
        <v>0</v>
      </c>
      <c r="G63" s="6" t="str">
        <f t="shared" si="2"/>
        <v/>
      </c>
      <c r="H63" s="58">
        <f t="shared" si="3"/>
        <v>52.7</v>
      </c>
    </row>
    <row r="64" spans="1:8" ht="15.75" customHeight="1">
      <c r="A64" s="8" t="s">
        <v>2658</v>
      </c>
      <c r="B64" s="73">
        <v>45164</v>
      </c>
      <c r="C64" s="80" t="s">
        <v>1385</v>
      </c>
      <c r="D64" s="75" t="s">
        <v>4604</v>
      </c>
      <c r="E64" s="6">
        <f t="shared" si="6"/>
        <v>28.23</v>
      </c>
      <c r="F64" s="48">
        <v>2</v>
      </c>
      <c r="G64" s="6">
        <f t="shared" si="2"/>
        <v>14.115</v>
      </c>
      <c r="H64" s="58">
        <f t="shared" si="3"/>
        <v>14.115</v>
      </c>
    </row>
    <row r="65" spans="1:8" ht="15.75" customHeight="1">
      <c r="A65" s="8" t="s">
        <v>2658</v>
      </c>
      <c r="B65" s="76">
        <v>45164</v>
      </c>
      <c r="C65" s="80" t="s">
        <v>4546</v>
      </c>
      <c r="D65" s="75" t="s">
        <v>4605</v>
      </c>
      <c r="E65" s="6">
        <f t="shared" si="6"/>
        <v>141.33000000000001</v>
      </c>
      <c r="F65" s="48">
        <v>2</v>
      </c>
      <c r="G65" s="6">
        <f t="shared" si="2"/>
        <v>70.665000000000006</v>
      </c>
      <c r="H65" s="58">
        <f t="shared" si="3"/>
        <v>70.665000000000006</v>
      </c>
    </row>
    <row r="66" spans="1:8" ht="15.75" customHeight="1">
      <c r="A66" s="8" t="s">
        <v>2658</v>
      </c>
      <c r="B66" s="73">
        <v>45166</v>
      </c>
      <c r="C66" s="80" t="s">
        <v>4606</v>
      </c>
      <c r="D66" s="75" t="s">
        <v>4607</v>
      </c>
      <c r="E66" s="6">
        <f t="shared" si="6"/>
        <v>213.3</v>
      </c>
      <c r="F66" s="48">
        <v>2</v>
      </c>
      <c r="G66" s="6">
        <f t="shared" si="2"/>
        <v>106.65</v>
      </c>
      <c r="H66" s="58">
        <f t="shared" si="3"/>
        <v>106.65</v>
      </c>
    </row>
    <row r="67" spans="1:8" ht="15.75" customHeight="1">
      <c r="A67" s="8" t="s">
        <v>2658</v>
      </c>
      <c r="B67" s="73">
        <v>45166</v>
      </c>
      <c r="C67" s="80" t="s">
        <v>4551</v>
      </c>
      <c r="D67" s="75" t="s">
        <v>4608</v>
      </c>
      <c r="E67" s="6">
        <f t="shared" si="6"/>
        <v>18.75</v>
      </c>
      <c r="F67" s="48">
        <v>2</v>
      </c>
      <c r="G67" s="6">
        <f t="shared" si="2"/>
        <v>9.375</v>
      </c>
      <c r="H67" s="58">
        <f t="shared" si="3"/>
        <v>9.375</v>
      </c>
    </row>
    <row r="68" spans="1:8" ht="15.75" customHeight="1">
      <c r="A68" s="8" t="s">
        <v>2658</v>
      </c>
      <c r="B68" s="73">
        <v>45166</v>
      </c>
      <c r="C68" s="80" t="s">
        <v>2404</v>
      </c>
      <c r="D68" s="75" t="s">
        <v>4609</v>
      </c>
      <c r="E68" s="6">
        <f t="shared" si="6"/>
        <v>20.79</v>
      </c>
      <c r="F68" s="48">
        <v>2</v>
      </c>
      <c r="G68" s="6">
        <f t="shared" si="2"/>
        <v>10.395</v>
      </c>
      <c r="H68" s="58">
        <f t="shared" si="3"/>
        <v>10.395</v>
      </c>
    </row>
    <row r="69" spans="1:8" ht="15.75" customHeight="1">
      <c r="A69" s="8" t="s">
        <v>2658</v>
      </c>
      <c r="B69" s="73">
        <v>45166</v>
      </c>
      <c r="C69" s="80" t="s">
        <v>1322</v>
      </c>
      <c r="D69" s="75" t="s">
        <v>4610</v>
      </c>
      <c r="E69" s="6">
        <f t="shared" si="6"/>
        <v>27.62</v>
      </c>
      <c r="F69" s="48">
        <v>2</v>
      </c>
      <c r="G69" s="6">
        <f t="shared" si="2"/>
        <v>13.81</v>
      </c>
      <c r="H69" s="58">
        <f t="shared" si="3"/>
        <v>13.81</v>
      </c>
    </row>
    <row r="70" spans="1:8" ht="15.75" customHeight="1">
      <c r="A70" s="8" t="s">
        <v>2658</v>
      </c>
      <c r="B70" s="73">
        <v>45166</v>
      </c>
      <c r="C70" s="80" t="s">
        <v>3277</v>
      </c>
      <c r="D70" s="75" t="s">
        <v>498</v>
      </c>
      <c r="E70" s="6">
        <f t="shared" si="6"/>
        <v>5.2</v>
      </c>
      <c r="F70" s="48">
        <v>1</v>
      </c>
      <c r="G70" s="6">
        <f t="shared" si="2"/>
        <v>5.2</v>
      </c>
      <c r="H70" s="58">
        <f t="shared" si="3"/>
        <v>0</v>
      </c>
    </row>
    <row r="71" spans="1:8" ht="15.75" customHeight="1">
      <c r="A71" s="8" t="s">
        <v>2658</v>
      </c>
      <c r="B71" s="73">
        <v>45166</v>
      </c>
      <c r="C71" s="80" t="s">
        <v>3454</v>
      </c>
      <c r="D71" s="75" t="s">
        <v>617</v>
      </c>
      <c r="E71" s="6">
        <f t="shared" si="6"/>
        <v>4.3</v>
      </c>
      <c r="F71" s="48">
        <v>2</v>
      </c>
      <c r="G71" s="6">
        <f t="shared" si="2"/>
        <v>2.15</v>
      </c>
      <c r="H71" s="58">
        <f t="shared" si="3"/>
        <v>2.15</v>
      </c>
    </row>
    <row r="72" spans="1:8" ht="15.75" customHeight="1">
      <c r="A72" s="8" t="s">
        <v>2658</v>
      </c>
      <c r="B72" s="76">
        <v>45166</v>
      </c>
      <c r="C72" s="80" t="s">
        <v>4148</v>
      </c>
      <c r="D72" s="75" t="s">
        <v>256</v>
      </c>
      <c r="E72" s="6">
        <f t="shared" si="6"/>
        <v>11</v>
      </c>
      <c r="F72" s="48">
        <v>0</v>
      </c>
      <c r="G72" s="6" t="str">
        <f t="shared" si="2"/>
        <v/>
      </c>
      <c r="H72" s="58">
        <f t="shared" si="3"/>
        <v>11</v>
      </c>
    </row>
    <row r="73" spans="1:8" ht="15.75" customHeight="1">
      <c r="A73" s="8" t="s">
        <v>2658</v>
      </c>
      <c r="B73" s="73">
        <v>45167</v>
      </c>
      <c r="C73" s="80" t="s">
        <v>4611</v>
      </c>
      <c r="D73" s="75" t="s">
        <v>3997</v>
      </c>
      <c r="E73" s="6">
        <f t="shared" si="6"/>
        <v>31.37</v>
      </c>
      <c r="F73" s="48">
        <v>2</v>
      </c>
      <c r="G73" s="6">
        <f t="shared" si="2"/>
        <v>15.685</v>
      </c>
      <c r="H73" s="58">
        <f t="shared" si="3"/>
        <v>15.685</v>
      </c>
    </row>
    <row r="74" spans="1:8" ht="15.75" customHeight="1">
      <c r="A74" s="8" t="s">
        <v>2658</v>
      </c>
      <c r="B74" s="73">
        <v>45167</v>
      </c>
      <c r="C74" s="80" t="s">
        <v>3454</v>
      </c>
      <c r="D74" s="75" t="s">
        <v>2780</v>
      </c>
      <c r="E74" s="6">
        <f t="shared" si="6"/>
        <v>4.0999999999999996</v>
      </c>
      <c r="F74" s="48">
        <v>2</v>
      </c>
      <c r="G74" s="6">
        <f t="shared" si="2"/>
        <v>2.0499999999999998</v>
      </c>
      <c r="H74" s="58">
        <f t="shared" si="3"/>
        <v>2.0499999999999998</v>
      </c>
    </row>
    <row r="75" spans="1:8" ht="15.75" customHeight="1">
      <c r="A75" s="8" t="s">
        <v>2658</v>
      </c>
      <c r="B75" s="76">
        <v>45168</v>
      </c>
      <c r="C75" s="80" t="s">
        <v>4322</v>
      </c>
      <c r="D75" s="75" t="s">
        <v>1178</v>
      </c>
      <c r="E75" s="6">
        <f t="shared" si="6"/>
        <v>7.8</v>
      </c>
      <c r="F75" s="48">
        <v>2</v>
      </c>
      <c r="G75" s="6">
        <f t="shared" si="2"/>
        <v>3.9</v>
      </c>
      <c r="H75" s="58">
        <f t="shared" si="3"/>
        <v>3.9</v>
      </c>
    </row>
    <row r="76" spans="1:8" ht="15.75" customHeight="1">
      <c r="A76" s="8" t="s">
        <v>2658</v>
      </c>
      <c r="B76" s="73">
        <v>45168</v>
      </c>
      <c r="C76" s="80" t="s">
        <v>1702</v>
      </c>
      <c r="D76" s="75" t="s">
        <v>2545</v>
      </c>
      <c r="E76" s="6">
        <f t="shared" si="6"/>
        <v>3.2</v>
      </c>
      <c r="F76" s="48">
        <v>2</v>
      </c>
      <c r="G76" s="6">
        <f t="shared" si="2"/>
        <v>1.6</v>
      </c>
      <c r="H76" s="58">
        <f t="shared" si="3"/>
        <v>1.6</v>
      </c>
    </row>
    <row r="77" spans="1:8" ht="15.75" customHeight="1">
      <c r="A77" s="8" t="s">
        <v>2658</v>
      </c>
      <c r="B77" s="73">
        <v>45168</v>
      </c>
      <c r="C77" s="80" t="s">
        <v>3552</v>
      </c>
      <c r="D77" s="75" t="s">
        <v>2780</v>
      </c>
      <c r="E77" s="6">
        <f t="shared" si="6"/>
        <v>4.0999999999999996</v>
      </c>
      <c r="F77" s="48">
        <v>2</v>
      </c>
      <c r="G77" s="6">
        <f t="shared" si="2"/>
        <v>2.0499999999999998</v>
      </c>
      <c r="H77" s="58">
        <f t="shared" si="3"/>
        <v>2.0499999999999998</v>
      </c>
    </row>
    <row r="78" spans="1:8" ht="15.75" customHeight="1">
      <c r="A78" s="8" t="s">
        <v>2658</v>
      </c>
      <c r="B78" s="73">
        <v>45168</v>
      </c>
      <c r="C78" s="80" t="s">
        <v>4288</v>
      </c>
      <c r="D78" s="77" t="s">
        <v>4612</v>
      </c>
      <c r="E78" s="6">
        <f t="shared" si="6"/>
        <v>52.51</v>
      </c>
      <c r="F78" s="48">
        <v>2</v>
      </c>
      <c r="G78" s="6">
        <f t="shared" si="2"/>
        <v>26.254999999999999</v>
      </c>
      <c r="H78" s="58">
        <f t="shared" si="3"/>
        <v>26.254999999999999</v>
      </c>
    </row>
    <row r="79" spans="1:8" ht="15.75" customHeight="1">
      <c r="A79" s="8" t="s">
        <v>2658</v>
      </c>
      <c r="B79" s="76">
        <v>45169</v>
      </c>
      <c r="C79" s="80" t="s">
        <v>4611</v>
      </c>
      <c r="D79" s="75" t="s">
        <v>4613</v>
      </c>
      <c r="E79" s="6">
        <f t="shared" si="6"/>
        <v>28.28</v>
      </c>
      <c r="F79" s="48">
        <v>2</v>
      </c>
      <c r="G79" s="6">
        <f t="shared" si="2"/>
        <v>14.14</v>
      </c>
      <c r="H79" s="58">
        <f t="shared" si="3"/>
        <v>14.14</v>
      </c>
    </row>
    <row r="80" spans="1:8" ht="15.75" customHeight="1">
      <c r="A80" s="8" t="s">
        <v>2658</v>
      </c>
      <c r="B80" s="73">
        <v>45169</v>
      </c>
      <c r="C80" s="80" t="s">
        <v>3454</v>
      </c>
      <c r="D80" s="75" t="s">
        <v>2780</v>
      </c>
      <c r="E80" s="6">
        <f t="shared" si="6"/>
        <v>4.0999999999999996</v>
      </c>
      <c r="F80" s="48">
        <v>2</v>
      </c>
      <c r="G80" s="6">
        <f t="shared" si="2"/>
        <v>2.0499999999999998</v>
      </c>
      <c r="H80" s="58">
        <f t="shared" si="3"/>
        <v>2.0499999999999998</v>
      </c>
    </row>
    <row r="81" spans="1:9" ht="15.75" customHeight="1">
      <c r="A81" s="8" t="s">
        <v>2658</v>
      </c>
      <c r="B81" s="73">
        <v>45170</v>
      </c>
      <c r="C81" s="80" t="s">
        <v>4614</v>
      </c>
      <c r="D81" s="75" t="s">
        <v>4615</v>
      </c>
      <c r="E81" s="6">
        <f t="shared" si="6"/>
        <v>56.55</v>
      </c>
      <c r="F81" s="48">
        <v>2</v>
      </c>
      <c r="G81" s="6">
        <f t="shared" si="2"/>
        <v>28.274999999999999</v>
      </c>
      <c r="H81" s="58">
        <f t="shared" si="3"/>
        <v>28.274999999999999</v>
      </c>
    </row>
    <row r="82" spans="1:9" ht="15.75" customHeight="1">
      <c r="A82" s="8" t="s">
        <v>2658</v>
      </c>
      <c r="B82" s="76">
        <v>45170</v>
      </c>
      <c r="C82" s="80" t="s">
        <v>4616</v>
      </c>
      <c r="D82" s="77" t="s">
        <v>4617</v>
      </c>
      <c r="E82" s="6">
        <f t="shared" si="6"/>
        <v>807</v>
      </c>
      <c r="F82" s="48">
        <v>2</v>
      </c>
      <c r="G82" s="6">
        <f t="shared" si="2"/>
        <v>403.5</v>
      </c>
      <c r="H82" s="58">
        <f t="shared" si="3"/>
        <v>403.5</v>
      </c>
    </row>
    <row r="83" spans="1:9" ht="15.75" customHeight="1">
      <c r="A83" s="8" t="s">
        <v>2658</v>
      </c>
      <c r="B83" s="76">
        <v>45170</v>
      </c>
      <c r="C83" s="80" t="s">
        <v>4214</v>
      </c>
      <c r="D83" s="75" t="s">
        <v>1327</v>
      </c>
      <c r="E83" s="6">
        <f t="shared" si="6"/>
        <v>32</v>
      </c>
      <c r="F83" s="48">
        <v>2</v>
      </c>
      <c r="G83" s="6">
        <f t="shared" si="2"/>
        <v>16</v>
      </c>
      <c r="H83" s="58">
        <f t="shared" si="3"/>
        <v>16</v>
      </c>
    </row>
    <row r="84" spans="1:9" ht="15.75" customHeight="1">
      <c r="A84" s="8" t="s">
        <v>2658</v>
      </c>
      <c r="B84" s="76">
        <v>45170</v>
      </c>
      <c r="C84" s="80" t="s">
        <v>4039</v>
      </c>
      <c r="D84" s="75" t="s">
        <v>4618</v>
      </c>
      <c r="E84" s="6">
        <f t="shared" si="6"/>
        <v>101</v>
      </c>
      <c r="F84" s="48">
        <v>2</v>
      </c>
      <c r="G84" s="6">
        <f t="shared" si="2"/>
        <v>50.5</v>
      </c>
      <c r="H84" s="58">
        <f t="shared" si="3"/>
        <v>50.5</v>
      </c>
    </row>
    <row r="85" spans="1:9" ht="15.75" customHeight="1">
      <c r="A85" s="8" t="s">
        <v>3361</v>
      </c>
      <c r="B85" s="83">
        <v>45147</v>
      </c>
      <c r="C85" s="80" t="s">
        <v>1993</v>
      </c>
      <c r="D85" s="75" t="s">
        <v>4619</v>
      </c>
      <c r="E85" s="6">
        <f t="shared" si="6"/>
        <v>68.930000000000007</v>
      </c>
      <c r="F85" s="48">
        <v>2</v>
      </c>
      <c r="G85" s="6">
        <f t="shared" si="2"/>
        <v>34.465000000000003</v>
      </c>
      <c r="H85" s="58">
        <f t="shared" si="3"/>
        <v>34.465000000000003</v>
      </c>
    </row>
    <row r="86" spans="1:9" ht="15.75" customHeight="1">
      <c r="A86" s="8"/>
      <c r="B86" s="35"/>
      <c r="E86" s="6"/>
      <c r="F86" s="48"/>
      <c r="G86" s="6"/>
      <c r="H86" s="58"/>
    </row>
    <row r="87" spans="1:9" ht="15.75" customHeight="1">
      <c r="A87" s="8"/>
      <c r="B87" s="35"/>
      <c r="E87" s="6"/>
      <c r="F87" s="48"/>
      <c r="G87" s="6"/>
      <c r="H87" s="58"/>
    </row>
    <row r="88" spans="1:9" ht="15.75" customHeight="1">
      <c r="A88" s="8"/>
      <c r="B88" s="35"/>
      <c r="E88" s="6"/>
      <c r="F88" s="48"/>
      <c r="G88" s="6"/>
      <c r="H88" s="58"/>
    </row>
    <row r="89" spans="1:9" ht="15.75" customHeight="1">
      <c r="A89" s="8"/>
      <c r="B89" s="35"/>
      <c r="C89" s="36"/>
      <c r="D89" s="36"/>
      <c r="E89" s="6"/>
      <c r="F89" s="48"/>
      <c r="G89" s="6"/>
      <c r="H89" s="58"/>
    </row>
    <row r="90" spans="1:9" ht="15.75" customHeight="1">
      <c r="A90" s="8"/>
      <c r="B90" s="33"/>
      <c r="E90" s="6"/>
      <c r="F90" s="48"/>
      <c r="G90" s="6"/>
      <c r="H90" s="58"/>
    </row>
    <row r="91" spans="1:9" ht="15.75" customHeight="1">
      <c r="A91" s="8"/>
      <c r="B91" s="35"/>
      <c r="E91" s="6"/>
      <c r="F91" s="48"/>
      <c r="G91" s="6"/>
      <c r="H91" s="58"/>
    </row>
    <row r="92" spans="1:9" ht="15.75" customHeight="1">
      <c r="A92" s="8"/>
      <c r="B92" s="33"/>
      <c r="E92" s="6"/>
      <c r="F92" s="48"/>
      <c r="G92" s="6"/>
      <c r="H92" s="58"/>
      <c r="I92" s="34" t="s">
        <v>4327</v>
      </c>
    </row>
    <row r="93" spans="1:9" ht="15.75" customHeight="1">
      <c r="A93" s="8"/>
      <c r="B93" s="33"/>
      <c r="D93" s="36"/>
      <c r="E93" s="6"/>
      <c r="F93" s="48"/>
      <c r="G93" s="6"/>
      <c r="H93" s="58"/>
    </row>
    <row r="94" spans="1:9" ht="15.75" customHeight="1">
      <c r="A94" s="8"/>
      <c r="B94" s="33"/>
      <c r="E94" s="6"/>
      <c r="F94" s="48"/>
      <c r="G94" s="6"/>
      <c r="H94" s="58"/>
    </row>
    <row r="95" spans="1:9" ht="15.75" customHeight="1">
      <c r="A95" s="8"/>
      <c r="B95" s="33"/>
      <c r="E95" s="6"/>
      <c r="F95" s="48"/>
      <c r="G95" s="6"/>
      <c r="H95" s="58"/>
    </row>
    <row r="96" spans="1:9" ht="15.75" customHeight="1">
      <c r="A96" s="8"/>
      <c r="B96" s="35"/>
      <c r="C96" s="36"/>
      <c r="D96" s="36"/>
      <c r="E96" s="6"/>
      <c r="F96" s="48"/>
      <c r="G96" s="6"/>
      <c r="H96" s="58"/>
    </row>
    <row r="97" spans="1:9" ht="15.75" customHeight="1">
      <c r="A97" s="8"/>
      <c r="B97" s="33"/>
      <c r="D97" s="36"/>
      <c r="E97" s="6"/>
      <c r="F97" s="48"/>
      <c r="G97" s="6"/>
      <c r="H97" s="58"/>
      <c r="I97" s="34" t="s">
        <v>4330</v>
      </c>
    </row>
    <row r="98" spans="1:9" ht="15.75" customHeight="1">
      <c r="A98" s="8"/>
      <c r="B98" s="33"/>
      <c r="E98" s="6"/>
      <c r="F98" s="48"/>
      <c r="G98" s="6"/>
      <c r="H98" s="58"/>
    </row>
    <row r="99" spans="1:9" ht="15.75" customHeight="1">
      <c r="A99" s="8"/>
      <c r="B99" s="33"/>
      <c r="E99" s="6"/>
      <c r="F99" s="48"/>
      <c r="G99" s="6"/>
      <c r="H99" s="58"/>
    </row>
    <row r="100" spans="1:9" ht="15.75" customHeight="1">
      <c r="A100" s="8"/>
      <c r="B100" s="33"/>
      <c r="E100" s="6"/>
      <c r="F100" s="48"/>
      <c r="G100" s="6"/>
      <c r="H100" s="58"/>
    </row>
    <row r="101" spans="1:9" ht="15.75" customHeight="1">
      <c r="A101" s="8"/>
      <c r="B101" s="35"/>
      <c r="E101" s="6"/>
      <c r="F101" s="48"/>
      <c r="G101" s="6"/>
      <c r="H101" s="58"/>
    </row>
    <row r="102" spans="1:9" ht="15.75" customHeight="1">
      <c r="A102" s="8"/>
      <c r="B102" s="33"/>
      <c r="E102" s="6"/>
      <c r="F102" s="48"/>
      <c r="G102" s="6"/>
      <c r="H102" s="58"/>
    </row>
    <row r="103" spans="1:9" ht="15.75" customHeight="1">
      <c r="A103" s="8"/>
      <c r="B103" s="35"/>
      <c r="E103" s="6"/>
      <c r="F103" s="48"/>
      <c r="G103" s="6"/>
      <c r="H103" s="58"/>
    </row>
    <row r="104" spans="1:9" ht="15.75" customHeight="1">
      <c r="A104" s="8"/>
      <c r="B104" s="35"/>
      <c r="E104" s="6"/>
      <c r="F104" s="48"/>
      <c r="G104" s="6"/>
      <c r="H104" s="58"/>
    </row>
    <row r="105" spans="1:9" ht="15.75" customHeight="1">
      <c r="A105" s="8"/>
      <c r="B105" s="33"/>
      <c r="E105" s="6"/>
      <c r="F105" s="48"/>
      <c r="G105" s="6"/>
      <c r="H105" s="58"/>
    </row>
    <row r="106" spans="1:9" ht="15.75" customHeight="1">
      <c r="A106" s="8"/>
      <c r="B106" s="33"/>
      <c r="E106" s="6"/>
      <c r="F106" s="48"/>
      <c r="G106" s="6"/>
      <c r="H106" s="58"/>
    </row>
    <row r="107" spans="1:9" ht="15.75" customHeight="1">
      <c r="A107" s="8"/>
      <c r="B107" s="33"/>
      <c r="E107" s="6"/>
      <c r="F107" s="48"/>
      <c r="G107" s="6"/>
      <c r="H107" s="58"/>
    </row>
    <row r="108" spans="1:9" ht="15.75" customHeight="1">
      <c r="A108" s="8"/>
      <c r="B108" s="33"/>
      <c r="E108" s="6"/>
      <c r="F108" s="48"/>
      <c r="G108" s="6"/>
      <c r="H108" s="58"/>
    </row>
    <row r="109" spans="1:9" ht="15.75" customHeight="1">
      <c r="A109" s="8"/>
      <c r="B109" s="33"/>
      <c r="D109" s="36"/>
      <c r="E109" s="6"/>
      <c r="F109" s="48"/>
      <c r="G109" s="6"/>
      <c r="H109" s="58"/>
    </row>
    <row r="110" spans="1:9" ht="15.75" customHeight="1">
      <c r="A110" s="8"/>
      <c r="B110" s="35"/>
      <c r="E110" s="6"/>
      <c r="F110" s="48"/>
      <c r="G110" s="6"/>
      <c r="H110" s="58"/>
    </row>
    <row r="111" spans="1:9" ht="15.75" customHeight="1">
      <c r="A111" s="8"/>
      <c r="B111" s="33"/>
      <c r="E111" s="6"/>
      <c r="F111" s="48"/>
      <c r="G111" s="6"/>
      <c r="H111" s="58"/>
    </row>
    <row r="112" spans="1:9" ht="15.75" customHeight="1">
      <c r="A112" s="8"/>
      <c r="B112" s="33"/>
      <c r="E112" s="6"/>
      <c r="F112" s="48"/>
      <c r="G112" s="6"/>
      <c r="H112" s="58"/>
    </row>
    <row r="113" spans="1:8" ht="15.75" customHeight="1">
      <c r="A113" s="8"/>
      <c r="B113" s="35"/>
      <c r="E113" s="6"/>
      <c r="F113" s="48"/>
      <c r="G113" s="6"/>
      <c r="H113" s="58"/>
    </row>
    <row r="114" spans="1:8" ht="15.75" customHeight="1">
      <c r="A114" s="8"/>
      <c r="B114" s="33"/>
      <c r="E114" s="6"/>
      <c r="F114" s="48"/>
      <c r="G114" s="6"/>
      <c r="H114" s="58"/>
    </row>
    <row r="115" spans="1:8" ht="15.75" customHeight="1">
      <c r="A115" s="8"/>
      <c r="B115" s="35"/>
      <c r="E115" s="6"/>
      <c r="F115" s="48"/>
      <c r="G115" s="6"/>
      <c r="H115" s="58"/>
    </row>
    <row r="116" spans="1:8" ht="15.75" customHeight="1">
      <c r="A116" s="8"/>
      <c r="B116" s="33"/>
      <c r="E116" s="6"/>
      <c r="F116" s="48"/>
      <c r="G116" s="6"/>
      <c r="H116" s="58"/>
    </row>
    <row r="117" spans="1:8" ht="15.75" customHeight="1">
      <c r="A117" s="8"/>
      <c r="B117" s="35"/>
      <c r="E117" s="6"/>
      <c r="F117" s="48"/>
      <c r="G117" s="6"/>
      <c r="H117" s="58"/>
    </row>
    <row r="118" spans="1:8" ht="15.75" customHeight="1">
      <c r="A118" s="8"/>
      <c r="B118" s="37"/>
      <c r="E118" s="6"/>
      <c r="F118" s="48"/>
      <c r="G118" s="6"/>
      <c r="H118" s="58"/>
    </row>
    <row r="119" spans="1:8" ht="15.75" customHeight="1">
      <c r="A119" s="8"/>
      <c r="B119" s="33"/>
      <c r="E119" s="6"/>
      <c r="F119" s="48"/>
      <c r="G119" s="6"/>
      <c r="H119" s="58"/>
    </row>
    <row r="120" spans="1:8" ht="15.75" customHeight="1">
      <c r="A120" s="8"/>
      <c r="B120" s="35"/>
      <c r="C120" s="36"/>
      <c r="D120" s="36"/>
      <c r="E120" s="6"/>
      <c r="F120" s="48"/>
      <c r="G120" s="6"/>
      <c r="H120" s="58"/>
    </row>
    <row r="121" spans="1:8" ht="15.75" customHeight="1">
      <c r="A121" s="8"/>
      <c r="B121" s="35"/>
      <c r="E121" s="6"/>
      <c r="F121" s="48"/>
      <c r="G121" s="6"/>
      <c r="H121" s="58"/>
    </row>
    <row r="122" spans="1:8" ht="15.75" customHeight="1">
      <c r="A122" s="8"/>
      <c r="B122" s="35"/>
      <c r="E122" s="6"/>
      <c r="F122" s="48"/>
      <c r="G122" s="6"/>
      <c r="H122" s="58"/>
    </row>
    <row r="123" spans="1:8" ht="15.75" customHeight="1">
      <c r="A123" s="8"/>
      <c r="B123" s="35"/>
      <c r="E123" s="6"/>
      <c r="F123" s="48"/>
      <c r="G123" s="6"/>
      <c r="H123" s="58"/>
    </row>
    <row r="124" spans="1:8" ht="15.75" customHeight="1">
      <c r="A124" s="8"/>
      <c r="B124" s="35"/>
      <c r="E124" s="6"/>
      <c r="F124" s="48"/>
      <c r="G124" s="6"/>
      <c r="H124" s="58"/>
    </row>
    <row r="125" spans="1:8" ht="15.75" customHeight="1">
      <c r="A125" s="8"/>
      <c r="B125" s="35"/>
      <c r="E125" s="6"/>
      <c r="F125" s="48"/>
      <c r="G125" s="6"/>
      <c r="H125" s="58"/>
    </row>
    <row r="126" spans="1:8" ht="15.75" customHeight="1">
      <c r="A126" s="8"/>
      <c r="B126" s="33"/>
      <c r="E126" s="6"/>
      <c r="F126" s="48"/>
      <c r="G126" s="6"/>
      <c r="H126" s="58"/>
    </row>
    <row r="127" spans="1:8" ht="15.75" customHeight="1">
      <c r="A127" s="8"/>
      <c r="B127" s="35"/>
      <c r="E127" s="6"/>
      <c r="F127" s="48"/>
      <c r="G127" s="6"/>
      <c r="H127" s="58"/>
    </row>
    <row r="128" spans="1:8" ht="15.75" customHeight="1">
      <c r="A128" s="8"/>
      <c r="B128" s="33"/>
      <c r="E128" s="6"/>
      <c r="F128" s="48"/>
      <c r="G128" s="6"/>
      <c r="H128" s="58"/>
    </row>
    <row r="129" spans="1:8" ht="15.75" customHeight="1">
      <c r="A129" s="8"/>
      <c r="B129" s="35"/>
      <c r="E129" s="6"/>
      <c r="F129" s="48"/>
      <c r="G129" s="6"/>
      <c r="H129" s="58"/>
    </row>
    <row r="130" spans="1:8" ht="15.75" customHeight="1">
      <c r="A130" s="8"/>
      <c r="B130" s="35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8"/>
      <c r="G132" s="6"/>
      <c r="H132" s="58"/>
    </row>
    <row r="133" spans="1:8" ht="15.75" customHeight="1">
      <c r="A133" s="8"/>
      <c r="B133" s="33"/>
      <c r="E133" s="6"/>
      <c r="F133" s="48"/>
      <c r="G133" s="6"/>
      <c r="H133" s="58"/>
    </row>
    <row r="134" spans="1:8" ht="15.75" customHeight="1">
      <c r="A134" s="8"/>
      <c r="B134" s="35"/>
      <c r="E134" s="6"/>
      <c r="F134" s="48"/>
      <c r="G134" s="6"/>
      <c r="H134" s="58"/>
    </row>
    <row r="135" spans="1:8" ht="15.75" customHeight="1">
      <c r="A135" s="8"/>
      <c r="B135" s="35"/>
      <c r="E135" s="6"/>
      <c r="F135" s="48"/>
      <c r="G135" s="6"/>
      <c r="H135" s="58"/>
    </row>
    <row r="136" spans="1:8" ht="15.75" customHeight="1">
      <c r="A136" s="8"/>
      <c r="B136" s="35"/>
      <c r="E136" s="6"/>
      <c r="F136" s="48"/>
      <c r="G136" s="6"/>
      <c r="H136" s="58"/>
    </row>
    <row r="137" spans="1:8" ht="15.75" customHeight="1">
      <c r="A137" s="8"/>
      <c r="B137" s="35"/>
      <c r="E137" s="6"/>
      <c r="F137" s="48"/>
      <c r="G137" s="6"/>
      <c r="H137" s="58"/>
    </row>
    <row r="138" spans="1:8" ht="15.75" customHeight="1">
      <c r="A138" s="8"/>
      <c r="B138" s="33"/>
      <c r="E138" s="6"/>
      <c r="F138" s="48"/>
      <c r="G138" s="6"/>
      <c r="H138" s="58"/>
    </row>
    <row r="139" spans="1:8" ht="15.75" customHeight="1">
      <c r="A139" s="8"/>
      <c r="B139" s="33"/>
      <c r="E139" s="6"/>
      <c r="F139" s="48"/>
      <c r="G139" s="6"/>
      <c r="H139" s="58"/>
    </row>
    <row r="140" spans="1:8" ht="15.75" customHeight="1">
      <c r="A140" s="8"/>
      <c r="B140" s="35"/>
      <c r="E140" s="6"/>
      <c r="F140" s="48"/>
      <c r="G140" s="6"/>
      <c r="H140" s="58"/>
    </row>
    <row r="141" spans="1:8" ht="15.75" customHeight="1">
      <c r="A141" s="8"/>
      <c r="B141" s="35"/>
      <c r="E141" s="6"/>
      <c r="F141" s="48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5"/>
      <c r="E144" s="6"/>
      <c r="F144" s="49"/>
      <c r="G144" s="6"/>
      <c r="H144" s="58"/>
    </row>
    <row r="145" spans="1:8" ht="15.75" customHeight="1">
      <c r="A145" s="8"/>
      <c r="B145" s="35"/>
      <c r="E145" s="6"/>
      <c r="F145" s="49"/>
      <c r="G145" s="6"/>
      <c r="H145" s="58"/>
    </row>
    <row r="146" spans="1:8" ht="15.75" customHeight="1">
      <c r="A146" s="8"/>
      <c r="B146" s="35"/>
      <c r="E146" s="6"/>
      <c r="F146" s="49"/>
      <c r="G146" s="6"/>
      <c r="H146" s="58"/>
    </row>
    <row r="147" spans="1:8" ht="15.75" customHeight="1">
      <c r="A147" s="8"/>
      <c r="B147" s="33"/>
      <c r="E147" s="6"/>
      <c r="F147" s="49"/>
      <c r="G147" s="6"/>
      <c r="H147" s="58"/>
    </row>
    <row r="148" spans="1:8" ht="15.75" customHeight="1">
      <c r="A148" s="8"/>
      <c r="B148" s="33"/>
      <c r="E148" s="6"/>
      <c r="F148" s="49"/>
      <c r="G148" s="6"/>
      <c r="H148" s="58"/>
    </row>
    <row r="149" spans="1:8" ht="15.75" customHeight="1">
      <c r="A149" s="8"/>
      <c r="B149" s="33"/>
      <c r="E149" s="6"/>
      <c r="F149" s="49"/>
      <c r="G149" s="6"/>
      <c r="H149" s="58"/>
    </row>
    <row r="150" spans="1:8" ht="15.75" customHeight="1">
      <c r="A150" s="8"/>
      <c r="B150" s="35"/>
      <c r="E150" s="6"/>
      <c r="F150" s="49"/>
      <c r="G150" s="6"/>
      <c r="H150" s="58"/>
    </row>
    <row r="151" spans="1:8" ht="15.75" customHeight="1">
      <c r="A151" s="8"/>
      <c r="B151" s="35"/>
      <c r="E151" s="6"/>
      <c r="F151" s="49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3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33"/>
      <c r="E166" s="6"/>
      <c r="F166" s="49"/>
      <c r="G166" s="6"/>
      <c r="H166" s="58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</sheetData>
  <autoFilter ref="A2:H141" xr:uid="{00000000-0009-0000-0000-00003F000000}">
    <sortState xmlns:xlrd2="http://schemas.microsoft.com/office/spreadsheetml/2017/richdata2" ref="A2:H141">
      <sortCondition descending="1" ref="E2:E14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6" xr:uid="{E7F162C2-DA9E-4EB4-9B4C-B5F9BBF5AE07}">
        <sortState xmlns:xlrd2="http://schemas.microsoft.com/office/spreadsheetml/2017/richdata2" ref="A2:H166">
          <sortCondition descending="1" ref="E2:E166"/>
          <sortCondition descending="1" ref="H2:H166"/>
        </sortState>
      </autoFilter>
    </customSheetView>
  </customSheetView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SUM(E3:E203)</f>
        <v>6112.5800000000027</v>
      </c>
      <c r="F1" s="48"/>
      <c r="G1" s="70">
        <f t="shared" ref="G1:H1" si="0">SUM(G3:G203)</f>
        <v>1954.5199253731346</v>
      </c>
      <c r="H1" s="71">
        <f t="shared" si="0"/>
        <v>4158.0600746268665</v>
      </c>
      <c r="I1" s="31" t="s">
        <v>1864</v>
      </c>
      <c r="J1" s="31">
        <f>G1*1</f>
        <v>1954.5199253731346</v>
      </c>
      <c r="K1" s="31">
        <f>SUM(G1:H1)-J1</f>
        <v>4158.0600746268665</v>
      </c>
      <c r="L1" s="31">
        <f>SUM(J1:K1)</f>
        <v>6112.5800000000008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2295.0199253731344</v>
      </c>
      <c r="K2" s="31">
        <f>K1+K6+K7</f>
        <v>4498.5600746268665</v>
      </c>
      <c r="L2" s="31">
        <f>SUM(J2:K2)</f>
        <v>6793.5800000000008</v>
      </c>
    </row>
    <row r="3" spans="1:12" ht="15.75">
      <c r="A3" s="8" t="s">
        <v>2658</v>
      </c>
      <c r="B3" s="84">
        <v>45170</v>
      </c>
      <c r="C3" s="85" t="s">
        <v>4620</v>
      </c>
      <c r="D3" s="86" t="s">
        <v>270</v>
      </c>
      <c r="E3" s="6">
        <f t="shared" ref="E3:E23" si="1">MID(D3,3,LEN(D3)-2)+0</f>
        <v>3</v>
      </c>
      <c r="F3" s="48">
        <v>2</v>
      </c>
      <c r="G3" s="6">
        <f t="shared" ref="G3:G104" si="2">IFERROR(E3/F3,"")</f>
        <v>1.5</v>
      </c>
      <c r="H3" s="58">
        <f t="shared" ref="H3:H104" si="3">IF(F3=0,E3,E3-G3)</f>
        <v>1.5</v>
      </c>
      <c r="I3" s="60" t="s">
        <v>1868</v>
      </c>
      <c r="J3" s="61">
        <f>J1-J7+J6</f>
        <v>2295.0199253731344</v>
      </c>
      <c r="K3" s="32"/>
      <c r="L3" s="32"/>
    </row>
    <row r="4" spans="1:12" ht="15.75">
      <c r="A4" s="8" t="s">
        <v>2658</v>
      </c>
      <c r="B4" s="84">
        <v>45170</v>
      </c>
      <c r="C4" s="85" t="s">
        <v>4621</v>
      </c>
      <c r="D4" s="86" t="s">
        <v>4622</v>
      </c>
      <c r="E4" s="6">
        <f t="shared" si="1"/>
        <v>36.83</v>
      </c>
      <c r="F4" s="48">
        <v>2</v>
      </c>
      <c r="G4" s="6">
        <f t="shared" si="2"/>
        <v>18.414999999999999</v>
      </c>
      <c r="H4" s="58">
        <f t="shared" si="3"/>
        <v>18.414999999999999</v>
      </c>
    </row>
    <row r="5" spans="1:12" ht="15.75">
      <c r="A5" s="8" t="s">
        <v>2658</v>
      </c>
      <c r="B5" s="87">
        <v>45171</v>
      </c>
      <c r="C5" s="85" t="s">
        <v>2645</v>
      </c>
      <c r="D5" s="86" t="s">
        <v>4510</v>
      </c>
      <c r="E5" s="6">
        <f t="shared" si="1"/>
        <v>18.170000000000002</v>
      </c>
      <c r="F5" s="48">
        <v>0</v>
      </c>
      <c r="G5" s="6" t="str">
        <f t="shared" si="2"/>
        <v/>
      </c>
      <c r="H5" s="58">
        <f t="shared" si="3"/>
        <v>18.170000000000002</v>
      </c>
      <c r="I5" s="32" t="s">
        <v>4623</v>
      </c>
      <c r="J5" s="32">
        <f>615+66</f>
        <v>681</v>
      </c>
      <c r="K5" s="32"/>
    </row>
    <row r="6" spans="1:12" ht="15.75">
      <c r="A6" s="8" t="s">
        <v>2658</v>
      </c>
      <c r="B6" s="84">
        <v>45171</v>
      </c>
      <c r="C6" s="85" t="s">
        <v>4624</v>
      </c>
      <c r="D6" s="86" t="s">
        <v>792</v>
      </c>
      <c r="E6" s="6">
        <f t="shared" si="1"/>
        <v>4</v>
      </c>
      <c r="F6" s="48">
        <v>0</v>
      </c>
      <c r="G6" s="6" t="str">
        <f t="shared" si="2"/>
        <v/>
      </c>
      <c r="H6" s="58">
        <f t="shared" si="3"/>
        <v>4</v>
      </c>
      <c r="I6" s="32" t="s">
        <v>4625</v>
      </c>
      <c r="J6" s="62">
        <f>J5/2</f>
        <v>340.5</v>
      </c>
      <c r="K6" s="31">
        <f>J5-J6</f>
        <v>340.5</v>
      </c>
    </row>
    <row r="7" spans="1:12" ht="15.75">
      <c r="A7" s="8" t="s">
        <v>2658</v>
      </c>
      <c r="B7" s="84">
        <v>45171</v>
      </c>
      <c r="C7" s="85" t="s">
        <v>4626</v>
      </c>
      <c r="D7" s="86" t="s">
        <v>3538</v>
      </c>
      <c r="E7" s="6">
        <f t="shared" si="1"/>
        <v>249</v>
      </c>
      <c r="F7" s="48">
        <v>2</v>
      </c>
      <c r="G7" s="6">
        <f t="shared" si="2"/>
        <v>124.5</v>
      </c>
      <c r="H7" s="58">
        <f t="shared" si="3"/>
        <v>124.5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87">
        <v>45172</v>
      </c>
      <c r="C8" s="85" t="s">
        <v>3397</v>
      </c>
      <c r="D8" s="86" t="s">
        <v>4627</v>
      </c>
      <c r="E8" s="6">
        <f t="shared" si="1"/>
        <v>84.68</v>
      </c>
      <c r="F8" s="48">
        <v>2</v>
      </c>
      <c r="G8" s="6">
        <f t="shared" si="2"/>
        <v>42.34</v>
      </c>
      <c r="H8" s="58">
        <f t="shared" si="3"/>
        <v>42.34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87">
        <v>45174</v>
      </c>
      <c r="C9" s="85" t="s">
        <v>4628</v>
      </c>
      <c r="D9" s="88" t="s">
        <v>2005</v>
      </c>
      <c r="E9" s="6">
        <f t="shared" si="1"/>
        <v>3.54</v>
      </c>
      <c r="F9" s="48">
        <v>0</v>
      </c>
      <c r="G9" s="6" t="str">
        <f t="shared" si="2"/>
        <v/>
      </c>
      <c r="H9" s="58">
        <f t="shared" si="3"/>
        <v>3.54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87">
        <v>45174</v>
      </c>
      <c r="C10" s="85" t="s">
        <v>4629</v>
      </c>
      <c r="D10" s="86" t="s">
        <v>2832</v>
      </c>
      <c r="E10" s="6">
        <f t="shared" si="1"/>
        <v>15.13</v>
      </c>
      <c r="F10" s="48">
        <v>2</v>
      </c>
      <c r="G10" s="6">
        <f t="shared" si="2"/>
        <v>7.5650000000000004</v>
      </c>
      <c r="H10" s="58">
        <f t="shared" si="3"/>
        <v>7.5650000000000004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87">
        <v>45174</v>
      </c>
      <c r="C11" s="85" t="s">
        <v>4630</v>
      </c>
      <c r="D11" s="86" t="s">
        <v>1049</v>
      </c>
      <c r="E11" s="6">
        <f t="shared" si="1"/>
        <v>14.5</v>
      </c>
      <c r="F11" s="48">
        <v>0</v>
      </c>
      <c r="G11" s="6" t="str">
        <f t="shared" si="2"/>
        <v/>
      </c>
      <c r="H11" s="58">
        <f t="shared" si="3"/>
        <v>14.5</v>
      </c>
    </row>
    <row r="12" spans="1:12" ht="15.75">
      <c r="A12" s="8" t="s">
        <v>2658</v>
      </c>
      <c r="B12" s="84">
        <v>45175</v>
      </c>
      <c r="C12" s="85" t="s">
        <v>3114</v>
      </c>
      <c r="D12" s="86" t="s">
        <v>4631</v>
      </c>
      <c r="E12" s="6">
        <f t="shared" si="1"/>
        <v>25.95</v>
      </c>
      <c r="F12" s="48">
        <v>2</v>
      </c>
      <c r="G12" s="6">
        <f t="shared" si="2"/>
        <v>12.975</v>
      </c>
      <c r="H12" s="58">
        <f t="shared" si="3"/>
        <v>12.975</v>
      </c>
      <c r="I12" s="1" t="s">
        <v>1818</v>
      </c>
      <c r="J12" s="16">
        <f>J8-K2</f>
        <v>1099.4399253731335</v>
      </c>
      <c r="K12" s="17">
        <f t="shared" ref="K12:K13" si="4">J12/J8</f>
        <v>0.19639870049537933</v>
      </c>
    </row>
    <row r="13" spans="1:12" ht="15.75">
      <c r="A13" s="8" t="s">
        <v>2658</v>
      </c>
      <c r="B13" s="87">
        <v>45175</v>
      </c>
      <c r="C13" s="85" t="s">
        <v>4546</v>
      </c>
      <c r="D13" s="86" t="s">
        <v>4632</v>
      </c>
      <c r="E13" s="6">
        <f t="shared" si="1"/>
        <v>11.63</v>
      </c>
      <c r="F13" s="48">
        <v>2</v>
      </c>
      <c r="G13" s="6">
        <f t="shared" si="2"/>
        <v>5.8150000000000004</v>
      </c>
      <c r="H13" s="58">
        <f t="shared" si="3"/>
        <v>5.8150000000000004</v>
      </c>
      <c r="I13" s="1" t="s">
        <v>1821</v>
      </c>
      <c r="J13" s="16">
        <f>J9-J2</f>
        <v>1660.2300746268656</v>
      </c>
      <c r="K13" s="17">
        <f t="shared" si="4"/>
        <v>0.41975351106171938</v>
      </c>
    </row>
    <row r="14" spans="1:12" ht="15.75">
      <c r="A14" s="8" t="s">
        <v>2658</v>
      </c>
      <c r="B14" s="87">
        <v>45175</v>
      </c>
      <c r="C14" s="85" t="s">
        <v>4546</v>
      </c>
      <c r="D14" s="86" t="s">
        <v>4633</v>
      </c>
      <c r="E14" s="6">
        <f t="shared" si="1"/>
        <v>69.02</v>
      </c>
      <c r="F14" s="48">
        <v>2</v>
      </c>
      <c r="G14" s="6">
        <f t="shared" si="2"/>
        <v>34.51</v>
      </c>
      <c r="H14" s="58">
        <f t="shared" si="3"/>
        <v>34.51</v>
      </c>
    </row>
    <row r="15" spans="1:12" ht="15.75">
      <c r="A15" s="8" t="s">
        <v>2658</v>
      </c>
      <c r="B15" s="84">
        <v>45175</v>
      </c>
      <c r="C15" s="85" t="s">
        <v>4634</v>
      </c>
      <c r="D15" s="86" t="s">
        <v>4635</v>
      </c>
      <c r="E15" s="6">
        <f t="shared" si="1"/>
        <v>77.22</v>
      </c>
      <c r="F15" s="48">
        <v>2</v>
      </c>
      <c r="G15" s="6">
        <f t="shared" si="2"/>
        <v>38.61</v>
      </c>
      <c r="H15" s="58">
        <f t="shared" si="3"/>
        <v>38.61</v>
      </c>
    </row>
    <row r="16" spans="1:12" ht="15.75">
      <c r="A16" s="8" t="s">
        <v>2658</v>
      </c>
      <c r="B16" s="87">
        <v>45176</v>
      </c>
      <c r="C16" s="85" t="s">
        <v>4546</v>
      </c>
      <c r="D16" s="86" t="s">
        <v>4636</v>
      </c>
      <c r="E16" s="6">
        <f t="shared" si="1"/>
        <v>59.24</v>
      </c>
      <c r="F16" s="48">
        <v>2</v>
      </c>
      <c r="G16" s="6">
        <f t="shared" si="2"/>
        <v>29.62</v>
      </c>
      <c r="H16" s="58">
        <f t="shared" si="3"/>
        <v>29.62</v>
      </c>
    </row>
    <row r="17" spans="1:10" ht="15.75">
      <c r="A17" s="8" t="s">
        <v>2658</v>
      </c>
      <c r="B17" s="87">
        <v>45176</v>
      </c>
      <c r="C17" s="85" t="s">
        <v>4546</v>
      </c>
      <c r="D17" s="86" t="s">
        <v>4637</v>
      </c>
      <c r="E17" s="6">
        <f t="shared" si="1"/>
        <v>9.1300000000000008</v>
      </c>
      <c r="F17" s="48">
        <v>2</v>
      </c>
      <c r="G17" s="6">
        <f t="shared" si="2"/>
        <v>4.5650000000000004</v>
      </c>
      <c r="H17" s="58">
        <f t="shared" si="3"/>
        <v>4.5650000000000004</v>
      </c>
    </row>
    <row r="18" spans="1:10" ht="15.75">
      <c r="A18" s="8" t="s">
        <v>2658</v>
      </c>
      <c r="B18" s="87">
        <v>45177</v>
      </c>
      <c r="C18" s="85" t="s">
        <v>4638</v>
      </c>
      <c r="D18" s="88" t="s">
        <v>4531</v>
      </c>
      <c r="E18" s="6">
        <f t="shared" si="1"/>
        <v>162</v>
      </c>
      <c r="F18" s="48">
        <v>2</v>
      </c>
      <c r="G18" s="6">
        <f t="shared" si="2"/>
        <v>81</v>
      </c>
      <c r="H18" s="58">
        <f t="shared" si="3"/>
        <v>81</v>
      </c>
    </row>
    <row r="19" spans="1:10" ht="15.75">
      <c r="A19" s="8" t="s">
        <v>2658</v>
      </c>
      <c r="B19" s="87">
        <v>45177</v>
      </c>
      <c r="C19" s="85" t="s">
        <v>3454</v>
      </c>
      <c r="D19" s="86" t="s">
        <v>2780</v>
      </c>
      <c r="E19" s="6">
        <f t="shared" si="1"/>
        <v>4.0999999999999996</v>
      </c>
      <c r="F19" s="48">
        <v>2</v>
      </c>
      <c r="G19" s="6">
        <f t="shared" si="2"/>
        <v>2.0499999999999998</v>
      </c>
      <c r="H19" s="58">
        <f t="shared" si="3"/>
        <v>2.0499999999999998</v>
      </c>
    </row>
    <row r="20" spans="1:10" ht="15.75">
      <c r="A20" s="8" t="s">
        <v>2658</v>
      </c>
      <c r="B20" s="87">
        <v>45177</v>
      </c>
      <c r="C20" s="85" t="s">
        <v>4639</v>
      </c>
      <c r="D20" s="86" t="s">
        <v>2838</v>
      </c>
      <c r="E20" s="6">
        <f t="shared" si="1"/>
        <v>13.05</v>
      </c>
      <c r="F20" s="48">
        <v>2</v>
      </c>
      <c r="G20" s="6">
        <f t="shared" si="2"/>
        <v>6.5250000000000004</v>
      </c>
      <c r="H20" s="58">
        <f t="shared" si="3"/>
        <v>6.5250000000000004</v>
      </c>
    </row>
    <row r="21" spans="1:10" ht="15.75" customHeight="1">
      <c r="A21" s="8" t="s">
        <v>2658</v>
      </c>
      <c r="B21" s="87">
        <v>45177</v>
      </c>
      <c r="C21" s="85" t="s">
        <v>3995</v>
      </c>
      <c r="D21" s="86" t="s">
        <v>1712</v>
      </c>
      <c r="E21" s="6">
        <f t="shared" si="1"/>
        <v>5.6</v>
      </c>
      <c r="F21" s="48">
        <v>0</v>
      </c>
      <c r="G21" s="6" t="str">
        <f t="shared" si="2"/>
        <v/>
      </c>
      <c r="H21" s="58">
        <f t="shared" si="3"/>
        <v>5.6</v>
      </c>
    </row>
    <row r="22" spans="1:10" ht="15.75" customHeight="1">
      <c r="A22" s="8" t="s">
        <v>2658</v>
      </c>
      <c r="B22" s="87">
        <v>45177</v>
      </c>
      <c r="C22" s="85" t="s">
        <v>2438</v>
      </c>
      <c r="D22" s="86" t="s">
        <v>2911</v>
      </c>
      <c r="E22" s="6">
        <f t="shared" si="1"/>
        <v>21.98</v>
      </c>
      <c r="F22" s="48">
        <v>2</v>
      </c>
      <c r="G22" s="6">
        <f t="shared" si="2"/>
        <v>10.99</v>
      </c>
      <c r="H22" s="58">
        <f t="shared" si="3"/>
        <v>10.99</v>
      </c>
      <c r="J22" s="36"/>
    </row>
    <row r="23" spans="1:10" ht="15.75" customHeight="1">
      <c r="A23" s="8" t="s">
        <v>2658</v>
      </c>
      <c r="B23" s="87">
        <v>45177</v>
      </c>
      <c r="C23" s="85" t="s">
        <v>4517</v>
      </c>
      <c r="D23" s="86" t="s">
        <v>4559</v>
      </c>
      <c r="E23" s="6">
        <f t="shared" si="1"/>
        <v>51.37</v>
      </c>
      <c r="F23" s="48">
        <v>2</v>
      </c>
      <c r="G23" s="6">
        <f t="shared" si="2"/>
        <v>25.684999999999999</v>
      </c>
      <c r="H23" s="58">
        <f t="shared" si="3"/>
        <v>25.684999999999999</v>
      </c>
      <c r="J23" s="36"/>
    </row>
    <row r="24" spans="1:10" ht="15.75" customHeight="1">
      <c r="A24" s="8" t="s">
        <v>2658</v>
      </c>
      <c r="B24" s="84">
        <v>45177</v>
      </c>
      <c r="C24" s="85" t="s">
        <v>4616</v>
      </c>
      <c r="D24" s="86" t="s">
        <v>4640</v>
      </c>
      <c r="E24" s="6">
        <v>-800</v>
      </c>
      <c r="F24" s="48">
        <v>1</v>
      </c>
      <c r="G24" s="6">
        <f t="shared" si="2"/>
        <v>-800</v>
      </c>
      <c r="H24" s="58">
        <f t="shared" si="3"/>
        <v>0</v>
      </c>
    </row>
    <row r="25" spans="1:10" ht="15.75" customHeight="1">
      <c r="A25" s="8" t="s">
        <v>2658</v>
      </c>
      <c r="B25" s="84">
        <v>45177</v>
      </c>
      <c r="C25" s="85" t="s">
        <v>4561</v>
      </c>
      <c r="D25" s="86" t="s">
        <v>505</v>
      </c>
      <c r="E25" s="6">
        <f t="shared" ref="E25:E104" si="5">MID(D25,3,LEN(D25)-2)+0</f>
        <v>5.5</v>
      </c>
      <c r="F25" s="48">
        <v>2</v>
      </c>
      <c r="G25" s="6">
        <f t="shared" si="2"/>
        <v>2.75</v>
      </c>
      <c r="H25" s="58">
        <f t="shared" si="3"/>
        <v>2.75</v>
      </c>
    </row>
    <row r="26" spans="1:10" ht="15.75" customHeight="1">
      <c r="A26" s="8" t="s">
        <v>2658</v>
      </c>
      <c r="B26" s="87">
        <v>45178</v>
      </c>
      <c r="C26" s="85" t="s">
        <v>1036</v>
      </c>
      <c r="D26" s="86" t="s">
        <v>2545</v>
      </c>
      <c r="E26" s="6">
        <f t="shared" si="5"/>
        <v>3.2</v>
      </c>
      <c r="F26" s="48">
        <v>2</v>
      </c>
      <c r="G26" s="6">
        <f t="shared" si="2"/>
        <v>1.6</v>
      </c>
      <c r="H26" s="58">
        <f t="shared" si="3"/>
        <v>1.6</v>
      </c>
    </row>
    <row r="27" spans="1:10" ht="15.75" customHeight="1">
      <c r="A27" s="8" t="s">
        <v>2658</v>
      </c>
      <c r="B27" s="87">
        <v>45178</v>
      </c>
      <c r="C27" s="85" t="s">
        <v>4641</v>
      </c>
      <c r="D27" s="86" t="s">
        <v>4642</v>
      </c>
      <c r="E27" s="6">
        <f t="shared" si="5"/>
        <v>773.23</v>
      </c>
      <c r="F27" s="48">
        <v>0</v>
      </c>
      <c r="G27" s="6" t="str">
        <f t="shared" si="2"/>
        <v/>
      </c>
      <c r="H27" s="58">
        <f t="shared" si="3"/>
        <v>773.23</v>
      </c>
    </row>
    <row r="28" spans="1:10" ht="15.75" customHeight="1">
      <c r="A28" s="8" t="s">
        <v>2658</v>
      </c>
      <c r="B28" s="87">
        <v>45178</v>
      </c>
      <c r="C28" s="85" t="s">
        <v>1036</v>
      </c>
      <c r="D28" s="86" t="s">
        <v>1524</v>
      </c>
      <c r="E28" s="6">
        <f t="shared" si="5"/>
        <v>20.100000000000001</v>
      </c>
      <c r="F28" s="48">
        <v>2</v>
      </c>
      <c r="G28" s="6">
        <f t="shared" si="2"/>
        <v>10.050000000000001</v>
      </c>
      <c r="H28" s="58">
        <f t="shared" si="3"/>
        <v>10.050000000000001</v>
      </c>
    </row>
    <row r="29" spans="1:10" ht="15.75" customHeight="1">
      <c r="A29" s="8" t="s">
        <v>2658</v>
      </c>
      <c r="B29" s="84">
        <v>45178</v>
      </c>
      <c r="C29" s="85" t="s">
        <v>4643</v>
      </c>
      <c r="D29" s="88" t="s">
        <v>311</v>
      </c>
      <c r="E29" s="6">
        <f t="shared" si="5"/>
        <v>34</v>
      </c>
      <c r="F29" s="48">
        <v>2</v>
      </c>
      <c r="G29" s="6">
        <f t="shared" si="2"/>
        <v>17</v>
      </c>
      <c r="H29" s="58">
        <f t="shared" si="3"/>
        <v>17</v>
      </c>
    </row>
    <row r="30" spans="1:10" ht="15.75" customHeight="1">
      <c r="A30" s="8" t="s">
        <v>2658</v>
      </c>
      <c r="B30" s="84">
        <v>45180</v>
      </c>
      <c r="C30" s="85" t="s">
        <v>4532</v>
      </c>
      <c r="D30" s="86" t="s">
        <v>4644</v>
      </c>
      <c r="E30" s="6">
        <f t="shared" si="5"/>
        <v>115.65</v>
      </c>
      <c r="F30" s="48">
        <v>0</v>
      </c>
      <c r="G30" s="6" t="str">
        <f t="shared" si="2"/>
        <v/>
      </c>
      <c r="H30" s="58">
        <f t="shared" si="3"/>
        <v>115.65</v>
      </c>
    </row>
    <row r="31" spans="1:10" ht="15.75" customHeight="1">
      <c r="A31" s="8" t="s">
        <v>2658</v>
      </c>
      <c r="B31" s="87">
        <v>45180</v>
      </c>
      <c r="C31" s="85" t="s">
        <v>4564</v>
      </c>
      <c r="D31" s="86" t="s">
        <v>4645</v>
      </c>
      <c r="E31" s="6">
        <f t="shared" si="5"/>
        <v>254.3</v>
      </c>
      <c r="F31" s="48">
        <v>0</v>
      </c>
      <c r="G31" s="6" t="str">
        <f t="shared" si="2"/>
        <v/>
      </c>
      <c r="H31" s="58">
        <f t="shared" si="3"/>
        <v>254.3</v>
      </c>
    </row>
    <row r="32" spans="1:10" ht="15.75" customHeight="1">
      <c r="A32" s="8" t="s">
        <v>2658</v>
      </c>
      <c r="B32" s="84">
        <v>45180</v>
      </c>
      <c r="C32" s="85" t="s">
        <v>3916</v>
      </c>
      <c r="D32" s="86" t="s">
        <v>749</v>
      </c>
      <c r="E32" s="6">
        <f t="shared" si="5"/>
        <v>70</v>
      </c>
      <c r="F32" s="48">
        <v>2</v>
      </c>
      <c r="G32" s="6">
        <f t="shared" si="2"/>
        <v>35</v>
      </c>
      <c r="H32" s="58">
        <f t="shared" si="3"/>
        <v>35</v>
      </c>
    </row>
    <row r="33" spans="1:8" ht="15.75" customHeight="1">
      <c r="A33" s="8" t="s">
        <v>2658</v>
      </c>
      <c r="B33" s="84">
        <v>45180</v>
      </c>
      <c r="C33" s="85" t="s">
        <v>4616</v>
      </c>
      <c r="D33" s="86" t="s">
        <v>4646</v>
      </c>
      <c r="E33" s="6">
        <f t="shared" si="5"/>
        <v>688</v>
      </c>
      <c r="F33" s="48">
        <v>2</v>
      </c>
      <c r="G33" s="6">
        <f t="shared" si="2"/>
        <v>344</v>
      </c>
      <c r="H33" s="58">
        <f t="shared" si="3"/>
        <v>344</v>
      </c>
    </row>
    <row r="34" spans="1:8" ht="15.75" customHeight="1">
      <c r="A34" s="8" t="s">
        <v>2658</v>
      </c>
      <c r="B34" s="87">
        <v>45180</v>
      </c>
      <c r="C34" s="85" t="s">
        <v>4647</v>
      </c>
      <c r="D34" s="86" t="s">
        <v>4648</v>
      </c>
      <c r="E34" s="6">
        <f t="shared" si="5"/>
        <v>55.36</v>
      </c>
      <c r="F34" s="48">
        <v>2</v>
      </c>
      <c r="G34" s="6">
        <f t="shared" si="2"/>
        <v>27.68</v>
      </c>
      <c r="H34" s="58">
        <f t="shared" si="3"/>
        <v>27.68</v>
      </c>
    </row>
    <row r="35" spans="1:8" ht="15.75" customHeight="1">
      <c r="A35" s="8" t="s">
        <v>2658</v>
      </c>
      <c r="B35" s="84">
        <v>45180</v>
      </c>
      <c r="C35" s="85" t="s">
        <v>4649</v>
      </c>
      <c r="D35" s="86" t="s">
        <v>623</v>
      </c>
      <c r="E35" s="6">
        <f t="shared" si="5"/>
        <v>0.88</v>
      </c>
      <c r="F35" s="48">
        <v>2</v>
      </c>
      <c r="G35" s="6">
        <f t="shared" si="2"/>
        <v>0.44</v>
      </c>
      <c r="H35" s="58">
        <f t="shared" si="3"/>
        <v>0.44</v>
      </c>
    </row>
    <row r="36" spans="1:8" ht="15.75" customHeight="1">
      <c r="A36" s="8" t="s">
        <v>2658</v>
      </c>
      <c r="B36" s="84">
        <v>45181</v>
      </c>
      <c r="C36" s="85" t="s">
        <v>5</v>
      </c>
      <c r="D36" s="86" t="s">
        <v>459</v>
      </c>
      <c r="E36" s="6">
        <f t="shared" si="5"/>
        <v>2.25</v>
      </c>
      <c r="F36" s="48">
        <v>2</v>
      </c>
      <c r="G36" s="6">
        <f t="shared" si="2"/>
        <v>1.125</v>
      </c>
      <c r="H36" s="58">
        <f t="shared" si="3"/>
        <v>1.125</v>
      </c>
    </row>
    <row r="37" spans="1:8" ht="15.75" customHeight="1">
      <c r="A37" s="8" t="s">
        <v>2658</v>
      </c>
      <c r="B37" s="87">
        <v>45181</v>
      </c>
      <c r="C37" s="85" t="s">
        <v>4650</v>
      </c>
      <c r="D37" s="86" t="s">
        <v>2005</v>
      </c>
      <c r="E37" s="6">
        <f t="shared" si="5"/>
        <v>3.54</v>
      </c>
      <c r="F37" s="48">
        <v>0</v>
      </c>
      <c r="G37" s="6" t="str">
        <f t="shared" si="2"/>
        <v/>
      </c>
      <c r="H37" s="58">
        <f t="shared" si="3"/>
        <v>3.54</v>
      </c>
    </row>
    <row r="38" spans="1:8" ht="15.75" customHeight="1">
      <c r="A38" s="8" t="s">
        <v>2658</v>
      </c>
      <c r="B38" s="87">
        <v>45181</v>
      </c>
      <c r="C38" s="85" t="s">
        <v>3397</v>
      </c>
      <c r="D38" s="86" t="s">
        <v>4651</v>
      </c>
      <c r="E38" s="6">
        <f t="shared" si="5"/>
        <v>7.02</v>
      </c>
      <c r="F38" s="48">
        <v>2</v>
      </c>
      <c r="G38" s="6">
        <f t="shared" si="2"/>
        <v>3.51</v>
      </c>
      <c r="H38" s="58">
        <f t="shared" si="3"/>
        <v>3.51</v>
      </c>
    </row>
    <row r="39" spans="1:8" ht="15.75" customHeight="1">
      <c r="A39" s="8" t="s">
        <v>2658</v>
      </c>
      <c r="B39" s="84">
        <v>45181</v>
      </c>
      <c r="C39" s="85" t="s">
        <v>4652</v>
      </c>
      <c r="D39" s="86" t="s">
        <v>1623</v>
      </c>
      <c r="E39" s="6">
        <f t="shared" si="5"/>
        <v>3.12</v>
      </c>
      <c r="F39" s="48">
        <v>0</v>
      </c>
      <c r="G39" s="6" t="str">
        <f t="shared" si="2"/>
        <v/>
      </c>
      <c r="H39" s="58">
        <f t="shared" si="3"/>
        <v>3.12</v>
      </c>
    </row>
    <row r="40" spans="1:8" ht="15.75" customHeight="1">
      <c r="A40" s="8" t="s">
        <v>2658</v>
      </c>
      <c r="B40" s="87">
        <v>45182</v>
      </c>
      <c r="C40" s="85" t="s">
        <v>4653</v>
      </c>
      <c r="D40" s="86" t="s">
        <v>1637</v>
      </c>
      <c r="E40" s="6">
        <f t="shared" si="5"/>
        <v>1.56</v>
      </c>
      <c r="F40" s="48">
        <v>1</v>
      </c>
      <c r="G40" s="6">
        <f t="shared" si="2"/>
        <v>1.56</v>
      </c>
      <c r="H40" s="58">
        <f t="shared" si="3"/>
        <v>0</v>
      </c>
    </row>
    <row r="41" spans="1:8" ht="15.75" customHeight="1">
      <c r="A41" s="8" t="s">
        <v>2658</v>
      </c>
      <c r="B41" s="87">
        <v>45182</v>
      </c>
      <c r="C41" s="85" t="s">
        <v>4654</v>
      </c>
      <c r="D41" s="86" t="s">
        <v>3825</v>
      </c>
      <c r="E41" s="6">
        <f t="shared" si="5"/>
        <v>2.5499999999999998</v>
      </c>
      <c r="F41" s="48">
        <v>0</v>
      </c>
      <c r="G41" s="6" t="str">
        <f t="shared" si="2"/>
        <v/>
      </c>
      <c r="H41" s="58">
        <f t="shared" si="3"/>
        <v>2.5499999999999998</v>
      </c>
    </row>
    <row r="42" spans="1:8" ht="15.75" customHeight="1">
      <c r="A42" s="8" t="s">
        <v>2658</v>
      </c>
      <c r="B42" s="87">
        <v>45182</v>
      </c>
      <c r="C42" s="85" t="s">
        <v>1096</v>
      </c>
      <c r="D42" s="86" t="s">
        <v>4655</v>
      </c>
      <c r="E42" s="6">
        <f t="shared" si="5"/>
        <v>10.96</v>
      </c>
      <c r="F42" s="48">
        <v>0</v>
      </c>
      <c r="G42" s="6" t="str">
        <f t="shared" si="2"/>
        <v/>
      </c>
      <c r="H42" s="58">
        <f t="shared" si="3"/>
        <v>10.96</v>
      </c>
    </row>
    <row r="43" spans="1:8" ht="15.75" customHeight="1">
      <c r="A43" s="8" t="s">
        <v>2658</v>
      </c>
      <c r="B43" s="87">
        <v>45182</v>
      </c>
      <c r="C43" s="85" t="s">
        <v>4656</v>
      </c>
      <c r="D43" s="86" t="s">
        <v>4657</v>
      </c>
      <c r="E43" s="6">
        <f t="shared" si="5"/>
        <v>1.77</v>
      </c>
      <c r="F43" s="48">
        <v>1</v>
      </c>
      <c r="G43" s="6">
        <f t="shared" si="2"/>
        <v>1.77</v>
      </c>
      <c r="H43" s="58">
        <f t="shared" si="3"/>
        <v>0</v>
      </c>
    </row>
    <row r="44" spans="1:8" ht="15.75" customHeight="1">
      <c r="A44" s="8" t="s">
        <v>2658</v>
      </c>
      <c r="B44" s="87">
        <v>45183</v>
      </c>
      <c r="C44" s="85" t="s">
        <v>3025</v>
      </c>
      <c r="D44" s="86" t="s">
        <v>4658</v>
      </c>
      <c r="E44" s="6">
        <f t="shared" si="5"/>
        <v>32.99</v>
      </c>
      <c r="F44" s="48">
        <v>2</v>
      </c>
      <c r="G44" s="6">
        <f t="shared" si="2"/>
        <v>16.495000000000001</v>
      </c>
      <c r="H44" s="58">
        <f t="shared" si="3"/>
        <v>16.495000000000001</v>
      </c>
    </row>
    <row r="45" spans="1:8" ht="15.75" customHeight="1">
      <c r="A45" s="8" t="s">
        <v>2658</v>
      </c>
      <c r="B45" s="87">
        <v>45183</v>
      </c>
      <c r="C45" s="89" t="s">
        <v>4634</v>
      </c>
      <c r="D45" s="88" t="s">
        <v>4659</v>
      </c>
      <c r="E45" s="6">
        <f t="shared" si="5"/>
        <v>8.16</v>
      </c>
      <c r="F45" s="48">
        <v>2</v>
      </c>
      <c r="G45" s="6">
        <f t="shared" si="2"/>
        <v>4.08</v>
      </c>
      <c r="H45" s="58">
        <f t="shared" si="3"/>
        <v>4.08</v>
      </c>
    </row>
    <row r="46" spans="1:8" ht="15.75" customHeight="1">
      <c r="A46" s="8" t="s">
        <v>2658</v>
      </c>
      <c r="B46" s="84">
        <v>45183</v>
      </c>
      <c r="C46" s="85" t="s">
        <v>2027</v>
      </c>
      <c r="D46" s="86" t="s">
        <v>4660</v>
      </c>
      <c r="E46" s="6">
        <f t="shared" si="5"/>
        <v>88.12</v>
      </c>
      <c r="F46" s="48">
        <v>1</v>
      </c>
      <c r="G46" s="6">
        <f t="shared" si="2"/>
        <v>88.12</v>
      </c>
      <c r="H46" s="58">
        <f t="shared" si="3"/>
        <v>0</v>
      </c>
    </row>
    <row r="47" spans="1:8" ht="15.75" customHeight="1">
      <c r="A47" s="8" t="s">
        <v>2658</v>
      </c>
      <c r="B47" s="87">
        <v>45183</v>
      </c>
      <c r="C47" s="85" t="s">
        <v>3980</v>
      </c>
      <c r="D47" s="86" t="s">
        <v>943</v>
      </c>
      <c r="E47" s="6">
        <f t="shared" si="5"/>
        <v>6.6</v>
      </c>
      <c r="F47" s="48">
        <v>0</v>
      </c>
      <c r="G47" s="6" t="str">
        <f t="shared" si="2"/>
        <v/>
      </c>
      <c r="H47" s="58">
        <f t="shared" si="3"/>
        <v>6.6</v>
      </c>
    </row>
    <row r="48" spans="1:8" ht="15.75" customHeight="1">
      <c r="A48" s="8" t="s">
        <v>2658</v>
      </c>
      <c r="B48" s="87">
        <v>45183</v>
      </c>
      <c r="C48" s="85" t="s">
        <v>4661</v>
      </c>
      <c r="D48" s="86" t="s">
        <v>2005</v>
      </c>
      <c r="E48" s="6">
        <f t="shared" si="5"/>
        <v>3.54</v>
      </c>
      <c r="F48" s="48">
        <v>0</v>
      </c>
      <c r="G48" s="6" t="str">
        <f t="shared" si="2"/>
        <v/>
      </c>
      <c r="H48" s="58">
        <f t="shared" si="3"/>
        <v>3.54</v>
      </c>
    </row>
    <row r="49" spans="1:8" ht="15.75" customHeight="1">
      <c r="A49" s="8" t="s">
        <v>2658</v>
      </c>
      <c r="B49" s="84">
        <v>45185</v>
      </c>
      <c r="C49" s="85" t="s">
        <v>4662</v>
      </c>
      <c r="D49" s="86" t="s">
        <v>3538</v>
      </c>
      <c r="E49" s="6">
        <f t="shared" si="5"/>
        <v>249</v>
      </c>
      <c r="F49" s="48">
        <v>2</v>
      </c>
      <c r="G49" s="6">
        <f t="shared" si="2"/>
        <v>124.5</v>
      </c>
      <c r="H49" s="58">
        <f t="shared" si="3"/>
        <v>124.5</v>
      </c>
    </row>
    <row r="50" spans="1:8" ht="15.75" customHeight="1">
      <c r="A50" s="8" t="s">
        <v>2658</v>
      </c>
      <c r="B50" s="87">
        <v>45185</v>
      </c>
      <c r="C50" s="85" t="s">
        <v>2352</v>
      </c>
      <c r="D50" s="86" t="s">
        <v>3735</v>
      </c>
      <c r="E50" s="6">
        <f t="shared" si="5"/>
        <v>28.9</v>
      </c>
      <c r="F50" s="48">
        <v>2</v>
      </c>
      <c r="G50" s="6">
        <f t="shared" si="2"/>
        <v>14.45</v>
      </c>
      <c r="H50" s="58">
        <f t="shared" si="3"/>
        <v>14.45</v>
      </c>
    </row>
    <row r="51" spans="1:8" ht="15.75" customHeight="1">
      <c r="A51" s="8" t="s">
        <v>2658</v>
      </c>
      <c r="B51" s="84">
        <v>45185</v>
      </c>
      <c r="C51" s="85" t="s">
        <v>3009</v>
      </c>
      <c r="D51" s="86" t="s">
        <v>3279</v>
      </c>
      <c r="E51" s="6">
        <f t="shared" si="5"/>
        <v>165</v>
      </c>
      <c r="F51" s="48">
        <v>0</v>
      </c>
      <c r="G51" s="6" t="str">
        <f t="shared" si="2"/>
        <v/>
      </c>
      <c r="H51" s="58">
        <f t="shared" si="3"/>
        <v>165</v>
      </c>
    </row>
    <row r="52" spans="1:8" ht="15.75" customHeight="1">
      <c r="A52" s="8" t="s">
        <v>2658</v>
      </c>
      <c r="B52" s="87">
        <v>45185</v>
      </c>
      <c r="C52" s="85" t="s">
        <v>4663</v>
      </c>
      <c r="D52" s="86" t="s">
        <v>3538</v>
      </c>
      <c r="E52" s="6">
        <f t="shared" si="5"/>
        <v>249</v>
      </c>
      <c r="F52" s="48">
        <v>2</v>
      </c>
      <c r="G52" s="6">
        <f t="shared" si="2"/>
        <v>124.5</v>
      </c>
      <c r="H52" s="58">
        <f t="shared" si="3"/>
        <v>124.5</v>
      </c>
    </row>
    <row r="53" spans="1:8" ht="15.75" customHeight="1">
      <c r="A53" s="8" t="s">
        <v>2658</v>
      </c>
      <c r="B53" s="87">
        <v>45185</v>
      </c>
      <c r="C53" s="85" t="s">
        <v>458</v>
      </c>
      <c r="D53" s="86" t="s">
        <v>1226</v>
      </c>
      <c r="E53" s="6">
        <f t="shared" si="5"/>
        <v>31.8</v>
      </c>
      <c r="F53" s="48">
        <v>2</v>
      </c>
      <c r="G53" s="6">
        <f t="shared" si="2"/>
        <v>15.9</v>
      </c>
      <c r="H53" s="58">
        <f t="shared" si="3"/>
        <v>15.9</v>
      </c>
    </row>
    <row r="54" spans="1:8" ht="15.75" customHeight="1">
      <c r="A54" s="8" t="s">
        <v>2658</v>
      </c>
      <c r="B54" s="87">
        <v>45185</v>
      </c>
      <c r="C54" s="85" t="s">
        <v>4611</v>
      </c>
      <c r="D54" s="88" t="s">
        <v>4664</v>
      </c>
      <c r="E54" s="6">
        <f t="shared" si="5"/>
        <v>48.11</v>
      </c>
      <c r="F54" s="48">
        <v>2</v>
      </c>
      <c r="G54" s="6">
        <f t="shared" si="2"/>
        <v>24.055</v>
      </c>
      <c r="H54" s="58">
        <f t="shared" si="3"/>
        <v>24.055</v>
      </c>
    </row>
    <row r="55" spans="1:8" ht="15.75" customHeight="1">
      <c r="A55" s="8" t="s">
        <v>2658</v>
      </c>
      <c r="B55" s="84">
        <v>45185</v>
      </c>
      <c r="C55" s="85" t="s">
        <v>2006</v>
      </c>
      <c r="D55" s="86" t="s">
        <v>1057</v>
      </c>
      <c r="E55" s="6">
        <f t="shared" si="5"/>
        <v>5.4</v>
      </c>
      <c r="F55" s="48">
        <v>2</v>
      </c>
      <c r="G55" s="6">
        <f t="shared" si="2"/>
        <v>2.7</v>
      </c>
      <c r="H55" s="58">
        <f t="shared" si="3"/>
        <v>2.7</v>
      </c>
    </row>
    <row r="56" spans="1:8" ht="15.75" customHeight="1">
      <c r="A56" s="8" t="s">
        <v>2658</v>
      </c>
      <c r="B56" s="84">
        <v>45185</v>
      </c>
      <c r="C56" s="85" t="s">
        <v>3114</v>
      </c>
      <c r="D56" s="86" t="s">
        <v>3869</v>
      </c>
      <c r="E56" s="6">
        <f t="shared" si="5"/>
        <v>21.65</v>
      </c>
      <c r="F56" s="48">
        <v>2</v>
      </c>
      <c r="G56" s="6">
        <f t="shared" si="2"/>
        <v>10.824999999999999</v>
      </c>
      <c r="H56" s="58">
        <f t="shared" si="3"/>
        <v>10.824999999999999</v>
      </c>
    </row>
    <row r="57" spans="1:8" ht="15.75" customHeight="1">
      <c r="A57" s="8" t="s">
        <v>2658</v>
      </c>
      <c r="B57" s="87">
        <v>45185</v>
      </c>
      <c r="C57" s="85" t="s">
        <v>4634</v>
      </c>
      <c r="D57" s="86" t="s">
        <v>4665</v>
      </c>
      <c r="E57" s="6">
        <f t="shared" si="5"/>
        <v>20.76</v>
      </c>
      <c r="F57" s="48">
        <v>2</v>
      </c>
      <c r="G57" s="6">
        <f t="shared" si="2"/>
        <v>10.38</v>
      </c>
      <c r="H57" s="58">
        <f t="shared" si="3"/>
        <v>10.38</v>
      </c>
    </row>
    <row r="58" spans="1:8" ht="15.75" customHeight="1">
      <c r="A58" s="8" t="s">
        <v>2658</v>
      </c>
      <c r="B58" s="87">
        <v>45185</v>
      </c>
      <c r="C58" s="85" t="s">
        <v>4666</v>
      </c>
      <c r="D58" s="86" t="s">
        <v>4667</v>
      </c>
      <c r="E58" s="6">
        <f t="shared" si="5"/>
        <v>66.959999999999994</v>
      </c>
      <c r="F58" s="48">
        <v>2</v>
      </c>
      <c r="G58" s="6">
        <f t="shared" si="2"/>
        <v>33.479999999999997</v>
      </c>
      <c r="H58" s="58">
        <f t="shared" si="3"/>
        <v>33.479999999999997</v>
      </c>
    </row>
    <row r="59" spans="1:8" ht="15.75" customHeight="1">
      <c r="A59" s="8" t="s">
        <v>2658</v>
      </c>
      <c r="B59" s="87">
        <v>45186</v>
      </c>
      <c r="C59" s="85" t="s">
        <v>2551</v>
      </c>
      <c r="D59" s="86" t="s">
        <v>4668</v>
      </c>
      <c r="E59" s="6">
        <f t="shared" si="5"/>
        <v>94.6</v>
      </c>
      <c r="F59" s="48">
        <v>2</v>
      </c>
      <c r="G59" s="6">
        <f t="shared" si="2"/>
        <v>47.3</v>
      </c>
      <c r="H59" s="58">
        <f t="shared" si="3"/>
        <v>47.3</v>
      </c>
    </row>
    <row r="60" spans="1:8" ht="15.75" customHeight="1">
      <c r="A60" s="8" t="s">
        <v>2658</v>
      </c>
      <c r="B60" s="84">
        <v>45186</v>
      </c>
      <c r="C60" s="85" t="s">
        <v>3397</v>
      </c>
      <c r="D60" s="86" t="s">
        <v>4669</v>
      </c>
      <c r="E60" s="6">
        <f t="shared" si="5"/>
        <v>10.71</v>
      </c>
      <c r="F60" s="48">
        <v>2</v>
      </c>
      <c r="G60" s="6">
        <f t="shared" si="2"/>
        <v>5.3550000000000004</v>
      </c>
      <c r="H60" s="58">
        <f t="shared" si="3"/>
        <v>5.3550000000000004</v>
      </c>
    </row>
    <row r="61" spans="1:8" ht="15.75" customHeight="1">
      <c r="A61" s="8" t="s">
        <v>2658</v>
      </c>
      <c r="B61" s="87">
        <v>45186</v>
      </c>
      <c r="C61" s="85" t="s">
        <v>4670</v>
      </c>
      <c r="D61" s="86" t="s">
        <v>4671</v>
      </c>
      <c r="E61" s="6">
        <f t="shared" si="5"/>
        <v>104.54</v>
      </c>
      <c r="F61" s="48">
        <v>1.34</v>
      </c>
      <c r="G61" s="6">
        <f t="shared" si="2"/>
        <v>78.014925373134332</v>
      </c>
      <c r="H61" s="58">
        <f t="shared" si="3"/>
        <v>26.525074626865674</v>
      </c>
    </row>
    <row r="62" spans="1:8" ht="15.75" customHeight="1">
      <c r="A62" s="8" t="s">
        <v>2658</v>
      </c>
      <c r="B62" s="87">
        <v>45186</v>
      </c>
      <c r="C62" s="85" t="s">
        <v>4413</v>
      </c>
      <c r="D62" s="86" t="s">
        <v>3403</v>
      </c>
      <c r="E62" s="6">
        <f t="shared" si="5"/>
        <v>14.25</v>
      </c>
      <c r="F62" s="48">
        <v>2</v>
      </c>
      <c r="G62" s="6">
        <f t="shared" si="2"/>
        <v>7.125</v>
      </c>
      <c r="H62" s="58">
        <f t="shared" si="3"/>
        <v>7.125</v>
      </c>
    </row>
    <row r="63" spans="1:8" ht="15.75" customHeight="1">
      <c r="A63" s="8" t="s">
        <v>2658</v>
      </c>
      <c r="B63" s="87">
        <v>45186</v>
      </c>
      <c r="C63" s="85" t="s">
        <v>3246</v>
      </c>
      <c r="D63" s="86" t="s">
        <v>4672</v>
      </c>
      <c r="E63" s="6">
        <f t="shared" si="5"/>
        <v>4.09</v>
      </c>
      <c r="F63" s="48">
        <v>0</v>
      </c>
      <c r="G63" s="6" t="str">
        <f t="shared" si="2"/>
        <v/>
      </c>
      <c r="H63" s="58">
        <f t="shared" si="3"/>
        <v>4.09</v>
      </c>
    </row>
    <row r="64" spans="1:8" ht="15.75" customHeight="1">
      <c r="A64" s="8" t="s">
        <v>2658</v>
      </c>
      <c r="B64" s="87">
        <v>45187</v>
      </c>
      <c r="C64" s="85" t="s">
        <v>1385</v>
      </c>
      <c r="D64" s="86" t="s">
        <v>4673</v>
      </c>
      <c r="E64" s="6">
        <f t="shared" si="5"/>
        <v>54.45</v>
      </c>
      <c r="F64" s="48">
        <v>1</v>
      </c>
      <c r="G64" s="6">
        <f t="shared" si="2"/>
        <v>54.45</v>
      </c>
      <c r="H64" s="58">
        <f t="shared" si="3"/>
        <v>0</v>
      </c>
    </row>
    <row r="65" spans="1:8" ht="15.75" customHeight="1">
      <c r="A65" s="8" t="s">
        <v>2658</v>
      </c>
      <c r="B65" s="84">
        <v>45188</v>
      </c>
      <c r="C65" s="85" t="s">
        <v>4564</v>
      </c>
      <c r="D65" s="86" t="s">
        <v>4674</v>
      </c>
      <c r="E65" s="6">
        <f t="shared" si="5"/>
        <v>39.75</v>
      </c>
      <c r="F65" s="48">
        <v>0</v>
      </c>
      <c r="G65" s="6" t="str">
        <f t="shared" si="2"/>
        <v/>
      </c>
      <c r="H65" s="58">
        <f t="shared" si="3"/>
        <v>39.75</v>
      </c>
    </row>
    <row r="66" spans="1:8" ht="15.75" customHeight="1">
      <c r="A66" s="8" t="s">
        <v>2658</v>
      </c>
      <c r="B66" s="87">
        <v>45189</v>
      </c>
      <c r="C66" s="85" t="s">
        <v>4675</v>
      </c>
      <c r="D66" s="86" t="s">
        <v>4657</v>
      </c>
      <c r="E66" s="6">
        <f t="shared" si="5"/>
        <v>1.77</v>
      </c>
      <c r="F66" s="48">
        <v>1</v>
      </c>
      <c r="G66" s="6">
        <f t="shared" si="2"/>
        <v>1.77</v>
      </c>
      <c r="H66" s="58">
        <f t="shared" si="3"/>
        <v>0</v>
      </c>
    </row>
    <row r="67" spans="1:8" ht="15.75" customHeight="1">
      <c r="A67" s="8" t="s">
        <v>2658</v>
      </c>
      <c r="B67" s="87">
        <v>45189</v>
      </c>
      <c r="C67" s="85" t="s">
        <v>4676</v>
      </c>
      <c r="D67" s="86" t="s">
        <v>4677</v>
      </c>
      <c r="E67" s="6">
        <f t="shared" si="5"/>
        <v>4.1100000000000003</v>
      </c>
      <c r="F67" s="48">
        <v>0</v>
      </c>
      <c r="G67" s="6" t="str">
        <f t="shared" si="2"/>
        <v/>
      </c>
      <c r="H67" s="58">
        <f t="shared" si="3"/>
        <v>4.1100000000000003</v>
      </c>
    </row>
    <row r="68" spans="1:8" ht="15.75" customHeight="1">
      <c r="A68" s="8" t="s">
        <v>2658</v>
      </c>
      <c r="B68" s="87">
        <v>45189</v>
      </c>
      <c r="C68" s="85" t="s">
        <v>4546</v>
      </c>
      <c r="D68" s="86" t="s">
        <v>4678</v>
      </c>
      <c r="E68" s="6">
        <f t="shared" si="5"/>
        <v>128.69</v>
      </c>
      <c r="F68" s="48">
        <v>2</v>
      </c>
      <c r="G68" s="6">
        <f t="shared" si="2"/>
        <v>64.344999999999999</v>
      </c>
      <c r="H68" s="58">
        <f t="shared" si="3"/>
        <v>64.344999999999999</v>
      </c>
    </row>
    <row r="69" spans="1:8" ht="15.75" customHeight="1">
      <c r="A69" s="8" t="s">
        <v>2658</v>
      </c>
      <c r="B69" s="87">
        <v>45189</v>
      </c>
      <c r="C69" s="85" t="s">
        <v>1096</v>
      </c>
      <c r="D69" s="86" t="s">
        <v>4655</v>
      </c>
      <c r="E69" s="6">
        <f t="shared" si="5"/>
        <v>10.96</v>
      </c>
      <c r="F69" s="48">
        <v>0</v>
      </c>
      <c r="G69" s="6" t="str">
        <f t="shared" si="2"/>
        <v/>
      </c>
      <c r="H69" s="58">
        <f t="shared" si="3"/>
        <v>10.96</v>
      </c>
    </row>
    <row r="70" spans="1:8" ht="15.75" customHeight="1">
      <c r="A70" s="8" t="s">
        <v>2658</v>
      </c>
      <c r="B70" s="87">
        <v>45189</v>
      </c>
      <c r="C70" s="85" t="s">
        <v>4679</v>
      </c>
      <c r="D70" s="86" t="s">
        <v>434</v>
      </c>
      <c r="E70" s="6">
        <f t="shared" si="5"/>
        <v>79</v>
      </c>
      <c r="F70" s="48">
        <v>2</v>
      </c>
      <c r="G70" s="6">
        <f t="shared" si="2"/>
        <v>39.5</v>
      </c>
      <c r="H70" s="58">
        <f t="shared" si="3"/>
        <v>39.5</v>
      </c>
    </row>
    <row r="71" spans="1:8" ht="15.75" customHeight="1">
      <c r="A71" s="8" t="s">
        <v>2658</v>
      </c>
      <c r="B71" s="87">
        <v>45189</v>
      </c>
      <c r="C71" s="85" t="s">
        <v>4680</v>
      </c>
      <c r="D71" s="86" t="s">
        <v>4367</v>
      </c>
      <c r="E71" s="6">
        <f t="shared" si="5"/>
        <v>3.08</v>
      </c>
      <c r="F71" s="48">
        <v>0</v>
      </c>
      <c r="G71" s="6" t="str">
        <f t="shared" si="2"/>
        <v/>
      </c>
      <c r="H71" s="58">
        <f t="shared" si="3"/>
        <v>3.08</v>
      </c>
    </row>
    <row r="72" spans="1:8" ht="15.75" customHeight="1">
      <c r="A72" s="8" t="s">
        <v>2658</v>
      </c>
      <c r="B72" s="84">
        <v>45191</v>
      </c>
      <c r="C72" s="85" t="s">
        <v>1036</v>
      </c>
      <c r="D72" s="86" t="s">
        <v>1456</v>
      </c>
      <c r="E72" s="6">
        <f t="shared" si="5"/>
        <v>21</v>
      </c>
      <c r="F72" s="48">
        <v>2</v>
      </c>
      <c r="G72" s="6">
        <f t="shared" si="2"/>
        <v>10.5</v>
      </c>
      <c r="H72" s="58">
        <f t="shared" si="3"/>
        <v>10.5</v>
      </c>
    </row>
    <row r="73" spans="1:8" ht="15.75" customHeight="1">
      <c r="A73" s="8" t="s">
        <v>2658</v>
      </c>
      <c r="B73" s="87">
        <v>45191</v>
      </c>
      <c r="C73" s="85" t="s">
        <v>4681</v>
      </c>
      <c r="D73" s="86" t="s">
        <v>2005</v>
      </c>
      <c r="E73" s="6">
        <f t="shared" si="5"/>
        <v>3.54</v>
      </c>
      <c r="F73" s="48">
        <v>2</v>
      </c>
      <c r="G73" s="6">
        <f t="shared" si="2"/>
        <v>1.77</v>
      </c>
      <c r="H73" s="58">
        <f t="shared" si="3"/>
        <v>1.77</v>
      </c>
    </row>
    <row r="74" spans="1:8" ht="15.75" customHeight="1">
      <c r="A74" s="8" t="s">
        <v>2658</v>
      </c>
      <c r="B74" s="87">
        <v>45191</v>
      </c>
      <c r="C74" s="85" t="s">
        <v>1096</v>
      </c>
      <c r="D74" s="86" t="s">
        <v>4655</v>
      </c>
      <c r="E74" s="6">
        <f t="shared" si="5"/>
        <v>10.96</v>
      </c>
      <c r="F74" s="48">
        <v>0</v>
      </c>
      <c r="G74" s="6" t="str">
        <f t="shared" si="2"/>
        <v/>
      </c>
      <c r="H74" s="58">
        <f t="shared" si="3"/>
        <v>10.96</v>
      </c>
    </row>
    <row r="75" spans="1:8" ht="15.75" customHeight="1">
      <c r="A75" s="8" t="s">
        <v>2658</v>
      </c>
      <c r="B75" s="84">
        <v>45192</v>
      </c>
      <c r="C75" s="85" t="s">
        <v>458</v>
      </c>
      <c r="D75" s="86" t="s">
        <v>4682</v>
      </c>
      <c r="E75" s="6">
        <f t="shared" si="5"/>
        <v>33.799999999999997</v>
      </c>
      <c r="F75" s="48">
        <v>2</v>
      </c>
      <c r="G75" s="6">
        <f t="shared" si="2"/>
        <v>16.899999999999999</v>
      </c>
      <c r="H75" s="58">
        <f t="shared" si="3"/>
        <v>16.899999999999999</v>
      </c>
    </row>
    <row r="76" spans="1:8" ht="15.75" customHeight="1">
      <c r="A76" s="8" t="s">
        <v>2658</v>
      </c>
      <c r="B76" s="87">
        <v>45192</v>
      </c>
      <c r="C76" s="85" t="s">
        <v>458</v>
      </c>
      <c r="D76" s="86" t="s">
        <v>48</v>
      </c>
      <c r="E76" s="6">
        <f t="shared" si="5"/>
        <v>6.8</v>
      </c>
      <c r="F76" s="48">
        <v>2</v>
      </c>
      <c r="G76" s="6">
        <f t="shared" si="2"/>
        <v>3.4</v>
      </c>
      <c r="H76" s="58">
        <f t="shared" si="3"/>
        <v>3.4</v>
      </c>
    </row>
    <row r="77" spans="1:8" ht="15.75" customHeight="1">
      <c r="A77" s="8" t="s">
        <v>2658</v>
      </c>
      <c r="B77" s="87">
        <v>45192</v>
      </c>
      <c r="C77" s="85" t="s">
        <v>4683</v>
      </c>
      <c r="D77" s="86" t="s">
        <v>4684</v>
      </c>
      <c r="E77" s="6">
        <f t="shared" si="5"/>
        <v>359.33</v>
      </c>
      <c r="F77" s="48">
        <v>2</v>
      </c>
      <c r="G77" s="6">
        <f t="shared" si="2"/>
        <v>179.66499999999999</v>
      </c>
      <c r="H77" s="58">
        <f t="shared" si="3"/>
        <v>179.66499999999999</v>
      </c>
    </row>
    <row r="78" spans="1:8" ht="15.75" customHeight="1">
      <c r="A78" s="8" t="s">
        <v>2658</v>
      </c>
      <c r="B78" s="87">
        <v>45192</v>
      </c>
      <c r="C78" s="85" t="s">
        <v>4685</v>
      </c>
      <c r="D78" s="88" t="s">
        <v>4686</v>
      </c>
      <c r="E78" s="6">
        <f t="shared" si="5"/>
        <v>145</v>
      </c>
      <c r="F78" s="48">
        <v>2</v>
      </c>
      <c r="G78" s="6">
        <f t="shared" si="2"/>
        <v>72.5</v>
      </c>
      <c r="H78" s="58">
        <f t="shared" si="3"/>
        <v>72.5</v>
      </c>
    </row>
    <row r="79" spans="1:8" ht="15.75" customHeight="1">
      <c r="A79" s="8" t="s">
        <v>2658</v>
      </c>
      <c r="B79" s="84">
        <v>45194</v>
      </c>
      <c r="C79" s="85" t="s">
        <v>4542</v>
      </c>
      <c r="D79" s="86" t="s">
        <v>1985</v>
      </c>
      <c r="E79" s="6">
        <f t="shared" si="5"/>
        <v>119.9</v>
      </c>
      <c r="F79" s="48">
        <v>2</v>
      </c>
      <c r="G79" s="6">
        <f t="shared" si="2"/>
        <v>59.95</v>
      </c>
      <c r="H79" s="58">
        <f t="shared" si="3"/>
        <v>59.95</v>
      </c>
    </row>
    <row r="80" spans="1:8" ht="15.75" customHeight="1">
      <c r="A80" s="8" t="s">
        <v>2658</v>
      </c>
      <c r="B80" s="87">
        <v>45194</v>
      </c>
      <c r="C80" s="85" t="s">
        <v>4200</v>
      </c>
      <c r="D80" s="86" t="s">
        <v>4687</v>
      </c>
      <c r="E80" s="6">
        <f t="shared" si="5"/>
        <v>177.75</v>
      </c>
      <c r="F80" s="48">
        <v>2</v>
      </c>
      <c r="G80" s="6">
        <f t="shared" si="2"/>
        <v>88.875</v>
      </c>
      <c r="H80" s="58">
        <f t="shared" si="3"/>
        <v>88.875</v>
      </c>
    </row>
    <row r="81" spans="1:8" ht="15.75" customHeight="1">
      <c r="A81" s="8" t="s">
        <v>2658</v>
      </c>
      <c r="B81" s="87">
        <v>45194</v>
      </c>
      <c r="C81" s="85" t="s">
        <v>4688</v>
      </c>
      <c r="D81" s="86" t="s">
        <v>4689</v>
      </c>
      <c r="E81" s="6">
        <f t="shared" si="5"/>
        <v>88.88</v>
      </c>
      <c r="F81" s="48">
        <v>2</v>
      </c>
      <c r="G81" s="6">
        <f t="shared" si="2"/>
        <v>44.44</v>
      </c>
      <c r="H81" s="58">
        <f t="shared" si="3"/>
        <v>44.44</v>
      </c>
    </row>
    <row r="82" spans="1:8" ht="15.75" customHeight="1">
      <c r="A82" s="8" t="s">
        <v>2658</v>
      </c>
      <c r="B82" s="84">
        <v>45194</v>
      </c>
      <c r="C82" s="85" t="s">
        <v>4546</v>
      </c>
      <c r="D82" s="88" t="s">
        <v>4690</v>
      </c>
      <c r="E82" s="6">
        <f t="shared" si="5"/>
        <v>9.99</v>
      </c>
      <c r="F82" s="48">
        <v>2</v>
      </c>
      <c r="G82" s="6">
        <f t="shared" si="2"/>
        <v>4.9950000000000001</v>
      </c>
      <c r="H82" s="58">
        <f t="shared" si="3"/>
        <v>4.9950000000000001</v>
      </c>
    </row>
    <row r="83" spans="1:8" ht="15.75" customHeight="1">
      <c r="A83" s="8" t="s">
        <v>2658</v>
      </c>
      <c r="B83" s="84">
        <v>45194</v>
      </c>
      <c r="C83" s="85" t="s">
        <v>4691</v>
      </c>
      <c r="D83" s="86" t="s">
        <v>709</v>
      </c>
      <c r="E83" s="6">
        <f t="shared" si="5"/>
        <v>30</v>
      </c>
      <c r="F83" s="48">
        <v>2</v>
      </c>
      <c r="G83" s="6">
        <f t="shared" si="2"/>
        <v>15</v>
      </c>
      <c r="H83" s="58">
        <f t="shared" si="3"/>
        <v>15</v>
      </c>
    </row>
    <row r="84" spans="1:8" ht="15.75" customHeight="1">
      <c r="A84" s="8" t="s">
        <v>2658</v>
      </c>
      <c r="B84" s="84">
        <v>45194</v>
      </c>
      <c r="C84" s="85" t="s">
        <v>2404</v>
      </c>
      <c r="D84" s="86" t="s">
        <v>4692</v>
      </c>
      <c r="E84" s="6">
        <f t="shared" si="5"/>
        <v>183.47</v>
      </c>
      <c r="F84" s="48">
        <v>2</v>
      </c>
      <c r="G84" s="6">
        <f t="shared" si="2"/>
        <v>91.734999999999999</v>
      </c>
      <c r="H84" s="58">
        <f t="shared" si="3"/>
        <v>91.734999999999999</v>
      </c>
    </row>
    <row r="85" spans="1:8" ht="15.75" customHeight="1">
      <c r="A85" s="8" t="s">
        <v>2658</v>
      </c>
      <c r="B85" s="90">
        <v>45195</v>
      </c>
      <c r="C85" s="85" t="s">
        <v>4693</v>
      </c>
      <c r="D85" s="86" t="s">
        <v>2005</v>
      </c>
      <c r="E85" s="6">
        <f t="shared" si="5"/>
        <v>3.54</v>
      </c>
      <c r="F85" s="48">
        <v>0</v>
      </c>
      <c r="G85" s="6" t="str">
        <f t="shared" si="2"/>
        <v/>
      </c>
      <c r="H85" s="58">
        <f t="shared" si="3"/>
        <v>3.54</v>
      </c>
    </row>
    <row r="86" spans="1:8" ht="15.75" customHeight="1">
      <c r="A86" s="8" t="s">
        <v>2658</v>
      </c>
      <c r="B86" s="87">
        <v>45195</v>
      </c>
      <c r="C86" s="85" t="s">
        <v>4694</v>
      </c>
      <c r="D86" s="86" t="s">
        <v>4695</v>
      </c>
      <c r="E86" s="6">
        <f t="shared" si="5"/>
        <v>62.33</v>
      </c>
      <c r="F86" s="48">
        <v>2</v>
      </c>
      <c r="G86" s="6">
        <f t="shared" si="2"/>
        <v>31.164999999999999</v>
      </c>
      <c r="H86" s="58">
        <f t="shared" si="3"/>
        <v>31.164999999999999</v>
      </c>
    </row>
    <row r="87" spans="1:8" ht="15.75" customHeight="1">
      <c r="A87" s="8" t="s">
        <v>2658</v>
      </c>
      <c r="B87" s="87">
        <v>45195</v>
      </c>
      <c r="C87" s="85" t="s">
        <v>4696</v>
      </c>
      <c r="D87" s="86" t="s">
        <v>1623</v>
      </c>
      <c r="E87" s="6">
        <f t="shared" si="5"/>
        <v>3.12</v>
      </c>
      <c r="F87" s="48">
        <v>0</v>
      </c>
      <c r="G87" s="6" t="str">
        <f t="shared" si="2"/>
        <v/>
      </c>
      <c r="H87" s="58">
        <f t="shared" si="3"/>
        <v>3.12</v>
      </c>
    </row>
    <row r="88" spans="1:8" ht="15.75" customHeight="1">
      <c r="A88" s="8" t="s">
        <v>2658</v>
      </c>
      <c r="B88" s="87">
        <v>45196</v>
      </c>
      <c r="C88" s="85" t="s">
        <v>4697</v>
      </c>
      <c r="D88" s="86" t="s">
        <v>387</v>
      </c>
      <c r="E88" s="6">
        <f t="shared" si="5"/>
        <v>1</v>
      </c>
      <c r="F88" s="48">
        <v>2</v>
      </c>
      <c r="G88" s="6">
        <f t="shared" si="2"/>
        <v>0.5</v>
      </c>
      <c r="H88" s="58">
        <f t="shared" si="3"/>
        <v>0.5</v>
      </c>
    </row>
    <row r="89" spans="1:8" ht="15.75" customHeight="1">
      <c r="A89" s="8" t="s">
        <v>2658</v>
      </c>
      <c r="B89" s="87">
        <v>45196</v>
      </c>
      <c r="C89" s="89" t="s">
        <v>4698</v>
      </c>
      <c r="D89" s="88" t="s">
        <v>768</v>
      </c>
      <c r="E89" s="6">
        <f t="shared" si="5"/>
        <v>12</v>
      </c>
      <c r="F89" s="48">
        <v>1</v>
      </c>
      <c r="G89" s="6">
        <f t="shared" si="2"/>
        <v>12</v>
      </c>
      <c r="H89" s="58">
        <f t="shared" si="3"/>
        <v>0</v>
      </c>
    </row>
    <row r="90" spans="1:8" ht="15.75" customHeight="1">
      <c r="A90" s="8" t="s">
        <v>2658</v>
      </c>
      <c r="B90" s="84">
        <v>45196</v>
      </c>
      <c r="C90" s="85" t="s">
        <v>4699</v>
      </c>
      <c r="D90" s="86" t="s">
        <v>4657</v>
      </c>
      <c r="E90" s="6">
        <f t="shared" si="5"/>
        <v>1.77</v>
      </c>
      <c r="F90" s="48">
        <v>0</v>
      </c>
      <c r="G90" s="6" t="str">
        <f t="shared" si="2"/>
        <v/>
      </c>
      <c r="H90" s="58">
        <f t="shared" si="3"/>
        <v>1.77</v>
      </c>
    </row>
    <row r="91" spans="1:8" ht="15.75" customHeight="1">
      <c r="A91" s="8" t="s">
        <v>2658</v>
      </c>
      <c r="B91" s="87">
        <v>45196</v>
      </c>
      <c r="C91" s="85" t="s">
        <v>4532</v>
      </c>
      <c r="D91" s="86" t="s">
        <v>4700</v>
      </c>
      <c r="E91" s="6">
        <f t="shared" si="5"/>
        <v>23.59</v>
      </c>
      <c r="F91" s="48">
        <v>2</v>
      </c>
      <c r="G91" s="6">
        <f t="shared" si="2"/>
        <v>11.795</v>
      </c>
      <c r="H91" s="58">
        <f t="shared" si="3"/>
        <v>11.795</v>
      </c>
    </row>
    <row r="92" spans="1:8" ht="15.75" customHeight="1">
      <c r="A92" s="8" t="s">
        <v>2658</v>
      </c>
      <c r="B92" s="84">
        <v>45196</v>
      </c>
      <c r="C92" s="85" t="s">
        <v>4546</v>
      </c>
      <c r="D92" s="86" t="s">
        <v>4701</v>
      </c>
      <c r="E92" s="6">
        <f t="shared" si="5"/>
        <v>116.01</v>
      </c>
      <c r="F92" s="48">
        <v>2</v>
      </c>
      <c r="G92" s="6">
        <f t="shared" si="2"/>
        <v>58.005000000000003</v>
      </c>
      <c r="H92" s="58">
        <f t="shared" si="3"/>
        <v>58.005000000000003</v>
      </c>
    </row>
    <row r="93" spans="1:8" ht="15.75" customHeight="1">
      <c r="A93" s="8" t="s">
        <v>2658</v>
      </c>
      <c r="B93" s="84">
        <v>45196</v>
      </c>
      <c r="C93" s="85" t="s">
        <v>2404</v>
      </c>
      <c r="D93" s="88" t="s">
        <v>4702</v>
      </c>
      <c r="E93" s="6">
        <f t="shared" si="5"/>
        <v>137.08000000000001</v>
      </c>
      <c r="F93" s="48">
        <v>2</v>
      </c>
      <c r="G93" s="6">
        <f t="shared" si="2"/>
        <v>68.540000000000006</v>
      </c>
      <c r="H93" s="58">
        <f t="shared" si="3"/>
        <v>68.540000000000006</v>
      </c>
    </row>
    <row r="94" spans="1:8" ht="15.75" customHeight="1">
      <c r="A94" s="8" t="s">
        <v>2658</v>
      </c>
      <c r="B94" s="84">
        <v>45196</v>
      </c>
      <c r="C94" s="85" t="s">
        <v>4703</v>
      </c>
      <c r="D94" s="86" t="s">
        <v>4657</v>
      </c>
      <c r="E94" s="6">
        <f t="shared" si="5"/>
        <v>1.77</v>
      </c>
      <c r="F94" s="48">
        <v>1</v>
      </c>
      <c r="G94" s="6">
        <f t="shared" si="2"/>
        <v>1.77</v>
      </c>
      <c r="H94" s="58">
        <f t="shared" si="3"/>
        <v>0</v>
      </c>
    </row>
    <row r="95" spans="1:8" ht="15.75" customHeight="1">
      <c r="A95" s="8" t="s">
        <v>2658</v>
      </c>
      <c r="B95" s="84">
        <v>45197</v>
      </c>
      <c r="C95" s="85" t="s">
        <v>4704</v>
      </c>
      <c r="D95" s="86" t="s">
        <v>4677</v>
      </c>
      <c r="E95" s="6">
        <f t="shared" si="5"/>
        <v>4.1100000000000003</v>
      </c>
      <c r="F95" s="48">
        <v>0</v>
      </c>
      <c r="G95" s="6" t="str">
        <f t="shared" si="2"/>
        <v/>
      </c>
      <c r="H95" s="58">
        <f t="shared" si="3"/>
        <v>4.1100000000000003</v>
      </c>
    </row>
    <row r="96" spans="1:8" ht="15.75" customHeight="1">
      <c r="A96" s="8" t="s">
        <v>2658</v>
      </c>
      <c r="B96" s="87">
        <v>45198</v>
      </c>
      <c r="C96" s="89" t="s">
        <v>4705</v>
      </c>
      <c r="D96" s="88" t="s">
        <v>4706</v>
      </c>
      <c r="E96" s="6">
        <f t="shared" si="5"/>
        <v>157</v>
      </c>
      <c r="F96" s="48">
        <v>2</v>
      </c>
      <c r="G96" s="6">
        <f t="shared" si="2"/>
        <v>78.5</v>
      </c>
      <c r="H96" s="58">
        <f t="shared" si="3"/>
        <v>78.5</v>
      </c>
    </row>
    <row r="97" spans="1:8" ht="15.75" customHeight="1">
      <c r="A97" s="8" t="s">
        <v>2658</v>
      </c>
      <c r="B97" s="84">
        <v>45199</v>
      </c>
      <c r="C97" s="85" t="s">
        <v>4707</v>
      </c>
      <c r="D97" s="88" t="s">
        <v>4708</v>
      </c>
      <c r="E97" s="6">
        <f t="shared" si="5"/>
        <v>19.100000000000001</v>
      </c>
      <c r="F97" s="48">
        <v>2</v>
      </c>
      <c r="G97" s="6">
        <f t="shared" si="2"/>
        <v>9.5500000000000007</v>
      </c>
      <c r="H97" s="58">
        <f t="shared" si="3"/>
        <v>9.5500000000000007</v>
      </c>
    </row>
    <row r="98" spans="1:8" ht="15.75" customHeight="1">
      <c r="A98" s="8" t="s">
        <v>2658</v>
      </c>
      <c r="B98" s="84">
        <v>45199</v>
      </c>
      <c r="C98" s="85" t="s">
        <v>4709</v>
      </c>
      <c r="D98" s="86" t="s">
        <v>4710</v>
      </c>
      <c r="E98" s="6">
        <f t="shared" si="5"/>
        <v>248</v>
      </c>
      <c r="F98" s="48">
        <v>2</v>
      </c>
      <c r="G98" s="6">
        <f t="shared" si="2"/>
        <v>124</v>
      </c>
      <c r="H98" s="58">
        <f t="shared" si="3"/>
        <v>124</v>
      </c>
    </row>
    <row r="99" spans="1:8" ht="15.75" customHeight="1">
      <c r="A99" s="8" t="s">
        <v>2658</v>
      </c>
      <c r="B99" s="84">
        <v>45199</v>
      </c>
      <c r="C99" s="85" t="s">
        <v>4707</v>
      </c>
      <c r="D99" s="86" t="s">
        <v>4711</v>
      </c>
      <c r="E99" s="6">
        <f t="shared" si="5"/>
        <v>23.55</v>
      </c>
      <c r="F99" s="48">
        <v>2</v>
      </c>
      <c r="G99" s="6">
        <f t="shared" si="2"/>
        <v>11.775</v>
      </c>
      <c r="H99" s="58">
        <f t="shared" si="3"/>
        <v>11.775</v>
      </c>
    </row>
    <row r="100" spans="1:8" ht="15.75" customHeight="1">
      <c r="A100" s="8" t="s">
        <v>2658</v>
      </c>
      <c r="B100" s="84">
        <v>45201</v>
      </c>
      <c r="C100" s="85" t="s">
        <v>2645</v>
      </c>
      <c r="D100" s="86" t="s">
        <v>4712</v>
      </c>
      <c r="E100" s="6">
        <f t="shared" si="5"/>
        <v>16.170000000000002</v>
      </c>
      <c r="F100" s="48">
        <v>0</v>
      </c>
      <c r="G100" s="6" t="str">
        <f t="shared" si="2"/>
        <v/>
      </c>
      <c r="H100" s="58">
        <f t="shared" si="3"/>
        <v>16.170000000000002</v>
      </c>
    </row>
    <row r="101" spans="1:8" ht="15.75" customHeight="1">
      <c r="A101" s="8" t="s">
        <v>2658</v>
      </c>
      <c r="B101" s="87">
        <v>45201</v>
      </c>
      <c r="C101" s="85" t="s">
        <v>1385</v>
      </c>
      <c r="D101" s="86" t="s">
        <v>4713</v>
      </c>
      <c r="E101" s="6">
        <f t="shared" si="5"/>
        <v>11.29</v>
      </c>
      <c r="F101" s="48">
        <v>2</v>
      </c>
      <c r="G101" s="6">
        <f t="shared" si="2"/>
        <v>5.6449999999999996</v>
      </c>
      <c r="H101" s="58">
        <f t="shared" si="3"/>
        <v>5.6449999999999996</v>
      </c>
    </row>
    <row r="102" spans="1:8" ht="15.75" customHeight="1">
      <c r="A102" s="8" t="s">
        <v>2658</v>
      </c>
      <c r="B102" s="76">
        <v>45201</v>
      </c>
      <c r="C102" s="80" t="s">
        <v>4714</v>
      </c>
      <c r="D102" s="75" t="s">
        <v>4715</v>
      </c>
      <c r="E102" s="6">
        <f t="shared" si="5"/>
        <v>107.84</v>
      </c>
      <c r="F102" s="48">
        <v>2</v>
      </c>
      <c r="G102" s="6">
        <f t="shared" si="2"/>
        <v>53.92</v>
      </c>
      <c r="H102" s="58">
        <f t="shared" si="3"/>
        <v>53.92</v>
      </c>
    </row>
    <row r="103" spans="1:8" ht="15.75" customHeight="1">
      <c r="A103" s="8" t="s">
        <v>3361</v>
      </c>
      <c r="B103" s="73">
        <v>45218</v>
      </c>
      <c r="C103" s="80" t="s">
        <v>1993</v>
      </c>
      <c r="D103" s="75" t="s">
        <v>4716</v>
      </c>
      <c r="E103" s="6">
        <f t="shared" si="5"/>
        <v>74.260000000000005</v>
      </c>
      <c r="F103" s="48">
        <v>2</v>
      </c>
      <c r="G103" s="6">
        <f t="shared" si="2"/>
        <v>37.130000000000003</v>
      </c>
      <c r="H103" s="58">
        <f t="shared" si="3"/>
        <v>37.130000000000003</v>
      </c>
    </row>
    <row r="104" spans="1:8" ht="15.75" customHeight="1">
      <c r="A104" s="8" t="s">
        <v>3361</v>
      </c>
      <c r="B104" s="73">
        <v>45228</v>
      </c>
      <c r="C104" s="80" t="s">
        <v>2723</v>
      </c>
      <c r="D104" s="75" t="s">
        <v>4717</v>
      </c>
      <c r="E104" s="6">
        <f t="shared" si="5"/>
        <v>130.51</v>
      </c>
      <c r="F104" s="48">
        <v>0</v>
      </c>
      <c r="G104" s="6" t="str">
        <f t="shared" si="2"/>
        <v/>
      </c>
      <c r="H104" s="58">
        <f t="shared" si="3"/>
        <v>130.51</v>
      </c>
    </row>
    <row r="105" spans="1:8" ht="15.75" customHeight="1">
      <c r="A105" s="8"/>
      <c r="B105" s="33"/>
      <c r="E105" s="6"/>
      <c r="F105" s="48"/>
      <c r="G105" s="6"/>
      <c r="H105" s="58"/>
    </row>
    <row r="106" spans="1:8" ht="15.75" customHeight="1">
      <c r="A106" s="8"/>
      <c r="B106" s="33"/>
      <c r="E106" s="6"/>
      <c r="F106" s="48"/>
      <c r="G106" s="6"/>
      <c r="H106" s="58"/>
    </row>
    <row r="107" spans="1:8" ht="15.75" customHeight="1">
      <c r="A107" s="8"/>
      <c r="B107" s="33"/>
      <c r="E107" s="6"/>
      <c r="F107" s="48"/>
      <c r="G107" s="6"/>
      <c r="H107" s="58"/>
    </row>
    <row r="108" spans="1:8" ht="15.75" customHeight="1">
      <c r="A108" s="8"/>
      <c r="B108" s="33"/>
      <c r="E108" s="6"/>
      <c r="F108" s="48"/>
      <c r="G108" s="6"/>
      <c r="H108" s="58"/>
    </row>
    <row r="109" spans="1:8" ht="15.75" customHeight="1">
      <c r="A109" s="8"/>
      <c r="B109" s="33"/>
      <c r="D109" s="36"/>
      <c r="E109" s="6"/>
      <c r="F109" s="48"/>
      <c r="G109" s="6"/>
      <c r="H109" s="58"/>
    </row>
    <row r="110" spans="1:8" ht="15.75" customHeight="1">
      <c r="A110" s="8"/>
      <c r="B110" s="35"/>
      <c r="E110" s="6"/>
      <c r="F110" s="48"/>
      <c r="G110" s="6"/>
      <c r="H110" s="58"/>
    </row>
    <row r="111" spans="1:8" ht="15.75" customHeight="1">
      <c r="A111" s="8"/>
      <c r="B111" s="33"/>
      <c r="E111" s="6"/>
      <c r="F111" s="48"/>
      <c r="G111" s="6"/>
      <c r="H111" s="58"/>
    </row>
    <row r="112" spans="1:8" ht="15.75" customHeight="1">
      <c r="A112" s="8"/>
      <c r="B112" s="33"/>
      <c r="E112" s="6"/>
      <c r="F112" s="48"/>
      <c r="G112" s="6"/>
      <c r="H112" s="58"/>
    </row>
    <row r="113" spans="1:8" ht="15.75" customHeight="1">
      <c r="A113" s="8"/>
      <c r="B113" s="35"/>
      <c r="E113" s="6"/>
      <c r="F113" s="48"/>
      <c r="G113" s="6"/>
      <c r="H113" s="58"/>
    </row>
    <row r="114" spans="1:8" ht="15.75" customHeight="1">
      <c r="A114" s="8"/>
      <c r="B114" s="33"/>
      <c r="E114" s="6"/>
      <c r="F114" s="48"/>
      <c r="G114" s="6"/>
      <c r="H114" s="58"/>
    </row>
    <row r="115" spans="1:8" ht="15.75" customHeight="1">
      <c r="A115" s="8"/>
      <c r="B115" s="35"/>
      <c r="E115" s="6"/>
      <c r="F115" s="48"/>
      <c r="G115" s="6"/>
      <c r="H115" s="58"/>
    </row>
    <row r="116" spans="1:8" ht="15.75" customHeight="1">
      <c r="A116" s="8"/>
      <c r="B116" s="33"/>
      <c r="E116" s="6"/>
      <c r="F116" s="48"/>
      <c r="G116" s="6"/>
      <c r="H116" s="58"/>
    </row>
    <row r="117" spans="1:8" ht="15.75" customHeight="1">
      <c r="A117" s="8"/>
      <c r="B117" s="35"/>
      <c r="E117" s="6"/>
      <c r="F117" s="48"/>
      <c r="G117" s="6"/>
      <c r="H117" s="58"/>
    </row>
    <row r="118" spans="1:8" ht="15.75" customHeight="1">
      <c r="A118" s="8"/>
      <c r="B118" s="37"/>
      <c r="E118" s="6"/>
      <c r="F118" s="48"/>
      <c r="G118" s="6"/>
      <c r="H118" s="58"/>
    </row>
    <row r="119" spans="1:8" ht="15.75" customHeight="1">
      <c r="A119" s="8"/>
      <c r="B119" s="33"/>
      <c r="E119" s="6"/>
      <c r="F119" s="48"/>
      <c r="G119" s="6"/>
      <c r="H119" s="58"/>
    </row>
    <row r="120" spans="1:8" ht="15.75" customHeight="1">
      <c r="A120" s="8"/>
      <c r="B120" s="35"/>
      <c r="C120" s="36"/>
      <c r="D120" s="36"/>
      <c r="E120" s="6"/>
      <c r="F120" s="48"/>
      <c r="G120" s="6"/>
      <c r="H120" s="58"/>
    </row>
    <row r="121" spans="1:8" ht="15.75" customHeight="1">
      <c r="A121" s="8"/>
      <c r="B121" s="35"/>
      <c r="E121" s="6"/>
      <c r="F121" s="48"/>
      <c r="G121" s="6"/>
      <c r="H121" s="58"/>
    </row>
    <row r="122" spans="1:8" ht="15.75" customHeight="1">
      <c r="A122" s="8"/>
      <c r="B122" s="35"/>
      <c r="E122" s="6"/>
      <c r="F122" s="48"/>
      <c r="G122" s="6"/>
      <c r="H122" s="58"/>
    </row>
    <row r="123" spans="1:8" ht="15.75" customHeight="1">
      <c r="A123" s="8"/>
      <c r="B123" s="35"/>
      <c r="E123" s="6"/>
      <c r="F123" s="48"/>
      <c r="G123" s="6"/>
      <c r="H123" s="58"/>
    </row>
    <row r="124" spans="1:8" ht="15.75" customHeight="1">
      <c r="A124" s="8"/>
      <c r="B124" s="35"/>
      <c r="E124" s="6"/>
      <c r="F124" s="48"/>
      <c r="G124" s="6"/>
      <c r="H124" s="58"/>
    </row>
    <row r="125" spans="1:8" ht="15.75" customHeight="1">
      <c r="A125" s="8"/>
      <c r="B125" s="35"/>
      <c r="E125" s="6"/>
      <c r="F125" s="48"/>
      <c r="G125" s="6"/>
      <c r="H125" s="58"/>
    </row>
    <row r="126" spans="1:8" ht="15.75" customHeight="1">
      <c r="A126" s="8"/>
      <c r="B126" s="33"/>
      <c r="E126" s="6"/>
      <c r="F126" s="48"/>
      <c r="G126" s="6"/>
      <c r="H126" s="58"/>
    </row>
    <row r="127" spans="1:8" ht="15.75" customHeight="1">
      <c r="A127" s="8"/>
      <c r="B127" s="35"/>
      <c r="E127" s="6"/>
      <c r="F127" s="48"/>
      <c r="G127" s="6"/>
      <c r="H127" s="58"/>
    </row>
    <row r="128" spans="1:8" ht="15.75" customHeight="1">
      <c r="A128" s="8"/>
      <c r="B128" s="33"/>
      <c r="E128" s="6"/>
      <c r="F128" s="48"/>
      <c r="G128" s="6"/>
      <c r="H128" s="58"/>
    </row>
    <row r="129" spans="1:8" ht="15.75" customHeight="1">
      <c r="A129" s="8"/>
      <c r="B129" s="35"/>
      <c r="E129" s="6"/>
      <c r="F129" s="48"/>
      <c r="G129" s="6"/>
      <c r="H129" s="58"/>
    </row>
    <row r="130" spans="1:8" ht="15.75" customHeight="1">
      <c r="A130" s="8"/>
      <c r="B130" s="35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8"/>
      <c r="G132" s="6"/>
      <c r="H132" s="58"/>
    </row>
    <row r="133" spans="1:8" ht="15.75" customHeight="1">
      <c r="A133" s="8"/>
      <c r="B133" s="33"/>
      <c r="E133" s="6"/>
      <c r="F133" s="48"/>
      <c r="G133" s="6"/>
      <c r="H133" s="58"/>
    </row>
    <row r="134" spans="1:8" ht="15.75" customHeight="1">
      <c r="A134" s="8"/>
      <c r="B134" s="35"/>
      <c r="E134" s="6"/>
      <c r="F134" s="48"/>
      <c r="G134" s="6"/>
      <c r="H134" s="58"/>
    </row>
    <row r="135" spans="1:8" ht="15.75" customHeight="1">
      <c r="A135" s="8"/>
      <c r="B135" s="35"/>
      <c r="E135" s="6"/>
      <c r="F135" s="48"/>
      <c r="G135" s="6"/>
      <c r="H135" s="58"/>
    </row>
    <row r="136" spans="1:8" ht="15.75" customHeight="1">
      <c r="A136" s="8"/>
      <c r="B136" s="35"/>
      <c r="E136" s="6"/>
      <c r="F136" s="48"/>
      <c r="G136" s="6"/>
      <c r="H136" s="58"/>
    </row>
    <row r="137" spans="1:8" ht="15.75" customHeight="1">
      <c r="A137" s="8"/>
      <c r="B137" s="35"/>
      <c r="E137" s="6"/>
      <c r="F137" s="48"/>
      <c r="G137" s="6"/>
      <c r="H137" s="58"/>
    </row>
    <row r="138" spans="1:8" ht="15.75" customHeight="1">
      <c r="A138" s="8"/>
      <c r="B138" s="33"/>
      <c r="E138" s="6"/>
      <c r="F138" s="48"/>
      <c r="G138" s="6"/>
      <c r="H138" s="58"/>
    </row>
    <row r="139" spans="1:8" ht="15.75" customHeight="1">
      <c r="A139" s="8"/>
      <c r="B139" s="33"/>
      <c r="E139" s="6"/>
      <c r="F139" s="48"/>
      <c r="G139" s="6"/>
      <c r="H139" s="58"/>
    </row>
    <row r="140" spans="1:8" ht="15.75" customHeight="1">
      <c r="A140" s="8"/>
      <c r="B140" s="35"/>
      <c r="E140" s="6"/>
      <c r="F140" s="48"/>
      <c r="G140" s="6"/>
      <c r="H140" s="58"/>
    </row>
    <row r="141" spans="1:8" ht="15.75" customHeight="1">
      <c r="A141" s="8"/>
      <c r="B141" s="35"/>
      <c r="E141" s="6"/>
      <c r="F141" s="48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5"/>
      <c r="E144" s="6"/>
      <c r="F144" s="49"/>
      <c r="G144" s="6"/>
      <c r="H144" s="58"/>
    </row>
    <row r="145" spans="1:8" ht="15.75" customHeight="1">
      <c r="A145" s="8"/>
      <c r="B145" s="35"/>
      <c r="E145" s="6"/>
      <c r="F145" s="49"/>
      <c r="G145" s="6"/>
      <c r="H145" s="58"/>
    </row>
    <row r="146" spans="1:8" ht="15.75" customHeight="1">
      <c r="A146" s="8"/>
      <c r="B146" s="35"/>
      <c r="E146" s="6"/>
      <c r="F146" s="49"/>
      <c r="G146" s="6"/>
      <c r="H146" s="58"/>
    </row>
    <row r="147" spans="1:8" ht="15.75" customHeight="1">
      <c r="A147" s="8"/>
      <c r="B147" s="33"/>
      <c r="E147" s="6"/>
      <c r="F147" s="49"/>
      <c r="G147" s="6"/>
      <c r="H147" s="58"/>
    </row>
    <row r="148" spans="1:8" ht="15.75" customHeight="1">
      <c r="A148" s="8"/>
      <c r="B148" s="33"/>
      <c r="E148" s="6"/>
      <c r="F148" s="49"/>
      <c r="G148" s="6"/>
      <c r="H148" s="58"/>
    </row>
    <row r="149" spans="1:8" ht="15.75" customHeight="1">
      <c r="A149" s="8"/>
      <c r="B149" s="33"/>
      <c r="E149" s="6"/>
      <c r="F149" s="49"/>
      <c r="G149" s="6"/>
      <c r="H149" s="58"/>
    </row>
    <row r="150" spans="1:8" ht="15.75" customHeight="1">
      <c r="A150" s="8"/>
      <c r="B150" s="35"/>
      <c r="E150" s="6"/>
      <c r="F150" s="49"/>
      <c r="G150" s="6"/>
      <c r="H150" s="58"/>
    </row>
    <row r="151" spans="1:8" ht="15.75" customHeight="1">
      <c r="A151" s="8"/>
      <c r="B151" s="35"/>
      <c r="E151" s="6"/>
      <c r="F151" s="49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3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33"/>
      <c r="E166" s="6"/>
      <c r="F166" s="49"/>
      <c r="G166" s="6"/>
      <c r="H166" s="58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</sheetData>
  <autoFilter ref="A2:H141" xr:uid="{00000000-0009-0000-0000-000040000000}">
    <sortState xmlns:xlrd2="http://schemas.microsoft.com/office/spreadsheetml/2017/richdata2" ref="A2:H141">
      <sortCondition descending="1" ref="E2:E14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6" xr:uid="{6D27586A-C6A3-402B-A529-97A0579FBCFE}">
        <sortState xmlns:xlrd2="http://schemas.microsoft.com/office/spreadsheetml/2017/richdata2" ref="A2:H166">
          <sortCondition descending="1" ref="E2:E166"/>
          <sortCondition descending="1" ref="H2:H166"/>
        </sortState>
      </autoFilter>
    </customSheetView>
  </customSheetView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SUM(E3:E203)</f>
        <v>15481.430000000006</v>
      </c>
      <c r="F1" s="48"/>
      <c r="G1" s="70">
        <f t="shared" ref="G1:H1" si="0">SUM(G3:G203)</f>
        <v>2823.7950000000001</v>
      </c>
      <c r="H1" s="71">
        <f t="shared" si="0"/>
        <v>12657.635000000006</v>
      </c>
      <c r="I1" s="31" t="s">
        <v>1864</v>
      </c>
      <c r="J1" s="31">
        <f>G1*1</f>
        <v>2823.7950000000001</v>
      </c>
      <c r="K1" s="31">
        <f>SUM(G1:H1)-J1</f>
        <v>12657.635000000006</v>
      </c>
      <c r="L1" s="31">
        <f>SUM(J1:K1)</f>
        <v>15481.430000000006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3164.2950000000001</v>
      </c>
      <c r="K2" s="31">
        <f>K1+K6+K7</f>
        <v>12998.135000000006</v>
      </c>
      <c r="L2" s="31">
        <f>SUM(J2:K2)</f>
        <v>16162.430000000006</v>
      </c>
    </row>
    <row r="3" spans="1:12" ht="15.75">
      <c r="A3" s="8" t="s">
        <v>2658</v>
      </c>
      <c r="B3" s="84">
        <v>45231</v>
      </c>
      <c r="C3" s="85" t="s">
        <v>4718</v>
      </c>
      <c r="D3" s="86" t="s">
        <v>2005</v>
      </c>
      <c r="E3" s="6">
        <f t="shared" ref="E3:E95" si="1">MID(D3,3,LEN(D3)-2)+0</f>
        <v>3.54</v>
      </c>
      <c r="F3" s="48">
        <v>0</v>
      </c>
      <c r="G3" s="6" t="str">
        <f t="shared" ref="G3:G92" si="2">IFERROR(E3/F3,"")</f>
        <v/>
      </c>
      <c r="H3" s="58">
        <f t="shared" ref="H3:H95" si="3">IF(F3=0,E3,E3-G3)</f>
        <v>3.54</v>
      </c>
      <c r="I3" s="60" t="s">
        <v>1868</v>
      </c>
      <c r="J3" s="61">
        <f>J1-J7+J6</f>
        <v>3164.2950000000001</v>
      </c>
      <c r="K3" s="32"/>
      <c r="L3" s="32"/>
    </row>
    <row r="4" spans="1:12" ht="15.75">
      <c r="A4" s="8" t="s">
        <v>2658</v>
      </c>
      <c r="B4" s="84">
        <v>45232</v>
      </c>
      <c r="C4" s="85" t="s">
        <v>4546</v>
      </c>
      <c r="D4" s="86" t="s">
        <v>4719</v>
      </c>
      <c r="E4" s="6">
        <f t="shared" si="1"/>
        <v>136.65</v>
      </c>
      <c r="F4" s="48">
        <v>0</v>
      </c>
      <c r="G4" s="6" t="str">
        <f t="shared" si="2"/>
        <v/>
      </c>
      <c r="H4" s="58">
        <f t="shared" si="3"/>
        <v>136.65</v>
      </c>
    </row>
    <row r="5" spans="1:12" ht="15.75">
      <c r="A5" s="8" t="s">
        <v>2658</v>
      </c>
      <c r="B5" s="87">
        <v>45233</v>
      </c>
      <c r="C5" s="85" t="s">
        <v>4720</v>
      </c>
      <c r="D5" s="86" t="s">
        <v>1207</v>
      </c>
      <c r="E5" s="6">
        <f t="shared" si="1"/>
        <v>1.52</v>
      </c>
      <c r="F5" s="48">
        <v>0</v>
      </c>
      <c r="G5" s="6" t="str">
        <f t="shared" si="2"/>
        <v/>
      </c>
      <c r="H5" s="58">
        <f t="shared" si="3"/>
        <v>1.52</v>
      </c>
      <c r="I5" s="32" t="s">
        <v>4552</v>
      </c>
      <c r="J5" s="32">
        <f>615+66</f>
        <v>681</v>
      </c>
      <c r="K5" s="32"/>
    </row>
    <row r="6" spans="1:12" ht="15.75">
      <c r="A6" s="8" t="s">
        <v>2658</v>
      </c>
      <c r="B6" s="84">
        <v>45233</v>
      </c>
      <c r="C6" s="85" t="s">
        <v>3397</v>
      </c>
      <c r="D6" s="86" t="s">
        <v>1402</v>
      </c>
      <c r="E6" s="6">
        <f t="shared" si="1"/>
        <v>3.05</v>
      </c>
      <c r="F6" s="48">
        <v>0</v>
      </c>
      <c r="G6" s="6" t="str">
        <f t="shared" si="2"/>
        <v/>
      </c>
      <c r="H6" s="58">
        <f t="shared" si="3"/>
        <v>3.05</v>
      </c>
      <c r="I6" s="32" t="s">
        <v>4625</v>
      </c>
      <c r="J6" s="62">
        <f>J5/2</f>
        <v>340.5</v>
      </c>
      <c r="K6" s="31">
        <f>J5-J6</f>
        <v>340.5</v>
      </c>
    </row>
    <row r="7" spans="1:12" ht="15.75">
      <c r="A7" s="8" t="s">
        <v>2658</v>
      </c>
      <c r="B7" s="84">
        <v>45233</v>
      </c>
      <c r="C7" s="85" t="s">
        <v>2464</v>
      </c>
      <c r="D7" s="86" t="s">
        <v>4721</v>
      </c>
      <c r="E7" s="6">
        <f t="shared" si="1"/>
        <v>36.229999999999997</v>
      </c>
      <c r="F7" s="48">
        <v>2</v>
      </c>
      <c r="G7" s="6">
        <f t="shared" si="2"/>
        <v>18.114999999999998</v>
      </c>
      <c r="H7" s="58">
        <f t="shared" si="3"/>
        <v>18.114999999999998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87">
        <v>45234</v>
      </c>
      <c r="C8" s="85" t="s">
        <v>3169</v>
      </c>
      <c r="D8" s="86" t="s">
        <v>4722</v>
      </c>
      <c r="E8" s="6">
        <f t="shared" si="1"/>
        <v>9.27</v>
      </c>
      <c r="F8" s="48">
        <v>2</v>
      </c>
      <c r="G8" s="6">
        <f t="shared" si="2"/>
        <v>4.6349999999999998</v>
      </c>
      <c r="H8" s="58">
        <f t="shared" si="3"/>
        <v>4.6349999999999998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87">
        <v>45234</v>
      </c>
      <c r="C9" s="85" t="s">
        <v>3169</v>
      </c>
      <c r="D9" s="88" t="s">
        <v>4723</v>
      </c>
      <c r="E9" s="6">
        <f t="shared" si="1"/>
        <v>45.5</v>
      </c>
      <c r="F9" s="48">
        <v>2</v>
      </c>
      <c r="G9" s="6">
        <f t="shared" si="2"/>
        <v>22.75</v>
      </c>
      <c r="H9" s="58">
        <f t="shared" si="3"/>
        <v>22.75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87">
        <v>45235</v>
      </c>
      <c r="C10" s="85" t="s">
        <v>4724</v>
      </c>
      <c r="D10" s="86" t="s">
        <v>2832</v>
      </c>
      <c r="E10" s="6">
        <f t="shared" si="1"/>
        <v>15.13</v>
      </c>
      <c r="F10" s="48">
        <v>2</v>
      </c>
      <c r="G10" s="6">
        <f t="shared" si="2"/>
        <v>7.5650000000000004</v>
      </c>
      <c r="H10" s="58">
        <f t="shared" si="3"/>
        <v>7.5650000000000004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87">
        <v>45235</v>
      </c>
      <c r="C11" s="85" t="s">
        <v>4546</v>
      </c>
      <c r="D11" s="86" t="s">
        <v>4725</v>
      </c>
      <c r="E11" s="6">
        <f t="shared" si="1"/>
        <v>125.26</v>
      </c>
      <c r="F11" s="48">
        <v>2</v>
      </c>
      <c r="G11" s="6">
        <f t="shared" si="2"/>
        <v>62.63</v>
      </c>
      <c r="H11" s="58">
        <f t="shared" si="3"/>
        <v>62.63</v>
      </c>
    </row>
    <row r="12" spans="1:12" ht="15.75">
      <c r="A12" s="8" t="s">
        <v>2658</v>
      </c>
      <c r="B12" s="84">
        <v>45236</v>
      </c>
      <c r="C12" s="85" t="s">
        <v>3</v>
      </c>
      <c r="D12" s="86" t="s">
        <v>1373</v>
      </c>
      <c r="E12" s="6">
        <f t="shared" si="1"/>
        <v>2.75</v>
      </c>
      <c r="F12" s="48">
        <v>2</v>
      </c>
      <c r="G12" s="6">
        <f t="shared" si="2"/>
        <v>1.375</v>
      </c>
      <c r="H12" s="58">
        <f t="shared" si="3"/>
        <v>1.375</v>
      </c>
      <c r="I12" s="1" t="s">
        <v>1818</v>
      </c>
      <c r="J12" s="16">
        <f>J8-K2</f>
        <v>-7400.1350000000057</v>
      </c>
      <c r="K12" s="17">
        <f t="shared" ref="K12:K13" si="4">J12/J8</f>
        <v>-1.3219247945694901</v>
      </c>
    </row>
    <row r="13" spans="1:12" ht="15.75">
      <c r="A13" s="8" t="s">
        <v>2658</v>
      </c>
      <c r="B13" s="87">
        <v>45236</v>
      </c>
      <c r="C13" s="85" t="s">
        <v>2464</v>
      </c>
      <c r="D13" s="86" t="s">
        <v>4726</v>
      </c>
      <c r="E13" s="6">
        <f t="shared" si="1"/>
        <v>40.99</v>
      </c>
      <c r="F13" s="48">
        <v>2</v>
      </c>
      <c r="G13" s="6">
        <f t="shared" si="2"/>
        <v>20.495000000000001</v>
      </c>
      <c r="H13" s="58">
        <f t="shared" si="3"/>
        <v>20.495000000000001</v>
      </c>
      <c r="I13" s="1" t="s">
        <v>1821</v>
      </c>
      <c r="J13" s="16">
        <f>J9-J2</f>
        <v>790.95499999999993</v>
      </c>
      <c r="K13" s="17">
        <f t="shared" si="4"/>
        <v>0.19997598129068958</v>
      </c>
    </row>
    <row r="14" spans="1:12" ht="15.75">
      <c r="A14" s="8" t="s">
        <v>2658</v>
      </c>
      <c r="B14" s="87">
        <v>45237</v>
      </c>
      <c r="C14" s="85" t="s">
        <v>4517</v>
      </c>
      <c r="D14" s="86" t="s">
        <v>4559</v>
      </c>
      <c r="E14" s="6">
        <f t="shared" si="1"/>
        <v>51.37</v>
      </c>
      <c r="F14" s="48">
        <v>2</v>
      </c>
      <c r="G14" s="6">
        <f t="shared" si="2"/>
        <v>25.684999999999999</v>
      </c>
      <c r="H14" s="58">
        <f t="shared" si="3"/>
        <v>25.684999999999999</v>
      </c>
    </row>
    <row r="15" spans="1:12" ht="15.75">
      <c r="A15" s="8" t="s">
        <v>2658</v>
      </c>
      <c r="B15" s="84">
        <v>45237</v>
      </c>
      <c r="C15" s="85" t="s">
        <v>4727</v>
      </c>
      <c r="D15" s="86" t="s">
        <v>2005</v>
      </c>
      <c r="E15" s="6">
        <f t="shared" si="1"/>
        <v>3.54</v>
      </c>
      <c r="F15" s="48">
        <v>0</v>
      </c>
      <c r="G15" s="6" t="str">
        <f t="shared" si="2"/>
        <v/>
      </c>
      <c r="H15" s="58">
        <f t="shared" si="3"/>
        <v>3.54</v>
      </c>
    </row>
    <row r="16" spans="1:12" ht="15.75">
      <c r="A16" s="8" t="s">
        <v>2658</v>
      </c>
      <c r="B16" s="87">
        <v>45237</v>
      </c>
      <c r="C16" s="85" t="s">
        <v>3980</v>
      </c>
      <c r="D16" s="86" t="s">
        <v>343</v>
      </c>
      <c r="E16" s="6">
        <f t="shared" si="1"/>
        <v>8.6</v>
      </c>
      <c r="F16" s="48">
        <v>0</v>
      </c>
      <c r="G16" s="6" t="str">
        <f t="shared" si="2"/>
        <v/>
      </c>
      <c r="H16" s="58">
        <f t="shared" si="3"/>
        <v>8.6</v>
      </c>
    </row>
    <row r="17" spans="1:10" ht="15.75">
      <c r="A17" s="8" t="s">
        <v>2658</v>
      </c>
      <c r="B17" s="87">
        <v>45237</v>
      </c>
      <c r="C17" s="85" t="s">
        <v>4728</v>
      </c>
      <c r="D17" s="86" t="s">
        <v>1077</v>
      </c>
      <c r="E17" s="6">
        <f t="shared" si="1"/>
        <v>1.9</v>
      </c>
      <c r="F17" s="48">
        <v>2</v>
      </c>
      <c r="G17" s="6">
        <f t="shared" si="2"/>
        <v>0.95</v>
      </c>
      <c r="H17" s="58">
        <f t="shared" si="3"/>
        <v>0.95</v>
      </c>
    </row>
    <row r="18" spans="1:10" ht="15.75">
      <c r="A18" s="8" t="s">
        <v>2658</v>
      </c>
      <c r="B18" s="87">
        <v>45238</v>
      </c>
      <c r="C18" s="85" t="s">
        <v>4151</v>
      </c>
      <c r="D18" s="88" t="s">
        <v>4729</v>
      </c>
      <c r="E18" s="6">
        <f t="shared" si="1"/>
        <v>126.69</v>
      </c>
      <c r="F18" s="48">
        <v>1</v>
      </c>
      <c r="G18" s="6">
        <f t="shared" si="2"/>
        <v>126.69</v>
      </c>
      <c r="H18" s="58">
        <f t="shared" si="3"/>
        <v>0</v>
      </c>
    </row>
    <row r="19" spans="1:10" ht="15.75">
      <c r="A19" s="8" t="s">
        <v>2658</v>
      </c>
      <c r="B19" s="87">
        <v>45238</v>
      </c>
      <c r="C19" s="85" t="s">
        <v>4730</v>
      </c>
      <c r="D19" s="86" t="s">
        <v>692</v>
      </c>
      <c r="E19" s="6">
        <f t="shared" si="1"/>
        <v>25</v>
      </c>
      <c r="F19" s="48">
        <v>2</v>
      </c>
      <c r="G19" s="6">
        <f t="shared" si="2"/>
        <v>12.5</v>
      </c>
      <c r="H19" s="58">
        <f t="shared" si="3"/>
        <v>12.5</v>
      </c>
    </row>
    <row r="20" spans="1:10" ht="15.75">
      <c r="A20" s="8" t="s">
        <v>2658</v>
      </c>
      <c r="B20" s="87">
        <v>45238</v>
      </c>
      <c r="C20" s="85" t="s">
        <v>4731</v>
      </c>
      <c r="D20" s="86" t="s">
        <v>1623</v>
      </c>
      <c r="E20" s="6">
        <f t="shared" si="1"/>
        <v>3.12</v>
      </c>
      <c r="F20" s="48">
        <v>0</v>
      </c>
      <c r="G20" s="6" t="str">
        <f t="shared" si="2"/>
        <v/>
      </c>
      <c r="H20" s="58">
        <f t="shared" si="3"/>
        <v>3.12</v>
      </c>
    </row>
    <row r="21" spans="1:10" ht="15.75" customHeight="1">
      <c r="A21" s="8" t="s">
        <v>2658</v>
      </c>
      <c r="B21" s="87">
        <v>45238</v>
      </c>
      <c r="C21" s="85" t="s">
        <v>2438</v>
      </c>
      <c r="D21" s="86" t="s">
        <v>2911</v>
      </c>
      <c r="E21" s="6">
        <f t="shared" si="1"/>
        <v>21.98</v>
      </c>
      <c r="F21" s="48">
        <v>2</v>
      </c>
      <c r="G21" s="6">
        <f t="shared" si="2"/>
        <v>10.99</v>
      </c>
      <c r="H21" s="58">
        <f t="shared" si="3"/>
        <v>10.99</v>
      </c>
    </row>
    <row r="22" spans="1:10" ht="15.75" customHeight="1">
      <c r="A22" s="8" t="s">
        <v>2658</v>
      </c>
      <c r="B22" s="87">
        <v>45238</v>
      </c>
      <c r="C22" s="85" t="s">
        <v>3009</v>
      </c>
      <c r="D22" s="86" t="s">
        <v>3289</v>
      </c>
      <c r="E22" s="6">
        <f t="shared" si="1"/>
        <v>170</v>
      </c>
      <c r="F22" s="48">
        <v>0</v>
      </c>
      <c r="G22" s="6" t="str">
        <f t="shared" si="2"/>
        <v/>
      </c>
      <c r="H22" s="58">
        <f t="shared" si="3"/>
        <v>170</v>
      </c>
      <c r="J22" s="36"/>
    </row>
    <row r="23" spans="1:10" ht="15.75" customHeight="1">
      <c r="A23" s="8" t="s">
        <v>2658</v>
      </c>
      <c r="B23" s="87">
        <v>45238</v>
      </c>
      <c r="C23" s="85" t="s">
        <v>4732</v>
      </c>
      <c r="D23" s="86" t="s">
        <v>1623</v>
      </c>
      <c r="E23" s="6">
        <f t="shared" si="1"/>
        <v>3.12</v>
      </c>
      <c r="F23" s="48">
        <v>2</v>
      </c>
      <c r="G23" s="6">
        <f t="shared" si="2"/>
        <v>1.56</v>
      </c>
      <c r="H23" s="58">
        <f t="shared" si="3"/>
        <v>1.56</v>
      </c>
      <c r="J23" s="36"/>
    </row>
    <row r="24" spans="1:10" ht="15.75" customHeight="1">
      <c r="A24" s="8" t="s">
        <v>2658</v>
      </c>
      <c r="B24" s="84">
        <v>45239</v>
      </c>
      <c r="C24" s="85" t="s">
        <v>1096</v>
      </c>
      <c r="D24" s="86" t="s">
        <v>4733</v>
      </c>
      <c r="E24" s="6">
        <f t="shared" si="1"/>
        <v>38.340000000000003</v>
      </c>
      <c r="F24" s="48">
        <v>0</v>
      </c>
      <c r="G24" s="6" t="str">
        <f t="shared" si="2"/>
        <v/>
      </c>
      <c r="H24" s="58">
        <f t="shared" si="3"/>
        <v>38.340000000000003</v>
      </c>
    </row>
    <row r="25" spans="1:10" ht="15.75" customHeight="1">
      <c r="A25" s="8" t="s">
        <v>2658</v>
      </c>
      <c r="B25" s="84">
        <v>45239</v>
      </c>
      <c r="C25" s="85" t="s">
        <v>3025</v>
      </c>
      <c r="D25" s="86" t="s">
        <v>4734</v>
      </c>
      <c r="E25" s="6">
        <f t="shared" si="1"/>
        <v>35.35</v>
      </c>
      <c r="F25" s="48">
        <v>2</v>
      </c>
      <c r="G25" s="6">
        <f t="shared" si="2"/>
        <v>17.675000000000001</v>
      </c>
      <c r="H25" s="58">
        <f t="shared" si="3"/>
        <v>17.675000000000001</v>
      </c>
    </row>
    <row r="26" spans="1:10" ht="15.75" customHeight="1">
      <c r="A26" s="8" t="s">
        <v>2658</v>
      </c>
      <c r="B26" s="87">
        <v>45239</v>
      </c>
      <c r="C26" s="85" t="s">
        <v>4735</v>
      </c>
      <c r="D26" s="86" t="s">
        <v>2005</v>
      </c>
      <c r="E26" s="6">
        <f t="shared" si="1"/>
        <v>3.54</v>
      </c>
      <c r="F26" s="48">
        <v>0</v>
      </c>
      <c r="G26" s="6" t="str">
        <f t="shared" si="2"/>
        <v/>
      </c>
      <c r="H26" s="58">
        <f t="shared" si="3"/>
        <v>3.54</v>
      </c>
    </row>
    <row r="27" spans="1:10" ht="15.75" customHeight="1">
      <c r="A27" s="8" t="s">
        <v>2658</v>
      </c>
      <c r="B27" s="87">
        <v>45240</v>
      </c>
      <c r="C27" s="85" t="s">
        <v>41</v>
      </c>
      <c r="D27" s="86" t="s">
        <v>2287</v>
      </c>
      <c r="E27" s="6">
        <f t="shared" si="1"/>
        <v>10.050000000000001</v>
      </c>
      <c r="F27" s="48">
        <v>2</v>
      </c>
      <c r="G27" s="6">
        <f t="shared" si="2"/>
        <v>5.0250000000000004</v>
      </c>
      <c r="H27" s="58">
        <f t="shared" si="3"/>
        <v>5.0250000000000004</v>
      </c>
    </row>
    <row r="28" spans="1:10" ht="15.75" customHeight="1">
      <c r="A28" s="8" t="s">
        <v>2658</v>
      </c>
      <c r="B28" s="87">
        <v>45240</v>
      </c>
      <c r="C28" s="85" t="s">
        <v>2263</v>
      </c>
      <c r="D28" s="86" t="s">
        <v>2673</v>
      </c>
      <c r="E28" s="6">
        <f t="shared" si="1"/>
        <v>148</v>
      </c>
      <c r="F28" s="48">
        <v>0</v>
      </c>
      <c r="G28" s="6" t="str">
        <f t="shared" si="2"/>
        <v/>
      </c>
      <c r="H28" s="58">
        <f t="shared" si="3"/>
        <v>148</v>
      </c>
    </row>
    <row r="29" spans="1:10" ht="15.75" customHeight="1">
      <c r="A29" s="8" t="s">
        <v>2658</v>
      </c>
      <c r="B29" s="84">
        <v>45240</v>
      </c>
      <c r="C29" s="85" t="s">
        <v>2404</v>
      </c>
      <c r="D29" s="88" t="s">
        <v>3922</v>
      </c>
      <c r="E29" s="6">
        <f t="shared" si="1"/>
        <v>37.479999999999997</v>
      </c>
      <c r="F29" s="48">
        <v>2</v>
      </c>
      <c r="G29" s="6">
        <f t="shared" si="2"/>
        <v>18.739999999999998</v>
      </c>
      <c r="H29" s="58">
        <f t="shared" si="3"/>
        <v>18.739999999999998</v>
      </c>
    </row>
    <row r="30" spans="1:10" ht="15.75" customHeight="1">
      <c r="A30" s="8" t="s">
        <v>2658</v>
      </c>
      <c r="B30" s="84">
        <v>45240</v>
      </c>
      <c r="C30" s="85" t="s">
        <v>2404</v>
      </c>
      <c r="D30" s="86" t="s">
        <v>4736</v>
      </c>
      <c r="E30" s="6">
        <f t="shared" si="1"/>
        <v>83.28</v>
      </c>
      <c r="F30" s="48">
        <v>2</v>
      </c>
      <c r="G30" s="6">
        <f t="shared" si="2"/>
        <v>41.64</v>
      </c>
      <c r="H30" s="58">
        <f t="shared" si="3"/>
        <v>41.64</v>
      </c>
    </row>
    <row r="31" spans="1:10" ht="15.75" customHeight="1">
      <c r="A31" s="8" t="s">
        <v>2658</v>
      </c>
      <c r="B31" s="87">
        <v>45240</v>
      </c>
      <c r="C31" s="85" t="s">
        <v>4737</v>
      </c>
      <c r="D31" s="86" t="s">
        <v>721</v>
      </c>
      <c r="E31" s="6">
        <f t="shared" si="1"/>
        <v>90</v>
      </c>
      <c r="F31" s="48">
        <v>2</v>
      </c>
      <c r="G31" s="6">
        <f t="shared" si="2"/>
        <v>45</v>
      </c>
      <c r="H31" s="58">
        <f t="shared" si="3"/>
        <v>45</v>
      </c>
    </row>
    <row r="32" spans="1:10" ht="15.75" customHeight="1">
      <c r="A32" s="8" t="s">
        <v>2658</v>
      </c>
      <c r="B32" s="84">
        <v>45241</v>
      </c>
      <c r="C32" s="85" t="s">
        <v>4738</v>
      </c>
      <c r="D32" s="86" t="s">
        <v>270</v>
      </c>
      <c r="E32" s="6">
        <f t="shared" si="1"/>
        <v>3</v>
      </c>
      <c r="F32" s="48">
        <v>0</v>
      </c>
      <c r="G32" s="6" t="str">
        <f t="shared" si="2"/>
        <v/>
      </c>
      <c r="H32" s="58">
        <f t="shared" si="3"/>
        <v>3</v>
      </c>
    </row>
    <row r="33" spans="1:8" ht="15.75" customHeight="1">
      <c r="A33" s="8" t="s">
        <v>2658</v>
      </c>
      <c r="B33" s="84">
        <v>45241</v>
      </c>
      <c r="C33" s="85" t="s">
        <v>2404</v>
      </c>
      <c r="D33" s="86" t="s">
        <v>1084</v>
      </c>
      <c r="E33" s="6">
        <f t="shared" si="1"/>
        <v>24.95</v>
      </c>
      <c r="F33" s="48">
        <v>2</v>
      </c>
      <c r="G33" s="6">
        <f t="shared" si="2"/>
        <v>12.475</v>
      </c>
      <c r="H33" s="58">
        <f t="shared" si="3"/>
        <v>12.475</v>
      </c>
    </row>
    <row r="34" spans="1:8" ht="15.75" customHeight="1">
      <c r="A34" s="8" t="s">
        <v>2658</v>
      </c>
      <c r="B34" s="87">
        <v>45241</v>
      </c>
      <c r="C34" s="85" t="s">
        <v>1385</v>
      </c>
      <c r="D34" s="86" t="s">
        <v>4739</v>
      </c>
      <c r="E34" s="6">
        <f t="shared" si="1"/>
        <v>14.94</v>
      </c>
      <c r="F34" s="48">
        <v>2</v>
      </c>
      <c r="G34" s="6">
        <f t="shared" si="2"/>
        <v>7.47</v>
      </c>
      <c r="H34" s="58">
        <f t="shared" si="3"/>
        <v>7.47</v>
      </c>
    </row>
    <row r="35" spans="1:8" ht="15.75" customHeight="1">
      <c r="A35" s="8" t="s">
        <v>2658</v>
      </c>
      <c r="B35" s="84">
        <v>45242</v>
      </c>
      <c r="C35" s="85" t="s">
        <v>4740</v>
      </c>
      <c r="D35" s="86" t="s">
        <v>517</v>
      </c>
      <c r="E35" s="6">
        <f t="shared" si="1"/>
        <v>14</v>
      </c>
      <c r="F35" s="48">
        <v>2</v>
      </c>
      <c r="G35" s="6">
        <f t="shared" si="2"/>
        <v>7</v>
      </c>
      <c r="H35" s="58">
        <f t="shared" si="3"/>
        <v>7</v>
      </c>
    </row>
    <row r="36" spans="1:8" ht="15.75" customHeight="1">
      <c r="A36" s="8" t="s">
        <v>2658</v>
      </c>
      <c r="B36" s="84">
        <v>45242</v>
      </c>
      <c r="C36" s="85" t="s">
        <v>4551</v>
      </c>
      <c r="D36" s="86" t="s">
        <v>4741</v>
      </c>
      <c r="E36" s="6">
        <f t="shared" si="1"/>
        <v>58.53</v>
      </c>
      <c r="F36" s="48">
        <v>2</v>
      </c>
      <c r="G36" s="6">
        <f t="shared" si="2"/>
        <v>29.265000000000001</v>
      </c>
      <c r="H36" s="58">
        <f t="shared" si="3"/>
        <v>29.265000000000001</v>
      </c>
    </row>
    <row r="37" spans="1:8" ht="15.75" customHeight="1">
      <c r="A37" s="8" t="s">
        <v>2658</v>
      </c>
      <c r="B37" s="87">
        <v>45242</v>
      </c>
      <c r="C37" s="85" t="s">
        <v>4742</v>
      </c>
      <c r="D37" s="86" t="s">
        <v>4743</v>
      </c>
      <c r="E37" s="6">
        <f t="shared" si="1"/>
        <v>219.99</v>
      </c>
      <c r="F37" s="48">
        <v>2</v>
      </c>
      <c r="G37" s="6">
        <f t="shared" si="2"/>
        <v>109.995</v>
      </c>
      <c r="H37" s="58">
        <f t="shared" si="3"/>
        <v>109.995</v>
      </c>
    </row>
    <row r="38" spans="1:8" ht="15.75" customHeight="1">
      <c r="A38" s="8" t="s">
        <v>2658</v>
      </c>
      <c r="B38" s="87">
        <v>45242</v>
      </c>
      <c r="C38" s="85" t="s">
        <v>4744</v>
      </c>
      <c r="D38" s="86" t="s">
        <v>4743</v>
      </c>
      <c r="E38" s="6">
        <f t="shared" si="1"/>
        <v>219.99</v>
      </c>
      <c r="F38" s="48">
        <v>2</v>
      </c>
      <c r="G38" s="6">
        <f t="shared" si="2"/>
        <v>109.995</v>
      </c>
      <c r="H38" s="58">
        <f t="shared" si="3"/>
        <v>109.995</v>
      </c>
    </row>
    <row r="39" spans="1:8" ht="15.75" customHeight="1">
      <c r="A39" s="8" t="s">
        <v>2658</v>
      </c>
      <c r="B39" s="84">
        <v>45242</v>
      </c>
      <c r="C39" s="85" t="s">
        <v>4745</v>
      </c>
      <c r="D39" s="86" t="s">
        <v>4743</v>
      </c>
      <c r="E39" s="6">
        <f t="shared" si="1"/>
        <v>219.99</v>
      </c>
      <c r="F39" s="48">
        <v>2</v>
      </c>
      <c r="G39" s="6">
        <f t="shared" si="2"/>
        <v>109.995</v>
      </c>
      <c r="H39" s="58">
        <f t="shared" si="3"/>
        <v>109.995</v>
      </c>
    </row>
    <row r="40" spans="1:8" ht="15.75" customHeight="1">
      <c r="A40" s="8" t="s">
        <v>2658</v>
      </c>
      <c r="B40" s="87">
        <v>45243</v>
      </c>
      <c r="C40" s="85" t="s">
        <v>4746</v>
      </c>
      <c r="D40" s="86" t="s">
        <v>2137</v>
      </c>
      <c r="E40" s="6">
        <f t="shared" si="1"/>
        <v>9.4</v>
      </c>
      <c r="F40" s="48">
        <v>2</v>
      </c>
      <c r="G40" s="6">
        <f t="shared" si="2"/>
        <v>4.7</v>
      </c>
      <c r="H40" s="58">
        <f t="shared" si="3"/>
        <v>4.7</v>
      </c>
    </row>
    <row r="41" spans="1:8" ht="15.75" customHeight="1">
      <c r="A41" s="8" t="s">
        <v>2658</v>
      </c>
      <c r="B41" s="87">
        <v>45243</v>
      </c>
      <c r="C41" s="85" t="s">
        <v>3916</v>
      </c>
      <c r="D41" s="86" t="s">
        <v>749</v>
      </c>
      <c r="E41" s="6">
        <f t="shared" si="1"/>
        <v>70</v>
      </c>
      <c r="F41" s="48">
        <v>2</v>
      </c>
      <c r="G41" s="6">
        <f t="shared" si="2"/>
        <v>35</v>
      </c>
      <c r="H41" s="58">
        <f t="shared" si="3"/>
        <v>35</v>
      </c>
    </row>
    <row r="42" spans="1:8" ht="15.75" customHeight="1">
      <c r="A42" s="8" t="s">
        <v>2658</v>
      </c>
      <c r="B42" s="87">
        <v>45243</v>
      </c>
      <c r="C42" s="85" t="s">
        <v>55</v>
      </c>
      <c r="D42" s="86" t="s">
        <v>2127</v>
      </c>
      <c r="E42" s="6">
        <f t="shared" si="1"/>
        <v>9.1999999999999993</v>
      </c>
      <c r="F42" s="48">
        <v>2</v>
      </c>
      <c r="G42" s="6">
        <f t="shared" si="2"/>
        <v>4.5999999999999996</v>
      </c>
      <c r="H42" s="58">
        <f t="shared" si="3"/>
        <v>4.5999999999999996</v>
      </c>
    </row>
    <row r="43" spans="1:8" ht="15.75" customHeight="1">
      <c r="A43" s="8" t="s">
        <v>2658</v>
      </c>
      <c r="B43" s="87">
        <v>45243</v>
      </c>
      <c r="C43" s="85" t="s">
        <v>4747</v>
      </c>
      <c r="D43" s="86" t="s">
        <v>4748</v>
      </c>
      <c r="E43" s="6">
        <f t="shared" si="1"/>
        <v>135.84</v>
      </c>
      <c r="F43" s="48">
        <v>0</v>
      </c>
      <c r="G43" s="6" t="str">
        <f t="shared" si="2"/>
        <v/>
      </c>
      <c r="H43" s="58">
        <f t="shared" si="3"/>
        <v>135.84</v>
      </c>
    </row>
    <row r="44" spans="1:8" ht="15.75" customHeight="1">
      <c r="A44" s="8" t="s">
        <v>2658</v>
      </c>
      <c r="B44" s="87">
        <v>45243</v>
      </c>
      <c r="C44" s="85" t="s">
        <v>70</v>
      </c>
      <c r="D44" s="86" t="s">
        <v>1200</v>
      </c>
      <c r="E44" s="6">
        <f t="shared" si="1"/>
        <v>1.72</v>
      </c>
      <c r="F44" s="48">
        <v>2</v>
      </c>
      <c r="G44" s="6">
        <f t="shared" si="2"/>
        <v>0.86</v>
      </c>
      <c r="H44" s="58">
        <f t="shared" si="3"/>
        <v>0.86</v>
      </c>
    </row>
    <row r="45" spans="1:8" ht="15.75" customHeight="1">
      <c r="A45" s="8" t="s">
        <v>2658</v>
      </c>
      <c r="B45" s="87">
        <v>45243</v>
      </c>
      <c r="C45" s="89" t="s">
        <v>4749</v>
      </c>
      <c r="D45" s="88" t="s">
        <v>2306</v>
      </c>
      <c r="E45" s="6">
        <f t="shared" si="1"/>
        <v>6.3</v>
      </c>
      <c r="F45" s="48">
        <v>1</v>
      </c>
      <c r="G45" s="6">
        <f t="shared" si="2"/>
        <v>6.3</v>
      </c>
      <c r="H45" s="58">
        <f t="shared" si="3"/>
        <v>0</v>
      </c>
    </row>
    <row r="46" spans="1:8" ht="15.75" customHeight="1">
      <c r="A46" s="8" t="s">
        <v>2658</v>
      </c>
      <c r="B46" s="84">
        <v>45244</v>
      </c>
      <c r="C46" s="85" t="s">
        <v>4750</v>
      </c>
      <c r="D46" s="86" t="s">
        <v>4203</v>
      </c>
      <c r="E46" s="6">
        <f t="shared" si="1"/>
        <v>0.99</v>
      </c>
      <c r="F46" s="48">
        <v>0</v>
      </c>
      <c r="G46" s="6" t="str">
        <f t="shared" si="2"/>
        <v/>
      </c>
      <c r="H46" s="58">
        <f t="shared" si="3"/>
        <v>0.99</v>
      </c>
    </row>
    <row r="47" spans="1:8" ht="15.75" customHeight="1">
      <c r="A47" s="8" t="s">
        <v>2658</v>
      </c>
      <c r="B47" s="87">
        <v>45245</v>
      </c>
      <c r="C47" s="85" t="s">
        <v>4751</v>
      </c>
      <c r="D47" s="86" t="s">
        <v>2005</v>
      </c>
      <c r="E47" s="6">
        <f t="shared" si="1"/>
        <v>3.54</v>
      </c>
      <c r="F47" s="48">
        <v>0</v>
      </c>
      <c r="G47" s="6" t="str">
        <f t="shared" si="2"/>
        <v/>
      </c>
      <c r="H47" s="58">
        <f t="shared" si="3"/>
        <v>3.54</v>
      </c>
    </row>
    <row r="48" spans="1:8" ht="15.75" customHeight="1">
      <c r="A48" s="8" t="s">
        <v>2658</v>
      </c>
      <c r="B48" s="87">
        <v>45245</v>
      </c>
      <c r="C48" s="85" t="s">
        <v>1096</v>
      </c>
      <c r="D48" s="86" t="s">
        <v>4752</v>
      </c>
      <c r="E48" s="6">
        <f t="shared" si="1"/>
        <v>12.33</v>
      </c>
      <c r="F48" s="48">
        <v>0</v>
      </c>
      <c r="G48" s="6" t="str">
        <f t="shared" si="2"/>
        <v/>
      </c>
      <c r="H48" s="58">
        <f t="shared" si="3"/>
        <v>12.33</v>
      </c>
    </row>
    <row r="49" spans="1:8" ht="15.75" customHeight="1">
      <c r="A49" s="8" t="s">
        <v>2658</v>
      </c>
      <c r="B49" s="84">
        <v>45246</v>
      </c>
      <c r="C49" s="85" t="s">
        <v>4753</v>
      </c>
      <c r="D49" s="86" t="s">
        <v>4754</v>
      </c>
      <c r="E49" s="6">
        <f t="shared" si="1"/>
        <v>3.82</v>
      </c>
      <c r="F49" s="48">
        <v>0</v>
      </c>
      <c r="G49" s="6" t="str">
        <f t="shared" si="2"/>
        <v/>
      </c>
      <c r="H49" s="58">
        <f t="shared" si="3"/>
        <v>3.82</v>
      </c>
    </row>
    <row r="50" spans="1:8" ht="15.75" customHeight="1">
      <c r="A50" s="8" t="s">
        <v>2658</v>
      </c>
      <c r="B50" s="87">
        <v>45246</v>
      </c>
      <c r="C50" s="85" t="s">
        <v>4755</v>
      </c>
      <c r="D50" s="86" t="s">
        <v>4756</v>
      </c>
      <c r="E50" s="6">
        <f t="shared" si="1"/>
        <v>168</v>
      </c>
      <c r="F50" s="48">
        <v>1</v>
      </c>
      <c r="G50" s="6">
        <f t="shared" si="2"/>
        <v>168</v>
      </c>
      <c r="H50" s="58">
        <f t="shared" si="3"/>
        <v>0</v>
      </c>
    </row>
    <row r="51" spans="1:8" ht="15.75" customHeight="1">
      <c r="A51" s="8" t="s">
        <v>2658</v>
      </c>
      <c r="B51" s="84">
        <v>45246</v>
      </c>
      <c r="C51" s="85" t="s">
        <v>4757</v>
      </c>
      <c r="D51" s="86" t="s">
        <v>657</v>
      </c>
      <c r="E51" s="6">
        <f t="shared" si="1"/>
        <v>4.5999999999999996</v>
      </c>
      <c r="F51" s="48">
        <v>0</v>
      </c>
      <c r="G51" s="6" t="str">
        <f t="shared" si="2"/>
        <v/>
      </c>
      <c r="H51" s="58">
        <f t="shared" si="3"/>
        <v>4.5999999999999996</v>
      </c>
    </row>
    <row r="52" spans="1:8" ht="15.75" customHeight="1">
      <c r="A52" s="8" t="s">
        <v>2658</v>
      </c>
      <c r="B52" s="87">
        <v>45246</v>
      </c>
      <c r="C52" s="85" t="s">
        <v>4758</v>
      </c>
      <c r="D52" s="86" t="s">
        <v>4759</v>
      </c>
      <c r="E52" s="6">
        <f t="shared" si="1"/>
        <v>85.8</v>
      </c>
      <c r="F52" s="48">
        <v>1</v>
      </c>
      <c r="G52" s="6">
        <f t="shared" si="2"/>
        <v>85.8</v>
      </c>
      <c r="H52" s="58">
        <f t="shared" si="3"/>
        <v>0</v>
      </c>
    </row>
    <row r="53" spans="1:8" ht="15.75" customHeight="1">
      <c r="A53" s="8" t="s">
        <v>2658</v>
      </c>
      <c r="B53" s="87">
        <v>45247</v>
      </c>
      <c r="C53" s="85" t="s">
        <v>4760</v>
      </c>
      <c r="D53" s="86" t="s">
        <v>1623</v>
      </c>
      <c r="E53" s="6">
        <f t="shared" si="1"/>
        <v>3.12</v>
      </c>
      <c r="F53" s="48">
        <v>0</v>
      </c>
      <c r="G53" s="6" t="str">
        <f t="shared" si="2"/>
        <v/>
      </c>
      <c r="H53" s="58">
        <f t="shared" si="3"/>
        <v>3.12</v>
      </c>
    </row>
    <row r="54" spans="1:8" ht="15.75" customHeight="1">
      <c r="A54" s="8" t="s">
        <v>2658</v>
      </c>
      <c r="B54" s="87">
        <v>45248</v>
      </c>
      <c r="C54" s="85" t="s">
        <v>4761</v>
      </c>
      <c r="D54" s="88" t="s">
        <v>471</v>
      </c>
      <c r="E54" s="6">
        <f t="shared" si="1"/>
        <v>20</v>
      </c>
      <c r="F54" s="48">
        <v>2</v>
      </c>
      <c r="G54" s="6">
        <f t="shared" si="2"/>
        <v>10</v>
      </c>
      <c r="H54" s="58">
        <f t="shared" si="3"/>
        <v>10</v>
      </c>
    </row>
    <row r="55" spans="1:8" ht="15.75" customHeight="1">
      <c r="A55" s="8" t="s">
        <v>2658</v>
      </c>
      <c r="B55" s="84">
        <v>45248</v>
      </c>
      <c r="C55" s="85" t="s">
        <v>4762</v>
      </c>
      <c r="D55" s="86" t="s">
        <v>4763</v>
      </c>
      <c r="E55" s="6">
        <f t="shared" si="1"/>
        <v>9058.33</v>
      </c>
      <c r="F55" s="48">
        <v>0</v>
      </c>
      <c r="G55" s="6" t="str">
        <f t="shared" si="2"/>
        <v/>
      </c>
      <c r="H55" s="58">
        <f t="shared" si="3"/>
        <v>9058.33</v>
      </c>
    </row>
    <row r="56" spans="1:8" ht="15.75" customHeight="1">
      <c r="A56" s="8" t="s">
        <v>2658</v>
      </c>
      <c r="B56" s="84">
        <v>45249</v>
      </c>
      <c r="C56" s="85" t="s">
        <v>4764</v>
      </c>
      <c r="D56" s="86" t="s">
        <v>1940</v>
      </c>
      <c r="E56" s="6">
        <f t="shared" si="1"/>
        <v>44.9</v>
      </c>
      <c r="F56" s="48">
        <v>2</v>
      </c>
      <c r="G56" s="6">
        <f t="shared" si="2"/>
        <v>22.45</v>
      </c>
      <c r="H56" s="58">
        <f t="shared" si="3"/>
        <v>22.45</v>
      </c>
    </row>
    <row r="57" spans="1:8" ht="15.75" customHeight="1">
      <c r="A57" s="8" t="s">
        <v>2658</v>
      </c>
      <c r="B57" s="87">
        <v>45249</v>
      </c>
      <c r="C57" s="85" t="s">
        <v>3950</v>
      </c>
      <c r="D57" s="86" t="s">
        <v>4765</v>
      </c>
      <c r="E57" s="6">
        <f t="shared" si="1"/>
        <v>25.99</v>
      </c>
      <c r="F57" s="48">
        <v>2</v>
      </c>
      <c r="G57" s="6">
        <f t="shared" si="2"/>
        <v>12.994999999999999</v>
      </c>
      <c r="H57" s="58">
        <f t="shared" si="3"/>
        <v>12.994999999999999</v>
      </c>
    </row>
    <row r="58" spans="1:8" ht="15.75" customHeight="1">
      <c r="A58" s="8" t="s">
        <v>2658</v>
      </c>
      <c r="B58" s="87">
        <v>45249</v>
      </c>
      <c r="C58" s="85" t="s">
        <v>70</v>
      </c>
      <c r="D58" s="86" t="s">
        <v>2180</v>
      </c>
      <c r="E58" s="6">
        <f t="shared" si="1"/>
        <v>2.4500000000000002</v>
      </c>
      <c r="F58" s="48">
        <v>2</v>
      </c>
      <c r="G58" s="6">
        <f t="shared" si="2"/>
        <v>1.2250000000000001</v>
      </c>
      <c r="H58" s="58">
        <f t="shared" si="3"/>
        <v>1.2250000000000001</v>
      </c>
    </row>
    <row r="59" spans="1:8" ht="15.75" customHeight="1">
      <c r="A59" s="8" t="s">
        <v>2658</v>
      </c>
      <c r="B59" s="87">
        <v>45249</v>
      </c>
      <c r="C59" s="85" t="s">
        <v>55</v>
      </c>
      <c r="D59" s="86" t="s">
        <v>2780</v>
      </c>
      <c r="E59" s="6">
        <f t="shared" si="1"/>
        <v>4.0999999999999996</v>
      </c>
      <c r="F59" s="48">
        <v>2</v>
      </c>
      <c r="G59" s="6">
        <f t="shared" si="2"/>
        <v>2.0499999999999998</v>
      </c>
      <c r="H59" s="58">
        <f t="shared" si="3"/>
        <v>2.0499999999999998</v>
      </c>
    </row>
    <row r="60" spans="1:8" ht="15.75" customHeight="1">
      <c r="A60" s="8" t="s">
        <v>2658</v>
      </c>
      <c r="B60" s="84">
        <v>45250</v>
      </c>
      <c r="C60" s="85" t="s">
        <v>4766</v>
      </c>
      <c r="D60" s="86" t="s">
        <v>4767</v>
      </c>
      <c r="E60" s="6">
        <f t="shared" si="1"/>
        <v>602.75</v>
      </c>
      <c r="F60" s="48">
        <v>2</v>
      </c>
      <c r="G60" s="6">
        <f t="shared" si="2"/>
        <v>301.375</v>
      </c>
      <c r="H60" s="58">
        <f t="shared" si="3"/>
        <v>301.375</v>
      </c>
    </row>
    <row r="61" spans="1:8" ht="15.75" customHeight="1">
      <c r="A61" s="8" t="s">
        <v>2658</v>
      </c>
      <c r="B61" s="87">
        <v>45250</v>
      </c>
      <c r="C61" s="85" t="s">
        <v>4768</v>
      </c>
      <c r="D61" s="86" t="s">
        <v>4769</v>
      </c>
      <c r="E61" s="6">
        <f t="shared" si="1"/>
        <v>352</v>
      </c>
      <c r="F61" s="48">
        <v>2</v>
      </c>
      <c r="G61" s="6">
        <f t="shared" si="2"/>
        <v>176</v>
      </c>
      <c r="H61" s="58">
        <f t="shared" si="3"/>
        <v>176</v>
      </c>
    </row>
    <row r="62" spans="1:8" ht="15.75" customHeight="1">
      <c r="A62" s="8" t="s">
        <v>2658</v>
      </c>
      <c r="B62" s="87">
        <v>45251</v>
      </c>
      <c r="C62" s="85" t="s">
        <v>4191</v>
      </c>
      <c r="D62" s="86" t="s">
        <v>270</v>
      </c>
      <c r="E62" s="6">
        <f t="shared" si="1"/>
        <v>3</v>
      </c>
      <c r="F62" s="48">
        <v>2</v>
      </c>
      <c r="G62" s="6">
        <f t="shared" si="2"/>
        <v>1.5</v>
      </c>
      <c r="H62" s="58">
        <f t="shared" si="3"/>
        <v>1.5</v>
      </c>
    </row>
    <row r="63" spans="1:8" ht="15.75" customHeight="1">
      <c r="A63" s="8" t="s">
        <v>2658</v>
      </c>
      <c r="B63" s="87">
        <v>45251</v>
      </c>
      <c r="C63" s="85" t="s">
        <v>4770</v>
      </c>
      <c r="D63" s="86" t="s">
        <v>2005</v>
      </c>
      <c r="E63" s="6">
        <f t="shared" si="1"/>
        <v>3.54</v>
      </c>
      <c r="F63" s="48">
        <v>2</v>
      </c>
      <c r="G63" s="6">
        <f t="shared" si="2"/>
        <v>1.77</v>
      </c>
      <c r="H63" s="58">
        <f t="shared" si="3"/>
        <v>1.77</v>
      </c>
    </row>
    <row r="64" spans="1:8" ht="15.75" customHeight="1">
      <c r="A64" s="8" t="s">
        <v>2658</v>
      </c>
      <c r="B64" s="87">
        <v>45251</v>
      </c>
      <c r="C64" s="85" t="s">
        <v>1096</v>
      </c>
      <c r="D64" s="86" t="s">
        <v>4752</v>
      </c>
      <c r="E64" s="6">
        <f t="shared" si="1"/>
        <v>12.33</v>
      </c>
      <c r="F64" s="48">
        <v>2</v>
      </c>
      <c r="G64" s="6">
        <f t="shared" si="2"/>
        <v>6.165</v>
      </c>
      <c r="H64" s="58">
        <f t="shared" si="3"/>
        <v>6.165</v>
      </c>
    </row>
    <row r="65" spans="1:8" ht="15.75" customHeight="1">
      <c r="A65" s="8" t="s">
        <v>2658</v>
      </c>
      <c r="B65" s="84">
        <v>45251</v>
      </c>
      <c r="C65" s="85" t="s">
        <v>4771</v>
      </c>
      <c r="D65" s="86" t="s">
        <v>4772</v>
      </c>
      <c r="E65" s="6">
        <f t="shared" si="1"/>
        <v>384.36</v>
      </c>
      <c r="F65" s="48">
        <v>2</v>
      </c>
      <c r="G65" s="6">
        <f t="shared" si="2"/>
        <v>192.18</v>
      </c>
      <c r="H65" s="58">
        <f t="shared" si="3"/>
        <v>192.18</v>
      </c>
    </row>
    <row r="66" spans="1:8" ht="15.75" customHeight="1">
      <c r="A66" s="8" t="s">
        <v>2658</v>
      </c>
      <c r="B66" s="87">
        <v>45252</v>
      </c>
      <c r="C66" s="85" t="s">
        <v>4200</v>
      </c>
      <c r="D66" s="86" t="s">
        <v>4773</v>
      </c>
      <c r="E66" s="6">
        <f t="shared" si="1"/>
        <v>229.11</v>
      </c>
      <c r="F66" s="48">
        <v>2</v>
      </c>
      <c r="G66" s="6">
        <f t="shared" si="2"/>
        <v>114.55500000000001</v>
      </c>
      <c r="H66" s="58">
        <f t="shared" si="3"/>
        <v>114.55500000000001</v>
      </c>
    </row>
    <row r="67" spans="1:8" ht="15.75" customHeight="1">
      <c r="A67" s="8" t="s">
        <v>2658</v>
      </c>
      <c r="B67" s="87">
        <v>45252</v>
      </c>
      <c r="C67" s="85" t="s">
        <v>4774</v>
      </c>
      <c r="D67" s="86" t="s">
        <v>256</v>
      </c>
      <c r="E67" s="6">
        <f t="shared" si="1"/>
        <v>11</v>
      </c>
      <c r="F67" s="48">
        <v>0</v>
      </c>
      <c r="G67" s="6" t="str">
        <f t="shared" si="2"/>
        <v/>
      </c>
      <c r="H67" s="58">
        <f t="shared" si="3"/>
        <v>11</v>
      </c>
    </row>
    <row r="68" spans="1:8" ht="15.75" customHeight="1">
      <c r="A68" s="8" t="s">
        <v>2658</v>
      </c>
      <c r="B68" s="87">
        <v>45252</v>
      </c>
      <c r="C68" s="85" t="s">
        <v>4775</v>
      </c>
      <c r="D68" s="86" t="s">
        <v>2005</v>
      </c>
      <c r="E68" s="6">
        <f t="shared" si="1"/>
        <v>3.54</v>
      </c>
      <c r="F68" s="48">
        <v>0</v>
      </c>
      <c r="G68" s="6" t="str">
        <f t="shared" si="2"/>
        <v/>
      </c>
      <c r="H68" s="58">
        <f t="shared" si="3"/>
        <v>3.54</v>
      </c>
    </row>
    <row r="69" spans="1:8" ht="15.75" customHeight="1">
      <c r="A69" s="8" t="s">
        <v>2658</v>
      </c>
      <c r="B69" s="87">
        <v>45252</v>
      </c>
      <c r="C69" s="85" t="s">
        <v>3397</v>
      </c>
      <c r="D69" s="86" t="s">
        <v>4235</v>
      </c>
      <c r="E69" s="6">
        <f t="shared" si="1"/>
        <v>20.7</v>
      </c>
      <c r="F69" s="48">
        <v>2</v>
      </c>
      <c r="G69" s="6">
        <f t="shared" si="2"/>
        <v>10.35</v>
      </c>
      <c r="H69" s="58">
        <f t="shared" si="3"/>
        <v>10.35</v>
      </c>
    </row>
    <row r="70" spans="1:8" ht="15.75" customHeight="1">
      <c r="A70" s="8" t="s">
        <v>2658</v>
      </c>
      <c r="B70" s="87">
        <v>45252</v>
      </c>
      <c r="C70" s="85" t="s">
        <v>3397</v>
      </c>
      <c r="D70" s="86" t="s">
        <v>1473</v>
      </c>
      <c r="E70" s="6">
        <f t="shared" si="1"/>
        <v>3.51</v>
      </c>
      <c r="F70" s="48">
        <v>2</v>
      </c>
      <c r="G70" s="6">
        <f t="shared" si="2"/>
        <v>1.7549999999999999</v>
      </c>
      <c r="H70" s="58">
        <f t="shared" si="3"/>
        <v>1.7549999999999999</v>
      </c>
    </row>
    <row r="71" spans="1:8" ht="15.75" customHeight="1">
      <c r="A71" s="8" t="s">
        <v>2658</v>
      </c>
      <c r="B71" s="87">
        <v>45253</v>
      </c>
      <c r="C71" s="85" t="s">
        <v>4776</v>
      </c>
      <c r="D71" s="86" t="s">
        <v>2005</v>
      </c>
      <c r="E71" s="6">
        <f t="shared" si="1"/>
        <v>3.54</v>
      </c>
      <c r="F71" s="48">
        <v>0</v>
      </c>
      <c r="G71" s="6" t="str">
        <f t="shared" si="2"/>
        <v/>
      </c>
      <c r="H71" s="58">
        <f t="shared" si="3"/>
        <v>3.54</v>
      </c>
    </row>
    <row r="72" spans="1:8" ht="15.75" customHeight="1">
      <c r="A72" s="8" t="s">
        <v>2658</v>
      </c>
      <c r="B72" s="84">
        <v>45254</v>
      </c>
      <c r="C72" s="85" t="s">
        <v>2889</v>
      </c>
      <c r="D72" s="86" t="s">
        <v>692</v>
      </c>
      <c r="E72" s="6">
        <f t="shared" si="1"/>
        <v>25</v>
      </c>
      <c r="F72" s="48">
        <v>2</v>
      </c>
      <c r="G72" s="6">
        <f t="shared" si="2"/>
        <v>12.5</v>
      </c>
      <c r="H72" s="58">
        <f t="shared" si="3"/>
        <v>12.5</v>
      </c>
    </row>
    <row r="73" spans="1:8" ht="15.75" customHeight="1">
      <c r="A73" s="8" t="s">
        <v>2658</v>
      </c>
      <c r="B73" s="87">
        <v>45254</v>
      </c>
      <c r="C73" s="85" t="s">
        <v>4777</v>
      </c>
      <c r="D73" s="86" t="s">
        <v>4778</v>
      </c>
      <c r="E73" s="6">
        <f t="shared" si="1"/>
        <v>540.54</v>
      </c>
      <c r="F73" s="48">
        <v>2</v>
      </c>
      <c r="G73" s="6">
        <f t="shared" si="2"/>
        <v>270.27</v>
      </c>
      <c r="H73" s="58">
        <f t="shared" si="3"/>
        <v>270.27</v>
      </c>
    </row>
    <row r="74" spans="1:8" ht="15.75" customHeight="1">
      <c r="A74" s="8" t="s">
        <v>2658</v>
      </c>
      <c r="B74" s="87">
        <v>45255</v>
      </c>
      <c r="C74" s="85" t="s">
        <v>4779</v>
      </c>
      <c r="D74" s="86" t="s">
        <v>3434</v>
      </c>
      <c r="E74" s="6">
        <f t="shared" si="1"/>
        <v>89.1</v>
      </c>
      <c r="F74" s="48">
        <v>2</v>
      </c>
      <c r="G74" s="6">
        <f t="shared" si="2"/>
        <v>44.55</v>
      </c>
      <c r="H74" s="58">
        <f t="shared" si="3"/>
        <v>44.55</v>
      </c>
    </row>
    <row r="75" spans="1:8" ht="15.75" customHeight="1">
      <c r="A75" s="8" t="s">
        <v>2658</v>
      </c>
      <c r="B75" s="84">
        <v>45255</v>
      </c>
      <c r="C75" s="85" t="s">
        <v>4546</v>
      </c>
      <c r="D75" s="86" t="s">
        <v>4690</v>
      </c>
      <c r="E75" s="6">
        <f t="shared" si="1"/>
        <v>9.99</v>
      </c>
      <c r="F75" s="48">
        <v>2</v>
      </c>
      <c r="G75" s="6">
        <f t="shared" si="2"/>
        <v>4.9950000000000001</v>
      </c>
      <c r="H75" s="58">
        <f t="shared" si="3"/>
        <v>4.9950000000000001</v>
      </c>
    </row>
    <row r="76" spans="1:8" ht="15.75" customHeight="1">
      <c r="A76" s="8" t="s">
        <v>2658</v>
      </c>
      <c r="B76" s="87">
        <v>45256</v>
      </c>
      <c r="C76" s="85" t="s">
        <v>3552</v>
      </c>
      <c r="D76" s="86" t="s">
        <v>3478</v>
      </c>
      <c r="E76" s="6">
        <f t="shared" si="1"/>
        <v>11.4</v>
      </c>
      <c r="F76" s="48">
        <v>2</v>
      </c>
      <c r="G76" s="6">
        <f t="shared" si="2"/>
        <v>5.7</v>
      </c>
      <c r="H76" s="58">
        <f t="shared" si="3"/>
        <v>5.7</v>
      </c>
    </row>
    <row r="77" spans="1:8" ht="15.75" customHeight="1">
      <c r="A77" s="8" t="s">
        <v>2658</v>
      </c>
      <c r="B77" s="87">
        <v>45256</v>
      </c>
      <c r="C77" s="85" t="s">
        <v>4551</v>
      </c>
      <c r="D77" s="86" t="s">
        <v>4780</v>
      </c>
      <c r="E77" s="6">
        <f t="shared" si="1"/>
        <v>11.49</v>
      </c>
      <c r="F77" s="48">
        <v>2</v>
      </c>
      <c r="G77" s="6">
        <f t="shared" si="2"/>
        <v>5.7450000000000001</v>
      </c>
      <c r="H77" s="58">
        <f t="shared" si="3"/>
        <v>5.7450000000000001</v>
      </c>
    </row>
    <row r="78" spans="1:8" ht="15.75" customHeight="1">
      <c r="A78" s="8" t="s">
        <v>2658</v>
      </c>
      <c r="B78" s="87">
        <v>45256</v>
      </c>
      <c r="C78" s="85" t="s">
        <v>4781</v>
      </c>
      <c r="D78" s="88" t="s">
        <v>2597</v>
      </c>
      <c r="E78" s="6">
        <f t="shared" si="1"/>
        <v>67.72</v>
      </c>
      <c r="F78" s="48">
        <v>2</v>
      </c>
      <c r="G78" s="6">
        <f t="shared" si="2"/>
        <v>33.86</v>
      </c>
      <c r="H78" s="58">
        <f t="shared" si="3"/>
        <v>33.86</v>
      </c>
    </row>
    <row r="79" spans="1:8" ht="15.75" customHeight="1">
      <c r="A79" s="8" t="s">
        <v>2658</v>
      </c>
      <c r="B79" s="84">
        <v>45256</v>
      </c>
      <c r="C79" s="85" t="s">
        <v>4782</v>
      </c>
      <c r="D79" s="86" t="s">
        <v>773</v>
      </c>
      <c r="E79" s="6">
        <f t="shared" si="1"/>
        <v>15</v>
      </c>
      <c r="F79" s="48">
        <v>2</v>
      </c>
      <c r="G79" s="6">
        <f t="shared" si="2"/>
        <v>7.5</v>
      </c>
      <c r="H79" s="58">
        <f t="shared" si="3"/>
        <v>7.5</v>
      </c>
    </row>
    <row r="80" spans="1:8" ht="15.75" customHeight="1">
      <c r="A80" s="8" t="s">
        <v>2658</v>
      </c>
      <c r="B80" s="87">
        <v>45257</v>
      </c>
      <c r="C80" s="85" t="s">
        <v>3025</v>
      </c>
      <c r="D80" s="86" t="s">
        <v>3462</v>
      </c>
      <c r="E80" s="6">
        <f t="shared" si="1"/>
        <v>13.85</v>
      </c>
      <c r="F80" s="48">
        <v>2</v>
      </c>
      <c r="G80" s="6">
        <f t="shared" si="2"/>
        <v>6.9249999999999998</v>
      </c>
      <c r="H80" s="58">
        <f t="shared" si="3"/>
        <v>6.9249999999999998</v>
      </c>
    </row>
    <row r="81" spans="1:8" ht="15.75" customHeight="1">
      <c r="A81" s="8" t="s">
        <v>2658</v>
      </c>
      <c r="B81" s="87">
        <v>45257</v>
      </c>
      <c r="C81" s="85" t="s">
        <v>4783</v>
      </c>
      <c r="D81" s="86" t="s">
        <v>4337</v>
      </c>
      <c r="E81" s="6">
        <f t="shared" si="1"/>
        <v>2.38</v>
      </c>
      <c r="F81" s="48">
        <v>2</v>
      </c>
      <c r="G81" s="6">
        <f t="shared" si="2"/>
        <v>1.19</v>
      </c>
      <c r="H81" s="58">
        <f t="shared" si="3"/>
        <v>1.19</v>
      </c>
    </row>
    <row r="82" spans="1:8" ht="15.75" customHeight="1">
      <c r="A82" s="8" t="s">
        <v>2658</v>
      </c>
      <c r="B82" s="84">
        <v>45258</v>
      </c>
      <c r="C82" s="85" t="s">
        <v>4784</v>
      </c>
      <c r="D82" s="88" t="s">
        <v>4785</v>
      </c>
      <c r="E82" s="6">
        <f t="shared" si="1"/>
        <v>135</v>
      </c>
      <c r="F82" s="48">
        <v>2</v>
      </c>
      <c r="G82" s="6">
        <f t="shared" si="2"/>
        <v>67.5</v>
      </c>
      <c r="H82" s="58">
        <f t="shared" si="3"/>
        <v>67.5</v>
      </c>
    </row>
    <row r="83" spans="1:8" ht="15.75" customHeight="1">
      <c r="A83" s="8" t="s">
        <v>2658</v>
      </c>
      <c r="B83" s="84">
        <v>45258</v>
      </c>
      <c r="C83" s="85" t="s">
        <v>4784</v>
      </c>
      <c r="D83" s="86" t="s">
        <v>4786</v>
      </c>
      <c r="E83" s="6">
        <f t="shared" si="1"/>
        <v>258.10000000000002</v>
      </c>
      <c r="F83" s="48">
        <v>2</v>
      </c>
      <c r="G83" s="6">
        <f t="shared" si="2"/>
        <v>129.05000000000001</v>
      </c>
      <c r="H83" s="58">
        <f t="shared" si="3"/>
        <v>129.05000000000001</v>
      </c>
    </row>
    <row r="84" spans="1:8" ht="15.75" customHeight="1">
      <c r="A84" s="8" t="s">
        <v>2658</v>
      </c>
      <c r="B84" s="84">
        <v>45258</v>
      </c>
      <c r="C84" s="85" t="s">
        <v>4784</v>
      </c>
      <c r="D84" s="86" t="s">
        <v>4787</v>
      </c>
      <c r="E84" s="6">
        <f t="shared" si="1"/>
        <v>267.85000000000002</v>
      </c>
      <c r="F84" s="48">
        <v>2</v>
      </c>
      <c r="G84" s="6">
        <f t="shared" si="2"/>
        <v>133.92500000000001</v>
      </c>
      <c r="H84" s="58">
        <f t="shared" si="3"/>
        <v>133.92500000000001</v>
      </c>
    </row>
    <row r="85" spans="1:8" ht="15.75" customHeight="1">
      <c r="A85" s="8" t="s">
        <v>2658</v>
      </c>
      <c r="B85" s="90">
        <v>45258</v>
      </c>
      <c r="C85" s="85" t="s">
        <v>4546</v>
      </c>
      <c r="D85" s="86" t="s">
        <v>4788</v>
      </c>
      <c r="E85" s="6">
        <f t="shared" si="1"/>
        <v>75.94</v>
      </c>
      <c r="F85" s="48">
        <v>2</v>
      </c>
      <c r="G85" s="6">
        <f t="shared" si="2"/>
        <v>37.97</v>
      </c>
      <c r="H85" s="58">
        <f t="shared" si="3"/>
        <v>37.97</v>
      </c>
    </row>
    <row r="86" spans="1:8" ht="15.75" customHeight="1">
      <c r="A86" s="8" t="s">
        <v>2658</v>
      </c>
      <c r="B86" s="87">
        <v>45258</v>
      </c>
      <c r="C86" s="85" t="s">
        <v>4789</v>
      </c>
      <c r="D86" s="86" t="s">
        <v>2005</v>
      </c>
      <c r="E86" s="6">
        <f t="shared" si="1"/>
        <v>3.54</v>
      </c>
      <c r="F86" s="48">
        <v>0</v>
      </c>
      <c r="G86" s="6" t="str">
        <f t="shared" si="2"/>
        <v/>
      </c>
      <c r="H86" s="58">
        <f t="shared" si="3"/>
        <v>3.54</v>
      </c>
    </row>
    <row r="87" spans="1:8" ht="15.75" customHeight="1">
      <c r="A87" s="8" t="s">
        <v>2658</v>
      </c>
      <c r="B87" s="87">
        <v>45258</v>
      </c>
      <c r="C87" s="85" t="s">
        <v>4774</v>
      </c>
      <c r="D87" s="86" t="s">
        <v>256</v>
      </c>
      <c r="E87" s="6">
        <f t="shared" si="1"/>
        <v>11</v>
      </c>
      <c r="F87" s="48">
        <v>0</v>
      </c>
      <c r="G87" s="6" t="str">
        <f t="shared" si="2"/>
        <v/>
      </c>
      <c r="H87" s="58">
        <f t="shared" si="3"/>
        <v>11</v>
      </c>
    </row>
    <row r="88" spans="1:8" ht="15.75" customHeight="1">
      <c r="A88" s="8" t="s">
        <v>2658</v>
      </c>
      <c r="B88" s="87">
        <v>45258</v>
      </c>
      <c r="C88" s="85" t="s">
        <v>4790</v>
      </c>
      <c r="D88" s="86" t="s">
        <v>1623</v>
      </c>
      <c r="E88" s="6">
        <f t="shared" si="1"/>
        <v>3.12</v>
      </c>
      <c r="F88" s="48">
        <v>0</v>
      </c>
      <c r="G88" s="6" t="str">
        <f t="shared" si="2"/>
        <v/>
      </c>
      <c r="H88" s="58">
        <f t="shared" si="3"/>
        <v>3.12</v>
      </c>
    </row>
    <row r="89" spans="1:8" ht="15.75" customHeight="1">
      <c r="A89" s="8" t="s">
        <v>2658</v>
      </c>
      <c r="B89" s="87">
        <v>45259</v>
      </c>
      <c r="C89" s="89" t="s">
        <v>4191</v>
      </c>
      <c r="D89" s="88" t="s">
        <v>270</v>
      </c>
      <c r="E89" s="6">
        <f t="shared" si="1"/>
        <v>3</v>
      </c>
      <c r="F89" s="48">
        <v>0</v>
      </c>
      <c r="G89" s="6" t="str">
        <f t="shared" si="2"/>
        <v/>
      </c>
      <c r="H89" s="58">
        <f t="shared" si="3"/>
        <v>3</v>
      </c>
    </row>
    <row r="90" spans="1:8" ht="15.75" customHeight="1">
      <c r="A90" s="8" t="s">
        <v>2658</v>
      </c>
      <c r="B90" s="84">
        <v>45259</v>
      </c>
      <c r="C90" s="85" t="s">
        <v>3397</v>
      </c>
      <c r="D90" s="86" t="s">
        <v>4791</v>
      </c>
      <c r="E90" s="6">
        <f t="shared" si="1"/>
        <v>8.82</v>
      </c>
      <c r="F90" s="48">
        <v>2</v>
      </c>
      <c r="G90" s="6">
        <f t="shared" si="2"/>
        <v>4.41</v>
      </c>
      <c r="H90" s="58">
        <f t="shared" si="3"/>
        <v>4.41</v>
      </c>
    </row>
    <row r="91" spans="1:8" ht="15.75" customHeight="1">
      <c r="A91" s="8" t="s">
        <v>2658</v>
      </c>
      <c r="B91" s="87">
        <v>45261</v>
      </c>
      <c r="C91" s="85" t="s">
        <v>4532</v>
      </c>
      <c r="D91" s="86" t="s">
        <v>4792</v>
      </c>
      <c r="E91" s="6">
        <f t="shared" si="1"/>
        <v>135.72</v>
      </c>
      <c r="F91" s="48">
        <v>2</v>
      </c>
      <c r="G91" s="6">
        <f t="shared" si="2"/>
        <v>67.86</v>
      </c>
      <c r="H91" s="58">
        <f t="shared" si="3"/>
        <v>67.86</v>
      </c>
    </row>
    <row r="92" spans="1:8" ht="15.75" customHeight="1">
      <c r="A92" s="8" t="s">
        <v>2658</v>
      </c>
      <c r="B92" s="84">
        <v>45262</v>
      </c>
      <c r="C92" s="85" t="s">
        <v>4793</v>
      </c>
      <c r="D92" s="86" t="s">
        <v>4794</v>
      </c>
      <c r="E92" s="6">
        <f t="shared" si="1"/>
        <v>178.33</v>
      </c>
      <c r="F92" s="48">
        <v>0</v>
      </c>
      <c r="G92" s="6" t="str">
        <f t="shared" si="2"/>
        <v/>
      </c>
      <c r="H92" s="58">
        <f t="shared" si="3"/>
        <v>178.33</v>
      </c>
    </row>
    <row r="93" spans="1:8" ht="15.75" customHeight="1">
      <c r="A93" s="8" t="s">
        <v>3361</v>
      </c>
      <c r="B93" s="84">
        <v>45238</v>
      </c>
      <c r="C93" s="85" t="s">
        <v>1993</v>
      </c>
      <c r="D93" s="88" t="s">
        <v>4795</v>
      </c>
      <c r="E93" s="6">
        <f t="shared" si="1"/>
        <v>84.81</v>
      </c>
      <c r="F93" s="48">
        <v>2</v>
      </c>
      <c r="G93" s="6"/>
      <c r="H93" s="58">
        <f t="shared" si="3"/>
        <v>84.81</v>
      </c>
    </row>
    <row r="94" spans="1:8" ht="15.75" customHeight="1">
      <c r="A94" s="8" t="s">
        <v>3361</v>
      </c>
      <c r="B94" s="84">
        <v>45255</v>
      </c>
      <c r="C94" s="85" t="s">
        <v>4796</v>
      </c>
      <c r="D94" s="86" t="s">
        <v>4797</v>
      </c>
      <c r="E94" s="6">
        <f t="shared" si="1"/>
        <v>72.28</v>
      </c>
      <c r="F94" s="48">
        <v>2</v>
      </c>
      <c r="G94" s="6"/>
      <c r="H94" s="58">
        <f t="shared" si="3"/>
        <v>72.28</v>
      </c>
    </row>
    <row r="95" spans="1:8" ht="15.75" customHeight="1">
      <c r="A95" s="8" t="s">
        <v>3361</v>
      </c>
      <c r="B95" s="84">
        <v>45257</v>
      </c>
      <c r="C95" s="85" t="s">
        <v>4798</v>
      </c>
      <c r="D95" s="86" t="s">
        <v>4618</v>
      </c>
      <c r="E95" s="6">
        <f t="shared" si="1"/>
        <v>101</v>
      </c>
      <c r="F95" s="48">
        <v>2</v>
      </c>
      <c r="G95" s="6"/>
      <c r="H95" s="58">
        <f t="shared" si="3"/>
        <v>101</v>
      </c>
    </row>
    <row r="96" spans="1:8" ht="15.75" customHeight="1">
      <c r="A96" s="8"/>
      <c r="B96" s="87"/>
      <c r="C96" s="89"/>
      <c r="D96" s="88"/>
      <c r="E96" s="6"/>
      <c r="F96" s="48"/>
      <c r="G96" s="6"/>
      <c r="H96" s="58"/>
    </row>
    <row r="97" spans="1:8" ht="15.75" customHeight="1">
      <c r="A97" s="8"/>
      <c r="B97" s="84"/>
      <c r="C97" s="85"/>
      <c r="D97" s="88"/>
      <c r="E97" s="6"/>
      <c r="F97" s="48"/>
      <c r="G97" s="6"/>
      <c r="H97" s="58"/>
    </row>
    <row r="98" spans="1:8" ht="15.75" customHeight="1">
      <c r="A98" s="8"/>
      <c r="B98" s="84"/>
      <c r="C98" s="85"/>
      <c r="D98" s="86"/>
      <c r="E98" s="6"/>
      <c r="F98" s="48"/>
      <c r="G98" s="6"/>
      <c r="H98" s="58"/>
    </row>
    <row r="99" spans="1:8" ht="15.75" customHeight="1">
      <c r="A99" s="8"/>
      <c r="B99" s="84"/>
      <c r="C99" s="85"/>
      <c r="D99" s="86"/>
      <c r="E99" s="6"/>
      <c r="F99" s="48"/>
      <c r="G99" s="6"/>
      <c r="H99" s="58"/>
    </row>
    <row r="100" spans="1:8" ht="15.75" customHeight="1">
      <c r="A100" s="8"/>
      <c r="B100" s="84"/>
      <c r="C100" s="85"/>
      <c r="D100" s="86"/>
      <c r="E100" s="6"/>
      <c r="F100" s="48"/>
      <c r="G100" s="6"/>
      <c r="H100" s="58"/>
    </row>
    <row r="101" spans="1:8" ht="15.75" customHeight="1">
      <c r="A101" s="8"/>
      <c r="B101" s="87"/>
      <c r="C101" s="85"/>
      <c r="D101" s="86"/>
      <c r="E101" s="6"/>
      <c r="F101" s="48"/>
      <c r="G101" s="6"/>
      <c r="H101" s="58"/>
    </row>
    <row r="102" spans="1:8" ht="15.75" customHeight="1">
      <c r="A102" s="8"/>
      <c r="B102" s="76"/>
      <c r="C102" s="80"/>
      <c r="D102" s="75"/>
      <c r="E102" s="6"/>
      <c r="F102" s="48"/>
      <c r="G102" s="6"/>
      <c r="H102" s="58"/>
    </row>
    <row r="103" spans="1:8" ht="15.75" customHeight="1">
      <c r="A103" s="8"/>
      <c r="B103" s="73"/>
      <c r="C103" s="80"/>
      <c r="D103" s="75"/>
      <c r="E103" s="6"/>
      <c r="F103" s="48"/>
      <c r="G103" s="6"/>
      <c r="H103" s="58"/>
    </row>
    <row r="104" spans="1:8" ht="15.75" customHeight="1">
      <c r="A104" s="8"/>
      <c r="B104" s="73"/>
      <c r="C104" s="80"/>
      <c r="D104" s="75"/>
      <c r="E104" s="6"/>
      <c r="F104" s="48"/>
      <c r="G104" s="6"/>
      <c r="H104" s="58"/>
    </row>
    <row r="105" spans="1:8" ht="15.75" customHeight="1">
      <c r="A105" s="8"/>
      <c r="B105" s="33"/>
      <c r="E105" s="6"/>
      <c r="F105" s="48"/>
      <c r="G105" s="6"/>
      <c r="H105" s="58"/>
    </row>
    <row r="106" spans="1:8" ht="15.75" customHeight="1">
      <c r="A106" s="8"/>
      <c r="B106" s="33"/>
      <c r="E106" s="6"/>
      <c r="F106" s="48"/>
      <c r="G106" s="6"/>
      <c r="H106" s="58"/>
    </row>
    <row r="107" spans="1:8" ht="15.75" customHeight="1">
      <c r="A107" s="8"/>
      <c r="B107" s="33"/>
      <c r="E107" s="6"/>
      <c r="F107" s="48"/>
      <c r="G107" s="6"/>
      <c r="H107" s="58"/>
    </row>
    <row r="108" spans="1:8" ht="15.75" customHeight="1">
      <c r="A108" s="8"/>
      <c r="B108" s="33"/>
      <c r="E108" s="6"/>
      <c r="F108" s="48"/>
      <c r="G108" s="6"/>
      <c r="H108" s="58"/>
    </row>
    <row r="109" spans="1:8" ht="15.75" customHeight="1">
      <c r="A109" s="8"/>
      <c r="B109" s="33"/>
      <c r="D109" s="36"/>
      <c r="E109" s="6"/>
      <c r="F109" s="48"/>
      <c r="G109" s="6"/>
      <c r="H109" s="58"/>
    </row>
    <row r="110" spans="1:8" ht="15.75" customHeight="1">
      <c r="A110" s="8"/>
      <c r="B110" s="35"/>
      <c r="E110" s="6"/>
      <c r="F110" s="48"/>
      <c r="G110" s="6"/>
      <c r="H110" s="58"/>
    </row>
    <row r="111" spans="1:8" ht="15.75" customHeight="1">
      <c r="A111" s="8"/>
      <c r="B111" s="33"/>
      <c r="E111" s="6"/>
      <c r="F111" s="48"/>
      <c r="G111" s="6"/>
      <c r="H111" s="58"/>
    </row>
    <row r="112" spans="1:8" ht="15.75" customHeight="1">
      <c r="A112" s="8"/>
      <c r="B112" s="33"/>
      <c r="E112" s="6"/>
      <c r="F112" s="48"/>
      <c r="G112" s="6"/>
      <c r="H112" s="58"/>
    </row>
    <row r="113" spans="1:8" ht="15.75" customHeight="1">
      <c r="A113" s="8"/>
      <c r="B113" s="35"/>
      <c r="E113" s="6"/>
      <c r="F113" s="48"/>
      <c r="G113" s="6"/>
      <c r="H113" s="58"/>
    </row>
    <row r="114" spans="1:8" ht="15.75" customHeight="1">
      <c r="A114" s="8"/>
      <c r="B114" s="33"/>
      <c r="E114" s="6"/>
      <c r="F114" s="48"/>
      <c r="G114" s="6"/>
      <c r="H114" s="58"/>
    </row>
    <row r="115" spans="1:8" ht="15.75" customHeight="1">
      <c r="A115" s="8"/>
      <c r="B115" s="35"/>
      <c r="E115" s="6"/>
      <c r="F115" s="48"/>
      <c r="G115" s="6"/>
      <c r="H115" s="58"/>
    </row>
    <row r="116" spans="1:8" ht="15.75" customHeight="1">
      <c r="A116" s="8"/>
      <c r="B116" s="33"/>
      <c r="E116" s="6"/>
      <c r="F116" s="48"/>
      <c r="G116" s="6"/>
      <c r="H116" s="58"/>
    </row>
    <row r="117" spans="1:8" ht="15.75" customHeight="1">
      <c r="A117" s="8"/>
      <c r="B117" s="35"/>
      <c r="E117" s="6"/>
      <c r="F117" s="48"/>
      <c r="G117" s="6"/>
      <c r="H117" s="58"/>
    </row>
    <row r="118" spans="1:8" ht="15.75" customHeight="1">
      <c r="A118" s="8"/>
      <c r="B118" s="37"/>
      <c r="E118" s="6"/>
      <c r="F118" s="48"/>
      <c r="G118" s="6"/>
      <c r="H118" s="58"/>
    </row>
    <row r="119" spans="1:8" ht="15.75" customHeight="1">
      <c r="A119" s="8"/>
      <c r="B119" s="33"/>
      <c r="E119" s="6"/>
      <c r="F119" s="48"/>
      <c r="G119" s="6"/>
      <c r="H119" s="58"/>
    </row>
    <row r="120" spans="1:8" ht="15.75" customHeight="1">
      <c r="A120" s="8"/>
      <c r="B120" s="35"/>
      <c r="C120" s="36"/>
      <c r="D120" s="36"/>
      <c r="E120" s="6"/>
      <c r="F120" s="48"/>
      <c r="G120" s="6"/>
      <c r="H120" s="58"/>
    </row>
    <row r="121" spans="1:8" ht="15.75" customHeight="1">
      <c r="A121" s="8"/>
      <c r="B121" s="35"/>
      <c r="E121" s="6"/>
      <c r="F121" s="48"/>
      <c r="G121" s="6"/>
      <c r="H121" s="58"/>
    </row>
    <row r="122" spans="1:8" ht="15.75" customHeight="1">
      <c r="A122" s="8"/>
      <c r="B122" s="35"/>
      <c r="E122" s="6"/>
      <c r="F122" s="48"/>
      <c r="G122" s="6"/>
      <c r="H122" s="58"/>
    </row>
    <row r="123" spans="1:8" ht="15.75" customHeight="1">
      <c r="A123" s="8"/>
      <c r="B123" s="35"/>
      <c r="E123" s="6"/>
      <c r="F123" s="48"/>
      <c r="G123" s="6"/>
      <c r="H123" s="58"/>
    </row>
    <row r="124" spans="1:8" ht="15.75" customHeight="1">
      <c r="A124" s="8"/>
      <c r="B124" s="35"/>
      <c r="E124" s="6"/>
      <c r="F124" s="48"/>
      <c r="G124" s="6"/>
      <c r="H124" s="58"/>
    </row>
    <row r="125" spans="1:8" ht="15.75" customHeight="1">
      <c r="A125" s="8"/>
      <c r="B125" s="35"/>
      <c r="E125" s="6"/>
      <c r="F125" s="48"/>
      <c r="G125" s="6"/>
      <c r="H125" s="58"/>
    </row>
    <row r="126" spans="1:8" ht="15.75" customHeight="1">
      <c r="A126" s="8"/>
      <c r="B126" s="33"/>
      <c r="E126" s="6"/>
      <c r="F126" s="48"/>
      <c r="G126" s="6"/>
      <c r="H126" s="58"/>
    </row>
    <row r="127" spans="1:8" ht="15.75" customHeight="1">
      <c r="A127" s="8"/>
      <c r="B127" s="35"/>
      <c r="E127" s="6"/>
      <c r="F127" s="48"/>
      <c r="G127" s="6"/>
      <c r="H127" s="58"/>
    </row>
    <row r="128" spans="1:8" ht="15.75" customHeight="1">
      <c r="A128" s="8"/>
      <c r="B128" s="33"/>
      <c r="E128" s="6"/>
      <c r="F128" s="48"/>
      <c r="G128" s="6"/>
      <c r="H128" s="58"/>
    </row>
    <row r="129" spans="1:8" ht="15.75" customHeight="1">
      <c r="A129" s="8"/>
      <c r="B129" s="35"/>
      <c r="E129" s="6"/>
      <c r="F129" s="48"/>
      <c r="G129" s="6"/>
      <c r="H129" s="58"/>
    </row>
    <row r="130" spans="1:8" ht="15.75" customHeight="1">
      <c r="A130" s="8"/>
      <c r="B130" s="35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8"/>
      <c r="G132" s="6"/>
      <c r="H132" s="58"/>
    </row>
    <row r="133" spans="1:8" ht="15.75" customHeight="1">
      <c r="A133" s="8"/>
      <c r="B133" s="33"/>
      <c r="E133" s="6"/>
      <c r="F133" s="48"/>
      <c r="G133" s="6"/>
      <c r="H133" s="58"/>
    </row>
    <row r="134" spans="1:8" ht="15.75" customHeight="1">
      <c r="A134" s="8"/>
      <c r="B134" s="35"/>
      <c r="E134" s="6"/>
      <c r="F134" s="48"/>
      <c r="G134" s="6"/>
      <c r="H134" s="58"/>
    </row>
    <row r="135" spans="1:8" ht="15.75" customHeight="1">
      <c r="A135" s="8"/>
      <c r="B135" s="35"/>
      <c r="E135" s="6"/>
      <c r="F135" s="48"/>
      <c r="G135" s="6"/>
      <c r="H135" s="58"/>
    </row>
    <row r="136" spans="1:8" ht="15.75" customHeight="1">
      <c r="A136" s="8"/>
      <c r="B136" s="35"/>
      <c r="E136" s="6"/>
      <c r="F136" s="48"/>
      <c r="G136" s="6"/>
      <c r="H136" s="58"/>
    </row>
    <row r="137" spans="1:8" ht="15.75" customHeight="1">
      <c r="A137" s="8"/>
      <c r="B137" s="35"/>
      <c r="E137" s="6"/>
      <c r="F137" s="48"/>
      <c r="G137" s="6"/>
      <c r="H137" s="58"/>
    </row>
    <row r="138" spans="1:8" ht="15.75" customHeight="1">
      <c r="A138" s="8"/>
      <c r="B138" s="33"/>
      <c r="E138" s="6"/>
      <c r="F138" s="48"/>
      <c r="G138" s="6"/>
      <c r="H138" s="58"/>
    </row>
    <row r="139" spans="1:8" ht="15.75" customHeight="1">
      <c r="A139" s="8"/>
      <c r="B139" s="33"/>
      <c r="E139" s="6"/>
      <c r="F139" s="48"/>
      <c r="G139" s="6"/>
      <c r="H139" s="58"/>
    </row>
    <row r="140" spans="1:8" ht="15.75" customHeight="1">
      <c r="A140" s="8"/>
      <c r="B140" s="35"/>
      <c r="E140" s="6"/>
      <c r="F140" s="48"/>
      <c r="G140" s="6"/>
      <c r="H140" s="58"/>
    </row>
    <row r="141" spans="1:8" ht="15.75" customHeight="1">
      <c r="A141" s="8"/>
      <c r="B141" s="35"/>
      <c r="E141" s="6"/>
      <c r="F141" s="48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5"/>
      <c r="E144" s="6"/>
      <c r="F144" s="49"/>
      <c r="G144" s="6"/>
      <c r="H144" s="58"/>
    </row>
    <row r="145" spans="1:8" ht="15.75" customHeight="1">
      <c r="A145" s="8"/>
      <c r="B145" s="35"/>
      <c r="E145" s="6"/>
      <c r="F145" s="49"/>
      <c r="G145" s="6"/>
      <c r="H145" s="58"/>
    </row>
    <row r="146" spans="1:8" ht="15.75" customHeight="1">
      <c r="A146" s="8"/>
      <c r="B146" s="35"/>
      <c r="E146" s="6"/>
      <c r="F146" s="49"/>
      <c r="G146" s="6"/>
      <c r="H146" s="58"/>
    </row>
    <row r="147" spans="1:8" ht="15.75" customHeight="1">
      <c r="A147" s="8"/>
      <c r="B147" s="33"/>
      <c r="E147" s="6"/>
      <c r="F147" s="49"/>
      <c r="G147" s="6"/>
      <c r="H147" s="58"/>
    </row>
    <row r="148" spans="1:8" ht="15.75" customHeight="1">
      <c r="A148" s="8"/>
      <c r="B148" s="33"/>
      <c r="E148" s="6"/>
      <c r="F148" s="49"/>
      <c r="G148" s="6"/>
      <c r="H148" s="58"/>
    </row>
    <row r="149" spans="1:8" ht="15.75" customHeight="1">
      <c r="A149" s="8"/>
      <c r="B149" s="33"/>
      <c r="E149" s="6"/>
      <c r="F149" s="49"/>
      <c r="G149" s="6"/>
      <c r="H149" s="58"/>
    </row>
    <row r="150" spans="1:8" ht="15.75" customHeight="1">
      <c r="A150" s="8"/>
      <c r="B150" s="35"/>
      <c r="E150" s="6"/>
      <c r="F150" s="49"/>
      <c r="G150" s="6"/>
      <c r="H150" s="58"/>
    </row>
    <row r="151" spans="1:8" ht="15.75" customHeight="1">
      <c r="A151" s="8"/>
      <c r="B151" s="35"/>
      <c r="E151" s="6"/>
      <c r="F151" s="49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3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33"/>
      <c r="E166" s="6"/>
      <c r="F166" s="49"/>
      <c r="G166" s="6"/>
      <c r="H166" s="58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</sheetData>
  <autoFilter ref="A2:H141" xr:uid="{00000000-0009-0000-0000-000041000000}">
    <sortState xmlns:xlrd2="http://schemas.microsoft.com/office/spreadsheetml/2017/richdata2" ref="A2:H141">
      <sortCondition descending="1" ref="E2:E14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6" xr:uid="{003D7C92-D039-42A7-9F61-C2AD92624DFF}">
        <sortState xmlns:xlrd2="http://schemas.microsoft.com/office/spreadsheetml/2017/richdata2" ref="A2:H166">
          <sortCondition descending="1" ref="E2:E166"/>
          <sortCondition descending="1" ref="H2:H166"/>
        </sortState>
      </autoFilter>
    </customSheetView>
  </customSheetView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SUM(E3:E203)</f>
        <v>11303.389999999998</v>
      </c>
      <c r="F1" s="48"/>
      <c r="G1" s="70">
        <f t="shared" ref="G1:H1" si="0">SUM(G3:G203)</f>
        <v>5526.8949999999968</v>
      </c>
      <c r="H1" s="71">
        <f t="shared" si="0"/>
        <v>5776.4949999999972</v>
      </c>
      <c r="I1" s="31" t="s">
        <v>1864</v>
      </c>
      <c r="J1" s="31">
        <f>G1*1</f>
        <v>5526.8949999999968</v>
      </c>
      <c r="K1" s="31">
        <f>SUM(G1:H1)-J1</f>
        <v>5776.4949999999972</v>
      </c>
      <c r="L1" s="31">
        <f>SUM(J1:K1)</f>
        <v>11303.389999999994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6217.3949999999968</v>
      </c>
      <c r="K2" s="31">
        <f>K1+K6+K7</f>
        <v>6466.9949999999972</v>
      </c>
      <c r="L2" s="31">
        <f>SUM(J2:K2)</f>
        <v>12684.389999999994</v>
      </c>
    </row>
    <row r="3" spans="1:12" ht="15.75">
      <c r="A3" s="8" t="s">
        <v>2658</v>
      </c>
      <c r="B3" s="76">
        <v>45271</v>
      </c>
      <c r="C3" s="80" t="s">
        <v>4799</v>
      </c>
      <c r="D3" s="75" t="s">
        <v>4800</v>
      </c>
      <c r="E3" s="6">
        <f t="shared" ref="E3:E128" si="1">MID(D3,3,LEN(D3)-2)+0</f>
        <v>1758.24</v>
      </c>
      <c r="F3" s="48">
        <v>2</v>
      </c>
      <c r="G3" s="6">
        <f t="shared" ref="G3:G128" si="2">IFERROR(E3/F3,"")</f>
        <v>879.12</v>
      </c>
      <c r="H3" s="58">
        <f t="shared" ref="H3:H128" si="3">IF(F3=0,E3,E3-G3)</f>
        <v>879.12</v>
      </c>
      <c r="I3" s="60" t="s">
        <v>1868</v>
      </c>
      <c r="J3" s="61">
        <f>J1-J7+J6</f>
        <v>6217.3949999999968</v>
      </c>
      <c r="K3" s="32"/>
      <c r="L3" s="32"/>
    </row>
    <row r="4" spans="1:12" ht="15.75">
      <c r="A4" s="8" t="s">
        <v>2658</v>
      </c>
      <c r="B4" s="73">
        <v>45264</v>
      </c>
      <c r="C4" s="80" t="s">
        <v>1747</v>
      </c>
      <c r="D4" s="75" t="s">
        <v>4801</v>
      </c>
      <c r="E4" s="6">
        <f t="shared" si="1"/>
        <v>1479.6</v>
      </c>
      <c r="F4" s="48">
        <v>2</v>
      </c>
      <c r="G4" s="6">
        <f t="shared" si="2"/>
        <v>739.8</v>
      </c>
      <c r="H4" s="58">
        <f t="shared" si="3"/>
        <v>739.8</v>
      </c>
    </row>
    <row r="5" spans="1:12" ht="15.75">
      <c r="A5" s="8" t="s">
        <v>2658</v>
      </c>
      <c r="B5" s="73">
        <v>45262</v>
      </c>
      <c r="C5" s="80" t="s">
        <v>4802</v>
      </c>
      <c r="D5" s="75" t="s">
        <v>4803</v>
      </c>
      <c r="E5" s="6">
        <f t="shared" si="1"/>
        <v>933.72</v>
      </c>
      <c r="F5" s="48">
        <v>2</v>
      </c>
      <c r="G5" s="6">
        <f t="shared" si="2"/>
        <v>466.86</v>
      </c>
      <c r="H5" s="58">
        <f t="shared" si="3"/>
        <v>466.86</v>
      </c>
      <c r="I5" s="32" t="s">
        <v>4623</v>
      </c>
      <c r="J5" s="32">
        <f>615+66+700</f>
        <v>1381</v>
      </c>
      <c r="K5" s="32"/>
    </row>
    <row r="6" spans="1:12" ht="15.75">
      <c r="A6" s="8" t="s">
        <v>2658</v>
      </c>
      <c r="B6" s="73">
        <v>45272</v>
      </c>
      <c r="C6" s="80" t="s">
        <v>4804</v>
      </c>
      <c r="D6" s="75" t="s">
        <v>4805</v>
      </c>
      <c r="E6" s="6">
        <f t="shared" si="1"/>
        <v>681.31</v>
      </c>
      <c r="F6" s="48">
        <v>2</v>
      </c>
      <c r="G6" s="6">
        <f t="shared" si="2"/>
        <v>340.65499999999997</v>
      </c>
      <c r="H6" s="58">
        <f t="shared" si="3"/>
        <v>340.65499999999997</v>
      </c>
      <c r="I6" s="32" t="s">
        <v>4625</v>
      </c>
      <c r="J6" s="62">
        <f>J5/2</f>
        <v>690.5</v>
      </c>
      <c r="K6" s="31">
        <f>J5-J6</f>
        <v>690.5</v>
      </c>
    </row>
    <row r="7" spans="1:12" ht="15.75">
      <c r="A7" s="8" t="s">
        <v>2658</v>
      </c>
      <c r="B7" s="73">
        <v>45263</v>
      </c>
      <c r="C7" s="80" t="s">
        <v>4806</v>
      </c>
      <c r="D7" s="75" t="s">
        <v>4807</v>
      </c>
      <c r="E7" s="6">
        <f t="shared" si="1"/>
        <v>509.8</v>
      </c>
      <c r="F7" s="48">
        <v>2</v>
      </c>
      <c r="G7" s="6">
        <f t="shared" si="2"/>
        <v>254.9</v>
      </c>
      <c r="H7" s="58">
        <f t="shared" si="3"/>
        <v>254.9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73">
        <v>45292</v>
      </c>
      <c r="C8" s="80" t="s">
        <v>4683</v>
      </c>
      <c r="D8" s="75" t="s">
        <v>4808</v>
      </c>
      <c r="E8" s="6">
        <f t="shared" si="1"/>
        <v>330</v>
      </c>
      <c r="F8" s="48">
        <v>2</v>
      </c>
      <c r="G8" s="6">
        <f t="shared" si="2"/>
        <v>165</v>
      </c>
      <c r="H8" s="58">
        <f t="shared" si="3"/>
        <v>165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76">
        <v>45269</v>
      </c>
      <c r="C9" s="80" t="s">
        <v>4809</v>
      </c>
      <c r="D9" s="75" t="s">
        <v>4810</v>
      </c>
      <c r="E9" s="6">
        <f t="shared" si="1"/>
        <v>298.99</v>
      </c>
      <c r="F9" s="48">
        <v>2</v>
      </c>
      <c r="G9" s="6">
        <f t="shared" si="2"/>
        <v>149.495</v>
      </c>
      <c r="H9" s="58">
        <f t="shared" si="3"/>
        <v>149.495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76">
        <v>45286</v>
      </c>
      <c r="C10" s="80" t="s">
        <v>4200</v>
      </c>
      <c r="D10" s="75" t="s">
        <v>4811</v>
      </c>
      <c r="E10" s="6">
        <f t="shared" si="1"/>
        <v>243.81</v>
      </c>
      <c r="F10" s="48">
        <v>2</v>
      </c>
      <c r="G10" s="6">
        <f t="shared" si="2"/>
        <v>121.905</v>
      </c>
      <c r="H10" s="58">
        <f t="shared" si="3"/>
        <v>121.905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73">
        <v>45277</v>
      </c>
      <c r="C11" s="80" t="s">
        <v>4812</v>
      </c>
      <c r="D11" s="75" t="s">
        <v>4813</v>
      </c>
      <c r="E11" s="6">
        <f t="shared" si="1"/>
        <v>190.24</v>
      </c>
      <c r="F11" s="48">
        <v>0</v>
      </c>
      <c r="G11" s="6" t="str">
        <f t="shared" si="2"/>
        <v/>
      </c>
      <c r="H11" s="58">
        <f t="shared" si="3"/>
        <v>190.24</v>
      </c>
    </row>
    <row r="12" spans="1:12" ht="15.75">
      <c r="A12" s="8" t="s">
        <v>2658</v>
      </c>
      <c r="B12" s="83">
        <v>45290</v>
      </c>
      <c r="C12" s="80" t="s">
        <v>4814</v>
      </c>
      <c r="D12" s="75" t="s">
        <v>4815</v>
      </c>
      <c r="E12" s="6">
        <f t="shared" si="1"/>
        <v>183.2</v>
      </c>
      <c r="F12" s="48">
        <v>1</v>
      </c>
      <c r="G12" s="6">
        <f t="shared" si="2"/>
        <v>183.2</v>
      </c>
      <c r="H12" s="58">
        <f t="shared" si="3"/>
        <v>0</v>
      </c>
      <c r="I12" s="1" t="s">
        <v>1818</v>
      </c>
      <c r="J12" s="16">
        <f>J8-K2</f>
        <v>-868.99499999999716</v>
      </c>
      <c r="K12" s="17">
        <f t="shared" ref="K12:K13" si="4">J12/J8</f>
        <v>-0.1552331189710606</v>
      </c>
    </row>
    <row r="13" spans="1:12" ht="15.75">
      <c r="A13" s="8" t="s">
        <v>2658</v>
      </c>
      <c r="B13" s="73">
        <v>45294</v>
      </c>
      <c r="C13" s="80" t="s">
        <v>4793</v>
      </c>
      <c r="D13" s="75" t="s">
        <v>4794</v>
      </c>
      <c r="E13" s="6">
        <f t="shared" si="1"/>
        <v>178.33</v>
      </c>
      <c r="F13" s="48">
        <v>0</v>
      </c>
      <c r="G13" s="6" t="str">
        <f t="shared" si="2"/>
        <v/>
      </c>
      <c r="H13" s="58">
        <f t="shared" si="3"/>
        <v>178.33</v>
      </c>
      <c r="I13" s="1" t="s">
        <v>1821</v>
      </c>
      <c r="J13" s="16">
        <f>J9-J2</f>
        <v>-2262.1449999999968</v>
      </c>
      <c r="K13" s="17">
        <f t="shared" si="4"/>
        <v>-0.5719347702420825</v>
      </c>
    </row>
    <row r="14" spans="1:12" ht="15.75">
      <c r="A14" s="8" t="s">
        <v>2658</v>
      </c>
      <c r="B14" s="73">
        <v>45275</v>
      </c>
      <c r="C14" s="80" t="s">
        <v>4816</v>
      </c>
      <c r="D14" s="75" t="s">
        <v>4817</v>
      </c>
      <c r="E14" s="6">
        <f t="shared" si="1"/>
        <v>173.75</v>
      </c>
      <c r="F14" s="48">
        <v>2</v>
      </c>
      <c r="G14" s="6">
        <f t="shared" si="2"/>
        <v>86.875</v>
      </c>
      <c r="H14" s="58">
        <f t="shared" si="3"/>
        <v>86.875</v>
      </c>
    </row>
    <row r="15" spans="1:12" ht="15.75">
      <c r="A15" s="8" t="s">
        <v>2658</v>
      </c>
      <c r="B15" s="76">
        <v>45290</v>
      </c>
      <c r="C15" s="80" t="s">
        <v>3009</v>
      </c>
      <c r="D15" s="75" t="s">
        <v>3279</v>
      </c>
      <c r="E15" s="6">
        <f t="shared" si="1"/>
        <v>165</v>
      </c>
      <c r="F15" s="48">
        <v>0</v>
      </c>
      <c r="G15" s="6" t="str">
        <f t="shared" si="2"/>
        <v/>
      </c>
      <c r="H15" s="58">
        <f t="shared" si="3"/>
        <v>165</v>
      </c>
    </row>
    <row r="16" spans="1:12" ht="15.75">
      <c r="A16" s="8" t="s">
        <v>2658</v>
      </c>
      <c r="B16" s="73">
        <v>45264</v>
      </c>
      <c r="C16" s="80" t="s">
        <v>2404</v>
      </c>
      <c r="D16" s="75" t="s">
        <v>4818</v>
      </c>
      <c r="E16" s="6">
        <f t="shared" si="1"/>
        <v>153.76</v>
      </c>
      <c r="F16" s="48">
        <v>2</v>
      </c>
      <c r="G16" s="6">
        <f t="shared" si="2"/>
        <v>76.88</v>
      </c>
      <c r="H16" s="58">
        <f t="shared" si="3"/>
        <v>76.88</v>
      </c>
    </row>
    <row r="17" spans="1:10" ht="15.75">
      <c r="A17" s="8" t="s">
        <v>2658</v>
      </c>
      <c r="B17" s="76">
        <v>45284</v>
      </c>
      <c r="C17" s="80" t="s">
        <v>4819</v>
      </c>
      <c r="D17" s="75" t="s">
        <v>4820</v>
      </c>
      <c r="E17" s="6">
        <f t="shared" si="1"/>
        <v>149.38999999999999</v>
      </c>
      <c r="F17" s="48">
        <v>1</v>
      </c>
      <c r="G17" s="6">
        <f t="shared" si="2"/>
        <v>149.38999999999999</v>
      </c>
      <c r="H17" s="58">
        <f t="shared" si="3"/>
        <v>0</v>
      </c>
    </row>
    <row r="18" spans="1:10" ht="15.75">
      <c r="A18" s="8" t="s">
        <v>2658</v>
      </c>
      <c r="B18" s="73">
        <v>45290</v>
      </c>
      <c r="C18" s="80" t="s">
        <v>3397</v>
      </c>
      <c r="D18" s="75" t="s">
        <v>438</v>
      </c>
      <c r="E18" s="6">
        <f t="shared" si="1"/>
        <v>139</v>
      </c>
      <c r="F18" s="48">
        <v>2</v>
      </c>
      <c r="G18" s="6">
        <f t="shared" si="2"/>
        <v>69.5</v>
      </c>
      <c r="H18" s="58">
        <f t="shared" si="3"/>
        <v>69.5</v>
      </c>
    </row>
    <row r="19" spans="1:10" ht="15.75">
      <c r="A19" s="8" t="s">
        <v>2658</v>
      </c>
      <c r="B19" s="73">
        <v>45278</v>
      </c>
      <c r="C19" s="80" t="s">
        <v>4821</v>
      </c>
      <c r="D19" s="75" t="s">
        <v>4822</v>
      </c>
      <c r="E19" s="6">
        <f t="shared" si="1"/>
        <v>133.41</v>
      </c>
      <c r="F19" s="48">
        <v>2</v>
      </c>
      <c r="G19" s="6">
        <f t="shared" si="2"/>
        <v>66.704999999999998</v>
      </c>
      <c r="H19" s="58">
        <f t="shared" si="3"/>
        <v>66.704999999999998</v>
      </c>
    </row>
    <row r="20" spans="1:10" ht="15.75">
      <c r="A20" s="8" t="s">
        <v>2658</v>
      </c>
      <c r="B20" s="73">
        <v>45264</v>
      </c>
      <c r="C20" s="91" t="s">
        <v>4823</v>
      </c>
      <c r="D20" s="75" t="s">
        <v>4824</v>
      </c>
      <c r="E20" s="6">
        <f t="shared" si="1"/>
        <v>132.68</v>
      </c>
      <c r="F20" s="48">
        <v>2</v>
      </c>
      <c r="G20" s="6">
        <f t="shared" si="2"/>
        <v>66.34</v>
      </c>
      <c r="H20" s="58">
        <f t="shared" si="3"/>
        <v>66.34</v>
      </c>
    </row>
    <row r="21" spans="1:10" ht="15.75" customHeight="1">
      <c r="A21" s="8" t="s">
        <v>2658</v>
      </c>
      <c r="B21" s="73">
        <v>45275</v>
      </c>
      <c r="C21" s="80" t="s">
        <v>4532</v>
      </c>
      <c r="D21" s="75" t="s">
        <v>4825</v>
      </c>
      <c r="E21" s="6">
        <f t="shared" si="1"/>
        <v>132.5</v>
      </c>
      <c r="F21" s="48">
        <v>2</v>
      </c>
      <c r="G21" s="6">
        <f t="shared" si="2"/>
        <v>66.25</v>
      </c>
      <c r="H21" s="58">
        <f t="shared" si="3"/>
        <v>66.25</v>
      </c>
    </row>
    <row r="22" spans="1:10" ht="15.75" customHeight="1">
      <c r="A22" s="8" t="s">
        <v>2658</v>
      </c>
      <c r="B22" s="73">
        <v>45275</v>
      </c>
      <c r="C22" s="80" t="s">
        <v>4826</v>
      </c>
      <c r="D22" s="75" t="s">
        <v>4827</v>
      </c>
      <c r="E22" s="6">
        <f t="shared" si="1"/>
        <v>130.43</v>
      </c>
      <c r="F22" s="48">
        <v>2</v>
      </c>
      <c r="G22" s="6">
        <f t="shared" si="2"/>
        <v>65.215000000000003</v>
      </c>
      <c r="H22" s="58">
        <f t="shared" si="3"/>
        <v>65.215000000000003</v>
      </c>
      <c r="J22" s="36"/>
    </row>
    <row r="23" spans="1:10" ht="15.75" customHeight="1">
      <c r="A23" s="8" t="s">
        <v>2658</v>
      </c>
      <c r="B23" s="73">
        <v>45281</v>
      </c>
      <c r="C23" s="82" t="s">
        <v>4828</v>
      </c>
      <c r="D23" s="77" t="s">
        <v>4829</v>
      </c>
      <c r="E23" s="6">
        <f t="shared" si="1"/>
        <v>115.26</v>
      </c>
      <c r="F23" s="48">
        <v>2</v>
      </c>
      <c r="G23" s="6">
        <f t="shared" si="2"/>
        <v>57.63</v>
      </c>
      <c r="H23" s="58">
        <f t="shared" si="3"/>
        <v>57.63</v>
      </c>
      <c r="J23" s="36"/>
    </row>
    <row r="24" spans="1:10" ht="15.75" customHeight="1">
      <c r="A24" s="8" t="s">
        <v>2658</v>
      </c>
      <c r="B24" s="73">
        <v>45276</v>
      </c>
      <c r="C24" s="80" t="s">
        <v>4830</v>
      </c>
      <c r="D24" s="75" t="s">
        <v>4831</v>
      </c>
      <c r="E24" s="6">
        <f t="shared" si="1"/>
        <v>112.46</v>
      </c>
      <c r="F24" s="48">
        <v>2</v>
      </c>
      <c r="G24" s="6">
        <f t="shared" si="2"/>
        <v>56.23</v>
      </c>
      <c r="H24" s="58">
        <f t="shared" si="3"/>
        <v>56.23</v>
      </c>
    </row>
    <row r="25" spans="1:10" ht="15.75" customHeight="1">
      <c r="A25" s="8" t="s">
        <v>2658</v>
      </c>
      <c r="B25" s="73">
        <v>45278</v>
      </c>
      <c r="C25" s="80" t="s">
        <v>3768</v>
      </c>
      <c r="D25" s="75" t="s">
        <v>4832</v>
      </c>
      <c r="E25" s="6">
        <f t="shared" si="1"/>
        <v>106.47</v>
      </c>
      <c r="F25" s="48">
        <v>2</v>
      </c>
      <c r="G25" s="6">
        <f t="shared" si="2"/>
        <v>53.234999999999999</v>
      </c>
      <c r="H25" s="58">
        <f t="shared" si="3"/>
        <v>53.234999999999999</v>
      </c>
    </row>
    <row r="26" spans="1:10" ht="15.75" customHeight="1">
      <c r="A26" s="8" t="s">
        <v>2658</v>
      </c>
      <c r="B26" s="73">
        <v>45272</v>
      </c>
      <c r="C26" s="80" t="s">
        <v>3768</v>
      </c>
      <c r="D26" s="75" t="s">
        <v>4833</v>
      </c>
      <c r="E26" s="6">
        <f t="shared" si="1"/>
        <v>104.83</v>
      </c>
      <c r="F26" s="48">
        <v>2</v>
      </c>
      <c r="G26" s="6">
        <f t="shared" si="2"/>
        <v>52.414999999999999</v>
      </c>
      <c r="H26" s="58">
        <f t="shared" si="3"/>
        <v>52.414999999999999</v>
      </c>
    </row>
    <row r="27" spans="1:10" ht="15.75" customHeight="1">
      <c r="A27" s="8" t="s">
        <v>2658</v>
      </c>
      <c r="B27" s="73">
        <v>45278</v>
      </c>
      <c r="C27" s="80" t="s">
        <v>4834</v>
      </c>
      <c r="D27" s="75" t="s">
        <v>4835</v>
      </c>
      <c r="E27" s="6">
        <f t="shared" si="1"/>
        <v>93.12</v>
      </c>
      <c r="F27" s="48">
        <v>2</v>
      </c>
      <c r="G27" s="6">
        <f t="shared" si="2"/>
        <v>46.56</v>
      </c>
      <c r="H27" s="58">
        <f t="shared" si="3"/>
        <v>46.56</v>
      </c>
    </row>
    <row r="28" spans="1:10" ht="15.75" customHeight="1">
      <c r="A28" s="8" t="s">
        <v>2658</v>
      </c>
      <c r="B28" s="73">
        <v>45290</v>
      </c>
      <c r="C28" s="80" t="s">
        <v>3397</v>
      </c>
      <c r="D28" s="75" t="s">
        <v>4836</v>
      </c>
      <c r="E28" s="6">
        <f t="shared" si="1"/>
        <v>92.88</v>
      </c>
      <c r="F28" s="48">
        <v>2</v>
      </c>
      <c r="G28" s="6">
        <f t="shared" si="2"/>
        <v>46.44</v>
      </c>
      <c r="H28" s="58">
        <f t="shared" si="3"/>
        <v>46.44</v>
      </c>
    </row>
    <row r="29" spans="1:10" ht="15.75" customHeight="1">
      <c r="A29" s="8" t="s">
        <v>2658</v>
      </c>
      <c r="B29" s="73">
        <v>45272</v>
      </c>
      <c r="C29" s="80" t="s">
        <v>4837</v>
      </c>
      <c r="D29" s="75" t="s">
        <v>4838</v>
      </c>
      <c r="E29" s="6">
        <f t="shared" si="1"/>
        <v>91.14</v>
      </c>
      <c r="F29" s="48">
        <v>2</v>
      </c>
      <c r="G29" s="6">
        <f t="shared" si="2"/>
        <v>45.57</v>
      </c>
      <c r="H29" s="58">
        <f t="shared" si="3"/>
        <v>45.57</v>
      </c>
    </row>
    <row r="30" spans="1:10" ht="15.75" customHeight="1">
      <c r="A30" s="8" t="s">
        <v>2658</v>
      </c>
      <c r="B30" s="83">
        <v>45279</v>
      </c>
      <c r="C30" s="80" t="s">
        <v>4839</v>
      </c>
      <c r="D30" s="75" t="s">
        <v>4840</v>
      </c>
      <c r="E30" s="6">
        <f t="shared" si="1"/>
        <v>89.35</v>
      </c>
      <c r="F30" s="48">
        <v>2</v>
      </c>
      <c r="G30" s="6">
        <f t="shared" si="2"/>
        <v>44.674999999999997</v>
      </c>
      <c r="H30" s="58">
        <f t="shared" si="3"/>
        <v>44.674999999999997</v>
      </c>
    </row>
    <row r="31" spans="1:10" ht="15.75" customHeight="1">
      <c r="A31" s="8" t="s">
        <v>2658</v>
      </c>
      <c r="B31" s="73">
        <v>45270</v>
      </c>
      <c r="C31" s="80" t="s">
        <v>4214</v>
      </c>
      <c r="D31" s="75" t="s">
        <v>4841</v>
      </c>
      <c r="E31" s="6">
        <f t="shared" si="1"/>
        <v>86.4</v>
      </c>
      <c r="F31" s="48">
        <v>2</v>
      </c>
      <c r="G31" s="6">
        <f t="shared" si="2"/>
        <v>43.2</v>
      </c>
      <c r="H31" s="58">
        <f t="shared" si="3"/>
        <v>43.2</v>
      </c>
    </row>
    <row r="32" spans="1:10" ht="15.75" customHeight="1">
      <c r="A32" s="8" t="s">
        <v>2658</v>
      </c>
      <c r="B32" s="76">
        <v>45282</v>
      </c>
      <c r="C32" s="80" t="s">
        <v>4842</v>
      </c>
      <c r="D32" s="77" t="s">
        <v>4843</v>
      </c>
      <c r="E32" s="6">
        <f t="shared" si="1"/>
        <v>81.209999999999994</v>
      </c>
      <c r="F32" s="48">
        <v>2</v>
      </c>
      <c r="G32" s="6">
        <f t="shared" si="2"/>
        <v>40.604999999999997</v>
      </c>
      <c r="H32" s="58">
        <f t="shared" si="3"/>
        <v>40.604999999999997</v>
      </c>
    </row>
    <row r="33" spans="1:8" ht="15.75" customHeight="1">
      <c r="A33" s="8" t="s">
        <v>3361</v>
      </c>
      <c r="B33" s="73">
        <v>45286</v>
      </c>
      <c r="C33" s="80" t="s">
        <v>292</v>
      </c>
      <c r="D33" s="75" t="s">
        <v>4844</v>
      </c>
      <c r="E33" s="6">
        <f t="shared" si="1"/>
        <v>79.59</v>
      </c>
      <c r="F33" s="48">
        <v>2</v>
      </c>
      <c r="G33" s="6">
        <f t="shared" si="2"/>
        <v>39.795000000000002</v>
      </c>
      <c r="H33" s="58">
        <f t="shared" si="3"/>
        <v>39.795000000000002</v>
      </c>
    </row>
    <row r="34" spans="1:8" ht="15.75" customHeight="1">
      <c r="A34" s="8" t="s">
        <v>2658</v>
      </c>
      <c r="B34" s="73">
        <v>45284</v>
      </c>
      <c r="C34" s="80" t="s">
        <v>1385</v>
      </c>
      <c r="D34" s="75" t="s">
        <v>4845</v>
      </c>
      <c r="E34" s="6">
        <f t="shared" si="1"/>
        <v>75.11</v>
      </c>
      <c r="F34" s="48">
        <v>1</v>
      </c>
      <c r="G34" s="6">
        <f t="shared" si="2"/>
        <v>75.11</v>
      </c>
      <c r="H34" s="58">
        <f t="shared" si="3"/>
        <v>0</v>
      </c>
    </row>
    <row r="35" spans="1:8" ht="15.75" customHeight="1">
      <c r="A35" s="8" t="s">
        <v>2658</v>
      </c>
      <c r="B35" s="73">
        <v>45272</v>
      </c>
      <c r="C35" s="80" t="s">
        <v>2404</v>
      </c>
      <c r="D35" s="77" t="s">
        <v>4846</v>
      </c>
      <c r="E35" s="6">
        <f t="shared" si="1"/>
        <v>72.87</v>
      </c>
      <c r="F35" s="48">
        <v>2</v>
      </c>
      <c r="G35" s="6">
        <f t="shared" si="2"/>
        <v>36.435000000000002</v>
      </c>
      <c r="H35" s="58">
        <f t="shared" si="3"/>
        <v>36.435000000000002</v>
      </c>
    </row>
    <row r="36" spans="1:8" ht="15.75" customHeight="1">
      <c r="A36" s="8" t="s">
        <v>2658</v>
      </c>
      <c r="B36" s="73">
        <v>45270</v>
      </c>
      <c r="C36" s="80" t="s">
        <v>2404</v>
      </c>
      <c r="D36" s="75" t="s">
        <v>4847</v>
      </c>
      <c r="E36" s="6">
        <f t="shared" si="1"/>
        <v>71.75</v>
      </c>
      <c r="F36" s="48">
        <v>2</v>
      </c>
      <c r="G36" s="6">
        <f t="shared" si="2"/>
        <v>35.875</v>
      </c>
      <c r="H36" s="58">
        <f t="shared" si="3"/>
        <v>35.875</v>
      </c>
    </row>
    <row r="37" spans="1:8" ht="15.75" customHeight="1">
      <c r="A37" s="8" t="s">
        <v>2658</v>
      </c>
      <c r="B37" s="73">
        <v>45280</v>
      </c>
      <c r="C37" s="80" t="s">
        <v>4848</v>
      </c>
      <c r="D37" s="75" t="s">
        <v>4849</v>
      </c>
      <c r="E37" s="6">
        <f t="shared" si="1"/>
        <v>71.099999999999994</v>
      </c>
      <c r="F37" s="48">
        <v>2</v>
      </c>
      <c r="G37" s="6">
        <f t="shared" si="2"/>
        <v>35.549999999999997</v>
      </c>
      <c r="H37" s="58">
        <f t="shared" si="3"/>
        <v>35.549999999999997</v>
      </c>
    </row>
    <row r="38" spans="1:8" ht="15.75" customHeight="1">
      <c r="A38" s="8" t="s">
        <v>2658</v>
      </c>
      <c r="B38" s="73">
        <v>45264</v>
      </c>
      <c r="C38" s="80" t="s">
        <v>3916</v>
      </c>
      <c r="D38" s="75" t="s">
        <v>749</v>
      </c>
      <c r="E38" s="6">
        <f t="shared" si="1"/>
        <v>70</v>
      </c>
      <c r="F38" s="48">
        <v>2</v>
      </c>
      <c r="G38" s="6">
        <f t="shared" si="2"/>
        <v>35</v>
      </c>
      <c r="H38" s="58">
        <f t="shared" si="3"/>
        <v>35</v>
      </c>
    </row>
    <row r="39" spans="1:8" ht="15.75" customHeight="1">
      <c r="A39" s="8" t="s">
        <v>3361</v>
      </c>
      <c r="B39" s="76">
        <v>45292</v>
      </c>
      <c r="C39" s="80" t="s">
        <v>4798</v>
      </c>
      <c r="D39" s="75" t="s">
        <v>4850</v>
      </c>
      <c r="E39" s="6">
        <f t="shared" si="1"/>
        <v>66</v>
      </c>
      <c r="F39" s="48">
        <v>2</v>
      </c>
      <c r="G39" s="6">
        <f t="shared" si="2"/>
        <v>33</v>
      </c>
      <c r="H39" s="58">
        <f t="shared" si="3"/>
        <v>33</v>
      </c>
    </row>
    <row r="40" spans="1:8" ht="15.75" customHeight="1">
      <c r="A40" s="8" t="s">
        <v>2658</v>
      </c>
      <c r="B40" s="76">
        <v>45288</v>
      </c>
      <c r="C40" s="80" t="s">
        <v>4546</v>
      </c>
      <c r="D40" s="75" t="s">
        <v>4851</v>
      </c>
      <c r="E40" s="6">
        <f t="shared" si="1"/>
        <v>65.180000000000007</v>
      </c>
      <c r="F40" s="48">
        <v>2</v>
      </c>
      <c r="G40" s="6">
        <f t="shared" si="2"/>
        <v>32.590000000000003</v>
      </c>
      <c r="H40" s="58">
        <f t="shared" si="3"/>
        <v>32.590000000000003</v>
      </c>
    </row>
    <row r="41" spans="1:8" ht="15.75" customHeight="1">
      <c r="A41" s="8" t="s">
        <v>2658</v>
      </c>
      <c r="B41" s="76">
        <v>45280</v>
      </c>
      <c r="C41" s="80" t="s">
        <v>4852</v>
      </c>
      <c r="D41" s="75" t="s">
        <v>4853</v>
      </c>
      <c r="E41" s="6">
        <f t="shared" si="1"/>
        <v>62.76</v>
      </c>
      <c r="F41" s="48">
        <v>2</v>
      </c>
      <c r="G41" s="6">
        <f t="shared" si="2"/>
        <v>31.38</v>
      </c>
      <c r="H41" s="58">
        <f t="shared" si="3"/>
        <v>31.38</v>
      </c>
    </row>
    <row r="42" spans="1:8" ht="15.75" customHeight="1">
      <c r="A42" s="8" t="s">
        <v>2658</v>
      </c>
      <c r="B42" s="76">
        <v>45281</v>
      </c>
      <c r="C42" s="80" t="s">
        <v>4854</v>
      </c>
      <c r="D42" s="75" t="s">
        <v>4855</v>
      </c>
      <c r="E42" s="6">
        <f t="shared" si="1"/>
        <v>62.72</v>
      </c>
      <c r="F42" s="48">
        <v>0</v>
      </c>
      <c r="G42" s="6" t="str">
        <f t="shared" si="2"/>
        <v/>
      </c>
      <c r="H42" s="58">
        <f t="shared" si="3"/>
        <v>62.72</v>
      </c>
    </row>
    <row r="43" spans="1:8" ht="15.75" customHeight="1">
      <c r="A43" s="8" t="s">
        <v>2658</v>
      </c>
      <c r="B43" s="73">
        <v>45290</v>
      </c>
      <c r="C43" s="80" t="s">
        <v>2244</v>
      </c>
      <c r="D43" s="75" t="s">
        <v>4382</v>
      </c>
      <c r="E43" s="6">
        <f t="shared" si="1"/>
        <v>61.3</v>
      </c>
      <c r="F43" s="48">
        <v>2</v>
      </c>
      <c r="G43" s="6">
        <f t="shared" si="2"/>
        <v>30.65</v>
      </c>
      <c r="H43" s="58">
        <f t="shared" si="3"/>
        <v>30.65</v>
      </c>
    </row>
    <row r="44" spans="1:8" ht="15.75" customHeight="1">
      <c r="A44" s="8" t="s">
        <v>2658</v>
      </c>
      <c r="B44" s="76">
        <v>45281</v>
      </c>
      <c r="C44" s="80" t="s">
        <v>4856</v>
      </c>
      <c r="D44" s="75" t="s">
        <v>4857</v>
      </c>
      <c r="E44" s="6">
        <f t="shared" si="1"/>
        <v>61.03</v>
      </c>
      <c r="F44" s="48">
        <v>2</v>
      </c>
      <c r="G44" s="6">
        <f t="shared" si="2"/>
        <v>30.515000000000001</v>
      </c>
      <c r="H44" s="58">
        <f t="shared" si="3"/>
        <v>30.515000000000001</v>
      </c>
    </row>
    <row r="45" spans="1:8" ht="15.75" customHeight="1">
      <c r="A45" s="8" t="s">
        <v>2658</v>
      </c>
      <c r="B45" s="73">
        <v>45271</v>
      </c>
      <c r="C45" s="80" t="s">
        <v>2716</v>
      </c>
      <c r="D45" s="75" t="s">
        <v>2050</v>
      </c>
      <c r="E45" s="6">
        <f t="shared" si="1"/>
        <v>59.9</v>
      </c>
      <c r="F45" s="48">
        <v>2</v>
      </c>
      <c r="G45" s="6">
        <f t="shared" si="2"/>
        <v>29.95</v>
      </c>
      <c r="H45" s="58">
        <f t="shared" si="3"/>
        <v>29.95</v>
      </c>
    </row>
    <row r="46" spans="1:8" ht="15.75" customHeight="1">
      <c r="A46" s="8" t="s">
        <v>2658</v>
      </c>
      <c r="B46" s="73">
        <v>45277</v>
      </c>
      <c r="C46" s="80" t="s">
        <v>4858</v>
      </c>
      <c r="D46" s="75" t="s">
        <v>4859</v>
      </c>
      <c r="E46" s="6">
        <f t="shared" si="1"/>
        <v>59.18</v>
      </c>
      <c r="F46" s="48">
        <v>2</v>
      </c>
      <c r="G46" s="6">
        <f t="shared" si="2"/>
        <v>29.59</v>
      </c>
      <c r="H46" s="58">
        <f t="shared" si="3"/>
        <v>29.59</v>
      </c>
    </row>
    <row r="47" spans="1:8" ht="15.75" customHeight="1">
      <c r="A47" s="8" t="s">
        <v>2658</v>
      </c>
      <c r="B47" s="73">
        <v>45270</v>
      </c>
      <c r="C47" s="80" t="s">
        <v>4860</v>
      </c>
      <c r="D47" s="75" t="s">
        <v>4615</v>
      </c>
      <c r="E47" s="6">
        <f t="shared" si="1"/>
        <v>56.55</v>
      </c>
      <c r="F47" s="48">
        <v>2</v>
      </c>
      <c r="G47" s="6">
        <f t="shared" si="2"/>
        <v>28.274999999999999</v>
      </c>
      <c r="H47" s="58">
        <f t="shared" si="3"/>
        <v>28.274999999999999</v>
      </c>
    </row>
    <row r="48" spans="1:8" ht="15.75" customHeight="1">
      <c r="A48" s="8" t="s">
        <v>2658</v>
      </c>
      <c r="B48" s="76">
        <v>45287</v>
      </c>
      <c r="C48" s="80" t="s">
        <v>1126</v>
      </c>
      <c r="D48" s="75" t="s">
        <v>4861</v>
      </c>
      <c r="E48" s="6">
        <f t="shared" si="1"/>
        <v>55.77</v>
      </c>
      <c r="F48" s="48">
        <v>2</v>
      </c>
      <c r="G48" s="6">
        <f t="shared" si="2"/>
        <v>27.885000000000002</v>
      </c>
      <c r="H48" s="58">
        <f t="shared" si="3"/>
        <v>27.885000000000002</v>
      </c>
    </row>
    <row r="49" spans="1:8" ht="15.75" customHeight="1">
      <c r="A49" s="8" t="s">
        <v>2658</v>
      </c>
      <c r="B49" s="73">
        <v>45280</v>
      </c>
      <c r="C49" s="80" t="s">
        <v>4862</v>
      </c>
      <c r="D49" s="75" t="s">
        <v>4863</v>
      </c>
      <c r="E49" s="6">
        <f t="shared" si="1"/>
        <v>54.41</v>
      </c>
      <c r="F49" s="48">
        <v>2</v>
      </c>
      <c r="G49" s="6">
        <f t="shared" si="2"/>
        <v>27.204999999999998</v>
      </c>
      <c r="H49" s="58">
        <f t="shared" si="3"/>
        <v>27.204999999999998</v>
      </c>
    </row>
    <row r="50" spans="1:8" ht="15.75" customHeight="1">
      <c r="A50" s="8" t="s">
        <v>2658</v>
      </c>
      <c r="B50" s="73">
        <v>45268</v>
      </c>
      <c r="C50" s="80" t="s">
        <v>4517</v>
      </c>
      <c r="D50" s="75" t="s">
        <v>4559</v>
      </c>
      <c r="E50" s="6">
        <f t="shared" si="1"/>
        <v>51.37</v>
      </c>
      <c r="F50" s="48">
        <v>2</v>
      </c>
      <c r="G50" s="6">
        <f t="shared" si="2"/>
        <v>25.684999999999999</v>
      </c>
      <c r="H50" s="58">
        <f t="shared" si="3"/>
        <v>25.684999999999999</v>
      </c>
    </row>
    <row r="51" spans="1:8" ht="15.75" customHeight="1">
      <c r="A51" s="8" t="s">
        <v>2658</v>
      </c>
      <c r="B51" s="76">
        <v>45273</v>
      </c>
      <c r="C51" s="80" t="s">
        <v>2404</v>
      </c>
      <c r="D51" s="75" t="s">
        <v>4864</v>
      </c>
      <c r="E51" s="6">
        <f t="shared" si="1"/>
        <v>48.3</v>
      </c>
      <c r="F51" s="48">
        <v>2</v>
      </c>
      <c r="G51" s="6">
        <f t="shared" si="2"/>
        <v>24.15</v>
      </c>
      <c r="H51" s="58">
        <f t="shared" si="3"/>
        <v>24.15</v>
      </c>
    </row>
    <row r="52" spans="1:8" ht="15.75" customHeight="1">
      <c r="A52" s="8" t="s">
        <v>2658</v>
      </c>
      <c r="B52" s="73">
        <v>45262</v>
      </c>
      <c r="C52" s="80" t="s">
        <v>3025</v>
      </c>
      <c r="D52" s="75" t="s">
        <v>4865</v>
      </c>
      <c r="E52" s="6">
        <f t="shared" si="1"/>
        <v>47.7</v>
      </c>
      <c r="F52" s="48">
        <v>2</v>
      </c>
      <c r="G52" s="6">
        <f t="shared" si="2"/>
        <v>23.85</v>
      </c>
      <c r="H52" s="58">
        <f t="shared" si="3"/>
        <v>23.85</v>
      </c>
    </row>
    <row r="53" spans="1:8" ht="15.75" customHeight="1">
      <c r="A53" s="8" t="s">
        <v>2658</v>
      </c>
      <c r="B53" s="73">
        <v>45270</v>
      </c>
      <c r="C53" s="80" t="s">
        <v>3778</v>
      </c>
      <c r="D53" s="75" t="s">
        <v>3011</v>
      </c>
      <c r="E53" s="6">
        <f t="shared" si="1"/>
        <v>45</v>
      </c>
      <c r="F53" s="48">
        <v>2</v>
      </c>
      <c r="G53" s="6">
        <f t="shared" si="2"/>
        <v>22.5</v>
      </c>
      <c r="H53" s="58">
        <f t="shared" si="3"/>
        <v>22.5</v>
      </c>
    </row>
    <row r="54" spans="1:8" ht="15.75" customHeight="1">
      <c r="A54" s="8" t="s">
        <v>2658</v>
      </c>
      <c r="B54" s="73">
        <v>45280</v>
      </c>
      <c r="C54" s="80" t="s">
        <v>4866</v>
      </c>
      <c r="D54" s="75" t="s">
        <v>4867</v>
      </c>
      <c r="E54" s="6">
        <f t="shared" si="1"/>
        <v>33.78</v>
      </c>
      <c r="F54" s="48">
        <v>2</v>
      </c>
      <c r="G54" s="6">
        <f t="shared" si="2"/>
        <v>16.89</v>
      </c>
      <c r="H54" s="58">
        <f t="shared" si="3"/>
        <v>16.89</v>
      </c>
    </row>
    <row r="55" spans="1:8" ht="15.75" customHeight="1">
      <c r="A55" s="8" t="s">
        <v>2658</v>
      </c>
      <c r="B55" s="76">
        <v>45270</v>
      </c>
      <c r="C55" s="80" t="s">
        <v>3142</v>
      </c>
      <c r="D55" s="75" t="s">
        <v>4868</v>
      </c>
      <c r="E55" s="6">
        <f t="shared" si="1"/>
        <v>29.5</v>
      </c>
      <c r="F55" s="48">
        <v>2</v>
      </c>
      <c r="G55" s="6">
        <f t="shared" si="2"/>
        <v>14.75</v>
      </c>
      <c r="H55" s="58">
        <f t="shared" si="3"/>
        <v>14.75</v>
      </c>
    </row>
    <row r="56" spans="1:8" ht="15.75" customHeight="1">
      <c r="A56" s="8" t="s">
        <v>2658</v>
      </c>
      <c r="B56" s="73">
        <v>45263</v>
      </c>
      <c r="C56" s="80" t="s">
        <v>4869</v>
      </c>
      <c r="D56" s="75" t="s">
        <v>2376</v>
      </c>
      <c r="E56" s="6">
        <f t="shared" si="1"/>
        <v>29.3</v>
      </c>
      <c r="F56" s="48">
        <v>2</v>
      </c>
      <c r="G56" s="6">
        <f t="shared" si="2"/>
        <v>14.65</v>
      </c>
      <c r="H56" s="58">
        <f t="shared" si="3"/>
        <v>14.65</v>
      </c>
    </row>
    <row r="57" spans="1:8" ht="15.75" customHeight="1">
      <c r="A57" s="8" t="s">
        <v>2658</v>
      </c>
      <c r="B57" s="73">
        <v>45271</v>
      </c>
      <c r="C57" s="80" t="s">
        <v>4870</v>
      </c>
      <c r="D57" s="75" t="s">
        <v>3735</v>
      </c>
      <c r="E57" s="6">
        <f t="shared" si="1"/>
        <v>28.9</v>
      </c>
      <c r="F57" s="48">
        <v>2</v>
      </c>
      <c r="G57" s="6">
        <f t="shared" si="2"/>
        <v>14.45</v>
      </c>
      <c r="H57" s="58">
        <f t="shared" si="3"/>
        <v>14.45</v>
      </c>
    </row>
    <row r="58" spans="1:8" ht="15.75" customHeight="1">
      <c r="A58" s="8" t="s">
        <v>2658</v>
      </c>
      <c r="B58" s="73">
        <v>45273</v>
      </c>
      <c r="C58" s="80" t="s">
        <v>4871</v>
      </c>
      <c r="D58" s="75" t="s">
        <v>3735</v>
      </c>
      <c r="E58" s="6">
        <f t="shared" si="1"/>
        <v>28.9</v>
      </c>
      <c r="F58" s="48">
        <v>2</v>
      </c>
      <c r="G58" s="6">
        <f t="shared" si="2"/>
        <v>14.45</v>
      </c>
      <c r="H58" s="58">
        <f t="shared" si="3"/>
        <v>14.45</v>
      </c>
    </row>
    <row r="59" spans="1:8" ht="15.75" customHeight="1">
      <c r="A59" s="8" t="s">
        <v>2658</v>
      </c>
      <c r="B59" s="76">
        <v>45284</v>
      </c>
      <c r="C59" s="80" t="s">
        <v>4551</v>
      </c>
      <c r="D59" s="75" t="s">
        <v>4872</v>
      </c>
      <c r="E59" s="6">
        <f t="shared" si="1"/>
        <v>28.57</v>
      </c>
      <c r="F59" s="48">
        <v>2</v>
      </c>
      <c r="G59" s="6">
        <f t="shared" si="2"/>
        <v>14.285</v>
      </c>
      <c r="H59" s="58">
        <f t="shared" si="3"/>
        <v>14.285</v>
      </c>
    </row>
    <row r="60" spans="1:8" ht="15.75" customHeight="1">
      <c r="A60" s="8" t="s">
        <v>2658</v>
      </c>
      <c r="B60" s="76">
        <v>45271</v>
      </c>
      <c r="C60" s="80" t="s">
        <v>2404</v>
      </c>
      <c r="D60" s="75" t="s">
        <v>4873</v>
      </c>
      <c r="E60" s="6">
        <f t="shared" si="1"/>
        <v>28.18</v>
      </c>
      <c r="F60" s="48">
        <v>2</v>
      </c>
      <c r="G60" s="6">
        <f t="shared" si="2"/>
        <v>14.09</v>
      </c>
      <c r="H60" s="58">
        <f t="shared" si="3"/>
        <v>14.09</v>
      </c>
    </row>
    <row r="61" spans="1:8" ht="15.75" customHeight="1">
      <c r="A61" s="8" t="s">
        <v>2658</v>
      </c>
      <c r="B61" s="73">
        <v>45277</v>
      </c>
      <c r="C61" s="80" t="s">
        <v>4874</v>
      </c>
      <c r="D61" s="75" t="s">
        <v>1582</v>
      </c>
      <c r="E61" s="6">
        <f t="shared" si="1"/>
        <v>28</v>
      </c>
      <c r="F61" s="48">
        <v>2</v>
      </c>
      <c r="G61" s="6">
        <f t="shared" si="2"/>
        <v>14</v>
      </c>
      <c r="H61" s="58">
        <f t="shared" si="3"/>
        <v>14</v>
      </c>
    </row>
    <row r="62" spans="1:8" ht="15.75" customHeight="1">
      <c r="A62" s="8" t="s">
        <v>2658</v>
      </c>
      <c r="B62" s="73">
        <v>45280</v>
      </c>
      <c r="C62" s="80" t="s">
        <v>4875</v>
      </c>
      <c r="D62" s="75" t="s">
        <v>4876</v>
      </c>
      <c r="E62" s="6">
        <f t="shared" si="1"/>
        <v>26.61</v>
      </c>
      <c r="F62" s="48">
        <v>2</v>
      </c>
      <c r="G62" s="6">
        <f t="shared" si="2"/>
        <v>13.305</v>
      </c>
      <c r="H62" s="58">
        <f t="shared" si="3"/>
        <v>13.305</v>
      </c>
    </row>
    <row r="63" spans="1:8" ht="15.75" customHeight="1">
      <c r="A63" s="8" t="s">
        <v>2658</v>
      </c>
      <c r="B63" s="76">
        <v>45261</v>
      </c>
      <c r="C63" s="80" t="s">
        <v>4877</v>
      </c>
      <c r="D63" s="75" t="s">
        <v>4236</v>
      </c>
      <c r="E63" s="6">
        <f t="shared" si="1"/>
        <v>26.1</v>
      </c>
      <c r="F63" s="48">
        <v>2</v>
      </c>
      <c r="G63" s="6">
        <f t="shared" si="2"/>
        <v>13.05</v>
      </c>
      <c r="H63" s="58">
        <f t="shared" si="3"/>
        <v>13.05</v>
      </c>
    </row>
    <row r="64" spans="1:8" ht="15.75" customHeight="1">
      <c r="A64" s="8" t="s">
        <v>2658</v>
      </c>
      <c r="B64" s="76">
        <v>45278</v>
      </c>
      <c r="C64" s="80" t="s">
        <v>4878</v>
      </c>
      <c r="D64" s="75" t="s">
        <v>3514</v>
      </c>
      <c r="E64" s="6">
        <f t="shared" si="1"/>
        <v>25.65</v>
      </c>
      <c r="F64" s="48">
        <v>2</v>
      </c>
      <c r="G64" s="6">
        <f t="shared" si="2"/>
        <v>12.824999999999999</v>
      </c>
      <c r="H64" s="58">
        <f t="shared" si="3"/>
        <v>12.824999999999999</v>
      </c>
    </row>
    <row r="65" spans="1:8" ht="15.75" customHeight="1">
      <c r="A65" s="8" t="s">
        <v>2658</v>
      </c>
      <c r="B65" s="76">
        <v>45268</v>
      </c>
      <c r="C65" s="80" t="s">
        <v>4730</v>
      </c>
      <c r="D65" s="75" t="s">
        <v>692</v>
      </c>
      <c r="E65" s="6">
        <f t="shared" si="1"/>
        <v>25</v>
      </c>
      <c r="F65" s="48">
        <v>2</v>
      </c>
      <c r="G65" s="6">
        <f t="shared" si="2"/>
        <v>12.5</v>
      </c>
      <c r="H65" s="58">
        <f t="shared" si="3"/>
        <v>12.5</v>
      </c>
    </row>
    <row r="66" spans="1:8" ht="15.75" customHeight="1">
      <c r="A66" s="8" t="s">
        <v>2658</v>
      </c>
      <c r="B66" s="73">
        <v>45292</v>
      </c>
      <c r="C66" s="80" t="s">
        <v>4879</v>
      </c>
      <c r="D66" s="75" t="s">
        <v>4880</v>
      </c>
      <c r="E66" s="6">
        <f t="shared" si="1"/>
        <v>24.62</v>
      </c>
      <c r="F66" s="48">
        <v>2</v>
      </c>
      <c r="G66" s="6">
        <f t="shared" si="2"/>
        <v>12.31</v>
      </c>
      <c r="H66" s="58">
        <f t="shared" si="3"/>
        <v>12.31</v>
      </c>
    </row>
    <row r="67" spans="1:8" ht="15.75" customHeight="1">
      <c r="A67" s="8" t="s">
        <v>2658</v>
      </c>
      <c r="B67" s="73">
        <v>45278</v>
      </c>
      <c r="C67" s="80" t="s">
        <v>4881</v>
      </c>
      <c r="D67" s="77" t="s">
        <v>4882</v>
      </c>
      <c r="E67" s="6">
        <f t="shared" si="1"/>
        <v>24.08</v>
      </c>
      <c r="F67" s="48">
        <v>2</v>
      </c>
      <c r="G67" s="6">
        <f t="shared" si="2"/>
        <v>12.04</v>
      </c>
      <c r="H67" s="58">
        <f t="shared" si="3"/>
        <v>12.04</v>
      </c>
    </row>
    <row r="68" spans="1:8" ht="15.75" customHeight="1">
      <c r="A68" s="8" t="s">
        <v>2658</v>
      </c>
      <c r="B68" s="76">
        <v>45281</v>
      </c>
      <c r="C68" s="80" t="s">
        <v>4883</v>
      </c>
      <c r="D68" s="77" t="s">
        <v>4884</v>
      </c>
      <c r="E68" s="6">
        <f t="shared" si="1"/>
        <v>23.88</v>
      </c>
      <c r="F68" s="48">
        <v>2</v>
      </c>
      <c r="G68" s="6">
        <f t="shared" si="2"/>
        <v>11.94</v>
      </c>
      <c r="H68" s="58">
        <f t="shared" si="3"/>
        <v>11.94</v>
      </c>
    </row>
    <row r="69" spans="1:8" ht="15.75" customHeight="1">
      <c r="A69" s="8" t="s">
        <v>2658</v>
      </c>
      <c r="B69" s="73">
        <v>45278</v>
      </c>
      <c r="C69" s="80" t="s">
        <v>4885</v>
      </c>
      <c r="D69" s="75" t="s">
        <v>4886</v>
      </c>
      <c r="E69" s="6">
        <f t="shared" si="1"/>
        <v>22.89</v>
      </c>
      <c r="F69" s="48">
        <v>2</v>
      </c>
      <c r="G69" s="6">
        <f t="shared" si="2"/>
        <v>11.445</v>
      </c>
      <c r="H69" s="58">
        <f t="shared" si="3"/>
        <v>11.445</v>
      </c>
    </row>
    <row r="70" spans="1:8" ht="15.75" customHeight="1">
      <c r="A70" s="8" t="s">
        <v>2658</v>
      </c>
      <c r="B70" s="76">
        <v>45275</v>
      </c>
      <c r="C70" s="80" t="s">
        <v>4887</v>
      </c>
      <c r="D70" s="75" t="s">
        <v>4888</v>
      </c>
      <c r="E70" s="6">
        <f t="shared" si="1"/>
        <v>22.35</v>
      </c>
      <c r="F70" s="48">
        <v>2</v>
      </c>
      <c r="G70" s="6">
        <f t="shared" si="2"/>
        <v>11.175000000000001</v>
      </c>
      <c r="H70" s="58">
        <f t="shared" si="3"/>
        <v>11.175000000000001</v>
      </c>
    </row>
    <row r="71" spans="1:8" ht="15.75" customHeight="1">
      <c r="A71" s="8" t="s">
        <v>2658</v>
      </c>
      <c r="B71" s="76">
        <v>45268</v>
      </c>
      <c r="C71" s="80" t="s">
        <v>2438</v>
      </c>
      <c r="D71" s="75" t="s">
        <v>2911</v>
      </c>
      <c r="E71" s="6">
        <f t="shared" si="1"/>
        <v>21.98</v>
      </c>
      <c r="F71" s="48">
        <v>2</v>
      </c>
      <c r="G71" s="6">
        <f t="shared" si="2"/>
        <v>10.99</v>
      </c>
      <c r="H71" s="58">
        <f t="shared" si="3"/>
        <v>10.99</v>
      </c>
    </row>
    <row r="72" spans="1:8" ht="15.75" customHeight="1">
      <c r="A72" s="8" t="s">
        <v>2658</v>
      </c>
      <c r="B72" s="76">
        <v>45263</v>
      </c>
      <c r="C72" s="80" t="s">
        <v>4889</v>
      </c>
      <c r="D72" s="75" t="s">
        <v>471</v>
      </c>
      <c r="E72" s="6">
        <f t="shared" si="1"/>
        <v>20</v>
      </c>
      <c r="F72" s="48">
        <v>2</v>
      </c>
      <c r="G72" s="6">
        <f t="shared" si="2"/>
        <v>10</v>
      </c>
      <c r="H72" s="58">
        <f t="shared" si="3"/>
        <v>10</v>
      </c>
    </row>
    <row r="73" spans="1:8" ht="15.75" customHeight="1">
      <c r="A73" s="8" t="s">
        <v>2658</v>
      </c>
      <c r="B73" s="73">
        <v>45272</v>
      </c>
      <c r="C73" s="80" t="s">
        <v>2645</v>
      </c>
      <c r="D73" s="75" t="s">
        <v>471</v>
      </c>
      <c r="E73" s="6">
        <f t="shared" si="1"/>
        <v>20</v>
      </c>
      <c r="F73" s="48">
        <v>0</v>
      </c>
      <c r="G73" s="6" t="str">
        <f t="shared" si="2"/>
        <v/>
      </c>
      <c r="H73" s="58">
        <f t="shared" si="3"/>
        <v>20</v>
      </c>
    </row>
    <row r="74" spans="1:8" ht="15.75" customHeight="1">
      <c r="A74" s="8" t="s">
        <v>2658</v>
      </c>
      <c r="B74" s="76">
        <v>45290</v>
      </c>
      <c r="C74" s="80" t="s">
        <v>4890</v>
      </c>
      <c r="D74" s="75" t="s">
        <v>471</v>
      </c>
      <c r="E74" s="6">
        <f t="shared" si="1"/>
        <v>20</v>
      </c>
      <c r="F74" s="48">
        <v>2</v>
      </c>
      <c r="G74" s="6">
        <f t="shared" si="2"/>
        <v>10</v>
      </c>
      <c r="H74" s="58">
        <f t="shared" si="3"/>
        <v>10</v>
      </c>
    </row>
    <row r="75" spans="1:8" ht="15.75" customHeight="1">
      <c r="A75" s="8" t="s">
        <v>2658</v>
      </c>
      <c r="B75" s="76">
        <v>45294</v>
      </c>
      <c r="C75" s="80" t="s">
        <v>4889</v>
      </c>
      <c r="D75" s="75" t="s">
        <v>471</v>
      </c>
      <c r="E75" s="6">
        <f t="shared" si="1"/>
        <v>20</v>
      </c>
      <c r="F75" s="48">
        <v>2</v>
      </c>
      <c r="G75" s="6">
        <f t="shared" si="2"/>
        <v>10</v>
      </c>
      <c r="H75" s="58">
        <f t="shared" si="3"/>
        <v>10</v>
      </c>
    </row>
    <row r="76" spans="1:8" ht="15.75" customHeight="1">
      <c r="A76" s="8" t="s">
        <v>2658</v>
      </c>
      <c r="B76" s="76">
        <v>45281</v>
      </c>
      <c r="C76" s="80" t="s">
        <v>4891</v>
      </c>
      <c r="D76" s="75" t="s">
        <v>4892</v>
      </c>
      <c r="E76" s="6">
        <f t="shared" si="1"/>
        <v>19.55</v>
      </c>
      <c r="F76" s="48">
        <v>2</v>
      </c>
      <c r="G76" s="6">
        <f t="shared" si="2"/>
        <v>9.7750000000000004</v>
      </c>
      <c r="H76" s="58">
        <f t="shared" si="3"/>
        <v>9.7750000000000004</v>
      </c>
    </row>
    <row r="77" spans="1:8" ht="15.75" customHeight="1">
      <c r="A77" s="8" t="s">
        <v>2658</v>
      </c>
      <c r="B77" s="73">
        <v>45262</v>
      </c>
      <c r="C77" s="80" t="s">
        <v>2645</v>
      </c>
      <c r="D77" s="75" t="s">
        <v>4510</v>
      </c>
      <c r="E77" s="6">
        <f t="shared" si="1"/>
        <v>18.170000000000002</v>
      </c>
      <c r="F77" s="48">
        <v>2</v>
      </c>
      <c r="G77" s="6">
        <f t="shared" si="2"/>
        <v>9.0850000000000009</v>
      </c>
      <c r="H77" s="58">
        <f t="shared" si="3"/>
        <v>9.0850000000000009</v>
      </c>
    </row>
    <row r="78" spans="1:8" ht="15.75" customHeight="1">
      <c r="A78" s="8" t="s">
        <v>2658</v>
      </c>
      <c r="B78" s="76">
        <v>45272</v>
      </c>
      <c r="C78" s="80" t="s">
        <v>2404</v>
      </c>
      <c r="D78" s="75" t="s">
        <v>4893</v>
      </c>
      <c r="E78" s="6">
        <f t="shared" si="1"/>
        <v>17.97</v>
      </c>
      <c r="F78" s="48">
        <v>2</v>
      </c>
      <c r="G78" s="6">
        <f t="shared" si="2"/>
        <v>8.9849999999999994</v>
      </c>
      <c r="H78" s="58">
        <f t="shared" si="3"/>
        <v>8.9849999999999994</v>
      </c>
    </row>
    <row r="79" spans="1:8" ht="15.75" customHeight="1">
      <c r="A79" s="8" t="s">
        <v>2658</v>
      </c>
      <c r="B79" s="76">
        <v>45272</v>
      </c>
      <c r="C79" s="80" t="s">
        <v>3768</v>
      </c>
      <c r="D79" s="75" t="s">
        <v>4894</v>
      </c>
      <c r="E79" s="6">
        <f t="shared" si="1"/>
        <v>17.239999999999998</v>
      </c>
      <c r="F79" s="48">
        <v>2</v>
      </c>
      <c r="G79" s="6">
        <f t="shared" si="2"/>
        <v>8.6199999999999992</v>
      </c>
      <c r="H79" s="58">
        <f t="shared" si="3"/>
        <v>8.6199999999999992</v>
      </c>
    </row>
    <row r="80" spans="1:8" ht="15.75" customHeight="1">
      <c r="A80" s="8" t="s">
        <v>2658</v>
      </c>
      <c r="B80" s="76">
        <v>45279</v>
      </c>
      <c r="C80" s="80" t="s">
        <v>4895</v>
      </c>
      <c r="D80" s="75" t="s">
        <v>4896</v>
      </c>
      <c r="E80" s="6">
        <f t="shared" si="1"/>
        <v>17.23</v>
      </c>
      <c r="F80" s="48">
        <v>2</v>
      </c>
      <c r="G80" s="6">
        <f t="shared" si="2"/>
        <v>8.6150000000000002</v>
      </c>
      <c r="H80" s="58">
        <f t="shared" si="3"/>
        <v>8.6150000000000002</v>
      </c>
    </row>
    <row r="81" spans="1:8" ht="15.75" customHeight="1">
      <c r="A81" s="8" t="s">
        <v>2658</v>
      </c>
      <c r="B81" s="76">
        <v>45277</v>
      </c>
      <c r="C81" s="80" t="s">
        <v>4897</v>
      </c>
      <c r="D81" s="75" t="s">
        <v>4898</v>
      </c>
      <c r="E81" s="6">
        <f t="shared" si="1"/>
        <v>15.21</v>
      </c>
      <c r="F81" s="48">
        <v>2</v>
      </c>
      <c r="G81" s="6">
        <f t="shared" si="2"/>
        <v>7.6050000000000004</v>
      </c>
      <c r="H81" s="58">
        <f t="shared" si="3"/>
        <v>7.6050000000000004</v>
      </c>
    </row>
    <row r="82" spans="1:8" ht="15.75" customHeight="1">
      <c r="A82" s="8" t="s">
        <v>2658</v>
      </c>
      <c r="B82" s="73">
        <v>45265</v>
      </c>
      <c r="C82" s="80" t="s">
        <v>4899</v>
      </c>
      <c r="D82" s="75" t="s">
        <v>2832</v>
      </c>
      <c r="E82" s="6">
        <f t="shared" si="1"/>
        <v>15.13</v>
      </c>
      <c r="F82" s="48">
        <v>2</v>
      </c>
      <c r="G82" s="6">
        <f t="shared" si="2"/>
        <v>7.5650000000000004</v>
      </c>
      <c r="H82" s="58">
        <f t="shared" si="3"/>
        <v>7.5650000000000004</v>
      </c>
    </row>
    <row r="83" spans="1:8" ht="15.75" customHeight="1">
      <c r="A83" s="8" t="s">
        <v>2658</v>
      </c>
      <c r="B83" s="73">
        <v>45272</v>
      </c>
      <c r="C83" s="80" t="s">
        <v>4900</v>
      </c>
      <c r="D83" s="75" t="s">
        <v>4901</v>
      </c>
      <c r="E83" s="6">
        <f t="shared" si="1"/>
        <v>14.13</v>
      </c>
      <c r="F83" s="48">
        <v>2</v>
      </c>
      <c r="G83" s="6">
        <f t="shared" si="2"/>
        <v>7.0650000000000004</v>
      </c>
      <c r="H83" s="58">
        <f t="shared" si="3"/>
        <v>7.0650000000000004</v>
      </c>
    </row>
    <row r="84" spans="1:8" ht="15.75" customHeight="1">
      <c r="A84" s="8" t="s">
        <v>2658</v>
      </c>
      <c r="B84" s="73">
        <v>45288</v>
      </c>
      <c r="C84" s="80" t="s">
        <v>3025</v>
      </c>
      <c r="D84" s="75" t="s">
        <v>517</v>
      </c>
      <c r="E84" s="6">
        <f t="shared" si="1"/>
        <v>14</v>
      </c>
      <c r="F84" s="48">
        <v>2</v>
      </c>
      <c r="G84" s="6">
        <f t="shared" si="2"/>
        <v>7</v>
      </c>
      <c r="H84" s="58">
        <f t="shared" si="3"/>
        <v>7</v>
      </c>
    </row>
    <row r="85" spans="1:8" ht="15.75" customHeight="1">
      <c r="A85" s="8" t="s">
        <v>2658</v>
      </c>
      <c r="B85" s="76">
        <v>45261</v>
      </c>
      <c r="C85" s="80" t="s">
        <v>4902</v>
      </c>
      <c r="D85" s="75" t="s">
        <v>3594</v>
      </c>
      <c r="E85" s="6">
        <f t="shared" si="1"/>
        <v>13.3</v>
      </c>
      <c r="F85" s="48">
        <v>2</v>
      </c>
      <c r="G85" s="6">
        <f t="shared" si="2"/>
        <v>6.65</v>
      </c>
      <c r="H85" s="58">
        <f t="shared" si="3"/>
        <v>6.65</v>
      </c>
    </row>
    <row r="86" spans="1:8" ht="15.75" customHeight="1">
      <c r="A86" s="8" t="s">
        <v>2658</v>
      </c>
      <c r="B86" s="76">
        <v>45272</v>
      </c>
      <c r="C86" s="80" t="s">
        <v>4903</v>
      </c>
      <c r="D86" s="75" t="s">
        <v>768</v>
      </c>
      <c r="E86" s="6">
        <f t="shared" si="1"/>
        <v>12</v>
      </c>
      <c r="F86" s="48">
        <v>2</v>
      </c>
      <c r="G86" s="6">
        <f t="shared" si="2"/>
        <v>6</v>
      </c>
      <c r="H86" s="58">
        <f t="shared" si="3"/>
        <v>6</v>
      </c>
    </row>
    <row r="87" spans="1:8" ht="15.75" customHeight="1">
      <c r="A87" s="8" t="s">
        <v>2658</v>
      </c>
      <c r="B87" s="73">
        <v>45284</v>
      </c>
      <c r="C87" s="80" t="s">
        <v>4148</v>
      </c>
      <c r="D87" s="75" t="s">
        <v>256</v>
      </c>
      <c r="E87" s="6">
        <f t="shared" si="1"/>
        <v>11</v>
      </c>
      <c r="F87" s="48">
        <v>0</v>
      </c>
      <c r="G87" s="6" t="str">
        <f t="shared" si="2"/>
        <v/>
      </c>
      <c r="H87" s="58">
        <f t="shared" si="3"/>
        <v>11</v>
      </c>
    </row>
    <row r="88" spans="1:8" ht="15.75" customHeight="1">
      <c r="A88" s="8" t="s">
        <v>2658</v>
      </c>
      <c r="B88" s="76">
        <v>45286</v>
      </c>
      <c r="C88" s="80" t="s">
        <v>1036</v>
      </c>
      <c r="D88" s="77" t="s">
        <v>2730</v>
      </c>
      <c r="E88" s="6">
        <f t="shared" si="1"/>
        <v>10.3</v>
      </c>
      <c r="F88" s="48">
        <v>2</v>
      </c>
      <c r="G88" s="6">
        <f t="shared" si="2"/>
        <v>5.15</v>
      </c>
      <c r="H88" s="58">
        <f t="shared" si="3"/>
        <v>5.15</v>
      </c>
    </row>
    <row r="89" spans="1:8" ht="15.75" customHeight="1">
      <c r="A89" s="8" t="s">
        <v>2658</v>
      </c>
      <c r="B89" s="76">
        <v>45263</v>
      </c>
      <c r="C89" s="80" t="s">
        <v>3114</v>
      </c>
      <c r="D89" s="75" t="s">
        <v>4904</v>
      </c>
      <c r="E89" s="6">
        <f t="shared" si="1"/>
        <v>10.08</v>
      </c>
      <c r="F89" s="48">
        <v>2</v>
      </c>
      <c r="G89" s="6">
        <f t="shared" si="2"/>
        <v>5.04</v>
      </c>
      <c r="H89" s="58">
        <f t="shared" si="3"/>
        <v>5.04</v>
      </c>
    </row>
    <row r="90" spans="1:8" ht="15.75" customHeight="1">
      <c r="A90" s="8" t="s">
        <v>2658</v>
      </c>
      <c r="B90" s="76">
        <v>45285</v>
      </c>
      <c r="C90" s="80" t="s">
        <v>4546</v>
      </c>
      <c r="D90" s="75" t="s">
        <v>4690</v>
      </c>
      <c r="E90" s="6">
        <f t="shared" si="1"/>
        <v>9.99</v>
      </c>
      <c r="F90" s="48">
        <v>2</v>
      </c>
      <c r="G90" s="6">
        <f t="shared" si="2"/>
        <v>4.9950000000000001</v>
      </c>
      <c r="H90" s="58">
        <f t="shared" si="3"/>
        <v>4.9950000000000001</v>
      </c>
    </row>
    <row r="91" spans="1:8" ht="15.75" customHeight="1">
      <c r="A91" s="8" t="s">
        <v>2658</v>
      </c>
      <c r="B91" s="76">
        <v>45265</v>
      </c>
      <c r="C91" s="80" t="s">
        <v>4174</v>
      </c>
      <c r="D91" s="75" t="s">
        <v>2127</v>
      </c>
      <c r="E91" s="6">
        <f t="shared" si="1"/>
        <v>9.1999999999999993</v>
      </c>
      <c r="F91" s="48">
        <v>2</v>
      </c>
      <c r="G91" s="6">
        <f t="shared" si="2"/>
        <v>4.5999999999999996</v>
      </c>
      <c r="H91" s="58">
        <f t="shared" si="3"/>
        <v>4.5999999999999996</v>
      </c>
    </row>
    <row r="92" spans="1:8" ht="15.75" customHeight="1">
      <c r="A92" s="8" t="s">
        <v>2658</v>
      </c>
      <c r="B92" s="76">
        <v>45284</v>
      </c>
      <c r="C92" s="80" t="s">
        <v>3454</v>
      </c>
      <c r="D92" s="75" t="s">
        <v>353</v>
      </c>
      <c r="E92" s="6">
        <f t="shared" si="1"/>
        <v>9</v>
      </c>
      <c r="F92" s="48">
        <v>2</v>
      </c>
      <c r="G92" s="6">
        <f t="shared" si="2"/>
        <v>4.5</v>
      </c>
      <c r="H92" s="58">
        <f t="shared" si="3"/>
        <v>4.5</v>
      </c>
    </row>
    <row r="93" spans="1:8" ht="15.75" customHeight="1">
      <c r="A93" s="8" t="s">
        <v>2658</v>
      </c>
      <c r="B93" s="73">
        <v>45276</v>
      </c>
      <c r="C93" s="80" t="s">
        <v>4905</v>
      </c>
      <c r="D93" s="75" t="s">
        <v>4906</v>
      </c>
      <c r="E93" s="6">
        <f t="shared" si="1"/>
        <v>8.75</v>
      </c>
      <c r="F93" s="48">
        <v>2</v>
      </c>
      <c r="G93" s="6">
        <f t="shared" si="2"/>
        <v>4.375</v>
      </c>
      <c r="H93" s="58">
        <f t="shared" si="3"/>
        <v>4.375</v>
      </c>
    </row>
    <row r="94" spans="1:8" ht="15.75" customHeight="1">
      <c r="A94" s="8" t="s">
        <v>2658</v>
      </c>
      <c r="B94" s="73">
        <v>45284</v>
      </c>
      <c r="C94" s="80" t="s">
        <v>3277</v>
      </c>
      <c r="D94" s="75" t="s">
        <v>34</v>
      </c>
      <c r="E94" s="6">
        <f t="shared" si="1"/>
        <v>7.9</v>
      </c>
      <c r="F94" s="48">
        <v>2</v>
      </c>
      <c r="G94" s="6">
        <f t="shared" si="2"/>
        <v>3.95</v>
      </c>
      <c r="H94" s="58">
        <f t="shared" si="3"/>
        <v>3.95</v>
      </c>
    </row>
    <row r="95" spans="1:8" ht="15.75" customHeight="1">
      <c r="A95" s="8" t="s">
        <v>2658</v>
      </c>
      <c r="B95" s="76">
        <v>45267</v>
      </c>
      <c r="C95" s="80" t="s">
        <v>3025</v>
      </c>
      <c r="D95" s="75" t="s">
        <v>2233</v>
      </c>
      <c r="E95" s="6">
        <f t="shared" si="1"/>
        <v>7.4</v>
      </c>
      <c r="F95" s="48">
        <v>2</v>
      </c>
      <c r="G95" s="6">
        <f t="shared" si="2"/>
        <v>3.7</v>
      </c>
      <c r="H95" s="58">
        <f t="shared" si="3"/>
        <v>3.7</v>
      </c>
    </row>
    <row r="96" spans="1:8" ht="15.75" customHeight="1">
      <c r="A96" s="8" t="s">
        <v>2658</v>
      </c>
      <c r="B96" s="76">
        <v>45267</v>
      </c>
      <c r="C96" s="80" t="s">
        <v>3980</v>
      </c>
      <c r="D96" s="75" t="s">
        <v>943</v>
      </c>
      <c r="E96" s="6">
        <f t="shared" si="1"/>
        <v>6.6</v>
      </c>
      <c r="F96" s="48">
        <v>2</v>
      </c>
      <c r="G96" s="6">
        <f t="shared" si="2"/>
        <v>3.3</v>
      </c>
      <c r="H96" s="58">
        <f t="shared" si="3"/>
        <v>3.3</v>
      </c>
    </row>
    <row r="97" spans="1:8" ht="15.75" customHeight="1">
      <c r="A97" s="8" t="s">
        <v>2658</v>
      </c>
      <c r="B97" s="73">
        <v>45264</v>
      </c>
      <c r="C97" s="80" t="s">
        <v>3397</v>
      </c>
      <c r="D97" s="77" t="s">
        <v>4907</v>
      </c>
      <c r="E97" s="6">
        <f t="shared" si="1"/>
        <v>6.26</v>
      </c>
      <c r="F97" s="48">
        <v>2</v>
      </c>
      <c r="G97" s="6">
        <f t="shared" si="2"/>
        <v>3.13</v>
      </c>
      <c r="H97" s="58">
        <f t="shared" si="3"/>
        <v>3.13</v>
      </c>
    </row>
    <row r="98" spans="1:8" ht="15.75" customHeight="1">
      <c r="A98" s="8" t="s">
        <v>2658</v>
      </c>
      <c r="B98" s="73">
        <v>45263</v>
      </c>
      <c r="C98" s="80" t="s">
        <v>4551</v>
      </c>
      <c r="D98" s="75" t="s">
        <v>2107</v>
      </c>
      <c r="E98" s="6">
        <f t="shared" si="1"/>
        <v>5.35</v>
      </c>
      <c r="F98" s="48">
        <v>2</v>
      </c>
      <c r="G98" s="6">
        <f t="shared" si="2"/>
        <v>2.6749999999999998</v>
      </c>
      <c r="H98" s="58">
        <f t="shared" si="3"/>
        <v>2.6749999999999998</v>
      </c>
    </row>
    <row r="99" spans="1:8" ht="15.75" customHeight="1">
      <c r="A99" s="8" t="s">
        <v>2658</v>
      </c>
      <c r="B99" s="73">
        <v>45270</v>
      </c>
      <c r="C99" s="80" t="s">
        <v>4809</v>
      </c>
      <c r="D99" s="75" t="s">
        <v>501</v>
      </c>
      <c r="E99" s="6">
        <f t="shared" si="1"/>
        <v>5</v>
      </c>
      <c r="F99" s="48">
        <v>2</v>
      </c>
      <c r="G99" s="6">
        <f t="shared" si="2"/>
        <v>2.5</v>
      </c>
      <c r="H99" s="58">
        <f t="shared" si="3"/>
        <v>2.5</v>
      </c>
    </row>
    <row r="100" spans="1:8" ht="15.75" customHeight="1">
      <c r="A100" s="8" t="s">
        <v>2658</v>
      </c>
      <c r="B100" s="76">
        <v>45287</v>
      </c>
      <c r="C100" s="80" t="s">
        <v>4902</v>
      </c>
      <c r="D100" s="75" t="s">
        <v>501</v>
      </c>
      <c r="E100" s="6">
        <f t="shared" si="1"/>
        <v>5</v>
      </c>
      <c r="F100" s="48">
        <v>2</v>
      </c>
      <c r="G100" s="6">
        <f t="shared" si="2"/>
        <v>2.5</v>
      </c>
      <c r="H100" s="58">
        <f t="shared" si="3"/>
        <v>2.5</v>
      </c>
    </row>
    <row r="101" spans="1:8" ht="15.75" customHeight="1">
      <c r="A101" s="8" t="s">
        <v>2658</v>
      </c>
      <c r="B101" s="73">
        <v>45277</v>
      </c>
      <c r="C101" s="80" t="s">
        <v>4908</v>
      </c>
      <c r="D101" s="75" t="s">
        <v>54</v>
      </c>
      <c r="E101" s="6">
        <f t="shared" si="1"/>
        <v>4.9000000000000004</v>
      </c>
      <c r="F101" s="48">
        <v>2</v>
      </c>
      <c r="G101" s="6">
        <f t="shared" si="2"/>
        <v>2.4500000000000002</v>
      </c>
      <c r="H101" s="58">
        <f t="shared" si="3"/>
        <v>2.4500000000000002</v>
      </c>
    </row>
    <row r="102" spans="1:8" ht="15.75" customHeight="1">
      <c r="A102" s="8" t="s">
        <v>2658</v>
      </c>
      <c r="B102" s="73">
        <v>45262</v>
      </c>
      <c r="C102" s="80" t="s">
        <v>4877</v>
      </c>
      <c r="D102" s="77" t="s">
        <v>954</v>
      </c>
      <c r="E102" s="6">
        <f t="shared" si="1"/>
        <v>4.5</v>
      </c>
      <c r="F102" s="48">
        <v>2</v>
      </c>
      <c r="G102" s="6">
        <f t="shared" si="2"/>
        <v>2.25</v>
      </c>
      <c r="H102" s="58">
        <f t="shared" si="3"/>
        <v>2.25</v>
      </c>
    </row>
    <row r="103" spans="1:8" ht="15.75" customHeight="1">
      <c r="A103" s="8" t="s">
        <v>2658</v>
      </c>
      <c r="B103" s="73">
        <v>45270</v>
      </c>
      <c r="C103" s="82" t="s">
        <v>2674</v>
      </c>
      <c r="D103" s="77" t="s">
        <v>954</v>
      </c>
      <c r="E103" s="6">
        <f t="shared" si="1"/>
        <v>4.5</v>
      </c>
      <c r="F103" s="48">
        <v>2</v>
      </c>
      <c r="G103" s="6">
        <f t="shared" si="2"/>
        <v>2.25</v>
      </c>
      <c r="H103" s="58">
        <f t="shared" si="3"/>
        <v>2.25</v>
      </c>
    </row>
    <row r="104" spans="1:8" ht="15.75" customHeight="1">
      <c r="A104" s="8" t="s">
        <v>2658</v>
      </c>
      <c r="B104" s="73">
        <v>45290</v>
      </c>
      <c r="C104" s="80" t="s">
        <v>3454</v>
      </c>
      <c r="D104" s="75" t="s">
        <v>954</v>
      </c>
      <c r="E104" s="6">
        <f t="shared" si="1"/>
        <v>4.5</v>
      </c>
      <c r="F104" s="48">
        <v>2</v>
      </c>
      <c r="G104" s="6">
        <f t="shared" si="2"/>
        <v>2.25</v>
      </c>
      <c r="H104" s="58">
        <f t="shared" si="3"/>
        <v>2.25</v>
      </c>
    </row>
    <row r="105" spans="1:8" ht="15.75" customHeight="1">
      <c r="A105" s="8" t="s">
        <v>2658</v>
      </c>
      <c r="B105" s="76">
        <v>45279</v>
      </c>
      <c r="C105" s="80" t="s">
        <v>4909</v>
      </c>
      <c r="D105" s="77" t="s">
        <v>4910</v>
      </c>
      <c r="E105" s="6">
        <f t="shared" si="1"/>
        <v>4.26</v>
      </c>
      <c r="F105" s="48">
        <v>2</v>
      </c>
      <c r="G105" s="6">
        <f t="shared" si="2"/>
        <v>2.13</v>
      </c>
      <c r="H105" s="58">
        <f t="shared" si="3"/>
        <v>2.13</v>
      </c>
    </row>
    <row r="106" spans="1:8" ht="15.75" customHeight="1">
      <c r="A106" s="8" t="s">
        <v>2658</v>
      </c>
      <c r="B106" s="76">
        <v>45277</v>
      </c>
      <c r="C106" s="80" t="s">
        <v>4911</v>
      </c>
      <c r="D106" s="75" t="s">
        <v>4672</v>
      </c>
      <c r="E106" s="6">
        <f t="shared" si="1"/>
        <v>4.09</v>
      </c>
      <c r="F106" s="48">
        <v>2</v>
      </c>
      <c r="G106" s="6">
        <f t="shared" si="2"/>
        <v>2.0449999999999999</v>
      </c>
      <c r="H106" s="58">
        <f t="shared" si="3"/>
        <v>2.0449999999999999</v>
      </c>
    </row>
    <row r="107" spans="1:8" ht="15.75" customHeight="1">
      <c r="A107" s="8" t="s">
        <v>2658</v>
      </c>
      <c r="B107" s="76">
        <v>45279</v>
      </c>
      <c r="C107" s="80" t="s">
        <v>4912</v>
      </c>
      <c r="D107" s="75" t="s">
        <v>4672</v>
      </c>
      <c r="E107" s="6">
        <f t="shared" si="1"/>
        <v>4.09</v>
      </c>
      <c r="F107" s="48">
        <v>2</v>
      </c>
      <c r="G107" s="6">
        <f t="shared" si="2"/>
        <v>2.0449999999999999</v>
      </c>
      <c r="H107" s="58">
        <f t="shared" si="3"/>
        <v>2.0449999999999999</v>
      </c>
    </row>
    <row r="108" spans="1:8" ht="15.75" customHeight="1">
      <c r="A108" s="8" t="s">
        <v>2658</v>
      </c>
      <c r="B108" s="73">
        <v>45280</v>
      </c>
      <c r="C108" s="82" t="s">
        <v>4913</v>
      </c>
      <c r="D108" s="77" t="s">
        <v>4672</v>
      </c>
      <c r="E108" s="6">
        <f t="shared" si="1"/>
        <v>4.09</v>
      </c>
      <c r="F108" s="48">
        <v>2</v>
      </c>
      <c r="G108" s="6">
        <f t="shared" si="2"/>
        <v>2.0449999999999999</v>
      </c>
      <c r="H108" s="58">
        <f t="shared" si="3"/>
        <v>2.0449999999999999</v>
      </c>
    </row>
    <row r="109" spans="1:8" ht="15.75" customHeight="1">
      <c r="A109" s="8" t="s">
        <v>2658</v>
      </c>
      <c r="B109" s="76">
        <v>45282</v>
      </c>
      <c r="C109" s="80" t="s">
        <v>3025</v>
      </c>
      <c r="D109" s="75" t="s">
        <v>956</v>
      </c>
      <c r="E109" s="6">
        <f t="shared" si="1"/>
        <v>3.95</v>
      </c>
      <c r="F109" s="48">
        <v>2</v>
      </c>
      <c r="G109" s="6">
        <f t="shared" si="2"/>
        <v>1.9750000000000001</v>
      </c>
      <c r="H109" s="58">
        <f t="shared" si="3"/>
        <v>1.9750000000000001</v>
      </c>
    </row>
    <row r="110" spans="1:8" ht="15.75" customHeight="1">
      <c r="A110" s="8" t="s">
        <v>2658</v>
      </c>
      <c r="B110" s="73">
        <v>45263</v>
      </c>
      <c r="C110" s="80" t="s">
        <v>1902</v>
      </c>
      <c r="D110" s="75" t="s">
        <v>572</v>
      </c>
      <c r="E110" s="6">
        <f t="shared" si="1"/>
        <v>3.9</v>
      </c>
      <c r="F110" s="48">
        <v>2</v>
      </c>
      <c r="G110" s="6">
        <f t="shared" si="2"/>
        <v>1.95</v>
      </c>
      <c r="H110" s="58">
        <f t="shared" si="3"/>
        <v>1.95</v>
      </c>
    </row>
    <row r="111" spans="1:8" ht="15.75" customHeight="1">
      <c r="A111" s="8" t="s">
        <v>2658</v>
      </c>
      <c r="B111" s="76">
        <v>45286</v>
      </c>
      <c r="C111" s="80" t="s">
        <v>4914</v>
      </c>
      <c r="D111" s="75" t="s">
        <v>4915</v>
      </c>
      <c r="E111" s="6">
        <f t="shared" si="1"/>
        <v>3.76</v>
      </c>
      <c r="F111" s="48">
        <v>0</v>
      </c>
      <c r="G111" s="6" t="str">
        <f t="shared" si="2"/>
        <v/>
      </c>
      <c r="H111" s="58">
        <f t="shared" si="3"/>
        <v>3.76</v>
      </c>
    </row>
    <row r="112" spans="1:8" ht="15.75" customHeight="1">
      <c r="A112" s="8" t="s">
        <v>2658</v>
      </c>
      <c r="B112" s="76">
        <v>45259</v>
      </c>
      <c r="C112" s="80" t="s">
        <v>4916</v>
      </c>
      <c r="D112" s="75" t="s">
        <v>2005</v>
      </c>
      <c r="E112" s="6">
        <f t="shared" si="1"/>
        <v>3.54</v>
      </c>
      <c r="F112" s="48">
        <v>0</v>
      </c>
      <c r="G112" s="6" t="str">
        <f t="shared" si="2"/>
        <v/>
      </c>
      <c r="H112" s="58">
        <f t="shared" si="3"/>
        <v>3.54</v>
      </c>
    </row>
    <row r="113" spans="1:8" ht="15.75" customHeight="1">
      <c r="A113" s="8" t="s">
        <v>2658</v>
      </c>
      <c r="B113" s="76">
        <v>45265</v>
      </c>
      <c r="C113" s="80" t="s">
        <v>4917</v>
      </c>
      <c r="D113" s="75" t="s">
        <v>2005</v>
      </c>
      <c r="E113" s="6">
        <f t="shared" si="1"/>
        <v>3.54</v>
      </c>
      <c r="F113" s="48">
        <v>0</v>
      </c>
      <c r="G113" s="6" t="str">
        <f t="shared" si="2"/>
        <v/>
      </c>
      <c r="H113" s="58">
        <f t="shared" si="3"/>
        <v>3.54</v>
      </c>
    </row>
    <row r="114" spans="1:8" ht="15.75" customHeight="1">
      <c r="A114" s="8" t="s">
        <v>2658</v>
      </c>
      <c r="B114" s="73">
        <v>45266</v>
      </c>
      <c r="C114" s="80" t="s">
        <v>4918</v>
      </c>
      <c r="D114" s="75" t="s">
        <v>2005</v>
      </c>
      <c r="E114" s="6">
        <f t="shared" si="1"/>
        <v>3.54</v>
      </c>
      <c r="F114" s="48">
        <v>0</v>
      </c>
      <c r="G114" s="6" t="str">
        <f t="shared" si="2"/>
        <v/>
      </c>
      <c r="H114" s="58">
        <f t="shared" si="3"/>
        <v>3.54</v>
      </c>
    </row>
    <row r="115" spans="1:8" ht="15.75" customHeight="1">
      <c r="A115" s="8" t="s">
        <v>2658</v>
      </c>
      <c r="B115" s="76">
        <v>45267</v>
      </c>
      <c r="C115" s="80" t="s">
        <v>4919</v>
      </c>
      <c r="D115" s="77" t="s">
        <v>2005</v>
      </c>
      <c r="E115" s="6">
        <f t="shared" si="1"/>
        <v>3.54</v>
      </c>
      <c r="F115" s="48">
        <v>0</v>
      </c>
      <c r="G115" s="6" t="str">
        <f t="shared" si="2"/>
        <v/>
      </c>
      <c r="H115" s="58">
        <f t="shared" si="3"/>
        <v>3.54</v>
      </c>
    </row>
    <row r="116" spans="1:8" ht="15.75" customHeight="1">
      <c r="A116" s="8" t="s">
        <v>2658</v>
      </c>
      <c r="B116" s="76">
        <v>45283</v>
      </c>
      <c r="C116" s="80" t="s">
        <v>1036</v>
      </c>
      <c r="D116" s="75" t="s">
        <v>770</v>
      </c>
      <c r="E116" s="6">
        <f t="shared" si="1"/>
        <v>3.4</v>
      </c>
      <c r="F116" s="48">
        <v>2</v>
      </c>
      <c r="G116" s="6">
        <f t="shared" si="2"/>
        <v>1.7</v>
      </c>
      <c r="H116" s="58">
        <f t="shared" si="3"/>
        <v>1.7</v>
      </c>
    </row>
    <row r="117" spans="1:8" ht="15.75" customHeight="1">
      <c r="A117" s="8" t="s">
        <v>2658</v>
      </c>
      <c r="B117" s="76">
        <v>45259</v>
      </c>
      <c r="C117" s="80" t="s">
        <v>4920</v>
      </c>
      <c r="D117" s="75" t="s">
        <v>1623</v>
      </c>
      <c r="E117" s="6">
        <f t="shared" si="1"/>
        <v>3.12</v>
      </c>
      <c r="F117" s="48">
        <v>2</v>
      </c>
      <c r="G117" s="6">
        <f t="shared" si="2"/>
        <v>1.56</v>
      </c>
      <c r="H117" s="58">
        <f t="shared" si="3"/>
        <v>1.56</v>
      </c>
    </row>
    <row r="118" spans="1:8" ht="15.75" customHeight="1">
      <c r="A118" s="8" t="s">
        <v>2658</v>
      </c>
      <c r="B118" s="73">
        <v>45267</v>
      </c>
      <c r="C118" s="80" t="s">
        <v>4191</v>
      </c>
      <c r="D118" s="75" t="s">
        <v>270</v>
      </c>
      <c r="E118" s="6">
        <f t="shared" si="1"/>
        <v>3</v>
      </c>
      <c r="F118" s="48">
        <v>0</v>
      </c>
      <c r="G118" s="6" t="str">
        <f t="shared" si="2"/>
        <v/>
      </c>
      <c r="H118" s="58">
        <f t="shared" si="3"/>
        <v>3</v>
      </c>
    </row>
    <row r="119" spans="1:8" ht="15.75" customHeight="1">
      <c r="A119" s="8" t="s">
        <v>2658</v>
      </c>
      <c r="B119" s="73">
        <v>45270</v>
      </c>
      <c r="C119" s="80" t="s">
        <v>4921</v>
      </c>
      <c r="D119" s="75" t="s">
        <v>1159</v>
      </c>
      <c r="E119" s="6">
        <f t="shared" si="1"/>
        <v>2.83</v>
      </c>
      <c r="F119" s="48">
        <v>0</v>
      </c>
      <c r="G119" s="6" t="str">
        <f t="shared" si="2"/>
        <v/>
      </c>
      <c r="H119" s="58">
        <f t="shared" si="3"/>
        <v>2.83</v>
      </c>
    </row>
    <row r="120" spans="1:8" ht="15.75" customHeight="1">
      <c r="A120" s="8" t="s">
        <v>2658</v>
      </c>
      <c r="B120" s="73">
        <v>45270</v>
      </c>
      <c r="C120" s="80" t="s">
        <v>4922</v>
      </c>
      <c r="D120" s="75" t="s">
        <v>1159</v>
      </c>
      <c r="E120" s="6">
        <f t="shared" si="1"/>
        <v>2.83</v>
      </c>
      <c r="F120" s="48">
        <v>0</v>
      </c>
      <c r="G120" s="6" t="str">
        <f t="shared" si="2"/>
        <v/>
      </c>
      <c r="H120" s="58">
        <f t="shared" si="3"/>
        <v>2.83</v>
      </c>
    </row>
    <row r="121" spans="1:8" ht="15.75" customHeight="1">
      <c r="A121" s="8" t="s">
        <v>2658</v>
      </c>
      <c r="B121" s="73">
        <v>45264</v>
      </c>
      <c r="C121" s="80" t="s">
        <v>5</v>
      </c>
      <c r="D121" s="75" t="s">
        <v>1373</v>
      </c>
      <c r="E121" s="6">
        <f t="shared" si="1"/>
        <v>2.75</v>
      </c>
      <c r="F121" s="48">
        <v>2</v>
      </c>
      <c r="G121" s="6">
        <f t="shared" si="2"/>
        <v>1.375</v>
      </c>
      <c r="H121" s="58">
        <f t="shared" si="3"/>
        <v>1.375</v>
      </c>
    </row>
    <row r="122" spans="1:8" ht="15.75" customHeight="1">
      <c r="A122" s="8" t="s">
        <v>2658</v>
      </c>
      <c r="B122" s="73">
        <v>45286</v>
      </c>
      <c r="C122" s="80" t="s">
        <v>1850</v>
      </c>
      <c r="D122" s="75" t="s">
        <v>61</v>
      </c>
      <c r="E122" s="6">
        <f t="shared" si="1"/>
        <v>2.7</v>
      </c>
      <c r="F122" s="48">
        <v>2</v>
      </c>
      <c r="G122" s="6">
        <f t="shared" si="2"/>
        <v>1.35</v>
      </c>
      <c r="H122" s="58">
        <f t="shared" si="3"/>
        <v>1.35</v>
      </c>
    </row>
    <row r="123" spans="1:8" ht="15.75" customHeight="1">
      <c r="A123" s="8" t="s">
        <v>2658</v>
      </c>
      <c r="B123" s="73">
        <v>45265</v>
      </c>
      <c r="C123" s="80" t="s">
        <v>4923</v>
      </c>
      <c r="D123" s="75" t="s">
        <v>3825</v>
      </c>
      <c r="E123" s="6">
        <f t="shared" si="1"/>
        <v>2.5499999999999998</v>
      </c>
      <c r="F123" s="48">
        <v>2</v>
      </c>
      <c r="G123" s="6">
        <f t="shared" si="2"/>
        <v>1.2749999999999999</v>
      </c>
      <c r="H123" s="58">
        <f t="shared" si="3"/>
        <v>1.2749999999999999</v>
      </c>
    </row>
    <row r="124" spans="1:8" ht="15.75" customHeight="1">
      <c r="A124" s="8" t="s">
        <v>2658</v>
      </c>
      <c r="B124" s="73">
        <v>45290</v>
      </c>
      <c r="C124" s="82" t="s">
        <v>3397</v>
      </c>
      <c r="D124" s="77" t="s">
        <v>4337</v>
      </c>
      <c r="E124" s="6">
        <f t="shared" si="1"/>
        <v>2.38</v>
      </c>
      <c r="F124" s="48">
        <v>2</v>
      </c>
      <c r="G124" s="6">
        <f t="shared" si="2"/>
        <v>1.19</v>
      </c>
      <c r="H124" s="58">
        <f t="shared" si="3"/>
        <v>1.19</v>
      </c>
    </row>
    <row r="125" spans="1:8" ht="15.75" customHeight="1">
      <c r="A125" s="8" t="s">
        <v>2658</v>
      </c>
      <c r="B125" s="73">
        <v>45275</v>
      </c>
      <c r="C125" s="80" t="s">
        <v>4924</v>
      </c>
      <c r="D125" s="75" t="s">
        <v>4124</v>
      </c>
      <c r="E125" s="6">
        <f t="shared" si="1"/>
        <v>1.87</v>
      </c>
      <c r="F125" s="48"/>
      <c r="G125" s="6" t="str">
        <f t="shared" si="2"/>
        <v/>
      </c>
      <c r="H125" s="58">
        <f t="shared" si="3"/>
        <v>1.87</v>
      </c>
    </row>
    <row r="126" spans="1:8" ht="15.75" customHeight="1">
      <c r="A126" s="8" t="s">
        <v>2658</v>
      </c>
      <c r="B126" s="73">
        <v>45260</v>
      </c>
      <c r="C126" s="80" t="s">
        <v>4925</v>
      </c>
      <c r="D126" s="75" t="s">
        <v>1637</v>
      </c>
      <c r="E126" s="6">
        <f t="shared" si="1"/>
        <v>1.56</v>
      </c>
      <c r="F126" s="48">
        <v>0</v>
      </c>
      <c r="G126" s="6" t="str">
        <f t="shared" si="2"/>
        <v/>
      </c>
      <c r="H126" s="58">
        <f t="shared" si="3"/>
        <v>1.56</v>
      </c>
    </row>
    <row r="127" spans="1:8" ht="15.75" customHeight="1">
      <c r="A127" s="8" t="s">
        <v>2658</v>
      </c>
      <c r="B127" s="73">
        <v>45277</v>
      </c>
      <c r="C127" s="80" t="s">
        <v>4926</v>
      </c>
      <c r="D127" s="75" t="s">
        <v>2731</v>
      </c>
      <c r="E127" s="6">
        <f t="shared" si="1"/>
        <v>0.89</v>
      </c>
      <c r="F127" s="48">
        <v>2</v>
      </c>
      <c r="G127" s="6">
        <f t="shared" si="2"/>
        <v>0.44500000000000001</v>
      </c>
      <c r="H127" s="58">
        <f t="shared" si="3"/>
        <v>0.44500000000000001</v>
      </c>
    </row>
    <row r="128" spans="1:8" ht="15.75" customHeight="1">
      <c r="A128" s="8" t="s">
        <v>2658</v>
      </c>
      <c r="B128" s="73">
        <v>45277</v>
      </c>
      <c r="C128" s="80" t="s">
        <v>4927</v>
      </c>
      <c r="D128" s="75" t="s">
        <v>2731</v>
      </c>
      <c r="E128" s="6">
        <f t="shared" si="1"/>
        <v>0.89</v>
      </c>
      <c r="F128" s="48">
        <v>2</v>
      </c>
      <c r="G128" s="6">
        <f t="shared" si="2"/>
        <v>0.44500000000000001</v>
      </c>
      <c r="H128" s="58">
        <f t="shared" si="3"/>
        <v>0.44500000000000001</v>
      </c>
    </row>
    <row r="129" spans="1:8" ht="15.75" customHeight="1">
      <c r="A129" s="8"/>
      <c r="B129" s="35"/>
      <c r="E129" s="6"/>
      <c r="F129" s="48"/>
      <c r="G129" s="6"/>
      <c r="H129" s="58"/>
    </row>
    <row r="130" spans="1:8" ht="15.75" customHeight="1">
      <c r="A130" s="8"/>
      <c r="B130" s="35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8"/>
      <c r="G132" s="6"/>
      <c r="H132" s="58"/>
    </row>
    <row r="133" spans="1:8" ht="15.75" customHeight="1">
      <c r="A133" s="8"/>
      <c r="B133" s="33"/>
      <c r="E133" s="6"/>
      <c r="F133" s="48"/>
      <c r="G133" s="6"/>
      <c r="H133" s="58"/>
    </row>
    <row r="134" spans="1:8" ht="15.75" customHeight="1">
      <c r="A134" s="8"/>
      <c r="B134" s="35"/>
      <c r="E134" s="6"/>
      <c r="F134" s="48"/>
      <c r="G134" s="6"/>
      <c r="H134" s="58"/>
    </row>
    <row r="135" spans="1:8" ht="15.75" customHeight="1">
      <c r="A135" s="8"/>
      <c r="B135" s="35"/>
      <c r="E135" s="6"/>
      <c r="F135" s="48"/>
      <c r="G135" s="6"/>
      <c r="H135" s="58"/>
    </row>
    <row r="136" spans="1:8" ht="15.75" customHeight="1">
      <c r="A136" s="8"/>
      <c r="B136" s="35"/>
      <c r="E136" s="6"/>
      <c r="F136" s="48"/>
      <c r="G136" s="6"/>
      <c r="H136" s="58"/>
    </row>
    <row r="137" spans="1:8" ht="15.75" customHeight="1">
      <c r="A137" s="8"/>
      <c r="B137" s="35"/>
      <c r="E137" s="6"/>
      <c r="F137" s="48"/>
      <c r="G137" s="6"/>
      <c r="H137" s="58"/>
    </row>
    <row r="138" spans="1:8" ht="15.75" customHeight="1">
      <c r="A138" s="8"/>
      <c r="B138" s="33"/>
      <c r="E138" s="6"/>
      <c r="F138" s="48"/>
      <c r="G138" s="6"/>
      <c r="H138" s="58"/>
    </row>
    <row r="139" spans="1:8" ht="15.75" customHeight="1">
      <c r="A139" s="8"/>
      <c r="B139" s="33"/>
      <c r="E139" s="6"/>
      <c r="F139" s="48"/>
      <c r="G139" s="6"/>
      <c r="H139" s="58"/>
    </row>
    <row r="140" spans="1:8" ht="15.75" customHeight="1">
      <c r="A140" s="8"/>
      <c r="B140" s="35"/>
      <c r="E140" s="6"/>
      <c r="F140" s="48"/>
      <c r="G140" s="6"/>
      <c r="H140" s="58"/>
    </row>
    <row r="141" spans="1:8" ht="15.75" customHeight="1">
      <c r="A141" s="8"/>
      <c r="B141" s="35"/>
      <c r="E141" s="6"/>
      <c r="F141" s="48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5"/>
      <c r="E144" s="6"/>
      <c r="F144" s="49"/>
      <c r="G144" s="6"/>
      <c r="H144" s="58"/>
    </row>
    <row r="145" spans="1:8" ht="15.75" customHeight="1">
      <c r="A145" s="8"/>
      <c r="B145" s="35"/>
      <c r="E145" s="6"/>
      <c r="F145" s="49"/>
      <c r="G145" s="6"/>
      <c r="H145" s="58"/>
    </row>
    <row r="146" spans="1:8" ht="15.75" customHeight="1">
      <c r="A146" s="8"/>
      <c r="B146" s="35"/>
      <c r="E146" s="6"/>
      <c r="F146" s="49"/>
      <c r="G146" s="6"/>
      <c r="H146" s="58"/>
    </row>
    <row r="147" spans="1:8" ht="15.75" customHeight="1">
      <c r="A147" s="8"/>
      <c r="B147" s="33"/>
      <c r="E147" s="6"/>
      <c r="F147" s="49"/>
      <c r="G147" s="6"/>
      <c r="H147" s="58"/>
    </row>
    <row r="148" spans="1:8" ht="15.75" customHeight="1">
      <c r="A148" s="8"/>
      <c r="B148" s="33"/>
      <c r="E148" s="6"/>
      <c r="F148" s="49"/>
      <c r="G148" s="6"/>
      <c r="H148" s="58"/>
    </row>
    <row r="149" spans="1:8" ht="15.75" customHeight="1">
      <c r="A149" s="8"/>
      <c r="B149" s="33"/>
      <c r="E149" s="6"/>
      <c r="F149" s="49"/>
      <c r="G149" s="6"/>
      <c r="H149" s="58"/>
    </row>
    <row r="150" spans="1:8" ht="15.75" customHeight="1">
      <c r="A150" s="8"/>
      <c r="B150" s="35"/>
      <c r="E150" s="6"/>
      <c r="F150" s="49"/>
      <c r="G150" s="6"/>
      <c r="H150" s="58"/>
    </row>
    <row r="151" spans="1:8" ht="15.75" customHeight="1">
      <c r="A151" s="8"/>
      <c r="B151" s="35"/>
      <c r="E151" s="6"/>
      <c r="F151" s="49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3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33"/>
      <c r="E166" s="6"/>
      <c r="F166" s="49"/>
      <c r="G166" s="6"/>
      <c r="H166" s="58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</sheetData>
  <autoFilter ref="A2:H141" xr:uid="{00000000-0009-0000-0000-000042000000}">
    <sortState xmlns:xlrd2="http://schemas.microsoft.com/office/spreadsheetml/2017/richdata2" ref="A2:H141">
      <sortCondition descending="1" ref="E2:E14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6" xr:uid="{39DA1A85-63C0-485B-ADB4-D8EC7CC7622C}">
        <sortState xmlns:xlrd2="http://schemas.microsoft.com/office/spreadsheetml/2017/richdata2" ref="A2:H166">
          <sortCondition descending="1" ref="E2:E166"/>
          <sortCondition descending="1" ref="H2:H166"/>
        </sortState>
      </autoFilter>
    </customSheetView>
  </customSheetView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SUM(E3:E203)</f>
        <v>3874.8600000000006</v>
      </c>
      <c r="F1" s="48"/>
      <c r="G1" s="70">
        <f t="shared" ref="G1:H1" si="0">SUM(G3:G203)</f>
        <v>1780.0833333333337</v>
      </c>
      <c r="H1" s="71">
        <f t="shared" si="0"/>
        <v>2094.7766666666666</v>
      </c>
      <c r="I1" s="31" t="s">
        <v>1864</v>
      </c>
      <c r="J1" s="31">
        <f>G1*1</f>
        <v>1780.0833333333337</v>
      </c>
      <c r="K1" s="31">
        <f>SUM(G1:H1)-J1</f>
        <v>2094.7766666666666</v>
      </c>
      <c r="L1" s="31">
        <f>SUM(J1:K1)</f>
        <v>3874.8600000000006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2120.5833333333339</v>
      </c>
      <c r="K2" s="31">
        <f>K1+K6+K7</f>
        <v>2435.2766666666666</v>
      </c>
      <c r="L2" s="31">
        <f>SUM(J2:K2)</f>
        <v>4555.8600000000006</v>
      </c>
    </row>
    <row r="3" spans="1:12" ht="15.75">
      <c r="A3" s="8" t="s">
        <v>2658</v>
      </c>
      <c r="B3" s="84">
        <v>45293</v>
      </c>
      <c r="C3" s="85" t="s">
        <v>4546</v>
      </c>
      <c r="D3" s="86" t="s">
        <v>4928</v>
      </c>
      <c r="E3" s="6">
        <f t="shared" ref="E3:E109" si="1">MID(D3,3,LEN(D3)-2)+0</f>
        <v>95.41</v>
      </c>
      <c r="F3" s="48">
        <v>2</v>
      </c>
      <c r="G3" s="6">
        <f t="shared" ref="G3:G109" si="2">IFERROR(E3/F3,"")</f>
        <v>47.704999999999998</v>
      </c>
      <c r="H3" s="58">
        <f t="shared" ref="H3:H109" si="3">IF(F3=0,E3,E3-G3)</f>
        <v>47.704999999999998</v>
      </c>
      <c r="I3" s="60" t="s">
        <v>1868</v>
      </c>
      <c r="J3" s="61">
        <f>J1-J7+J6</f>
        <v>2120.5833333333339</v>
      </c>
      <c r="K3" s="32"/>
      <c r="L3" s="32"/>
    </row>
    <row r="4" spans="1:12" ht="15.75">
      <c r="A4" s="8" t="s">
        <v>2658</v>
      </c>
      <c r="B4" s="87">
        <v>45293</v>
      </c>
      <c r="C4" s="85" t="s">
        <v>41</v>
      </c>
      <c r="D4" s="86" t="s">
        <v>327</v>
      </c>
      <c r="E4" s="6">
        <f t="shared" si="1"/>
        <v>7.35</v>
      </c>
      <c r="F4" s="48">
        <v>2</v>
      </c>
      <c r="G4" s="6">
        <f t="shared" si="2"/>
        <v>3.6749999999999998</v>
      </c>
      <c r="H4" s="58">
        <f t="shared" si="3"/>
        <v>3.6749999999999998</v>
      </c>
    </row>
    <row r="5" spans="1:12" ht="15.75">
      <c r="A5" s="8" t="s">
        <v>2658</v>
      </c>
      <c r="B5" s="87">
        <v>45293</v>
      </c>
      <c r="C5" s="85" t="s">
        <v>4546</v>
      </c>
      <c r="D5" s="86" t="s">
        <v>4929</v>
      </c>
      <c r="E5" s="6">
        <f t="shared" si="1"/>
        <v>67.430000000000007</v>
      </c>
      <c r="F5" s="48">
        <v>2</v>
      </c>
      <c r="G5" s="6">
        <f t="shared" si="2"/>
        <v>33.715000000000003</v>
      </c>
      <c r="H5" s="58">
        <f t="shared" si="3"/>
        <v>33.715000000000003</v>
      </c>
      <c r="I5" s="32" t="s">
        <v>4552</v>
      </c>
      <c r="J5" s="32">
        <f>615+66</f>
        <v>681</v>
      </c>
      <c r="K5" s="32"/>
    </row>
    <row r="6" spans="1:12" ht="15.75">
      <c r="A6" s="8" t="s">
        <v>2658</v>
      </c>
      <c r="B6" s="87">
        <v>45294</v>
      </c>
      <c r="C6" s="85" t="s">
        <v>4930</v>
      </c>
      <c r="D6" s="86" t="s">
        <v>4931</v>
      </c>
      <c r="E6" s="6">
        <f t="shared" si="1"/>
        <v>3.34</v>
      </c>
      <c r="F6" s="48">
        <v>0</v>
      </c>
      <c r="G6" s="6" t="str">
        <f t="shared" si="2"/>
        <v/>
      </c>
      <c r="H6" s="58">
        <f t="shared" si="3"/>
        <v>3.34</v>
      </c>
      <c r="I6" s="32" t="s">
        <v>4552</v>
      </c>
      <c r="J6" s="62">
        <f>J5/2</f>
        <v>340.5</v>
      </c>
      <c r="K6" s="31">
        <f>J5-J6</f>
        <v>340.5</v>
      </c>
    </row>
    <row r="7" spans="1:12" ht="15.75">
      <c r="A7" s="8" t="s">
        <v>2658</v>
      </c>
      <c r="B7" s="87">
        <v>45294</v>
      </c>
      <c r="C7" s="85" t="s">
        <v>4932</v>
      </c>
      <c r="D7" s="86" t="s">
        <v>4933</v>
      </c>
      <c r="E7" s="6">
        <f t="shared" si="1"/>
        <v>1.88</v>
      </c>
      <c r="F7" s="48">
        <v>0</v>
      </c>
      <c r="G7" s="6" t="str">
        <f t="shared" si="2"/>
        <v/>
      </c>
      <c r="H7" s="58">
        <f t="shared" si="3"/>
        <v>1.88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87">
        <v>45294</v>
      </c>
      <c r="C8" s="85" t="s">
        <v>4934</v>
      </c>
      <c r="D8" s="86" t="s">
        <v>4933</v>
      </c>
      <c r="E8" s="6">
        <f t="shared" si="1"/>
        <v>1.88</v>
      </c>
      <c r="F8" s="48">
        <v>0</v>
      </c>
      <c r="G8" s="6" t="str">
        <f t="shared" si="2"/>
        <v/>
      </c>
      <c r="H8" s="58">
        <f t="shared" si="3"/>
        <v>1.88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84">
        <v>45295</v>
      </c>
      <c r="C9" s="85" t="s">
        <v>4935</v>
      </c>
      <c r="D9" s="86" t="s">
        <v>4915</v>
      </c>
      <c r="E9" s="6">
        <f t="shared" si="1"/>
        <v>3.76</v>
      </c>
      <c r="F9" s="48">
        <v>0</v>
      </c>
      <c r="G9" s="6" t="str">
        <f t="shared" si="2"/>
        <v/>
      </c>
      <c r="H9" s="58">
        <f t="shared" si="3"/>
        <v>3.76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84">
        <v>45296</v>
      </c>
      <c r="C10" s="85" t="s">
        <v>9</v>
      </c>
      <c r="D10" s="86" t="s">
        <v>4906</v>
      </c>
      <c r="E10" s="6">
        <f t="shared" si="1"/>
        <v>8.75</v>
      </c>
      <c r="F10" s="48">
        <v>2</v>
      </c>
      <c r="G10" s="6">
        <f t="shared" si="2"/>
        <v>4.375</v>
      </c>
      <c r="H10" s="58">
        <f t="shared" si="3"/>
        <v>4.375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87">
        <v>45296</v>
      </c>
      <c r="C11" s="85" t="s">
        <v>4936</v>
      </c>
      <c r="D11" s="86" t="s">
        <v>4937</v>
      </c>
      <c r="E11" s="6">
        <f t="shared" si="1"/>
        <v>113.7</v>
      </c>
      <c r="F11" s="48">
        <v>2</v>
      </c>
      <c r="G11" s="6">
        <f t="shared" si="2"/>
        <v>56.85</v>
      </c>
      <c r="H11" s="58">
        <f t="shared" si="3"/>
        <v>56.85</v>
      </c>
    </row>
    <row r="12" spans="1:12" ht="15.75">
      <c r="A12" s="8" t="s">
        <v>2658</v>
      </c>
      <c r="B12" s="90">
        <v>45296</v>
      </c>
      <c r="C12" s="85" t="s">
        <v>2645</v>
      </c>
      <c r="D12" s="86" t="s">
        <v>1885</v>
      </c>
      <c r="E12" s="6">
        <f t="shared" si="1"/>
        <v>53.09</v>
      </c>
      <c r="F12" s="48">
        <v>0</v>
      </c>
      <c r="G12" s="6" t="str">
        <f t="shared" si="2"/>
        <v/>
      </c>
      <c r="H12" s="58">
        <f t="shared" si="3"/>
        <v>53.09</v>
      </c>
      <c r="I12" s="1" t="s">
        <v>1818</v>
      </c>
      <c r="J12" s="16">
        <f>J8-K2</f>
        <v>3162.7233333333334</v>
      </c>
      <c r="K12" s="17">
        <f t="shared" ref="K12:K13" si="4">J12/J8</f>
        <v>0.56497380016672627</v>
      </c>
    </row>
    <row r="13" spans="1:12" ht="15.75">
      <c r="A13" s="8" t="s">
        <v>2658</v>
      </c>
      <c r="B13" s="87">
        <v>45296</v>
      </c>
      <c r="C13" s="85" t="s">
        <v>4938</v>
      </c>
      <c r="D13" s="86" t="s">
        <v>2832</v>
      </c>
      <c r="E13" s="6">
        <f t="shared" si="1"/>
        <v>15.13</v>
      </c>
      <c r="F13" s="48">
        <v>2</v>
      </c>
      <c r="G13" s="6">
        <f t="shared" si="2"/>
        <v>7.5650000000000004</v>
      </c>
      <c r="H13" s="58">
        <f t="shared" si="3"/>
        <v>7.5650000000000004</v>
      </c>
      <c r="I13" s="1" t="s">
        <v>1821</v>
      </c>
      <c r="J13" s="16">
        <f>J9-J2</f>
        <v>1834.6666666666661</v>
      </c>
      <c r="K13" s="17">
        <f t="shared" si="4"/>
        <v>0.46385605629648341</v>
      </c>
    </row>
    <row r="14" spans="1:12" ht="15.75">
      <c r="A14" s="8" t="s">
        <v>2658</v>
      </c>
      <c r="B14" s="87">
        <v>45296</v>
      </c>
      <c r="C14" s="85" t="s">
        <v>4939</v>
      </c>
      <c r="D14" s="86" t="s">
        <v>4940</v>
      </c>
      <c r="E14" s="6">
        <f t="shared" si="1"/>
        <v>55.99</v>
      </c>
      <c r="F14" s="48">
        <v>2</v>
      </c>
      <c r="G14" s="6">
        <f t="shared" si="2"/>
        <v>27.995000000000001</v>
      </c>
      <c r="H14" s="58">
        <f t="shared" si="3"/>
        <v>27.995000000000001</v>
      </c>
    </row>
    <row r="15" spans="1:12" ht="15.75">
      <c r="A15" s="8" t="s">
        <v>2658</v>
      </c>
      <c r="B15" s="84">
        <v>45297</v>
      </c>
      <c r="C15" s="85" t="s">
        <v>3397</v>
      </c>
      <c r="D15" s="86" t="s">
        <v>4941</v>
      </c>
      <c r="E15" s="6">
        <f t="shared" si="1"/>
        <v>34.18</v>
      </c>
      <c r="F15" s="48">
        <v>2</v>
      </c>
      <c r="G15" s="6">
        <f t="shared" si="2"/>
        <v>17.09</v>
      </c>
      <c r="H15" s="58">
        <f t="shared" si="3"/>
        <v>17.09</v>
      </c>
    </row>
    <row r="16" spans="1:12" ht="15.75">
      <c r="A16" s="8" t="s">
        <v>2658</v>
      </c>
      <c r="B16" s="87">
        <v>45297</v>
      </c>
      <c r="C16" s="85" t="s">
        <v>3950</v>
      </c>
      <c r="D16" s="86" t="s">
        <v>981</v>
      </c>
      <c r="E16" s="6">
        <f t="shared" si="1"/>
        <v>2.0699999999999998</v>
      </c>
      <c r="F16" s="48">
        <v>2</v>
      </c>
      <c r="G16" s="6">
        <f t="shared" si="2"/>
        <v>1.0349999999999999</v>
      </c>
      <c r="H16" s="58">
        <f t="shared" si="3"/>
        <v>1.0349999999999999</v>
      </c>
    </row>
    <row r="17" spans="1:10" ht="15.75">
      <c r="A17" s="8" t="s">
        <v>2658</v>
      </c>
      <c r="B17" s="84">
        <v>45297</v>
      </c>
      <c r="C17" s="85" t="s">
        <v>4182</v>
      </c>
      <c r="D17" s="86" t="s">
        <v>373</v>
      </c>
      <c r="E17" s="6">
        <f t="shared" si="1"/>
        <v>5.7</v>
      </c>
      <c r="F17" s="48">
        <v>2</v>
      </c>
      <c r="G17" s="6">
        <f t="shared" si="2"/>
        <v>2.85</v>
      </c>
      <c r="H17" s="58">
        <f t="shared" si="3"/>
        <v>2.85</v>
      </c>
    </row>
    <row r="18" spans="1:10" ht="15.75">
      <c r="A18" s="8" t="s">
        <v>2658</v>
      </c>
      <c r="B18" s="87">
        <v>45297</v>
      </c>
      <c r="C18" s="85" t="s">
        <v>3950</v>
      </c>
      <c r="D18" s="86" t="s">
        <v>4942</v>
      </c>
      <c r="E18" s="6">
        <f t="shared" si="1"/>
        <v>15.16</v>
      </c>
      <c r="F18" s="48">
        <v>2</v>
      </c>
      <c r="G18" s="6">
        <f t="shared" si="2"/>
        <v>7.58</v>
      </c>
      <c r="H18" s="58">
        <f t="shared" si="3"/>
        <v>7.58</v>
      </c>
    </row>
    <row r="19" spans="1:10" ht="15.75">
      <c r="A19" s="8" t="s">
        <v>2658</v>
      </c>
      <c r="B19" s="87">
        <v>45298</v>
      </c>
      <c r="C19" s="85" t="s">
        <v>2732</v>
      </c>
      <c r="D19" s="86" t="s">
        <v>2911</v>
      </c>
      <c r="E19" s="6">
        <f t="shared" si="1"/>
        <v>21.98</v>
      </c>
      <c r="F19" s="48">
        <v>2</v>
      </c>
      <c r="G19" s="6">
        <f t="shared" si="2"/>
        <v>10.99</v>
      </c>
      <c r="H19" s="58">
        <f t="shared" si="3"/>
        <v>10.99</v>
      </c>
    </row>
    <row r="20" spans="1:10" ht="15.75">
      <c r="A20" s="8" t="s">
        <v>2658</v>
      </c>
      <c r="B20" s="87">
        <v>45298</v>
      </c>
      <c r="C20" s="85" t="s">
        <v>3703</v>
      </c>
      <c r="D20" s="86" t="s">
        <v>4943</v>
      </c>
      <c r="E20" s="6">
        <f t="shared" si="1"/>
        <v>78.06</v>
      </c>
      <c r="F20" s="48">
        <v>2</v>
      </c>
      <c r="G20" s="6">
        <f t="shared" si="2"/>
        <v>39.03</v>
      </c>
      <c r="H20" s="58">
        <f t="shared" si="3"/>
        <v>39.03</v>
      </c>
    </row>
    <row r="21" spans="1:10" ht="15.75" customHeight="1">
      <c r="A21" s="8" t="s">
        <v>2658</v>
      </c>
      <c r="B21" s="87">
        <v>45298</v>
      </c>
      <c r="C21" s="85" t="s">
        <v>4517</v>
      </c>
      <c r="D21" s="86" t="s">
        <v>4559</v>
      </c>
      <c r="E21" s="6">
        <f t="shared" si="1"/>
        <v>51.37</v>
      </c>
      <c r="F21" s="48">
        <v>2</v>
      </c>
      <c r="G21" s="6">
        <f t="shared" si="2"/>
        <v>25.684999999999999</v>
      </c>
      <c r="H21" s="58">
        <f t="shared" si="3"/>
        <v>25.684999999999999</v>
      </c>
    </row>
    <row r="22" spans="1:10" ht="15.75" customHeight="1">
      <c r="A22" s="8" t="s">
        <v>2658</v>
      </c>
      <c r="B22" s="87">
        <v>45298</v>
      </c>
      <c r="C22" s="85" t="s">
        <v>5</v>
      </c>
      <c r="D22" s="86" t="s">
        <v>3041</v>
      </c>
      <c r="E22" s="6">
        <f t="shared" si="1"/>
        <v>12.95</v>
      </c>
      <c r="F22" s="48">
        <v>2</v>
      </c>
      <c r="G22" s="6">
        <f t="shared" si="2"/>
        <v>6.4749999999999996</v>
      </c>
      <c r="H22" s="58">
        <f t="shared" si="3"/>
        <v>6.4749999999999996</v>
      </c>
      <c r="J22" s="36"/>
    </row>
    <row r="23" spans="1:10" ht="15.75" customHeight="1">
      <c r="A23" s="8" t="s">
        <v>2658</v>
      </c>
      <c r="B23" s="87">
        <v>45299</v>
      </c>
      <c r="C23" s="89" t="s">
        <v>4730</v>
      </c>
      <c r="D23" s="88" t="s">
        <v>692</v>
      </c>
      <c r="E23" s="6">
        <f t="shared" si="1"/>
        <v>25</v>
      </c>
      <c r="F23" s="48">
        <v>0</v>
      </c>
      <c r="G23" s="6" t="str">
        <f t="shared" si="2"/>
        <v/>
      </c>
      <c r="H23" s="58">
        <f t="shared" si="3"/>
        <v>25</v>
      </c>
      <c r="J23" s="36"/>
    </row>
    <row r="24" spans="1:10" ht="15.75" customHeight="1">
      <c r="A24" s="8" t="s">
        <v>2658</v>
      </c>
      <c r="B24" s="87">
        <v>45299</v>
      </c>
      <c r="C24" s="85" t="s">
        <v>1385</v>
      </c>
      <c r="D24" s="86" t="s">
        <v>4944</v>
      </c>
      <c r="E24" s="6">
        <f t="shared" si="1"/>
        <v>21.48</v>
      </c>
      <c r="F24" s="48">
        <v>1</v>
      </c>
      <c r="G24" s="6">
        <f t="shared" si="2"/>
        <v>21.48</v>
      </c>
      <c r="H24" s="58">
        <f t="shared" si="3"/>
        <v>0</v>
      </c>
    </row>
    <row r="25" spans="1:10" ht="15.75" customHeight="1">
      <c r="A25" s="8" t="s">
        <v>2658</v>
      </c>
      <c r="B25" s="87">
        <v>45299</v>
      </c>
      <c r="C25" s="85" t="s">
        <v>3025</v>
      </c>
      <c r="D25" s="86" t="s">
        <v>1980</v>
      </c>
      <c r="E25" s="6">
        <f t="shared" si="1"/>
        <v>7.5</v>
      </c>
      <c r="F25" s="48">
        <v>2</v>
      </c>
      <c r="G25" s="6">
        <f t="shared" si="2"/>
        <v>3.75</v>
      </c>
      <c r="H25" s="58">
        <f t="shared" si="3"/>
        <v>3.75</v>
      </c>
    </row>
    <row r="26" spans="1:10" ht="15.75" customHeight="1">
      <c r="A26" s="8" t="s">
        <v>2658</v>
      </c>
      <c r="B26" s="87">
        <v>45299</v>
      </c>
      <c r="C26" s="85" t="s">
        <v>4611</v>
      </c>
      <c r="D26" s="86" t="s">
        <v>4945</v>
      </c>
      <c r="E26" s="6">
        <f t="shared" si="1"/>
        <v>35.75</v>
      </c>
      <c r="F26" s="48">
        <v>2</v>
      </c>
      <c r="G26" s="6">
        <f t="shared" si="2"/>
        <v>17.875</v>
      </c>
      <c r="H26" s="58">
        <f t="shared" si="3"/>
        <v>17.875</v>
      </c>
    </row>
    <row r="27" spans="1:10" ht="15.75" customHeight="1">
      <c r="A27" s="8" t="s">
        <v>2658</v>
      </c>
      <c r="B27" s="87">
        <v>45299</v>
      </c>
      <c r="C27" s="85" t="s">
        <v>4551</v>
      </c>
      <c r="D27" s="86" t="s">
        <v>471</v>
      </c>
      <c r="E27" s="6">
        <f t="shared" si="1"/>
        <v>20</v>
      </c>
      <c r="F27" s="48">
        <v>2</v>
      </c>
      <c r="G27" s="6">
        <f t="shared" si="2"/>
        <v>10</v>
      </c>
      <c r="H27" s="58">
        <f t="shared" si="3"/>
        <v>10</v>
      </c>
    </row>
    <row r="28" spans="1:10" ht="15.75" customHeight="1">
      <c r="A28" s="8" t="s">
        <v>2658</v>
      </c>
      <c r="B28" s="87">
        <v>45300</v>
      </c>
      <c r="C28" s="85" t="s">
        <v>4946</v>
      </c>
      <c r="D28" s="86" t="s">
        <v>4915</v>
      </c>
      <c r="E28" s="6">
        <f t="shared" si="1"/>
        <v>3.76</v>
      </c>
      <c r="F28" s="48">
        <v>0</v>
      </c>
      <c r="G28" s="6" t="str">
        <f t="shared" si="2"/>
        <v/>
      </c>
      <c r="H28" s="58">
        <f t="shared" si="3"/>
        <v>3.76</v>
      </c>
    </row>
    <row r="29" spans="1:10" ht="15.75" customHeight="1">
      <c r="A29" s="8" t="s">
        <v>2658</v>
      </c>
      <c r="B29" s="87">
        <v>45300</v>
      </c>
      <c r="C29" s="85" t="s">
        <v>4774</v>
      </c>
      <c r="D29" s="86" t="s">
        <v>768</v>
      </c>
      <c r="E29" s="6">
        <f t="shared" si="1"/>
        <v>12</v>
      </c>
      <c r="F29" s="48">
        <v>0</v>
      </c>
      <c r="G29" s="6" t="str">
        <f t="shared" si="2"/>
        <v/>
      </c>
      <c r="H29" s="58">
        <f t="shared" si="3"/>
        <v>12</v>
      </c>
    </row>
    <row r="30" spans="1:10" ht="15.75" customHeight="1">
      <c r="A30" s="8" t="s">
        <v>2658</v>
      </c>
      <c r="B30" s="90">
        <v>45300</v>
      </c>
      <c r="C30" s="85" t="s">
        <v>1778</v>
      </c>
      <c r="D30" s="86" t="s">
        <v>464</v>
      </c>
      <c r="E30" s="6">
        <f t="shared" si="1"/>
        <v>3.1</v>
      </c>
      <c r="F30" s="48">
        <v>0</v>
      </c>
      <c r="G30" s="6" t="str">
        <f t="shared" si="2"/>
        <v/>
      </c>
      <c r="H30" s="58">
        <f t="shared" si="3"/>
        <v>3.1</v>
      </c>
    </row>
    <row r="31" spans="1:10" ht="15.75" customHeight="1">
      <c r="A31" s="8" t="s">
        <v>2658</v>
      </c>
      <c r="B31" s="87">
        <v>45301</v>
      </c>
      <c r="C31" s="85" t="s">
        <v>2352</v>
      </c>
      <c r="D31" s="86" t="s">
        <v>2360</v>
      </c>
      <c r="E31" s="6">
        <f t="shared" si="1"/>
        <v>61.1</v>
      </c>
      <c r="F31" s="48">
        <v>2</v>
      </c>
      <c r="G31" s="6">
        <f t="shared" si="2"/>
        <v>30.55</v>
      </c>
      <c r="H31" s="58">
        <f t="shared" si="3"/>
        <v>30.55</v>
      </c>
    </row>
    <row r="32" spans="1:10" ht="15.75" customHeight="1">
      <c r="A32" s="8" t="s">
        <v>2658</v>
      </c>
      <c r="B32" s="84">
        <v>45301</v>
      </c>
      <c r="C32" s="85" t="s">
        <v>4947</v>
      </c>
      <c r="D32" s="88" t="s">
        <v>4915</v>
      </c>
      <c r="E32" s="6">
        <f t="shared" si="1"/>
        <v>3.76</v>
      </c>
      <c r="F32" s="48">
        <v>0</v>
      </c>
      <c r="G32" s="6" t="str">
        <f t="shared" si="2"/>
        <v/>
      </c>
      <c r="H32" s="58">
        <f t="shared" si="3"/>
        <v>3.76</v>
      </c>
    </row>
    <row r="33" spans="1:8" ht="15.75" customHeight="1">
      <c r="A33" s="8" t="s">
        <v>2658</v>
      </c>
      <c r="B33" s="87">
        <v>45301</v>
      </c>
      <c r="C33" s="85" t="s">
        <v>4948</v>
      </c>
      <c r="D33" s="86" t="s">
        <v>4949</v>
      </c>
      <c r="E33" s="6">
        <f t="shared" si="1"/>
        <v>76.7</v>
      </c>
      <c r="F33" s="48">
        <v>2</v>
      </c>
      <c r="G33" s="6">
        <f t="shared" si="2"/>
        <v>38.35</v>
      </c>
      <c r="H33" s="58">
        <f t="shared" si="3"/>
        <v>38.35</v>
      </c>
    </row>
    <row r="34" spans="1:8" ht="15.75" customHeight="1">
      <c r="A34" s="8" t="s">
        <v>2658</v>
      </c>
      <c r="B34" s="87">
        <v>45302</v>
      </c>
      <c r="C34" s="85" t="s">
        <v>4950</v>
      </c>
      <c r="D34" s="86" t="s">
        <v>501</v>
      </c>
      <c r="E34" s="6">
        <f t="shared" si="1"/>
        <v>5</v>
      </c>
      <c r="F34" s="48">
        <v>2</v>
      </c>
      <c r="G34" s="6">
        <f t="shared" si="2"/>
        <v>2.5</v>
      </c>
      <c r="H34" s="58">
        <f t="shared" si="3"/>
        <v>2.5</v>
      </c>
    </row>
    <row r="35" spans="1:8" ht="15.75" customHeight="1">
      <c r="A35" s="8" t="s">
        <v>2658</v>
      </c>
      <c r="B35" s="87">
        <v>45302</v>
      </c>
      <c r="C35" s="85" t="s">
        <v>4951</v>
      </c>
      <c r="D35" s="88" t="s">
        <v>4952</v>
      </c>
      <c r="E35" s="6">
        <f t="shared" si="1"/>
        <v>72.540000000000006</v>
      </c>
      <c r="F35" s="48">
        <v>0</v>
      </c>
      <c r="G35" s="6" t="str">
        <f t="shared" si="2"/>
        <v/>
      </c>
      <c r="H35" s="58">
        <f t="shared" si="3"/>
        <v>72.540000000000006</v>
      </c>
    </row>
    <row r="36" spans="1:8" ht="15.75" customHeight="1">
      <c r="A36" s="8" t="s">
        <v>2658</v>
      </c>
      <c r="B36" s="87">
        <v>45302</v>
      </c>
      <c r="C36" s="85" t="s">
        <v>3916</v>
      </c>
      <c r="D36" s="86" t="s">
        <v>749</v>
      </c>
      <c r="E36" s="6">
        <f t="shared" si="1"/>
        <v>70</v>
      </c>
      <c r="F36" s="48">
        <v>2</v>
      </c>
      <c r="G36" s="6">
        <f t="shared" si="2"/>
        <v>35</v>
      </c>
      <c r="H36" s="58">
        <f t="shared" si="3"/>
        <v>35</v>
      </c>
    </row>
    <row r="37" spans="1:8" ht="15.75" customHeight="1">
      <c r="A37" s="8" t="s">
        <v>2658</v>
      </c>
      <c r="B37" s="87">
        <v>45302</v>
      </c>
      <c r="C37" s="85" t="s">
        <v>4953</v>
      </c>
      <c r="D37" s="86" t="s">
        <v>4931</v>
      </c>
      <c r="E37" s="6">
        <f t="shared" si="1"/>
        <v>3.34</v>
      </c>
      <c r="F37" s="48">
        <v>0</v>
      </c>
      <c r="G37" s="6" t="str">
        <f t="shared" si="2"/>
        <v/>
      </c>
      <c r="H37" s="58">
        <f t="shared" si="3"/>
        <v>3.34</v>
      </c>
    </row>
    <row r="38" spans="1:8" ht="15.75" customHeight="1">
      <c r="A38" s="8" t="s">
        <v>2658</v>
      </c>
      <c r="B38" s="87">
        <v>45302</v>
      </c>
      <c r="C38" s="85" t="s">
        <v>4954</v>
      </c>
      <c r="D38" s="86" t="s">
        <v>4915</v>
      </c>
      <c r="E38" s="6">
        <f t="shared" si="1"/>
        <v>3.76</v>
      </c>
      <c r="F38" s="48">
        <v>0</v>
      </c>
      <c r="G38" s="6" t="str">
        <f t="shared" si="2"/>
        <v/>
      </c>
      <c r="H38" s="58">
        <f t="shared" si="3"/>
        <v>3.76</v>
      </c>
    </row>
    <row r="39" spans="1:8" ht="15.75" customHeight="1">
      <c r="A39" s="8" t="s">
        <v>2658</v>
      </c>
      <c r="B39" s="84">
        <v>45303</v>
      </c>
      <c r="C39" s="85" t="s">
        <v>2404</v>
      </c>
      <c r="D39" s="86" t="s">
        <v>4955</v>
      </c>
      <c r="E39" s="6">
        <f t="shared" si="1"/>
        <v>10.87</v>
      </c>
      <c r="F39" s="48">
        <v>2</v>
      </c>
      <c r="G39" s="6">
        <f t="shared" si="2"/>
        <v>5.4349999999999996</v>
      </c>
      <c r="H39" s="58">
        <f t="shared" si="3"/>
        <v>5.4349999999999996</v>
      </c>
    </row>
    <row r="40" spans="1:8" ht="15.75" customHeight="1">
      <c r="A40" s="8" t="s">
        <v>2658</v>
      </c>
      <c r="B40" s="84">
        <v>45303</v>
      </c>
      <c r="C40" s="85" t="s">
        <v>336</v>
      </c>
      <c r="D40" s="86" t="s">
        <v>591</v>
      </c>
      <c r="E40" s="6">
        <f t="shared" si="1"/>
        <v>7.7</v>
      </c>
      <c r="F40" s="48">
        <v>2</v>
      </c>
      <c r="G40" s="6">
        <f t="shared" si="2"/>
        <v>3.85</v>
      </c>
      <c r="H40" s="58">
        <f t="shared" si="3"/>
        <v>3.85</v>
      </c>
    </row>
    <row r="41" spans="1:8" ht="15.75" customHeight="1">
      <c r="A41" s="8" t="s">
        <v>2658</v>
      </c>
      <c r="B41" s="84">
        <v>45304</v>
      </c>
      <c r="C41" s="85" t="s">
        <v>1866</v>
      </c>
      <c r="D41" s="86" t="s">
        <v>4956</v>
      </c>
      <c r="E41" s="6">
        <f t="shared" si="1"/>
        <v>59.76</v>
      </c>
      <c r="F41" s="48">
        <v>2</v>
      </c>
      <c r="G41" s="6">
        <f t="shared" si="2"/>
        <v>29.88</v>
      </c>
      <c r="H41" s="58">
        <f t="shared" si="3"/>
        <v>29.88</v>
      </c>
    </row>
    <row r="42" spans="1:8" ht="15.75" customHeight="1">
      <c r="A42" s="8" t="s">
        <v>2658</v>
      </c>
      <c r="B42" s="84">
        <v>45304</v>
      </c>
      <c r="C42" s="85" t="s">
        <v>1385</v>
      </c>
      <c r="D42" s="86" t="s">
        <v>4957</v>
      </c>
      <c r="E42" s="6">
        <f t="shared" si="1"/>
        <v>115.68</v>
      </c>
      <c r="F42" s="48">
        <v>1</v>
      </c>
      <c r="G42" s="6">
        <f t="shared" si="2"/>
        <v>115.68</v>
      </c>
      <c r="H42" s="58">
        <f t="shared" si="3"/>
        <v>0</v>
      </c>
    </row>
    <row r="43" spans="1:8" ht="15.75" customHeight="1">
      <c r="A43" s="8" t="s">
        <v>2658</v>
      </c>
      <c r="B43" s="87">
        <v>45304</v>
      </c>
      <c r="C43" s="85" t="s">
        <v>3397</v>
      </c>
      <c r="D43" s="86" t="s">
        <v>1627</v>
      </c>
      <c r="E43" s="6">
        <f t="shared" si="1"/>
        <v>2.52</v>
      </c>
      <c r="F43" s="48">
        <v>2</v>
      </c>
      <c r="G43" s="6">
        <f t="shared" si="2"/>
        <v>1.26</v>
      </c>
      <c r="H43" s="58">
        <f t="shared" si="3"/>
        <v>1.26</v>
      </c>
    </row>
    <row r="44" spans="1:8" ht="15.75" customHeight="1">
      <c r="A44" s="8" t="s">
        <v>2658</v>
      </c>
      <c r="B44" s="84">
        <v>45305</v>
      </c>
      <c r="C44" s="85" t="s">
        <v>4551</v>
      </c>
      <c r="D44" s="86" t="s">
        <v>1325</v>
      </c>
      <c r="E44" s="6">
        <f t="shared" si="1"/>
        <v>49.34</v>
      </c>
      <c r="F44" s="48">
        <v>2</v>
      </c>
      <c r="G44" s="6">
        <f t="shared" si="2"/>
        <v>24.67</v>
      </c>
      <c r="H44" s="58">
        <f t="shared" si="3"/>
        <v>24.67</v>
      </c>
    </row>
    <row r="45" spans="1:8" ht="15.75" customHeight="1">
      <c r="A45" s="8" t="s">
        <v>2658</v>
      </c>
      <c r="B45" s="87">
        <v>45306</v>
      </c>
      <c r="C45" s="85" t="s">
        <v>4551</v>
      </c>
      <c r="D45" s="86" t="s">
        <v>4958</v>
      </c>
      <c r="E45" s="6">
        <f t="shared" si="1"/>
        <v>17.09</v>
      </c>
      <c r="F45" s="48">
        <v>2</v>
      </c>
      <c r="G45" s="6">
        <f t="shared" si="2"/>
        <v>8.5449999999999999</v>
      </c>
      <c r="H45" s="58">
        <f t="shared" si="3"/>
        <v>8.5449999999999999</v>
      </c>
    </row>
    <row r="46" spans="1:8" ht="15.75" customHeight="1">
      <c r="A46" s="8" t="s">
        <v>2658</v>
      </c>
      <c r="B46" s="87">
        <v>45306</v>
      </c>
      <c r="C46" s="85" t="s">
        <v>2466</v>
      </c>
      <c r="D46" s="86" t="s">
        <v>2698</v>
      </c>
      <c r="E46" s="6">
        <f t="shared" si="1"/>
        <v>6.2</v>
      </c>
      <c r="F46" s="48">
        <v>2</v>
      </c>
      <c r="G46" s="6">
        <f t="shared" si="2"/>
        <v>3.1</v>
      </c>
      <c r="H46" s="58">
        <f t="shared" si="3"/>
        <v>3.1</v>
      </c>
    </row>
    <row r="47" spans="1:8" ht="15.75" customHeight="1">
      <c r="A47" s="8" t="s">
        <v>2658</v>
      </c>
      <c r="B47" s="87">
        <v>45306</v>
      </c>
      <c r="C47" s="85" t="s">
        <v>3114</v>
      </c>
      <c r="D47" s="86" t="s">
        <v>917</v>
      </c>
      <c r="E47" s="6">
        <f t="shared" si="1"/>
        <v>19.02</v>
      </c>
      <c r="F47" s="48">
        <v>2</v>
      </c>
      <c r="G47" s="6">
        <f t="shared" si="2"/>
        <v>9.51</v>
      </c>
      <c r="H47" s="58">
        <f t="shared" si="3"/>
        <v>9.51</v>
      </c>
    </row>
    <row r="48" spans="1:8" ht="15.75" customHeight="1">
      <c r="A48" s="8" t="s">
        <v>2658</v>
      </c>
      <c r="B48" s="84">
        <v>45306</v>
      </c>
      <c r="C48" s="85" t="s">
        <v>1385</v>
      </c>
      <c r="D48" s="86" t="s">
        <v>4959</v>
      </c>
      <c r="E48" s="6">
        <f t="shared" si="1"/>
        <v>98.1</v>
      </c>
      <c r="F48" s="48">
        <v>1</v>
      </c>
      <c r="G48" s="6">
        <f t="shared" si="2"/>
        <v>98.1</v>
      </c>
      <c r="H48" s="58">
        <f t="shared" si="3"/>
        <v>0</v>
      </c>
    </row>
    <row r="49" spans="1:8" ht="15.75" customHeight="1">
      <c r="A49" s="8" t="s">
        <v>2658</v>
      </c>
      <c r="B49" s="87">
        <v>45306</v>
      </c>
      <c r="C49" s="85" t="s">
        <v>3277</v>
      </c>
      <c r="D49" s="86" t="s">
        <v>2956</v>
      </c>
      <c r="E49" s="6">
        <f t="shared" si="1"/>
        <v>19.7</v>
      </c>
      <c r="F49" s="48">
        <v>2</v>
      </c>
      <c r="G49" s="6">
        <f t="shared" si="2"/>
        <v>9.85</v>
      </c>
      <c r="H49" s="58">
        <f t="shared" si="3"/>
        <v>9.85</v>
      </c>
    </row>
    <row r="50" spans="1:8" ht="15.75" customHeight="1">
      <c r="A50" s="8" t="s">
        <v>2658</v>
      </c>
      <c r="B50" s="87">
        <v>45307</v>
      </c>
      <c r="C50" s="85" t="s">
        <v>4960</v>
      </c>
      <c r="D50" s="86" t="s">
        <v>4915</v>
      </c>
      <c r="E50" s="6">
        <f t="shared" si="1"/>
        <v>3.76</v>
      </c>
      <c r="F50" s="48">
        <v>0</v>
      </c>
      <c r="G50" s="6" t="str">
        <f t="shared" si="2"/>
        <v/>
      </c>
      <c r="H50" s="58">
        <f t="shared" si="3"/>
        <v>3.76</v>
      </c>
    </row>
    <row r="51" spans="1:8" ht="15.75" customHeight="1">
      <c r="A51" s="8" t="s">
        <v>2658</v>
      </c>
      <c r="B51" s="84">
        <v>45307</v>
      </c>
      <c r="C51" s="85" t="s">
        <v>4961</v>
      </c>
      <c r="D51" s="86" t="s">
        <v>4962</v>
      </c>
      <c r="E51" s="6">
        <f t="shared" si="1"/>
        <v>4.43</v>
      </c>
      <c r="F51" s="48">
        <v>0</v>
      </c>
      <c r="G51" s="6" t="str">
        <f t="shared" si="2"/>
        <v/>
      </c>
      <c r="H51" s="58">
        <f t="shared" si="3"/>
        <v>4.43</v>
      </c>
    </row>
    <row r="52" spans="1:8" ht="15.75" customHeight="1">
      <c r="A52" s="8" t="s">
        <v>2658</v>
      </c>
      <c r="B52" s="87">
        <v>45308</v>
      </c>
      <c r="C52" s="85" t="s">
        <v>4963</v>
      </c>
      <c r="D52" s="86" t="s">
        <v>1252</v>
      </c>
      <c r="E52" s="6">
        <f t="shared" si="1"/>
        <v>1.6</v>
      </c>
      <c r="F52" s="48">
        <v>0</v>
      </c>
      <c r="G52" s="6" t="str">
        <f t="shared" si="2"/>
        <v/>
      </c>
      <c r="H52" s="58">
        <f t="shared" si="3"/>
        <v>1.6</v>
      </c>
    </row>
    <row r="53" spans="1:8" ht="15.75" customHeight="1">
      <c r="A53" s="8" t="s">
        <v>2658</v>
      </c>
      <c r="B53" s="87">
        <v>45308</v>
      </c>
      <c r="C53" s="85" t="s">
        <v>4964</v>
      </c>
      <c r="D53" s="86" t="s">
        <v>4915</v>
      </c>
      <c r="E53" s="6">
        <f t="shared" si="1"/>
        <v>3.76</v>
      </c>
      <c r="F53" s="48">
        <v>0</v>
      </c>
      <c r="G53" s="6" t="str">
        <f t="shared" si="2"/>
        <v/>
      </c>
      <c r="H53" s="58">
        <f t="shared" si="3"/>
        <v>3.76</v>
      </c>
    </row>
    <row r="54" spans="1:8" ht="15.75" customHeight="1">
      <c r="A54" s="8" t="s">
        <v>2658</v>
      </c>
      <c r="B54" s="87">
        <v>45309</v>
      </c>
      <c r="C54" s="85" t="s">
        <v>4965</v>
      </c>
      <c r="D54" s="86" t="s">
        <v>742</v>
      </c>
      <c r="E54" s="6">
        <f t="shared" si="1"/>
        <v>3.8</v>
      </c>
      <c r="F54" s="48">
        <v>0</v>
      </c>
      <c r="G54" s="6" t="str">
        <f t="shared" si="2"/>
        <v/>
      </c>
      <c r="H54" s="58">
        <f t="shared" si="3"/>
        <v>3.8</v>
      </c>
    </row>
    <row r="55" spans="1:8" ht="15.75" customHeight="1">
      <c r="A55" s="8" t="s">
        <v>2658</v>
      </c>
      <c r="B55" s="84">
        <v>45309</v>
      </c>
      <c r="C55" s="85" t="s">
        <v>4966</v>
      </c>
      <c r="D55" s="86" t="s">
        <v>4915</v>
      </c>
      <c r="E55" s="6">
        <f t="shared" si="1"/>
        <v>3.76</v>
      </c>
      <c r="F55" s="48">
        <v>0</v>
      </c>
      <c r="G55" s="6" t="str">
        <f t="shared" si="2"/>
        <v/>
      </c>
      <c r="H55" s="58">
        <f t="shared" si="3"/>
        <v>3.76</v>
      </c>
    </row>
    <row r="56" spans="1:8" ht="15.75" customHeight="1">
      <c r="A56" s="8" t="s">
        <v>2658</v>
      </c>
      <c r="B56" s="87">
        <v>45309</v>
      </c>
      <c r="C56" s="85" t="s">
        <v>4967</v>
      </c>
      <c r="D56" s="86" t="s">
        <v>4968</v>
      </c>
      <c r="E56" s="6">
        <f t="shared" si="1"/>
        <v>1.67</v>
      </c>
      <c r="F56" s="48">
        <v>0</v>
      </c>
      <c r="G56" s="6" t="str">
        <f t="shared" si="2"/>
        <v/>
      </c>
      <c r="H56" s="58">
        <f t="shared" si="3"/>
        <v>1.67</v>
      </c>
    </row>
    <row r="57" spans="1:8" ht="15.75" customHeight="1">
      <c r="A57" s="8" t="s">
        <v>2658</v>
      </c>
      <c r="B57" s="87">
        <v>45310</v>
      </c>
      <c r="C57" s="85" t="s">
        <v>3025</v>
      </c>
      <c r="D57" s="86" t="s">
        <v>4969</v>
      </c>
      <c r="E57" s="6">
        <f t="shared" si="1"/>
        <v>27.85</v>
      </c>
      <c r="F57" s="48">
        <v>2</v>
      </c>
      <c r="G57" s="6">
        <f t="shared" si="2"/>
        <v>13.925000000000001</v>
      </c>
      <c r="H57" s="58">
        <f t="shared" si="3"/>
        <v>13.925000000000001</v>
      </c>
    </row>
    <row r="58" spans="1:8" ht="15.75" customHeight="1">
      <c r="A58" s="8" t="s">
        <v>2658</v>
      </c>
      <c r="B58" s="87">
        <v>45310</v>
      </c>
      <c r="C58" s="85" t="s">
        <v>3277</v>
      </c>
      <c r="D58" s="86" t="s">
        <v>2956</v>
      </c>
      <c r="E58" s="6">
        <f t="shared" si="1"/>
        <v>19.7</v>
      </c>
      <c r="F58" s="48">
        <v>2</v>
      </c>
      <c r="G58" s="6">
        <f t="shared" si="2"/>
        <v>9.85</v>
      </c>
      <c r="H58" s="58">
        <f t="shared" si="3"/>
        <v>9.85</v>
      </c>
    </row>
    <row r="59" spans="1:8" ht="15.75" customHeight="1">
      <c r="A59" s="8" t="s">
        <v>2658</v>
      </c>
      <c r="B59" s="84">
        <v>45310</v>
      </c>
      <c r="C59" s="85" t="s">
        <v>3454</v>
      </c>
      <c r="D59" s="86" t="s">
        <v>954</v>
      </c>
      <c r="E59" s="6">
        <f t="shared" si="1"/>
        <v>4.5</v>
      </c>
      <c r="F59" s="48">
        <v>0</v>
      </c>
      <c r="G59" s="6" t="str">
        <f t="shared" si="2"/>
        <v/>
      </c>
      <c r="H59" s="58">
        <f t="shared" si="3"/>
        <v>4.5</v>
      </c>
    </row>
    <row r="60" spans="1:8" ht="15.75" customHeight="1">
      <c r="A60" s="8" t="s">
        <v>2658</v>
      </c>
      <c r="B60" s="84">
        <v>45310</v>
      </c>
      <c r="C60" s="85" t="s">
        <v>4551</v>
      </c>
      <c r="D60" s="86" t="s">
        <v>4423</v>
      </c>
      <c r="E60" s="6">
        <f t="shared" si="1"/>
        <v>7.67</v>
      </c>
      <c r="F60" s="48">
        <v>2</v>
      </c>
      <c r="G60" s="6">
        <f t="shared" si="2"/>
        <v>3.835</v>
      </c>
      <c r="H60" s="58">
        <f t="shared" si="3"/>
        <v>3.835</v>
      </c>
    </row>
    <row r="61" spans="1:8" ht="15.75" customHeight="1">
      <c r="A61" s="8" t="s">
        <v>2658</v>
      </c>
      <c r="B61" s="87">
        <v>45311</v>
      </c>
      <c r="C61" s="85" t="s">
        <v>3025</v>
      </c>
      <c r="D61" s="86" t="s">
        <v>316</v>
      </c>
      <c r="E61" s="6">
        <f t="shared" si="1"/>
        <v>25.5</v>
      </c>
      <c r="F61" s="48">
        <v>2</v>
      </c>
      <c r="G61" s="6">
        <f t="shared" si="2"/>
        <v>12.75</v>
      </c>
      <c r="H61" s="58">
        <f t="shared" si="3"/>
        <v>12.75</v>
      </c>
    </row>
    <row r="62" spans="1:8" ht="15.75" customHeight="1">
      <c r="A62" s="8" t="s">
        <v>2658</v>
      </c>
      <c r="B62" s="87">
        <v>45312</v>
      </c>
      <c r="C62" s="85" t="s">
        <v>951</v>
      </c>
      <c r="D62" s="86" t="s">
        <v>2137</v>
      </c>
      <c r="E62" s="6">
        <f t="shared" si="1"/>
        <v>9.4</v>
      </c>
      <c r="F62" s="48">
        <v>2</v>
      </c>
      <c r="G62" s="6">
        <f t="shared" si="2"/>
        <v>4.7</v>
      </c>
      <c r="H62" s="58">
        <f t="shared" si="3"/>
        <v>4.7</v>
      </c>
    </row>
    <row r="63" spans="1:8" ht="15.75" customHeight="1">
      <c r="A63" s="8" t="s">
        <v>2658</v>
      </c>
      <c r="B63" s="84">
        <v>45312</v>
      </c>
      <c r="C63" s="85" t="s">
        <v>4970</v>
      </c>
      <c r="D63" s="86" t="s">
        <v>2176</v>
      </c>
      <c r="E63" s="6">
        <f t="shared" si="1"/>
        <v>7.3</v>
      </c>
      <c r="F63" s="48">
        <v>2</v>
      </c>
      <c r="G63" s="6">
        <f t="shared" si="2"/>
        <v>3.65</v>
      </c>
      <c r="H63" s="58">
        <f t="shared" si="3"/>
        <v>3.65</v>
      </c>
    </row>
    <row r="64" spans="1:8" ht="15.75" customHeight="1">
      <c r="A64" s="8" t="s">
        <v>2658</v>
      </c>
      <c r="B64" s="84">
        <v>45312</v>
      </c>
      <c r="C64" s="85" t="s">
        <v>4971</v>
      </c>
      <c r="D64" s="86" t="s">
        <v>4972</v>
      </c>
      <c r="E64" s="6">
        <f t="shared" si="1"/>
        <v>7.47</v>
      </c>
      <c r="F64" s="48">
        <v>2</v>
      </c>
      <c r="G64" s="6">
        <f t="shared" si="2"/>
        <v>3.7349999999999999</v>
      </c>
      <c r="H64" s="58">
        <f t="shared" si="3"/>
        <v>3.7349999999999999</v>
      </c>
    </row>
    <row r="65" spans="1:8" ht="15.75" customHeight="1">
      <c r="A65" s="8" t="s">
        <v>2658</v>
      </c>
      <c r="B65" s="84">
        <v>45312</v>
      </c>
      <c r="C65" s="85" t="s">
        <v>3421</v>
      </c>
      <c r="D65" s="86" t="s">
        <v>1684</v>
      </c>
      <c r="E65" s="6">
        <f t="shared" si="1"/>
        <v>39.9</v>
      </c>
      <c r="F65" s="48">
        <v>2</v>
      </c>
      <c r="G65" s="6">
        <f t="shared" si="2"/>
        <v>19.95</v>
      </c>
      <c r="H65" s="58">
        <f t="shared" si="3"/>
        <v>19.95</v>
      </c>
    </row>
    <row r="66" spans="1:8" ht="15.75" customHeight="1">
      <c r="A66" s="8" t="s">
        <v>2658</v>
      </c>
      <c r="B66" s="87">
        <v>45312</v>
      </c>
      <c r="C66" s="85" t="s">
        <v>4973</v>
      </c>
      <c r="D66" s="86" t="s">
        <v>4974</v>
      </c>
      <c r="E66" s="6">
        <f t="shared" si="1"/>
        <v>28.39</v>
      </c>
      <c r="F66" s="48">
        <v>2</v>
      </c>
      <c r="G66" s="6">
        <f t="shared" si="2"/>
        <v>14.195</v>
      </c>
      <c r="H66" s="58">
        <f t="shared" si="3"/>
        <v>14.195</v>
      </c>
    </row>
    <row r="67" spans="1:8" ht="15.75" customHeight="1">
      <c r="A67" s="8" t="s">
        <v>2658</v>
      </c>
      <c r="B67" s="87">
        <v>45312</v>
      </c>
      <c r="C67" s="85" t="s">
        <v>4975</v>
      </c>
      <c r="D67" s="88" t="s">
        <v>48</v>
      </c>
      <c r="E67" s="6">
        <f t="shared" si="1"/>
        <v>6.8</v>
      </c>
      <c r="F67" s="48">
        <v>0</v>
      </c>
      <c r="G67" s="6" t="str">
        <f t="shared" si="2"/>
        <v/>
      </c>
      <c r="H67" s="58">
        <f t="shared" si="3"/>
        <v>6.8</v>
      </c>
    </row>
    <row r="68" spans="1:8" ht="15.75" customHeight="1">
      <c r="A68" s="8" t="s">
        <v>2658</v>
      </c>
      <c r="B68" s="84">
        <v>45312</v>
      </c>
      <c r="C68" s="85" t="s">
        <v>9</v>
      </c>
      <c r="D68" s="88" t="s">
        <v>2760</v>
      </c>
      <c r="E68" s="6">
        <f t="shared" si="1"/>
        <v>12.3</v>
      </c>
      <c r="F68" s="48">
        <v>2</v>
      </c>
      <c r="G68" s="6">
        <f t="shared" si="2"/>
        <v>6.15</v>
      </c>
      <c r="H68" s="58">
        <f t="shared" si="3"/>
        <v>6.15</v>
      </c>
    </row>
    <row r="69" spans="1:8" ht="15.75" customHeight="1">
      <c r="A69" s="8" t="s">
        <v>2658</v>
      </c>
      <c r="B69" s="87">
        <v>45313</v>
      </c>
      <c r="C69" s="85" t="s">
        <v>4180</v>
      </c>
      <c r="D69" s="86" t="s">
        <v>753</v>
      </c>
      <c r="E69" s="6">
        <f t="shared" si="1"/>
        <v>22.6</v>
      </c>
      <c r="F69" s="48">
        <v>2</v>
      </c>
      <c r="G69" s="6">
        <f t="shared" si="2"/>
        <v>11.3</v>
      </c>
      <c r="H69" s="58">
        <f t="shared" si="3"/>
        <v>11.3</v>
      </c>
    </row>
    <row r="70" spans="1:8" ht="15.75" customHeight="1">
      <c r="A70" s="8" t="s">
        <v>2658</v>
      </c>
      <c r="B70" s="84">
        <v>45313</v>
      </c>
      <c r="C70" s="85" t="s">
        <v>4178</v>
      </c>
      <c r="D70" s="86" t="s">
        <v>2306</v>
      </c>
      <c r="E70" s="6">
        <f t="shared" si="1"/>
        <v>6.3</v>
      </c>
      <c r="F70" s="48">
        <v>2</v>
      </c>
      <c r="G70" s="6">
        <f t="shared" si="2"/>
        <v>3.15</v>
      </c>
      <c r="H70" s="58">
        <f t="shared" si="3"/>
        <v>3.15</v>
      </c>
    </row>
    <row r="71" spans="1:8" ht="15.75" customHeight="1">
      <c r="A71" s="8" t="s">
        <v>2658</v>
      </c>
      <c r="B71" s="84">
        <v>45313</v>
      </c>
      <c r="C71" s="85" t="s">
        <v>3959</v>
      </c>
      <c r="D71" s="86" t="s">
        <v>4976</v>
      </c>
      <c r="E71" s="6">
        <f t="shared" si="1"/>
        <v>188.55</v>
      </c>
      <c r="F71" s="48">
        <v>2</v>
      </c>
      <c r="G71" s="6">
        <f t="shared" si="2"/>
        <v>94.275000000000006</v>
      </c>
      <c r="H71" s="58">
        <f t="shared" si="3"/>
        <v>94.275000000000006</v>
      </c>
    </row>
    <row r="72" spans="1:8" ht="15.75" customHeight="1">
      <c r="A72" s="8" t="s">
        <v>2658</v>
      </c>
      <c r="B72" s="84">
        <v>45314</v>
      </c>
      <c r="C72" s="85" t="s">
        <v>4977</v>
      </c>
      <c r="D72" s="86" t="s">
        <v>4915</v>
      </c>
      <c r="E72" s="6">
        <f t="shared" si="1"/>
        <v>3.76</v>
      </c>
      <c r="F72" s="48">
        <v>1</v>
      </c>
      <c r="G72" s="6">
        <f t="shared" si="2"/>
        <v>3.76</v>
      </c>
      <c r="H72" s="58">
        <f t="shared" si="3"/>
        <v>0</v>
      </c>
    </row>
    <row r="73" spans="1:8" ht="15.75" customHeight="1">
      <c r="A73" s="8" t="s">
        <v>2658</v>
      </c>
      <c r="B73" s="87">
        <v>45314</v>
      </c>
      <c r="C73" s="85" t="s">
        <v>4479</v>
      </c>
      <c r="D73" s="86" t="s">
        <v>749</v>
      </c>
      <c r="E73" s="6">
        <f t="shared" si="1"/>
        <v>70</v>
      </c>
      <c r="F73" s="48">
        <v>0</v>
      </c>
      <c r="G73" s="6" t="str">
        <f t="shared" si="2"/>
        <v/>
      </c>
      <c r="H73" s="58">
        <f t="shared" si="3"/>
        <v>70</v>
      </c>
    </row>
    <row r="74" spans="1:8" ht="15.75" customHeight="1">
      <c r="A74" s="8" t="s">
        <v>2658</v>
      </c>
      <c r="B74" s="84">
        <v>45315</v>
      </c>
      <c r="C74" s="85" t="s">
        <v>4978</v>
      </c>
      <c r="D74" s="86" t="s">
        <v>2853</v>
      </c>
      <c r="E74" s="6">
        <f t="shared" si="1"/>
        <v>3.7</v>
      </c>
      <c r="F74" s="48">
        <v>0</v>
      </c>
      <c r="G74" s="6" t="str">
        <f t="shared" si="2"/>
        <v/>
      </c>
      <c r="H74" s="58">
        <f t="shared" si="3"/>
        <v>3.7</v>
      </c>
    </row>
    <row r="75" spans="1:8" ht="15.75" customHeight="1">
      <c r="A75" s="8" t="s">
        <v>2658</v>
      </c>
      <c r="B75" s="84">
        <v>45315</v>
      </c>
      <c r="C75" s="85" t="s">
        <v>4979</v>
      </c>
      <c r="D75" s="86" t="s">
        <v>4915</v>
      </c>
      <c r="E75" s="6">
        <f t="shared" si="1"/>
        <v>3.76</v>
      </c>
      <c r="F75" s="48">
        <v>0</v>
      </c>
      <c r="G75" s="6" t="str">
        <f t="shared" si="2"/>
        <v/>
      </c>
      <c r="H75" s="58">
        <f t="shared" si="3"/>
        <v>3.76</v>
      </c>
    </row>
    <row r="76" spans="1:8" ht="15.75" customHeight="1">
      <c r="A76" s="8" t="s">
        <v>2658</v>
      </c>
      <c r="B76" s="84">
        <v>45315</v>
      </c>
      <c r="C76" s="85" t="s">
        <v>4980</v>
      </c>
      <c r="D76" s="86" t="s">
        <v>792</v>
      </c>
      <c r="E76" s="6">
        <f t="shared" si="1"/>
        <v>4</v>
      </c>
      <c r="F76" s="48">
        <v>1</v>
      </c>
      <c r="G76" s="6">
        <f t="shared" si="2"/>
        <v>4</v>
      </c>
      <c r="H76" s="58">
        <f t="shared" si="3"/>
        <v>0</v>
      </c>
    </row>
    <row r="77" spans="1:8" ht="15.75" customHeight="1">
      <c r="A77" s="8" t="s">
        <v>2658</v>
      </c>
      <c r="B77" s="87">
        <v>45315</v>
      </c>
      <c r="C77" s="85" t="s">
        <v>1251</v>
      </c>
      <c r="D77" s="86" t="s">
        <v>1252</v>
      </c>
      <c r="E77" s="6">
        <f t="shared" si="1"/>
        <v>1.6</v>
      </c>
      <c r="F77" s="48">
        <v>1</v>
      </c>
      <c r="G77" s="6">
        <f t="shared" si="2"/>
        <v>1.6</v>
      </c>
      <c r="H77" s="58">
        <f t="shared" si="3"/>
        <v>0</v>
      </c>
    </row>
    <row r="78" spans="1:8" ht="15.75" customHeight="1">
      <c r="A78" s="8" t="s">
        <v>2658</v>
      </c>
      <c r="B78" s="84">
        <v>45315</v>
      </c>
      <c r="C78" s="85" t="s">
        <v>4981</v>
      </c>
      <c r="D78" s="86" t="s">
        <v>4982</v>
      </c>
      <c r="E78" s="6">
        <f t="shared" si="1"/>
        <v>3.19</v>
      </c>
      <c r="F78" s="48">
        <v>0</v>
      </c>
      <c r="G78" s="6" t="str">
        <f t="shared" si="2"/>
        <v/>
      </c>
      <c r="H78" s="58">
        <f t="shared" si="3"/>
        <v>3.19</v>
      </c>
    </row>
    <row r="79" spans="1:8" ht="15.75" customHeight="1">
      <c r="A79" s="8" t="s">
        <v>2658</v>
      </c>
      <c r="B79" s="84">
        <v>45316</v>
      </c>
      <c r="C79" s="85" t="s">
        <v>3169</v>
      </c>
      <c r="D79" s="86" t="s">
        <v>4983</v>
      </c>
      <c r="E79" s="6">
        <f t="shared" si="1"/>
        <v>12.54</v>
      </c>
      <c r="F79" s="48">
        <v>0</v>
      </c>
      <c r="G79" s="6" t="str">
        <f t="shared" si="2"/>
        <v/>
      </c>
      <c r="H79" s="58">
        <f t="shared" si="3"/>
        <v>12.54</v>
      </c>
    </row>
    <row r="80" spans="1:8" ht="15.75" customHeight="1">
      <c r="A80" s="8" t="s">
        <v>2658</v>
      </c>
      <c r="B80" s="84">
        <v>45316</v>
      </c>
      <c r="C80" s="85" t="s">
        <v>4546</v>
      </c>
      <c r="D80" s="86" t="s">
        <v>4690</v>
      </c>
      <c r="E80" s="6">
        <f t="shared" si="1"/>
        <v>9.99</v>
      </c>
      <c r="F80" s="48">
        <v>2</v>
      </c>
      <c r="G80" s="6">
        <f t="shared" si="2"/>
        <v>4.9950000000000001</v>
      </c>
      <c r="H80" s="58">
        <f t="shared" si="3"/>
        <v>4.9950000000000001</v>
      </c>
    </row>
    <row r="81" spans="1:8" ht="15.75" customHeight="1">
      <c r="A81" s="8" t="s">
        <v>2658</v>
      </c>
      <c r="B81" s="84">
        <v>45316</v>
      </c>
      <c r="C81" s="85" t="s">
        <v>4546</v>
      </c>
      <c r="D81" s="86" t="s">
        <v>4984</v>
      </c>
      <c r="E81" s="6">
        <f t="shared" si="1"/>
        <v>96.46</v>
      </c>
      <c r="F81" s="48">
        <v>2</v>
      </c>
      <c r="G81" s="6">
        <f t="shared" si="2"/>
        <v>48.23</v>
      </c>
      <c r="H81" s="58">
        <f t="shared" si="3"/>
        <v>48.23</v>
      </c>
    </row>
    <row r="82" spans="1:8" ht="15.75" customHeight="1">
      <c r="A82" s="8" t="s">
        <v>2658</v>
      </c>
      <c r="B82" s="87">
        <v>45316</v>
      </c>
      <c r="C82" s="85" t="s">
        <v>4985</v>
      </c>
      <c r="D82" s="86" t="s">
        <v>768</v>
      </c>
      <c r="E82" s="6">
        <f t="shared" si="1"/>
        <v>12</v>
      </c>
      <c r="F82" s="48">
        <v>2</v>
      </c>
      <c r="G82" s="6">
        <f t="shared" si="2"/>
        <v>6</v>
      </c>
      <c r="H82" s="58">
        <f t="shared" si="3"/>
        <v>6</v>
      </c>
    </row>
    <row r="83" spans="1:8" ht="15.75" customHeight="1">
      <c r="A83" s="8" t="s">
        <v>2658</v>
      </c>
      <c r="B83" s="87">
        <v>45316</v>
      </c>
      <c r="C83" s="85" t="s">
        <v>4200</v>
      </c>
      <c r="D83" s="86" t="s">
        <v>4986</v>
      </c>
      <c r="E83" s="6">
        <f t="shared" si="1"/>
        <v>12.24</v>
      </c>
      <c r="F83" s="48">
        <v>2</v>
      </c>
      <c r="G83" s="6">
        <f t="shared" si="2"/>
        <v>6.12</v>
      </c>
      <c r="H83" s="58">
        <f t="shared" si="3"/>
        <v>6.12</v>
      </c>
    </row>
    <row r="84" spans="1:8" ht="15.75" customHeight="1">
      <c r="A84" s="8" t="s">
        <v>2658</v>
      </c>
      <c r="B84" s="87">
        <v>45317</v>
      </c>
      <c r="C84" s="85" t="s">
        <v>3169</v>
      </c>
      <c r="D84" s="86" t="s">
        <v>4987</v>
      </c>
      <c r="E84" s="6">
        <f t="shared" si="1"/>
        <v>23.76</v>
      </c>
      <c r="F84" s="48">
        <v>2</v>
      </c>
      <c r="G84" s="6">
        <f t="shared" si="2"/>
        <v>11.88</v>
      </c>
      <c r="H84" s="58">
        <f t="shared" si="3"/>
        <v>11.88</v>
      </c>
    </row>
    <row r="85" spans="1:8" ht="15.75" customHeight="1">
      <c r="A85" s="8" t="s">
        <v>2658</v>
      </c>
      <c r="B85" s="84">
        <v>45318</v>
      </c>
      <c r="C85" s="85" t="s">
        <v>3114</v>
      </c>
      <c r="D85" s="86" t="s">
        <v>1577</v>
      </c>
      <c r="E85" s="6">
        <f t="shared" si="1"/>
        <v>32.799999999999997</v>
      </c>
      <c r="F85" s="48">
        <v>2</v>
      </c>
      <c r="G85" s="6">
        <f t="shared" si="2"/>
        <v>16.399999999999999</v>
      </c>
      <c r="H85" s="58">
        <f t="shared" si="3"/>
        <v>16.399999999999999</v>
      </c>
    </row>
    <row r="86" spans="1:8" ht="15.75" customHeight="1">
      <c r="A86" s="8" t="s">
        <v>2658</v>
      </c>
      <c r="B86" s="84">
        <v>45318</v>
      </c>
      <c r="C86" s="85" t="s">
        <v>4988</v>
      </c>
      <c r="D86" s="86" t="s">
        <v>4989</v>
      </c>
      <c r="E86" s="6">
        <f t="shared" si="1"/>
        <v>232.09</v>
      </c>
      <c r="F86" s="48">
        <v>1</v>
      </c>
      <c r="G86" s="6">
        <f t="shared" si="2"/>
        <v>232.09</v>
      </c>
      <c r="H86" s="58">
        <f t="shared" si="3"/>
        <v>0</v>
      </c>
    </row>
    <row r="87" spans="1:8" ht="15.75" customHeight="1">
      <c r="A87" s="8" t="s">
        <v>2658</v>
      </c>
      <c r="B87" s="87">
        <v>45318</v>
      </c>
      <c r="C87" s="85" t="s">
        <v>4551</v>
      </c>
      <c r="D87" s="86" t="s">
        <v>4990</v>
      </c>
      <c r="E87" s="6">
        <f t="shared" si="1"/>
        <v>77.38</v>
      </c>
      <c r="F87" s="48">
        <v>2</v>
      </c>
      <c r="G87" s="6">
        <f t="shared" si="2"/>
        <v>38.69</v>
      </c>
      <c r="H87" s="58">
        <f t="shared" si="3"/>
        <v>38.69</v>
      </c>
    </row>
    <row r="88" spans="1:8" ht="15.75" customHeight="1">
      <c r="A88" s="8" t="s">
        <v>2658</v>
      </c>
      <c r="B88" s="84">
        <v>45318</v>
      </c>
      <c r="C88" s="85" t="s">
        <v>3114</v>
      </c>
      <c r="D88" s="88" t="s">
        <v>4991</v>
      </c>
      <c r="E88" s="6">
        <f t="shared" si="1"/>
        <v>31.16</v>
      </c>
      <c r="F88" s="48">
        <v>2</v>
      </c>
      <c r="G88" s="6">
        <f t="shared" si="2"/>
        <v>15.58</v>
      </c>
      <c r="H88" s="58">
        <f t="shared" si="3"/>
        <v>15.58</v>
      </c>
    </row>
    <row r="89" spans="1:8" ht="15.75" customHeight="1">
      <c r="A89" s="8" t="s">
        <v>2658</v>
      </c>
      <c r="B89" s="84">
        <v>45318</v>
      </c>
      <c r="C89" s="85" t="s">
        <v>4611</v>
      </c>
      <c r="D89" s="86" t="s">
        <v>4992</v>
      </c>
      <c r="E89" s="6">
        <f t="shared" si="1"/>
        <v>166.3</v>
      </c>
      <c r="F89" s="48">
        <v>2</v>
      </c>
      <c r="G89" s="6">
        <f t="shared" si="2"/>
        <v>83.15</v>
      </c>
      <c r="H89" s="58">
        <f t="shared" si="3"/>
        <v>83.15</v>
      </c>
    </row>
    <row r="90" spans="1:8" ht="15.75" customHeight="1">
      <c r="A90" s="8" t="s">
        <v>2658</v>
      </c>
      <c r="B90" s="84">
        <v>45319</v>
      </c>
      <c r="C90" s="85" t="s">
        <v>2740</v>
      </c>
      <c r="D90" s="86" t="s">
        <v>69</v>
      </c>
      <c r="E90" s="6">
        <f t="shared" si="1"/>
        <v>1.5</v>
      </c>
      <c r="F90" s="48">
        <v>2</v>
      </c>
      <c r="G90" s="6">
        <f t="shared" si="2"/>
        <v>0.75</v>
      </c>
      <c r="H90" s="58">
        <f t="shared" si="3"/>
        <v>0.75</v>
      </c>
    </row>
    <row r="91" spans="1:8" ht="15.75" customHeight="1">
      <c r="A91" s="8" t="s">
        <v>2658</v>
      </c>
      <c r="B91" s="84">
        <v>45319</v>
      </c>
      <c r="C91" s="85" t="s">
        <v>2740</v>
      </c>
      <c r="D91" s="86" t="s">
        <v>69</v>
      </c>
      <c r="E91" s="6">
        <f t="shared" si="1"/>
        <v>1.5</v>
      </c>
      <c r="F91" s="48">
        <v>2</v>
      </c>
      <c r="G91" s="6">
        <f t="shared" si="2"/>
        <v>0.75</v>
      </c>
      <c r="H91" s="58">
        <f t="shared" si="3"/>
        <v>0.75</v>
      </c>
    </row>
    <row r="92" spans="1:8" ht="15.75" customHeight="1">
      <c r="A92" s="8" t="s">
        <v>2658</v>
      </c>
      <c r="B92" s="84">
        <v>45319</v>
      </c>
      <c r="C92" s="85" t="s">
        <v>4993</v>
      </c>
      <c r="D92" s="86" t="s">
        <v>1077</v>
      </c>
      <c r="E92" s="6">
        <f t="shared" si="1"/>
        <v>1.9</v>
      </c>
      <c r="F92" s="48">
        <v>2</v>
      </c>
      <c r="G92" s="6">
        <f t="shared" si="2"/>
        <v>0.95</v>
      </c>
      <c r="H92" s="58">
        <f t="shared" si="3"/>
        <v>0.95</v>
      </c>
    </row>
    <row r="93" spans="1:8" ht="15.75" customHeight="1">
      <c r="A93" s="8" t="s">
        <v>2658</v>
      </c>
      <c r="B93" s="87">
        <v>45319</v>
      </c>
      <c r="C93" s="85" t="s">
        <v>2740</v>
      </c>
      <c r="D93" s="86" t="s">
        <v>387</v>
      </c>
      <c r="E93" s="6">
        <f t="shared" si="1"/>
        <v>1</v>
      </c>
      <c r="F93" s="48">
        <v>2</v>
      </c>
      <c r="G93" s="6">
        <f t="shared" si="2"/>
        <v>0.5</v>
      </c>
      <c r="H93" s="58">
        <f t="shared" si="3"/>
        <v>0.5</v>
      </c>
    </row>
    <row r="94" spans="1:8" ht="15.75" customHeight="1">
      <c r="A94" s="8" t="s">
        <v>2658</v>
      </c>
      <c r="B94" s="87">
        <v>45320</v>
      </c>
      <c r="C94" s="85" t="s">
        <v>4546</v>
      </c>
      <c r="D94" s="86" t="s">
        <v>2180</v>
      </c>
      <c r="E94" s="6">
        <f t="shared" si="1"/>
        <v>2.4500000000000002</v>
      </c>
      <c r="F94" s="48">
        <v>2</v>
      </c>
      <c r="G94" s="6">
        <f t="shared" si="2"/>
        <v>1.2250000000000001</v>
      </c>
      <c r="H94" s="58">
        <f t="shared" si="3"/>
        <v>1.2250000000000001</v>
      </c>
    </row>
    <row r="95" spans="1:8" ht="15.75" customHeight="1">
      <c r="A95" s="8" t="s">
        <v>2658</v>
      </c>
      <c r="B95" s="84">
        <v>45320</v>
      </c>
      <c r="C95" s="85" t="s">
        <v>2083</v>
      </c>
      <c r="D95" s="86" t="s">
        <v>1686</v>
      </c>
      <c r="E95" s="6">
        <f t="shared" si="1"/>
        <v>29.9</v>
      </c>
      <c r="F95" s="48">
        <v>2</v>
      </c>
      <c r="G95" s="6">
        <f t="shared" si="2"/>
        <v>14.95</v>
      </c>
      <c r="H95" s="58">
        <f t="shared" si="3"/>
        <v>14.95</v>
      </c>
    </row>
    <row r="96" spans="1:8" ht="15.75" customHeight="1">
      <c r="A96" s="8" t="s">
        <v>2658</v>
      </c>
      <c r="B96" s="84">
        <v>45320</v>
      </c>
      <c r="C96" s="85" t="s">
        <v>4546</v>
      </c>
      <c r="D96" s="86" t="s">
        <v>4994</v>
      </c>
      <c r="E96" s="6">
        <f t="shared" si="1"/>
        <v>65.17</v>
      </c>
      <c r="F96" s="48">
        <v>2</v>
      </c>
      <c r="G96" s="6">
        <f t="shared" si="2"/>
        <v>32.585000000000001</v>
      </c>
      <c r="H96" s="58">
        <f t="shared" si="3"/>
        <v>32.585000000000001</v>
      </c>
    </row>
    <row r="97" spans="1:8" ht="15.75" customHeight="1">
      <c r="A97" s="8" t="s">
        <v>2658</v>
      </c>
      <c r="B97" s="87">
        <v>45320</v>
      </c>
      <c r="C97" s="85" t="s">
        <v>3397</v>
      </c>
      <c r="D97" s="88" t="s">
        <v>4995</v>
      </c>
      <c r="E97" s="6">
        <f t="shared" si="1"/>
        <v>31.3</v>
      </c>
      <c r="F97" s="48">
        <v>2</v>
      </c>
      <c r="G97" s="6">
        <f t="shared" si="2"/>
        <v>15.65</v>
      </c>
      <c r="H97" s="58">
        <f t="shared" si="3"/>
        <v>15.65</v>
      </c>
    </row>
    <row r="98" spans="1:8" ht="15.75" customHeight="1">
      <c r="A98" s="8" t="s">
        <v>2658</v>
      </c>
      <c r="B98" s="87">
        <v>45320</v>
      </c>
      <c r="C98" s="85" t="s">
        <v>4546</v>
      </c>
      <c r="D98" s="86" t="s">
        <v>956</v>
      </c>
      <c r="E98" s="6">
        <f t="shared" si="1"/>
        <v>3.95</v>
      </c>
      <c r="F98" s="48">
        <v>2</v>
      </c>
      <c r="G98" s="6">
        <f t="shared" si="2"/>
        <v>1.9750000000000001</v>
      </c>
      <c r="H98" s="58">
        <f t="shared" si="3"/>
        <v>1.9750000000000001</v>
      </c>
    </row>
    <row r="99" spans="1:8" ht="15.75" customHeight="1">
      <c r="A99" s="8" t="s">
        <v>2658</v>
      </c>
      <c r="B99" s="87">
        <v>45321</v>
      </c>
      <c r="C99" s="85" t="s">
        <v>4996</v>
      </c>
      <c r="D99" s="86" t="s">
        <v>4931</v>
      </c>
      <c r="E99" s="6">
        <f t="shared" si="1"/>
        <v>3.34</v>
      </c>
      <c r="F99" s="48">
        <v>0</v>
      </c>
      <c r="G99" s="6" t="str">
        <f t="shared" si="2"/>
        <v/>
      </c>
      <c r="H99" s="58">
        <f t="shared" si="3"/>
        <v>3.34</v>
      </c>
    </row>
    <row r="100" spans="1:8" ht="15.75" customHeight="1">
      <c r="A100" s="8" t="s">
        <v>2658</v>
      </c>
      <c r="B100" s="84">
        <v>45321</v>
      </c>
      <c r="C100" s="85" t="s">
        <v>4997</v>
      </c>
      <c r="D100" s="86" t="s">
        <v>4915</v>
      </c>
      <c r="E100" s="6">
        <f t="shared" si="1"/>
        <v>3.76</v>
      </c>
      <c r="F100" s="48">
        <v>0</v>
      </c>
      <c r="G100" s="6" t="str">
        <f t="shared" si="2"/>
        <v/>
      </c>
      <c r="H100" s="58">
        <f t="shared" si="3"/>
        <v>3.76</v>
      </c>
    </row>
    <row r="101" spans="1:8" ht="15.75" customHeight="1">
      <c r="A101" s="8" t="s">
        <v>2658</v>
      </c>
      <c r="B101" s="87">
        <v>45323</v>
      </c>
      <c r="C101" s="85" t="s">
        <v>211</v>
      </c>
      <c r="D101" s="86" t="s">
        <v>4998</v>
      </c>
      <c r="E101" s="6">
        <f t="shared" si="1"/>
        <v>491.6</v>
      </c>
      <c r="F101" s="48">
        <v>6</v>
      </c>
      <c r="G101" s="6">
        <f t="shared" si="2"/>
        <v>81.933333333333337</v>
      </c>
      <c r="H101" s="58">
        <f t="shared" si="3"/>
        <v>409.66666666666669</v>
      </c>
    </row>
    <row r="102" spans="1:8" ht="15.75" customHeight="1">
      <c r="A102" s="8" t="s">
        <v>2658</v>
      </c>
      <c r="B102" s="87">
        <v>45323</v>
      </c>
      <c r="C102" s="85" t="s">
        <v>1385</v>
      </c>
      <c r="D102" s="88" t="s">
        <v>4999</v>
      </c>
      <c r="E102" s="6">
        <f t="shared" si="1"/>
        <v>18.04</v>
      </c>
      <c r="F102" s="48">
        <v>1</v>
      </c>
      <c r="G102" s="6">
        <f t="shared" si="2"/>
        <v>18.04</v>
      </c>
      <c r="H102" s="58">
        <f t="shared" si="3"/>
        <v>0</v>
      </c>
    </row>
    <row r="103" spans="1:8" ht="15.75" customHeight="1">
      <c r="A103" s="8" t="s">
        <v>2658</v>
      </c>
      <c r="B103" s="87">
        <v>45324</v>
      </c>
      <c r="C103" s="89" t="s">
        <v>3025</v>
      </c>
      <c r="D103" s="88" t="s">
        <v>5000</v>
      </c>
      <c r="E103" s="6">
        <f t="shared" si="1"/>
        <v>77.849999999999994</v>
      </c>
      <c r="F103" s="48">
        <v>2</v>
      </c>
      <c r="G103" s="6">
        <f t="shared" si="2"/>
        <v>38.924999999999997</v>
      </c>
      <c r="H103" s="58">
        <f t="shared" si="3"/>
        <v>38.924999999999997</v>
      </c>
    </row>
    <row r="104" spans="1:8" ht="15.75" customHeight="1">
      <c r="A104" s="8" t="s">
        <v>2658</v>
      </c>
      <c r="B104" s="87">
        <v>45324</v>
      </c>
      <c r="C104" s="85" t="s">
        <v>2645</v>
      </c>
      <c r="D104" s="86" t="s">
        <v>2386</v>
      </c>
      <c r="E104" s="6">
        <f t="shared" si="1"/>
        <v>19</v>
      </c>
      <c r="F104" s="48">
        <v>0</v>
      </c>
      <c r="G104" s="6" t="str">
        <f t="shared" si="2"/>
        <v/>
      </c>
      <c r="H104" s="58">
        <f t="shared" si="3"/>
        <v>19</v>
      </c>
    </row>
    <row r="105" spans="1:8" ht="15.75" customHeight="1">
      <c r="A105" s="8" t="s">
        <v>2658</v>
      </c>
      <c r="B105" s="84">
        <v>45325</v>
      </c>
      <c r="C105" s="85" t="s">
        <v>4532</v>
      </c>
      <c r="D105" s="88" t="s">
        <v>496</v>
      </c>
      <c r="E105" s="6">
        <f t="shared" si="1"/>
        <v>61.2</v>
      </c>
      <c r="F105" s="48">
        <v>1</v>
      </c>
      <c r="G105" s="6">
        <f t="shared" si="2"/>
        <v>61.2</v>
      </c>
      <c r="H105" s="58">
        <f t="shared" si="3"/>
        <v>0</v>
      </c>
    </row>
    <row r="106" spans="1:8" ht="15.75" customHeight="1">
      <c r="A106" s="8" t="s">
        <v>2658</v>
      </c>
      <c r="B106" s="84">
        <v>45325</v>
      </c>
      <c r="C106" s="85" t="s">
        <v>4793</v>
      </c>
      <c r="D106" s="86" t="s">
        <v>4794</v>
      </c>
      <c r="E106" s="6">
        <f t="shared" si="1"/>
        <v>178.33</v>
      </c>
      <c r="F106" s="48">
        <v>0</v>
      </c>
      <c r="G106" s="6" t="str">
        <f t="shared" si="2"/>
        <v/>
      </c>
      <c r="H106" s="58">
        <f t="shared" si="3"/>
        <v>178.33</v>
      </c>
    </row>
    <row r="107" spans="1:8" ht="15.75" customHeight="1">
      <c r="A107" s="8" t="s">
        <v>2658</v>
      </c>
      <c r="B107" s="84">
        <v>45325</v>
      </c>
      <c r="C107" s="85" t="s">
        <v>4889</v>
      </c>
      <c r="D107" s="86" t="s">
        <v>471</v>
      </c>
      <c r="E107" s="6">
        <f t="shared" si="1"/>
        <v>20</v>
      </c>
      <c r="F107" s="48">
        <v>0</v>
      </c>
      <c r="G107" s="6" t="str">
        <f t="shared" si="2"/>
        <v/>
      </c>
      <c r="H107" s="58">
        <f t="shared" si="3"/>
        <v>20</v>
      </c>
    </row>
    <row r="108" spans="1:8" ht="15.75" customHeight="1">
      <c r="A108" s="8" t="s">
        <v>3361</v>
      </c>
      <c r="B108" s="87">
        <v>45305</v>
      </c>
      <c r="C108" s="89" t="s">
        <v>5001</v>
      </c>
      <c r="D108" s="88" t="s">
        <v>5002</v>
      </c>
      <c r="E108" s="6">
        <f t="shared" si="1"/>
        <v>79.34</v>
      </c>
      <c r="F108" s="48">
        <v>2</v>
      </c>
      <c r="G108" s="6">
        <f t="shared" si="2"/>
        <v>39.67</v>
      </c>
      <c r="H108" s="58">
        <f t="shared" si="3"/>
        <v>39.67</v>
      </c>
    </row>
    <row r="109" spans="1:8" ht="15.75" customHeight="1">
      <c r="A109" s="8" t="s">
        <v>3361</v>
      </c>
      <c r="B109" s="84">
        <v>45325</v>
      </c>
      <c r="C109" s="85" t="s">
        <v>292</v>
      </c>
      <c r="D109" s="86" t="s">
        <v>5003</v>
      </c>
      <c r="E109" s="6">
        <f t="shared" si="1"/>
        <v>70.040000000000006</v>
      </c>
      <c r="F109" s="48">
        <v>2</v>
      </c>
      <c r="G109" s="6">
        <f t="shared" si="2"/>
        <v>35.020000000000003</v>
      </c>
      <c r="H109" s="58">
        <f t="shared" si="3"/>
        <v>35.020000000000003</v>
      </c>
    </row>
    <row r="110" spans="1:8" ht="15.75" customHeight="1">
      <c r="A110" s="8"/>
      <c r="E110" s="6"/>
      <c r="F110" s="48"/>
      <c r="G110" s="6"/>
      <c r="H110" s="58"/>
    </row>
    <row r="111" spans="1:8" ht="15.75" customHeight="1">
      <c r="A111" s="8"/>
      <c r="B111" s="76"/>
      <c r="C111" s="80"/>
      <c r="D111" s="75"/>
      <c r="E111" s="6"/>
      <c r="F111" s="48"/>
      <c r="G111" s="6"/>
      <c r="H111" s="58"/>
    </row>
    <row r="112" spans="1:8" ht="15.75" customHeight="1">
      <c r="A112" s="8"/>
      <c r="B112" s="76"/>
      <c r="C112" s="80"/>
      <c r="D112" s="75"/>
      <c r="E112" s="6"/>
      <c r="F112" s="48"/>
      <c r="G112" s="6"/>
      <c r="H112" s="58"/>
    </row>
    <row r="113" spans="1:8" ht="15.75" customHeight="1">
      <c r="A113" s="8"/>
      <c r="B113" s="76"/>
      <c r="C113" s="80"/>
      <c r="D113" s="75"/>
      <c r="E113" s="6"/>
      <c r="F113" s="48"/>
      <c r="G113" s="6"/>
      <c r="H113" s="58"/>
    </row>
    <row r="114" spans="1:8" ht="15.75" customHeight="1">
      <c r="A114" s="8"/>
      <c r="B114" s="73"/>
      <c r="C114" s="80"/>
      <c r="D114" s="75"/>
      <c r="E114" s="6"/>
      <c r="F114" s="48"/>
      <c r="G114" s="6"/>
      <c r="H114" s="58"/>
    </row>
    <row r="115" spans="1:8" ht="15.75" customHeight="1">
      <c r="A115" s="8"/>
      <c r="B115" s="76"/>
      <c r="C115" s="80"/>
      <c r="D115" s="77"/>
      <c r="E115" s="6"/>
      <c r="F115" s="48"/>
      <c r="G115" s="6"/>
      <c r="H115" s="58"/>
    </row>
    <row r="116" spans="1:8" ht="15.75" customHeight="1">
      <c r="A116" s="8"/>
      <c r="B116" s="76"/>
      <c r="C116" s="80"/>
      <c r="D116" s="75"/>
      <c r="E116" s="6"/>
      <c r="F116" s="48"/>
      <c r="G116" s="6"/>
      <c r="H116" s="58"/>
    </row>
    <row r="117" spans="1:8" ht="15.75" customHeight="1">
      <c r="A117" s="8"/>
      <c r="B117" s="76"/>
      <c r="C117" s="80"/>
      <c r="D117" s="75"/>
      <c r="E117" s="6"/>
      <c r="F117" s="48"/>
      <c r="G117" s="6"/>
      <c r="H117" s="58"/>
    </row>
    <row r="118" spans="1:8" ht="15.75" customHeight="1">
      <c r="A118" s="8"/>
      <c r="B118" s="73"/>
      <c r="C118" s="80"/>
      <c r="D118" s="75"/>
      <c r="E118" s="6"/>
      <c r="F118" s="48"/>
      <c r="G118" s="6"/>
      <c r="H118" s="58"/>
    </row>
    <row r="119" spans="1:8" ht="15.75" customHeight="1">
      <c r="A119" s="8"/>
      <c r="B119" s="73"/>
      <c r="C119" s="80"/>
      <c r="D119" s="75"/>
      <c r="E119" s="6"/>
      <c r="F119" s="48"/>
      <c r="G119" s="6"/>
      <c r="H119" s="58"/>
    </row>
    <row r="120" spans="1:8" ht="15.75" customHeight="1">
      <c r="A120" s="8"/>
      <c r="B120" s="73"/>
      <c r="C120" s="80"/>
      <c r="D120" s="75"/>
      <c r="E120" s="6"/>
      <c r="F120" s="48"/>
      <c r="G120" s="6"/>
      <c r="H120" s="58"/>
    </row>
    <row r="121" spans="1:8" ht="15.75" customHeight="1">
      <c r="A121" s="8"/>
      <c r="B121" s="73"/>
      <c r="C121" s="80"/>
      <c r="D121" s="75"/>
      <c r="E121" s="6"/>
      <c r="F121" s="48"/>
      <c r="G121" s="6"/>
      <c r="H121" s="58"/>
    </row>
    <row r="122" spans="1:8" ht="15.75" customHeight="1">
      <c r="A122" s="8"/>
      <c r="B122" s="73"/>
      <c r="C122" s="80"/>
      <c r="D122" s="75"/>
      <c r="E122" s="6"/>
      <c r="F122" s="48"/>
      <c r="G122" s="6"/>
      <c r="H122" s="58"/>
    </row>
    <row r="123" spans="1:8" ht="15.75" customHeight="1">
      <c r="A123" s="8"/>
      <c r="B123" s="73"/>
      <c r="C123" s="80"/>
      <c r="D123" s="75"/>
      <c r="E123" s="6"/>
      <c r="F123" s="48"/>
      <c r="G123" s="6"/>
      <c r="H123" s="58"/>
    </row>
    <row r="124" spans="1:8" ht="15.75" customHeight="1">
      <c r="A124" s="8"/>
      <c r="B124" s="73"/>
      <c r="C124" s="82"/>
      <c r="D124" s="77"/>
      <c r="E124" s="6"/>
      <c r="F124" s="48"/>
      <c r="G124" s="6"/>
      <c r="H124" s="58"/>
    </row>
    <row r="125" spans="1:8" ht="15.75" customHeight="1">
      <c r="A125" s="8"/>
      <c r="B125" s="73"/>
      <c r="C125" s="80"/>
      <c r="D125" s="75"/>
      <c r="E125" s="6"/>
      <c r="F125" s="48"/>
      <c r="G125" s="6"/>
      <c r="H125" s="58"/>
    </row>
    <row r="126" spans="1:8" ht="15.75" customHeight="1">
      <c r="A126" s="8"/>
      <c r="B126" s="73"/>
      <c r="C126" s="80"/>
      <c r="D126" s="75"/>
      <c r="E126" s="6"/>
      <c r="F126" s="48"/>
      <c r="G126" s="6"/>
      <c r="H126" s="58"/>
    </row>
    <row r="127" spans="1:8" ht="15.75" customHeight="1">
      <c r="A127" s="8"/>
      <c r="B127" s="73"/>
      <c r="C127" s="80"/>
      <c r="D127" s="75"/>
      <c r="E127" s="6"/>
      <c r="F127" s="48"/>
      <c r="G127" s="6"/>
      <c r="H127" s="58"/>
    </row>
    <row r="128" spans="1:8" ht="15.75" customHeight="1">
      <c r="A128" s="8"/>
      <c r="B128" s="73"/>
      <c r="C128" s="80"/>
      <c r="D128" s="75"/>
      <c r="E128" s="6"/>
      <c r="F128" s="48"/>
      <c r="G128" s="6"/>
      <c r="H128" s="58"/>
    </row>
    <row r="129" spans="1:8" ht="15.75" customHeight="1">
      <c r="A129" s="8"/>
      <c r="B129" s="35"/>
      <c r="E129" s="6"/>
      <c r="F129" s="48"/>
      <c r="G129" s="6"/>
      <c r="H129" s="58"/>
    </row>
    <row r="130" spans="1:8" ht="15.75" customHeight="1">
      <c r="A130" s="8"/>
      <c r="B130" s="35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8"/>
      <c r="G132" s="6"/>
      <c r="H132" s="58"/>
    </row>
    <row r="133" spans="1:8" ht="15.75" customHeight="1">
      <c r="A133" s="8"/>
      <c r="B133" s="33"/>
      <c r="E133" s="6"/>
      <c r="F133" s="48"/>
      <c r="G133" s="6"/>
      <c r="H133" s="58"/>
    </row>
    <row r="134" spans="1:8" ht="15.75" customHeight="1">
      <c r="A134" s="8"/>
      <c r="B134" s="35"/>
      <c r="E134" s="6"/>
      <c r="F134" s="48"/>
      <c r="G134" s="6"/>
      <c r="H134" s="58"/>
    </row>
    <row r="135" spans="1:8" ht="15.75" customHeight="1">
      <c r="A135" s="8"/>
      <c r="B135" s="35"/>
      <c r="E135" s="6"/>
      <c r="F135" s="48"/>
      <c r="G135" s="6"/>
      <c r="H135" s="58"/>
    </row>
    <row r="136" spans="1:8" ht="15.75" customHeight="1">
      <c r="A136" s="8"/>
      <c r="B136" s="35"/>
      <c r="E136" s="6"/>
      <c r="F136" s="48"/>
      <c r="G136" s="6"/>
      <c r="H136" s="58"/>
    </row>
    <row r="137" spans="1:8" ht="15.75" customHeight="1">
      <c r="A137" s="8"/>
      <c r="B137" s="35"/>
      <c r="E137" s="6"/>
      <c r="F137" s="48"/>
      <c r="G137" s="6"/>
      <c r="H137" s="58"/>
    </row>
    <row r="138" spans="1:8" ht="15.75" customHeight="1">
      <c r="A138" s="8"/>
      <c r="B138" s="33"/>
      <c r="E138" s="6"/>
      <c r="F138" s="48"/>
      <c r="G138" s="6"/>
      <c r="H138" s="58"/>
    </row>
    <row r="139" spans="1:8" ht="15.75" customHeight="1">
      <c r="A139" s="8"/>
      <c r="B139" s="33"/>
      <c r="E139" s="6"/>
      <c r="F139" s="48"/>
      <c r="G139" s="6"/>
      <c r="H139" s="58"/>
    </row>
    <row r="140" spans="1:8" ht="15.75" customHeight="1">
      <c r="A140" s="8"/>
      <c r="B140" s="35"/>
      <c r="E140" s="6"/>
      <c r="F140" s="48"/>
      <c r="G140" s="6"/>
      <c r="H140" s="58"/>
    </row>
    <row r="141" spans="1:8" ht="15.75" customHeight="1">
      <c r="A141" s="8"/>
      <c r="B141" s="35"/>
      <c r="E141" s="6"/>
      <c r="F141" s="48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5"/>
      <c r="E144" s="6"/>
      <c r="F144" s="49"/>
      <c r="G144" s="6"/>
      <c r="H144" s="58"/>
    </row>
    <row r="145" spans="1:8" ht="15.75" customHeight="1">
      <c r="A145" s="8"/>
      <c r="B145" s="35"/>
      <c r="E145" s="6"/>
      <c r="F145" s="49"/>
      <c r="G145" s="6"/>
      <c r="H145" s="58"/>
    </row>
    <row r="146" spans="1:8" ht="15.75" customHeight="1">
      <c r="A146" s="8"/>
      <c r="B146" s="35"/>
      <c r="E146" s="6"/>
      <c r="F146" s="49"/>
      <c r="G146" s="6"/>
      <c r="H146" s="58"/>
    </row>
    <row r="147" spans="1:8" ht="15.75" customHeight="1">
      <c r="A147" s="8"/>
      <c r="B147" s="33"/>
      <c r="E147" s="6"/>
      <c r="F147" s="49"/>
      <c r="G147" s="6"/>
      <c r="H147" s="58"/>
    </row>
    <row r="148" spans="1:8" ht="15.75" customHeight="1">
      <c r="A148" s="8"/>
      <c r="B148" s="33"/>
      <c r="E148" s="6"/>
      <c r="F148" s="49"/>
      <c r="G148" s="6"/>
      <c r="H148" s="58"/>
    </row>
    <row r="149" spans="1:8" ht="15.75" customHeight="1">
      <c r="A149" s="8"/>
      <c r="B149" s="33"/>
      <c r="E149" s="6"/>
      <c r="F149" s="49"/>
      <c r="G149" s="6"/>
      <c r="H149" s="58"/>
    </row>
    <row r="150" spans="1:8" ht="15.75" customHeight="1">
      <c r="A150" s="8"/>
      <c r="B150" s="35"/>
      <c r="E150" s="6"/>
      <c r="F150" s="49"/>
      <c r="G150" s="6"/>
      <c r="H150" s="58"/>
    </row>
    <row r="151" spans="1:8" ht="15.75" customHeight="1">
      <c r="A151" s="8"/>
      <c r="B151" s="35"/>
      <c r="E151" s="6"/>
      <c r="F151" s="49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3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33"/>
      <c r="E166" s="6"/>
      <c r="F166" s="49"/>
      <c r="G166" s="6"/>
      <c r="H166" s="58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</sheetData>
  <autoFilter ref="A2:H141" xr:uid="{00000000-0009-0000-0000-000043000000}">
    <sortState xmlns:xlrd2="http://schemas.microsoft.com/office/spreadsheetml/2017/richdata2" ref="A2:H141">
      <sortCondition descending="1" ref="E2:E14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6" xr:uid="{CB0FE682-2C4A-4E4B-BCB4-B00777C209F9}">
        <sortState xmlns:xlrd2="http://schemas.microsoft.com/office/spreadsheetml/2017/richdata2" ref="A2:H166">
          <sortCondition descending="1" ref="E2:E166"/>
          <sortCondition descending="1" ref="H2:H166"/>
        </sortState>
      </autoFilter>
    </customSheetView>
  </customSheetView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L1000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SUM(E3:E203)</f>
        <v>5561.16</v>
      </c>
      <c r="F1" s="48"/>
      <c r="G1" s="70">
        <f t="shared" ref="G1:H1" si="0">SUM(G3:G203)</f>
        <v>2711.9399999999996</v>
      </c>
      <c r="H1" s="71">
        <f t="shared" si="0"/>
        <v>2849.22</v>
      </c>
      <c r="I1" s="31" t="s">
        <v>1864</v>
      </c>
      <c r="J1" s="31">
        <f>G1*1</f>
        <v>2711.9399999999996</v>
      </c>
      <c r="K1" s="31">
        <f>SUM(G1:H1)-J1</f>
        <v>2849.2200000000003</v>
      </c>
      <c r="L1" s="31">
        <f>SUM(J1:K1)</f>
        <v>5561.16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3052.4399999999996</v>
      </c>
      <c r="K2" s="31">
        <f>K1+K6+K7</f>
        <v>3189.7200000000003</v>
      </c>
      <c r="L2" s="31">
        <f>SUM(J2:K2)</f>
        <v>6242.16</v>
      </c>
    </row>
    <row r="3" spans="1:12" ht="15.75">
      <c r="A3" s="8" t="s">
        <v>2658</v>
      </c>
      <c r="B3" s="76">
        <v>45322</v>
      </c>
      <c r="C3" s="80" t="s">
        <v>5004</v>
      </c>
      <c r="D3" s="75" t="s">
        <v>4915</v>
      </c>
      <c r="E3" s="6">
        <f t="shared" ref="E3:E93" si="1">MID(D3,3,LEN(D3)-2)+0</f>
        <v>3.76</v>
      </c>
      <c r="F3" s="48">
        <v>0</v>
      </c>
      <c r="G3" s="6" t="str">
        <f t="shared" ref="G3:G93" si="2">IFERROR(E3/F3,"")</f>
        <v/>
      </c>
      <c r="H3" s="58">
        <f t="shared" ref="H3:H93" si="3">IF(F3=0,E3,E3-G3)</f>
        <v>3.76</v>
      </c>
      <c r="I3" s="60" t="s">
        <v>1868</v>
      </c>
      <c r="J3" s="61">
        <f>J1-J7+J6</f>
        <v>3052.4399999999996</v>
      </c>
      <c r="K3" s="32"/>
      <c r="L3" s="32"/>
    </row>
    <row r="4" spans="1:12" ht="15.75">
      <c r="A4" s="8" t="s">
        <v>2658</v>
      </c>
      <c r="B4" s="73">
        <v>45323</v>
      </c>
      <c r="C4" s="80" t="s">
        <v>5005</v>
      </c>
      <c r="D4" s="75" t="s">
        <v>4915</v>
      </c>
      <c r="E4" s="6">
        <f t="shared" si="1"/>
        <v>3.76</v>
      </c>
      <c r="F4" s="48">
        <v>0</v>
      </c>
      <c r="G4" s="6" t="str">
        <f t="shared" si="2"/>
        <v/>
      </c>
      <c r="H4" s="58">
        <f t="shared" si="3"/>
        <v>3.76</v>
      </c>
    </row>
    <row r="5" spans="1:12" ht="15.75">
      <c r="A5" s="8" t="s">
        <v>2658</v>
      </c>
      <c r="B5" s="73">
        <v>45324</v>
      </c>
      <c r="C5" s="80" t="s">
        <v>5006</v>
      </c>
      <c r="D5" s="75" t="s">
        <v>4915</v>
      </c>
      <c r="E5" s="6">
        <f t="shared" si="1"/>
        <v>3.76</v>
      </c>
      <c r="F5" s="48">
        <v>0</v>
      </c>
      <c r="G5" s="6" t="str">
        <f t="shared" si="2"/>
        <v/>
      </c>
      <c r="H5" s="58">
        <f t="shared" si="3"/>
        <v>3.76</v>
      </c>
      <c r="I5" s="32" t="s">
        <v>4552</v>
      </c>
      <c r="J5" s="32">
        <f>615+66</f>
        <v>681</v>
      </c>
      <c r="K5" s="32"/>
    </row>
    <row r="6" spans="1:12" ht="15.75">
      <c r="A6" s="8" t="s">
        <v>2658</v>
      </c>
      <c r="B6" s="73">
        <v>45324</v>
      </c>
      <c r="C6" s="80" t="s">
        <v>5007</v>
      </c>
      <c r="D6" s="75" t="s">
        <v>446</v>
      </c>
      <c r="E6" s="6">
        <f t="shared" si="1"/>
        <v>12.65</v>
      </c>
      <c r="F6" s="48">
        <v>2</v>
      </c>
      <c r="G6" s="6">
        <f t="shared" si="2"/>
        <v>6.3250000000000002</v>
      </c>
      <c r="H6" s="58">
        <f t="shared" si="3"/>
        <v>6.3250000000000002</v>
      </c>
      <c r="I6" s="32" t="s">
        <v>4552</v>
      </c>
      <c r="J6" s="62">
        <f>J5/2</f>
        <v>340.5</v>
      </c>
      <c r="K6" s="31">
        <f>J5-J6</f>
        <v>340.5</v>
      </c>
    </row>
    <row r="7" spans="1:12" ht="15.75">
      <c r="A7" s="8" t="s">
        <v>2658</v>
      </c>
      <c r="B7" s="73">
        <v>45325</v>
      </c>
      <c r="C7" s="80" t="s">
        <v>3169</v>
      </c>
      <c r="D7" s="75" t="s">
        <v>5008</v>
      </c>
      <c r="E7" s="6">
        <f t="shared" si="1"/>
        <v>22.02</v>
      </c>
      <c r="F7" s="48">
        <v>2</v>
      </c>
      <c r="G7" s="6">
        <f t="shared" si="2"/>
        <v>11.01</v>
      </c>
      <c r="H7" s="58">
        <f t="shared" si="3"/>
        <v>11.01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73">
        <v>45325</v>
      </c>
      <c r="C8" s="80" t="s">
        <v>4276</v>
      </c>
      <c r="D8" s="75" t="s">
        <v>5009</v>
      </c>
      <c r="E8" s="6">
        <f t="shared" si="1"/>
        <v>1157.97</v>
      </c>
      <c r="F8" s="48">
        <v>2</v>
      </c>
      <c r="G8" s="6">
        <f t="shared" si="2"/>
        <v>578.98500000000001</v>
      </c>
      <c r="H8" s="58">
        <f t="shared" si="3"/>
        <v>578.98500000000001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76">
        <v>45326</v>
      </c>
      <c r="C9" s="80" t="s">
        <v>5010</v>
      </c>
      <c r="D9" s="75" t="s">
        <v>5011</v>
      </c>
      <c r="E9" s="6">
        <f t="shared" si="1"/>
        <v>231.2</v>
      </c>
      <c r="F9" s="48">
        <v>1</v>
      </c>
      <c r="G9" s="6">
        <f t="shared" si="2"/>
        <v>231.2</v>
      </c>
      <c r="H9" s="58">
        <f t="shared" si="3"/>
        <v>0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76">
        <v>45326</v>
      </c>
      <c r="C10" s="80" t="s">
        <v>5012</v>
      </c>
      <c r="D10" s="75" t="s">
        <v>5013</v>
      </c>
      <c r="E10" s="6">
        <f t="shared" si="1"/>
        <v>232.61</v>
      </c>
      <c r="F10" s="48">
        <v>0</v>
      </c>
      <c r="G10" s="6" t="str">
        <f t="shared" si="2"/>
        <v/>
      </c>
      <c r="H10" s="58">
        <f t="shared" si="3"/>
        <v>232.61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73">
        <v>45326</v>
      </c>
      <c r="C11" s="80" t="s">
        <v>3397</v>
      </c>
      <c r="D11" s="75" t="s">
        <v>5014</v>
      </c>
      <c r="E11" s="6">
        <f t="shared" si="1"/>
        <v>27.54</v>
      </c>
      <c r="F11" s="48">
        <v>2</v>
      </c>
      <c r="G11" s="6">
        <f t="shared" si="2"/>
        <v>13.77</v>
      </c>
      <c r="H11" s="58">
        <f t="shared" si="3"/>
        <v>13.77</v>
      </c>
    </row>
    <row r="12" spans="1:12" ht="15.75">
      <c r="A12" s="8" t="s">
        <v>2658</v>
      </c>
      <c r="B12" s="83">
        <v>45327</v>
      </c>
      <c r="C12" s="80" t="s">
        <v>5015</v>
      </c>
      <c r="D12" s="75" t="s">
        <v>2832</v>
      </c>
      <c r="E12" s="6">
        <f t="shared" si="1"/>
        <v>15.13</v>
      </c>
      <c r="F12" s="48">
        <v>2</v>
      </c>
      <c r="G12" s="6">
        <f t="shared" si="2"/>
        <v>7.5650000000000004</v>
      </c>
      <c r="H12" s="58">
        <f t="shared" si="3"/>
        <v>7.5650000000000004</v>
      </c>
      <c r="I12" s="1" t="s">
        <v>1818</v>
      </c>
      <c r="J12" s="16">
        <f>J8-K2</f>
        <v>2408.2799999999997</v>
      </c>
      <c r="K12" s="17">
        <f t="shared" ref="K12:K13" si="4">J12/J8</f>
        <v>0.43020364415862805</v>
      </c>
    </row>
    <row r="13" spans="1:12" ht="15.75">
      <c r="A13" s="8" t="s">
        <v>2658</v>
      </c>
      <c r="B13" s="73">
        <v>45327</v>
      </c>
      <c r="C13" s="80" t="s">
        <v>3025</v>
      </c>
      <c r="D13" s="75" t="s">
        <v>2976</v>
      </c>
      <c r="E13" s="6">
        <f t="shared" si="1"/>
        <v>12.8</v>
      </c>
      <c r="F13" s="48">
        <v>2</v>
      </c>
      <c r="G13" s="6">
        <f t="shared" si="2"/>
        <v>6.4</v>
      </c>
      <c r="H13" s="58">
        <f t="shared" si="3"/>
        <v>6.4</v>
      </c>
      <c r="I13" s="1" t="s">
        <v>1821</v>
      </c>
      <c r="J13" s="16">
        <f>J9-J2</f>
        <v>902.8100000000004</v>
      </c>
      <c r="K13" s="17">
        <f t="shared" si="4"/>
        <v>0.2282561152898048</v>
      </c>
    </row>
    <row r="14" spans="1:12" ht="15.75">
      <c r="A14" s="8" t="s">
        <v>2658</v>
      </c>
      <c r="B14" s="73">
        <v>45327</v>
      </c>
      <c r="C14" s="80" t="s">
        <v>5016</v>
      </c>
      <c r="D14" s="75" t="s">
        <v>1240</v>
      </c>
      <c r="E14" s="6">
        <f t="shared" si="1"/>
        <v>1.71</v>
      </c>
      <c r="F14" s="48">
        <v>2</v>
      </c>
      <c r="G14" s="6">
        <f t="shared" si="2"/>
        <v>0.85499999999999998</v>
      </c>
      <c r="H14" s="58">
        <f t="shared" si="3"/>
        <v>0.85499999999999998</v>
      </c>
    </row>
    <row r="15" spans="1:12" ht="15.75">
      <c r="A15" s="8" t="s">
        <v>2658</v>
      </c>
      <c r="B15" s="76">
        <v>45327</v>
      </c>
      <c r="C15" s="80" t="s">
        <v>5017</v>
      </c>
      <c r="D15" s="75" t="s">
        <v>5018</v>
      </c>
      <c r="E15" s="6">
        <f t="shared" si="1"/>
        <v>38.130000000000003</v>
      </c>
      <c r="F15" s="48">
        <v>2</v>
      </c>
      <c r="G15" s="6">
        <f t="shared" si="2"/>
        <v>19.065000000000001</v>
      </c>
      <c r="H15" s="58">
        <f t="shared" si="3"/>
        <v>19.065000000000001</v>
      </c>
    </row>
    <row r="16" spans="1:12" ht="15.75">
      <c r="A16" s="8" t="s">
        <v>2658</v>
      </c>
      <c r="B16" s="73">
        <v>45328</v>
      </c>
      <c r="C16" s="80" t="s">
        <v>5019</v>
      </c>
      <c r="D16" s="75" t="s">
        <v>4931</v>
      </c>
      <c r="E16" s="6">
        <f t="shared" si="1"/>
        <v>3.34</v>
      </c>
      <c r="F16" s="48">
        <v>0</v>
      </c>
      <c r="G16" s="6" t="str">
        <f t="shared" si="2"/>
        <v/>
      </c>
      <c r="H16" s="58">
        <f t="shared" si="3"/>
        <v>3.34</v>
      </c>
    </row>
    <row r="17" spans="1:10" ht="15.75">
      <c r="A17" s="8" t="s">
        <v>2658</v>
      </c>
      <c r="B17" s="76">
        <v>45328</v>
      </c>
      <c r="C17" s="80" t="s">
        <v>5020</v>
      </c>
      <c r="D17" s="75" t="s">
        <v>5021</v>
      </c>
      <c r="E17" s="6">
        <f t="shared" si="1"/>
        <v>4.3600000000000003</v>
      </c>
      <c r="F17" s="48">
        <v>0</v>
      </c>
      <c r="G17" s="6" t="str">
        <f t="shared" si="2"/>
        <v/>
      </c>
      <c r="H17" s="58">
        <f t="shared" si="3"/>
        <v>4.3600000000000003</v>
      </c>
    </row>
    <row r="18" spans="1:10" ht="15.75">
      <c r="A18" s="8" t="s">
        <v>2658</v>
      </c>
      <c r="B18" s="73">
        <v>45328</v>
      </c>
      <c r="C18" s="80" t="s">
        <v>4300</v>
      </c>
      <c r="D18" s="75" t="s">
        <v>1057</v>
      </c>
      <c r="E18" s="6">
        <f t="shared" si="1"/>
        <v>5.4</v>
      </c>
      <c r="F18" s="48">
        <v>2</v>
      </c>
      <c r="G18" s="6">
        <f t="shared" si="2"/>
        <v>2.7</v>
      </c>
      <c r="H18" s="58">
        <f t="shared" si="3"/>
        <v>2.7</v>
      </c>
    </row>
    <row r="19" spans="1:10" ht="15.75">
      <c r="A19" s="8" t="s">
        <v>2658</v>
      </c>
      <c r="B19" s="73">
        <v>45328</v>
      </c>
      <c r="C19" s="80" t="s">
        <v>5022</v>
      </c>
      <c r="D19" s="75" t="s">
        <v>4915</v>
      </c>
      <c r="E19" s="6">
        <f t="shared" si="1"/>
        <v>3.76</v>
      </c>
      <c r="F19" s="48">
        <v>0</v>
      </c>
      <c r="G19" s="6" t="str">
        <f t="shared" si="2"/>
        <v/>
      </c>
      <c r="H19" s="58">
        <f t="shared" si="3"/>
        <v>3.76</v>
      </c>
    </row>
    <row r="20" spans="1:10" ht="15.75">
      <c r="A20" s="8" t="s">
        <v>2658</v>
      </c>
      <c r="B20" s="73">
        <v>45329</v>
      </c>
      <c r="C20" s="80" t="s">
        <v>5023</v>
      </c>
      <c r="D20" s="75" t="s">
        <v>1980</v>
      </c>
      <c r="E20" s="6">
        <f t="shared" si="1"/>
        <v>7.5</v>
      </c>
      <c r="F20" s="48">
        <v>2</v>
      </c>
      <c r="G20" s="6">
        <f t="shared" si="2"/>
        <v>3.75</v>
      </c>
      <c r="H20" s="58">
        <f t="shared" si="3"/>
        <v>3.75</v>
      </c>
    </row>
    <row r="21" spans="1:10" ht="15.75" customHeight="1">
      <c r="A21" s="8" t="s">
        <v>2658</v>
      </c>
      <c r="B21" s="73">
        <v>45329</v>
      </c>
      <c r="C21" s="80" t="s">
        <v>5024</v>
      </c>
      <c r="D21" s="75" t="s">
        <v>5025</v>
      </c>
      <c r="E21" s="6">
        <f t="shared" si="1"/>
        <v>2.1800000000000002</v>
      </c>
      <c r="F21" s="48">
        <v>0</v>
      </c>
      <c r="G21" s="6" t="str">
        <f t="shared" si="2"/>
        <v/>
      </c>
      <c r="H21" s="58">
        <f t="shared" si="3"/>
        <v>2.1800000000000002</v>
      </c>
    </row>
    <row r="22" spans="1:10" ht="15.75" customHeight="1">
      <c r="A22" s="8" t="s">
        <v>2658</v>
      </c>
      <c r="B22" s="73">
        <v>45329</v>
      </c>
      <c r="C22" s="80" t="s">
        <v>4517</v>
      </c>
      <c r="D22" s="75" t="s">
        <v>5026</v>
      </c>
      <c r="E22" s="6">
        <f t="shared" si="1"/>
        <v>51.86</v>
      </c>
      <c r="F22" s="48">
        <v>2</v>
      </c>
      <c r="G22" s="6">
        <f t="shared" si="2"/>
        <v>25.93</v>
      </c>
      <c r="H22" s="58">
        <f t="shared" si="3"/>
        <v>25.93</v>
      </c>
      <c r="J22" s="36"/>
    </row>
    <row r="23" spans="1:10" ht="15.75" customHeight="1">
      <c r="A23" s="8" t="s">
        <v>2658</v>
      </c>
      <c r="B23" s="73">
        <v>45329</v>
      </c>
      <c r="C23" s="82" t="s">
        <v>1385</v>
      </c>
      <c r="D23" s="77" t="s">
        <v>5027</v>
      </c>
      <c r="E23" s="6">
        <f t="shared" si="1"/>
        <v>14.81</v>
      </c>
      <c r="F23" s="48">
        <v>1</v>
      </c>
      <c r="G23" s="6">
        <f t="shared" si="2"/>
        <v>14.81</v>
      </c>
      <c r="H23" s="58">
        <f t="shared" si="3"/>
        <v>0</v>
      </c>
      <c r="J23" s="36"/>
    </row>
    <row r="24" spans="1:10" ht="15.75" customHeight="1">
      <c r="A24" s="8" t="s">
        <v>2658</v>
      </c>
      <c r="B24" s="73">
        <v>45330</v>
      </c>
      <c r="C24" s="80" t="s">
        <v>5028</v>
      </c>
      <c r="D24" s="75" t="s">
        <v>4915</v>
      </c>
      <c r="E24" s="6">
        <f t="shared" si="1"/>
        <v>3.76</v>
      </c>
      <c r="F24" s="48">
        <v>0</v>
      </c>
      <c r="G24" s="6" t="str">
        <f t="shared" si="2"/>
        <v/>
      </c>
      <c r="H24" s="58">
        <f t="shared" si="3"/>
        <v>3.76</v>
      </c>
    </row>
    <row r="25" spans="1:10" ht="15.75" customHeight="1">
      <c r="A25" s="8" t="s">
        <v>2658</v>
      </c>
      <c r="B25" s="73">
        <v>45330</v>
      </c>
      <c r="C25" s="80" t="s">
        <v>2438</v>
      </c>
      <c r="D25" s="75" t="s">
        <v>2911</v>
      </c>
      <c r="E25" s="6">
        <f t="shared" si="1"/>
        <v>21.98</v>
      </c>
      <c r="F25" s="48">
        <v>2</v>
      </c>
      <c r="G25" s="6">
        <f t="shared" si="2"/>
        <v>10.99</v>
      </c>
      <c r="H25" s="58">
        <f t="shared" si="3"/>
        <v>10.99</v>
      </c>
    </row>
    <row r="26" spans="1:10" ht="15.75" customHeight="1">
      <c r="A26" s="8" t="s">
        <v>2658</v>
      </c>
      <c r="B26" s="73">
        <v>45330</v>
      </c>
      <c r="C26" s="80" t="s">
        <v>4730</v>
      </c>
      <c r="D26" s="75" t="s">
        <v>692</v>
      </c>
      <c r="E26" s="6">
        <f t="shared" si="1"/>
        <v>25</v>
      </c>
      <c r="F26" s="48">
        <v>2</v>
      </c>
      <c r="G26" s="6">
        <f t="shared" si="2"/>
        <v>12.5</v>
      </c>
      <c r="H26" s="58">
        <f t="shared" si="3"/>
        <v>12.5</v>
      </c>
    </row>
    <row r="27" spans="1:10" ht="15.75" customHeight="1">
      <c r="A27" s="8" t="s">
        <v>2658</v>
      </c>
      <c r="B27" s="73">
        <v>45330</v>
      </c>
      <c r="C27" s="80" t="s">
        <v>3025</v>
      </c>
      <c r="D27" s="75" t="s">
        <v>5029</v>
      </c>
      <c r="E27" s="6">
        <f t="shared" si="1"/>
        <v>54.97</v>
      </c>
      <c r="F27" s="48">
        <v>2</v>
      </c>
      <c r="G27" s="6">
        <f t="shared" si="2"/>
        <v>27.484999999999999</v>
      </c>
      <c r="H27" s="58">
        <f t="shared" si="3"/>
        <v>27.484999999999999</v>
      </c>
    </row>
    <row r="28" spans="1:10" ht="15.75" customHeight="1">
      <c r="A28" s="8" t="s">
        <v>2658</v>
      </c>
      <c r="B28" s="73">
        <v>45330</v>
      </c>
      <c r="C28" s="80" t="s">
        <v>4730</v>
      </c>
      <c r="D28" s="75" t="s">
        <v>692</v>
      </c>
      <c r="E28" s="6">
        <f t="shared" si="1"/>
        <v>25</v>
      </c>
      <c r="F28" s="48">
        <v>2</v>
      </c>
      <c r="G28" s="6">
        <f t="shared" si="2"/>
        <v>12.5</v>
      </c>
      <c r="H28" s="58">
        <f t="shared" si="3"/>
        <v>12.5</v>
      </c>
    </row>
    <row r="29" spans="1:10" ht="15.75" customHeight="1">
      <c r="A29" s="8" t="s">
        <v>2658</v>
      </c>
      <c r="B29" s="73">
        <v>45332</v>
      </c>
      <c r="C29" s="80" t="s">
        <v>5030</v>
      </c>
      <c r="D29" s="75" t="s">
        <v>5031</v>
      </c>
      <c r="E29" s="6">
        <f t="shared" si="1"/>
        <v>64.3</v>
      </c>
      <c r="F29" s="48">
        <v>2</v>
      </c>
      <c r="G29" s="6">
        <f t="shared" si="2"/>
        <v>32.15</v>
      </c>
      <c r="H29" s="58">
        <f t="shared" si="3"/>
        <v>32.15</v>
      </c>
    </row>
    <row r="30" spans="1:10" ht="15.75" customHeight="1">
      <c r="A30" s="8" t="s">
        <v>2658</v>
      </c>
      <c r="B30" s="83">
        <v>45333</v>
      </c>
      <c r="C30" s="80" t="s">
        <v>2006</v>
      </c>
      <c r="D30" s="75" t="s">
        <v>3281</v>
      </c>
      <c r="E30" s="6">
        <f t="shared" si="1"/>
        <v>13.6</v>
      </c>
      <c r="F30" s="48">
        <v>2</v>
      </c>
      <c r="G30" s="6">
        <f t="shared" si="2"/>
        <v>6.8</v>
      </c>
      <c r="H30" s="58">
        <f t="shared" si="3"/>
        <v>6.8</v>
      </c>
    </row>
    <row r="31" spans="1:10" ht="15.75" customHeight="1">
      <c r="A31" s="8" t="s">
        <v>2658</v>
      </c>
      <c r="B31" s="73">
        <v>45333</v>
      </c>
      <c r="C31" s="80" t="s">
        <v>3397</v>
      </c>
      <c r="D31" s="75" t="s">
        <v>5032</v>
      </c>
      <c r="E31" s="6">
        <f t="shared" si="1"/>
        <v>48.23</v>
      </c>
      <c r="F31" s="48">
        <v>2</v>
      </c>
      <c r="G31" s="6">
        <f t="shared" si="2"/>
        <v>24.114999999999998</v>
      </c>
      <c r="H31" s="58">
        <f t="shared" si="3"/>
        <v>24.114999999999998</v>
      </c>
    </row>
    <row r="32" spans="1:10" ht="15.75" customHeight="1">
      <c r="A32" s="8" t="s">
        <v>2658</v>
      </c>
      <c r="B32" s="76">
        <v>45334</v>
      </c>
      <c r="C32" s="80" t="s">
        <v>3169</v>
      </c>
      <c r="D32" s="77" t="s">
        <v>5033</v>
      </c>
      <c r="E32" s="6">
        <f t="shared" si="1"/>
        <v>14.17</v>
      </c>
      <c r="F32" s="48">
        <v>2</v>
      </c>
      <c r="G32" s="6">
        <f t="shared" si="2"/>
        <v>7.085</v>
      </c>
      <c r="H32" s="58">
        <f t="shared" si="3"/>
        <v>7.085</v>
      </c>
    </row>
    <row r="33" spans="1:8" ht="15.75" customHeight="1">
      <c r="A33" s="8" t="s">
        <v>2658</v>
      </c>
      <c r="B33" s="73">
        <v>45335</v>
      </c>
      <c r="C33" s="80" t="s">
        <v>3025</v>
      </c>
      <c r="D33" s="75" t="s">
        <v>5034</v>
      </c>
      <c r="E33" s="6">
        <f t="shared" si="1"/>
        <v>1.26</v>
      </c>
      <c r="F33" s="48">
        <v>2</v>
      </c>
      <c r="G33" s="6">
        <f t="shared" si="2"/>
        <v>0.63</v>
      </c>
      <c r="H33" s="58">
        <f t="shared" si="3"/>
        <v>0.63</v>
      </c>
    </row>
    <row r="34" spans="1:8" ht="15.75" customHeight="1">
      <c r="A34" s="8" t="s">
        <v>2658</v>
      </c>
      <c r="B34" s="73">
        <v>45335</v>
      </c>
      <c r="C34" s="80" t="s">
        <v>4738</v>
      </c>
      <c r="D34" s="75" t="s">
        <v>806</v>
      </c>
      <c r="E34" s="6">
        <f t="shared" si="1"/>
        <v>3.5</v>
      </c>
      <c r="F34" s="48">
        <v>0</v>
      </c>
      <c r="G34" s="6" t="str">
        <f t="shared" si="2"/>
        <v/>
      </c>
      <c r="H34" s="58">
        <f t="shared" si="3"/>
        <v>3.5</v>
      </c>
    </row>
    <row r="35" spans="1:8" ht="15.75" customHeight="1">
      <c r="A35" s="8" t="s">
        <v>2658</v>
      </c>
      <c r="B35" s="73">
        <v>45335</v>
      </c>
      <c r="C35" s="80" t="s">
        <v>5035</v>
      </c>
      <c r="D35" s="77" t="s">
        <v>338</v>
      </c>
      <c r="E35" s="6">
        <f t="shared" si="1"/>
        <v>1.8</v>
      </c>
      <c r="F35" s="48">
        <v>0</v>
      </c>
      <c r="G35" s="6" t="str">
        <f t="shared" si="2"/>
        <v/>
      </c>
      <c r="H35" s="58">
        <f t="shared" si="3"/>
        <v>1.8</v>
      </c>
    </row>
    <row r="36" spans="1:8" ht="15.75" customHeight="1">
      <c r="A36" s="8" t="s">
        <v>2658</v>
      </c>
      <c r="B36" s="73">
        <v>45335</v>
      </c>
      <c r="C36" s="80" t="s">
        <v>5036</v>
      </c>
      <c r="D36" s="75" t="s">
        <v>5037</v>
      </c>
      <c r="E36" s="6">
        <f t="shared" si="1"/>
        <v>60.7</v>
      </c>
      <c r="F36" s="48">
        <v>2</v>
      </c>
      <c r="G36" s="6">
        <f t="shared" si="2"/>
        <v>30.35</v>
      </c>
      <c r="H36" s="58">
        <f t="shared" si="3"/>
        <v>30.35</v>
      </c>
    </row>
    <row r="37" spans="1:8" ht="15.75" customHeight="1">
      <c r="A37" s="8" t="s">
        <v>2658</v>
      </c>
      <c r="B37" s="73">
        <v>45336</v>
      </c>
      <c r="C37" s="80" t="s">
        <v>5038</v>
      </c>
      <c r="D37" s="75" t="s">
        <v>1416</v>
      </c>
      <c r="E37" s="6">
        <f t="shared" si="1"/>
        <v>1.63</v>
      </c>
      <c r="F37" s="48">
        <v>0</v>
      </c>
      <c r="G37" s="6" t="str">
        <f t="shared" si="2"/>
        <v/>
      </c>
      <c r="H37" s="58">
        <f t="shared" si="3"/>
        <v>1.63</v>
      </c>
    </row>
    <row r="38" spans="1:8" ht="15.75" customHeight="1">
      <c r="A38" s="8" t="s">
        <v>2658</v>
      </c>
      <c r="B38" s="73">
        <v>45336</v>
      </c>
      <c r="C38" s="80" t="s">
        <v>5039</v>
      </c>
      <c r="D38" s="75" t="s">
        <v>4915</v>
      </c>
      <c r="E38" s="6">
        <f t="shared" si="1"/>
        <v>3.76</v>
      </c>
      <c r="F38" s="48">
        <v>0</v>
      </c>
      <c r="G38" s="6" t="str">
        <f t="shared" si="2"/>
        <v/>
      </c>
      <c r="H38" s="58">
        <f t="shared" si="3"/>
        <v>3.76</v>
      </c>
    </row>
    <row r="39" spans="1:8" ht="15.75" customHeight="1">
      <c r="A39" s="8" t="s">
        <v>2658</v>
      </c>
      <c r="B39" s="76">
        <v>45336</v>
      </c>
      <c r="C39" s="80" t="s">
        <v>4697</v>
      </c>
      <c r="D39" s="75" t="s">
        <v>75</v>
      </c>
      <c r="E39" s="6">
        <f t="shared" si="1"/>
        <v>0.5</v>
      </c>
      <c r="F39" s="48">
        <v>2</v>
      </c>
      <c r="G39" s="6">
        <f t="shared" si="2"/>
        <v>0.25</v>
      </c>
      <c r="H39" s="58">
        <f t="shared" si="3"/>
        <v>0.25</v>
      </c>
    </row>
    <row r="40" spans="1:8" ht="15.75" customHeight="1">
      <c r="A40" s="8" t="s">
        <v>2658</v>
      </c>
      <c r="B40" s="76">
        <v>45337</v>
      </c>
      <c r="C40" s="80" t="s">
        <v>5040</v>
      </c>
      <c r="D40" s="75" t="s">
        <v>4915</v>
      </c>
      <c r="E40" s="6">
        <f t="shared" si="1"/>
        <v>3.76</v>
      </c>
      <c r="F40" s="48">
        <v>0</v>
      </c>
      <c r="G40" s="6" t="str">
        <f t="shared" si="2"/>
        <v/>
      </c>
      <c r="H40" s="58">
        <f t="shared" si="3"/>
        <v>3.76</v>
      </c>
    </row>
    <row r="41" spans="1:8" ht="15.75" customHeight="1">
      <c r="A41" s="8" t="s">
        <v>2658</v>
      </c>
      <c r="B41" s="76">
        <v>45337</v>
      </c>
      <c r="C41" s="80" t="s">
        <v>4546</v>
      </c>
      <c r="D41" s="75" t="s">
        <v>5041</v>
      </c>
      <c r="E41" s="6">
        <f t="shared" si="1"/>
        <v>129.21</v>
      </c>
      <c r="F41" s="48">
        <v>2</v>
      </c>
      <c r="G41" s="6">
        <f t="shared" si="2"/>
        <v>64.605000000000004</v>
      </c>
      <c r="H41" s="58">
        <f t="shared" si="3"/>
        <v>64.605000000000004</v>
      </c>
    </row>
    <row r="42" spans="1:8" ht="15.75" customHeight="1">
      <c r="A42" s="8" t="s">
        <v>2658</v>
      </c>
      <c r="B42" s="76">
        <v>45338</v>
      </c>
      <c r="C42" s="80" t="s">
        <v>3277</v>
      </c>
      <c r="D42" s="75" t="s">
        <v>711</v>
      </c>
      <c r="E42" s="6">
        <f t="shared" si="1"/>
        <v>38.4</v>
      </c>
      <c r="F42" s="48">
        <v>2</v>
      </c>
      <c r="G42" s="6">
        <f t="shared" si="2"/>
        <v>19.2</v>
      </c>
      <c r="H42" s="58">
        <f t="shared" si="3"/>
        <v>19.2</v>
      </c>
    </row>
    <row r="43" spans="1:8" ht="15.75" customHeight="1">
      <c r="A43" s="8" t="s">
        <v>2658</v>
      </c>
      <c r="B43" s="73">
        <v>45338</v>
      </c>
      <c r="C43" s="80" t="s">
        <v>2740</v>
      </c>
      <c r="D43" s="75" t="s">
        <v>954</v>
      </c>
      <c r="E43" s="6">
        <f t="shared" si="1"/>
        <v>4.5</v>
      </c>
      <c r="F43" s="48">
        <v>2</v>
      </c>
      <c r="G43" s="6">
        <f t="shared" si="2"/>
        <v>2.25</v>
      </c>
      <c r="H43" s="58">
        <f t="shared" si="3"/>
        <v>2.25</v>
      </c>
    </row>
    <row r="44" spans="1:8" ht="15.75" customHeight="1">
      <c r="A44" s="8" t="s">
        <v>2658</v>
      </c>
      <c r="B44" s="76">
        <v>45338</v>
      </c>
      <c r="C44" s="80" t="s">
        <v>65</v>
      </c>
      <c r="D44" s="75" t="s">
        <v>270</v>
      </c>
      <c r="E44" s="6">
        <f t="shared" si="1"/>
        <v>3</v>
      </c>
      <c r="F44" s="48">
        <v>2</v>
      </c>
      <c r="G44" s="6">
        <f t="shared" si="2"/>
        <v>1.5</v>
      </c>
      <c r="H44" s="58">
        <f t="shared" si="3"/>
        <v>1.5</v>
      </c>
    </row>
    <row r="45" spans="1:8" ht="15.75" customHeight="1">
      <c r="A45" s="8" t="s">
        <v>2658</v>
      </c>
      <c r="B45" s="73">
        <v>45338</v>
      </c>
      <c r="C45" s="80" t="s">
        <v>4399</v>
      </c>
      <c r="D45" s="75" t="s">
        <v>498</v>
      </c>
      <c r="E45" s="6">
        <f t="shared" si="1"/>
        <v>5.2</v>
      </c>
      <c r="F45" s="48">
        <v>2</v>
      </c>
      <c r="G45" s="6">
        <f t="shared" si="2"/>
        <v>2.6</v>
      </c>
      <c r="H45" s="58">
        <f t="shared" si="3"/>
        <v>2.6</v>
      </c>
    </row>
    <row r="46" spans="1:8" ht="15.75" customHeight="1">
      <c r="A46" s="8" t="s">
        <v>2658</v>
      </c>
      <c r="B46" s="73">
        <v>45338</v>
      </c>
      <c r="C46" s="80" t="s">
        <v>5042</v>
      </c>
      <c r="D46" s="75" t="s">
        <v>272</v>
      </c>
      <c r="E46" s="6">
        <f t="shared" si="1"/>
        <v>10.5</v>
      </c>
      <c r="F46" s="48">
        <v>2</v>
      </c>
      <c r="G46" s="6">
        <f t="shared" si="2"/>
        <v>5.25</v>
      </c>
      <c r="H46" s="58">
        <f t="shared" si="3"/>
        <v>5.25</v>
      </c>
    </row>
    <row r="47" spans="1:8" ht="15.75" customHeight="1">
      <c r="A47" s="8" t="s">
        <v>2658</v>
      </c>
      <c r="B47" s="73">
        <v>45338</v>
      </c>
      <c r="C47" s="80" t="s">
        <v>5042</v>
      </c>
      <c r="D47" s="75" t="s">
        <v>557</v>
      </c>
      <c r="E47" s="6">
        <f t="shared" si="1"/>
        <v>18</v>
      </c>
      <c r="F47" s="48">
        <v>2</v>
      </c>
      <c r="G47" s="6">
        <f t="shared" si="2"/>
        <v>9</v>
      </c>
      <c r="H47" s="58">
        <f t="shared" si="3"/>
        <v>9</v>
      </c>
    </row>
    <row r="48" spans="1:8" ht="15.75" customHeight="1">
      <c r="A48" s="8" t="s">
        <v>2658</v>
      </c>
      <c r="B48" s="76">
        <v>45338</v>
      </c>
      <c r="C48" s="80" t="s">
        <v>5043</v>
      </c>
      <c r="D48" s="75" t="s">
        <v>768</v>
      </c>
      <c r="E48" s="6">
        <f t="shared" si="1"/>
        <v>12</v>
      </c>
      <c r="F48" s="48">
        <v>0</v>
      </c>
      <c r="G48" s="6" t="str">
        <f t="shared" si="2"/>
        <v/>
      </c>
      <c r="H48" s="58">
        <f t="shared" si="3"/>
        <v>12</v>
      </c>
    </row>
    <row r="49" spans="1:8" ht="15.75" customHeight="1">
      <c r="A49" s="8" t="s">
        <v>2658</v>
      </c>
      <c r="B49" s="73">
        <v>45339</v>
      </c>
      <c r="C49" s="80" t="s">
        <v>5044</v>
      </c>
      <c r="D49" s="75" t="s">
        <v>501</v>
      </c>
      <c r="E49" s="6">
        <f t="shared" si="1"/>
        <v>5</v>
      </c>
      <c r="F49" s="48">
        <v>2</v>
      </c>
      <c r="G49" s="6">
        <f t="shared" si="2"/>
        <v>2.5</v>
      </c>
      <c r="H49" s="58">
        <f t="shared" si="3"/>
        <v>2.5</v>
      </c>
    </row>
    <row r="50" spans="1:8" ht="15.75" customHeight="1">
      <c r="A50" s="8" t="s">
        <v>2658</v>
      </c>
      <c r="B50" s="73">
        <v>45340</v>
      </c>
      <c r="C50" s="80" t="s">
        <v>2466</v>
      </c>
      <c r="D50" s="75" t="s">
        <v>1529</v>
      </c>
      <c r="E50" s="6">
        <f t="shared" si="1"/>
        <v>7</v>
      </c>
      <c r="F50" s="48">
        <v>2</v>
      </c>
      <c r="G50" s="6">
        <f t="shared" si="2"/>
        <v>3.5</v>
      </c>
      <c r="H50" s="58">
        <f t="shared" si="3"/>
        <v>3.5</v>
      </c>
    </row>
    <row r="51" spans="1:8" ht="15.75" customHeight="1">
      <c r="A51" s="8" t="s">
        <v>2658</v>
      </c>
      <c r="B51" s="76">
        <v>45340</v>
      </c>
      <c r="C51" s="80" t="s">
        <v>4148</v>
      </c>
      <c r="D51" s="75" t="s">
        <v>256</v>
      </c>
      <c r="E51" s="6">
        <f t="shared" si="1"/>
        <v>11</v>
      </c>
      <c r="F51" s="48">
        <v>2</v>
      </c>
      <c r="G51" s="6">
        <f t="shared" si="2"/>
        <v>5.5</v>
      </c>
      <c r="H51" s="58">
        <f t="shared" si="3"/>
        <v>5.5</v>
      </c>
    </row>
    <row r="52" spans="1:8" ht="15.75" customHeight="1">
      <c r="A52" s="8" t="s">
        <v>2658</v>
      </c>
      <c r="B52" s="73">
        <v>45340</v>
      </c>
      <c r="C52" s="80" t="s">
        <v>3025</v>
      </c>
      <c r="D52" s="75" t="s">
        <v>2008</v>
      </c>
      <c r="E52" s="6">
        <f t="shared" si="1"/>
        <v>0.95</v>
      </c>
      <c r="F52" s="48">
        <v>2</v>
      </c>
      <c r="G52" s="6">
        <f t="shared" si="2"/>
        <v>0.47499999999999998</v>
      </c>
      <c r="H52" s="58">
        <f t="shared" si="3"/>
        <v>0.47499999999999998</v>
      </c>
    </row>
    <row r="53" spans="1:8" ht="15.75" customHeight="1">
      <c r="A53" s="8" t="s">
        <v>2658</v>
      </c>
      <c r="B53" s="73">
        <v>45341</v>
      </c>
      <c r="C53" s="80" t="s">
        <v>5045</v>
      </c>
      <c r="D53" s="75" t="s">
        <v>2989</v>
      </c>
      <c r="E53" s="6">
        <f t="shared" si="1"/>
        <v>13.41</v>
      </c>
      <c r="F53" s="48">
        <v>2</v>
      </c>
      <c r="G53" s="6">
        <f t="shared" si="2"/>
        <v>6.7050000000000001</v>
      </c>
      <c r="H53" s="58">
        <f t="shared" si="3"/>
        <v>6.7050000000000001</v>
      </c>
    </row>
    <row r="54" spans="1:8" ht="15.75" customHeight="1">
      <c r="A54" s="8" t="s">
        <v>2658</v>
      </c>
      <c r="B54" s="73">
        <v>45341</v>
      </c>
      <c r="C54" s="80" t="s">
        <v>5046</v>
      </c>
      <c r="D54" s="75" t="s">
        <v>464</v>
      </c>
      <c r="E54" s="6">
        <f t="shared" si="1"/>
        <v>3.1</v>
      </c>
      <c r="F54" s="48">
        <v>2</v>
      </c>
      <c r="G54" s="6">
        <f t="shared" si="2"/>
        <v>1.55</v>
      </c>
      <c r="H54" s="58">
        <f t="shared" si="3"/>
        <v>1.55</v>
      </c>
    </row>
    <row r="55" spans="1:8" ht="15.75" customHeight="1">
      <c r="A55" s="8" t="s">
        <v>2658</v>
      </c>
      <c r="B55" s="76">
        <v>45342</v>
      </c>
      <c r="C55" s="80" t="s">
        <v>5047</v>
      </c>
      <c r="D55" s="75" t="s">
        <v>5048</v>
      </c>
      <c r="E55" s="6">
        <f t="shared" si="1"/>
        <v>484.06</v>
      </c>
      <c r="F55" s="48">
        <v>2</v>
      </c>
      <c r="G55" s="6">
        <f t="shared" si="2"/>
        <v>242.03</v>
      </c>
      <c r="H55" s="58">
        <f t="shared" si="3"/>
        <v>242.03</v>
      </c>
    </row>
    <row r="56" spans="1:8" ht="15.75" customHeight="1">
      <c r="A56" s="8" t="s">
        <v>2658</v>
      </c>
      <c r="B56" s="73">
        <v>45342</v>
      </c>
      <c r="C56" s="80" t="s">
        <v>5049</v>
      </c>
      <c r="D56" s="75" t="s">
        <v>4915</v>
      </c>
      <c r="E56" s="6">
        <f t="shared" si="1"/>
        <v>3.76</v>
      </c>
      <c r="F56" s="48">
        <v>0</v>
      </c>
      <c r="G56" s="6" t="str">
        <f t="shared" si="2"/>
        <v/>
      </c>
      <c r="H56" s="58">
        <f t="shared" si="3"/>
        <v>3.76</v>
      </c>
    </row>
    <row r="57" spans="1:8" ht="15.75" customHeight="1">
      <c r="A57" s="8" t="s">
        <v>2658</v>
      </c>
      <c r="B57" s="73">
        <v>45342</v>
      </c>
      <c r="C57" s="80" t="s">
        <v>4546</v>
      </c>
      <c r="D57" s="75" t="s">
        <v>4655</v>
      </c>
      <c r="E57" s="6">
        <f t="shared" si="1"/>
        <v>10.96</v>
      </c>
      <c r="F57" s="48">
        <v>2</v>
      </c>
      <c r="G57" s="6">
        <f t="shared" si="2"/>
        <v>5.48</v>
      </c>
      <c r="H57" s="58">
        <f t="shared" si="3"/>
        <v>5.48</v>
      </c>
    </row>
    <row r="58" spans="1:8" ht="15.75" customHeight="1">
      <c r="A58" s="8" t="s">
        <v>2658</v>
      </c>
      <c r="B58" s="73">
        <v>45342</v>
      </c>
      <c r="C58" s="80" t="s">
        <v>4546</v>
      </c>
      <c r="D58" s="75" t="s">
        <v>5050</v>
      </c>
      <c r="E58" s="6">
        <f t="shared" si="1"/>
        <v>122.13</v>
      </c>
      <c r="F58" s="48">
        <v>2</v>
      </c>
      <c r="G58" s="6">
        <f t="shared" si="2"/>
        <v>61.064999999999998</v>
      </c>
      <c r="H58" s="58">
        <f t="shared" si="3"/>
        <v>61.064999999999998</v>
      </c>
    </row>
    <row r="59" spans="1:8" ht="15.75" customHeight="1">
      <c r="A59" s="8" t="s">
        <v>2658</v>
      </c>
      <c r="B59" s="76">
        <v>45342</v>
      </c>
      <c r="C59" s="80" t="s">
        <v>5051</v>
      </c>
      <c r="D59" s="75" t="s">
        <v>5025</v>
      </c>
      <c r="E59" s="6">
        <f t="shared" si="1"/>
        <v>2.1800000000000002</v>
      </c>
      <c r="F59" s="48">
        <v>0</v>
      </c>
      <c r="G59" s="6" t="str">
        <f t="shared" si="2"/>
        <v/>
      </c>
      <c r="H59" s="58">
        <f t="shared" si="3"/>
        <v>2.1800000000000002</v>
      </c>
    </row>
    <row r="60" spans="1:8" ht="15.75" customHeight="1">
      <c r="A60" s="8" t="s">
        <v>2658</v>
      </c>
      <c r="B60" s="76">
        <v>45342</v>
      </c>
      <c r="C60" s="80" t="s">
        <v>4965</v>
      </c>
      <c r="D60" s="75" t="s">
        <v>346</v>
      </c>
      <c r="E60" s="6">
        <f t="shared" si="1"/>
        <v>2.5</v>
      </c>
      <c r="F60" s="48">
        <v>0</v>
      </c>
      <c r="G60" s="6" t="str">
        <f t="shared" si="2"/>
        <v/>
      </c>
      <c r="H60" s="58">
        <f t="shared" si="3"/>
        <v>2.5</v>
      </c>
    </row>
    <row r="61" spans="1:8" ht="15.75" customHeight="1">
      <c r="A61" s="8" t="s">
        <v>2658</v>
      </c>
      <c r="B61" s="73">
        <v>45342</v>
      </c>
      <c r="C61" s="80" t="s">
        <v>5052</v>
      </c>
      <c r="D61" s="75" t="s">
        <v>2189</v>
      </c>
      <c r="E61" s="6">
        <f t="shared" si="1"/>
        <v>36</v>
      </c>
      <c r="F61" s="48">
        <v>2</v>
      </c>
      <c r="G61" s="6">
        <f t="shared" si="2"/>
        <v>18</v>
      </c>
      <c r="H61" s="58">
        <f t="shared" si="3"/>
        <v>18</v>
      </c>
    </row>
    <row r="62" spans="1:8" ht="15.75" customHeight="1">
      <c r="A62" s="8" t="s">
        <v>2658</v>
      </c>
      <c r="B62" s="73">
        <v>45343</v>
      </c>
      <c r="C62" s="80" t="s">
        <v>5053</v>
      </c>
      <c r="D62" s="75" t="s">
        <v>4915</v>
      </c>
      <c r="E62" s="6">
        <f t="shared" si="1"/>
        <v>3.76</v>
      </c>
      <c r="F62" s="48">
        <v>0</v>
      </c>
      <c r="G62" s="6" t="str">
        <f t="shared" si="2"/>
        <v/>
      </c>
      <c r="H62" s="58">
        <f t="shared" si="3"/>
        <v>3.76</v>
      </c>
    </row>
    <row r="63" spans="1:8" ht="15.75" customHeight="1">
      <c r="A63" s="8" t="s">
        <v>2658</v>
      </c>
      <c r="B63" s="76">
        <v>45344</v>
      </c>
      <c r="C63" s="80" t="s">
        <v>5054</v>
      </c>
      <c r="D63" s="75" t="s">
        <v>954</v>
      </c>
      <c r="E63" s="6">
        <f t="shared" si="1"/>
        <v>4.5</v>
      </c>
      <c r="F63" s="48">
        <v>2</v>
      </c>
      <c r="G63" s="6">
        <f t="shared" si="2"/>
        <v>2.25</v>
      </c>
      <c r="H63" s="58">
        <f t="shared" si="3"/>
        <v>2.25</v>
      </c>
    </row>
    <row r="64" spans="1:8" ht="15.75" customHeight="1">
      <c r="A64" s="8" t="s">
        <v>2658</v>
      </c>
      <c r="B64" s="76">
        <v>45344</v>
      </c>
      <c r="C64" s="80" t="s">
        <v>5055</v>
      </c>
      <c r="D64" s="75" t="s">
        <v>1114</v>
      </c>
      <c r="E64" s="6">
        <f t="shared" si="1"/>
        <v>3.6</v>
      </c>
      <c r="F64" s="48">
        <v>2</v>
      </c>
      <c r="G64" s="6">
        <f t="shared" si="2"/>
        <v>1.8</v>
      </c>
      <c r="H64" s="58">
        <f t="shared" si="3"/>
        <v>1.8</v>
      </c>
    </row>
    <row r="65" spans="1:8" ht="15.75" customHeight="1">
      <c r="A65" s="8" t="s">
        <v>2658</v>
      </c>
      <c r="B65" s="76">
        <v>45344</v>
      </c>
      <c r="C65" s="80" t="s">
        <v>5056</v>
      </c>
      <c r="D65" s="75" t="s">
        <v>806</v>
      </c>
      <c r="E65" s="6">
        <f t="shared" si="1"/>
        <v>3.5</v>
      </c>
      <c r="F65" s="48">
        <v>2</v>
      </c>
      <c r="G65" s="6">
        <f t="shared" si="2"/>
        <v>1.75</v>
      </c>
      <c r="H65" s="58">
        <f t="shared" si="3"/>
        <v>1.75</v>
      </c>
    </row>
    <row r="66" spans="1:8" ht="15.75" customHeight="1">
      <c r="A66" s="8" t="s">
        <v>2658</v>
      </c>
      <c r="B66" s="73">
        <v>45344</v>
      </c>
      <c r="C66" s="80" t="s">
        <v>3768</v>
      </c>
      <c r="D66" s="75" t="s">
        <v>5057</v>
      </c>
      <c r="E66" s="6">
        <f t="shared" si="1"/>
        <v>81.88</v>
      </c>
      <c r="F66" s="48">
        <v>2</v>
      </c>
      <c r="G66" s="6">
        <f t="shared" si="2"/>
        <v>40.94</v>
      </c>
      <c r="H66" s="58">
        <f t="shared" si="3"/>
        <v>40.94</v>
      </c>
    </row>
    <row r="67" spans="1:8" ht="15.75" customHeight="1">
      <c r="A67" s="8" t="s">
        <v>2658</v>
      </c>
      <c r="B67" s="73">
        <v>45344</v>
      </c>
      <c r="C67" s="80" t="s">
        <v>2645</v>
      </c>
      <c r="D67" s="77" t="s">
        <v>471</v>
      </c>
      <c r="E67" s="6">
        <f t="shared" si="1"/>
        <v>20</v>
      </c>
      <c r="F67" s="48">
        <v>0</v>
      </c>
      <c r="G67" s="6" t="str">
        <f t="shared" si="2"/>
        <v/>
      </c>
      <c r="H67" s="58">
        <f t="shared" si="3"/>
        <v>20</v>
      </c>
    </row>
    <row r="68" spans="1:8" ht="15.75" customHeight="1">
      <c r="A68" s="8" t="s">
        <v>2658</v>
      </c>
      <c r="B68" s="76">
        <v>45345</v>
      </c>
      <c r="C68" s="80" t="s">
        <v>5058</v>
      </c>
      <c r="D68" s="77" t="s">
        <v>5059</v>
      </c>
      <c r="E68" s="6">
        <f t="shared" si="1"/>
        <v>2.63</v>
      </c>
      <c r="F68" s="48">
        <v>2</v>
      </c>
      <c r="G68" s="6">
        <f t="shared" si="2"/>
        <v>1.3149999999999999</v>
      </c>
      <c r="H68" s="58">
        <f t="shared" si="3"/>
        <v>1.3149999999999999</v>
      </c>
    </row>
    <row r="69" spans="1:8" ht="15.75" customHeight="1">
      <c r="A69" s="8" t="s">
        <v>2658</v>
      </c>
      <c r="B69" s="73">
        <v>45345</v>
      </c>
      <c r="C69" s="80" t="s">
        <v>5060</v>
      </c>
      <c r="D69" s="75" t="s">
        <v>5061</v>
      </c>
      <c r="E69" s="6">
        <f t="shared" si="1"/>
        <v>2.33</v>
      </c>
      <c r="F69" s="48">
        <v>2</v>
      </c>
      <c r="G69" s="6">
        <f t="shared" si="2"/>
        <v>1.165</v>
      </c>
      <c r="H69" s="58">
        <f t="shared" si="3"/>
        <v>1.165</v>
      </c>
    </row>
    <row r="70" spans="1:8" ht="15.75" customHeight="1">
      <c r="A70" s="8" t="s">
        <v>2658</v>
      </c>
      <c r="B70" s="76">
        <v>45345</v>
      </c>
      <c r="C70" s="80" t="s">
        <v>5060</v>
      </c>
      <c r="D70" s="75" t="s">
        <v>5061</v>
      </c>
      <c r="E70" s="6">
        <f t="shared" si="1"/>
        <v>2.33</v>
      </c>
      <c r="F70" s="48">
        <v>2</v>
      </c>
      <c r="G70" s="6">
        <f t="shared" si="2"/>
        <v>1.165</v>
      </c>
      <c r="H70" s="58">
        <f t="shared" si="3"/>
        <v>1.165</v>
      </c>
    </row>
    <row r="71" spans="1:8" ht="15.75" customHeight="1">
      <c r="A71" s="8" t="s">
        <v>2658</v>
      </c>
      <c r="B71" s="76">
        <v>45345</v>
      </c>
      <c r="C71" s="80" t="s">
        <v>5062</v>
      </c>
      <c r="D71" s="75" t="s">
        <v>2814</v>
      </c>
      <c r="E71" s="6">
        <f t="shared" si="1"/>
        <v>30.3</v>
      </c>
      <c r="F71" s="48">
        <v>2</v>
      </c>
      <c r="G71" s="6">
        <f t="shared" si="2"/>
        <v>15.15</v>
      </c>
      <c r="H71" s="58">
        <f t="shared" si="3"/>
        <v>15.15</v>
      </c>
    </row>
    <row r="72" spans="1:8" ht="15.75" customHeight="1">
      <c r="A72" s="8" t="s">
        <v>2658</v>
      </c>
      <c r="B72" s="76">
        <v>45345</v>
      </c>
      <c r="C72" s="80" t="s">
        <v>5060</v>
      </c>
      <c r="D72" s="75" t="s">
        <v>5061</v>
      </c>
      <c r="E72" s="6">
        <f t="shared" si="1"/>
        <v>2.33</v>
      </c>
      <c r="F72" s="48">
        <v>2</v>
      </c>
      <c r="G72" s="6">
        <f t="shared" si="2"/>
        <v>1.165</v>
      </c>
      <c r="H72" s="58">
        <f t="shared" si="3"/>
        <v>1.165</v>
      </c>
    </row>
    <row r="73" spans="1:8" ht="15.75" customHeight="1">
      <c r="A73" s="8" t="s">
        <v>2658</v>
      </c>
      <c r="B73" s="73">
        <v>45345</v>
      </c>
      <c r="C73" s="80" t="s">
        <v>5063</v>
      </c>
      <c r="D73" s="75" t="s">
        <v>5064</v>
      </c>
      <c r="E73" s="6">
        <f t="shared" si="1"/>
        <v>97.9</v>
      </c>
      <c r="F73" s="48">
        <v>2</v>
      </c>
      <c r="G73" s="6">
        <f t="shared" si="2"/>
        <v>48.95</v>
      </c>
      <c r="H73" s="58">
        <f t="shared" si="3"/>
        <v>48.95</v>
      </c>
    </row>
    <row r="74" spans="1:8" ht="15.75" customHeight="1">
      <c r="A74" s="8" t="s">
        <v>2658</v>
      </c>
      <c r="B74" s="76">
        <v>45346</v>
      </c>
      <c r="C74" s="80" t="s">
        <v>5058</v>
      </c>
      <c r="D74" s="75" t="s">
        <v>5059</v>
      </c>
      <c r="E74" s="6">
        <f t="shared" si="1"/>
        <v>2.63</v>
      </c>
      <c r="F74" s="48">
        <v>2</v>
      </c>
      <c r="G74" s="6">
        <f t="shared" si="2"/>
        <v>1.3149999999999999</v>
      </c>
      <c r="H74" s="58">
        <f t="shared" si="3"/>
        <v>1.3149999999999999</v>
      </c>
    </row>
    <row r="75" spans="1:8" ht="15.75" customHeight="1">
      <c r="A75" s="8" t="s">
        <v>2658</v>
      </c>
      <c r="B75" s="76">
        <v>45346</v>
      </c>
      <c r="C75" s="80" t="s">
        <v>5065</v>
      </c>
      <c r="D75" s="75" t="s">
        <v>1629</v>
      </c>
      <c r="E75" s="6">
        <f t="shared" si="1"/>
        <v>2.04</v>
      </c>
      <c r="F75" s="48">
        <v>2</v>
      </c>
      <c r="G75" s="6">
        <f t="shared" si="2"/>
        <v>1.02</v>
      </c>
      <c r="H75" s="58">
        <f t="shared" si="3"/>
        <v>1.02</v>
      </c>
    </row>
    <row r="76" spans="1:8" ht="15.75" customHeight="1">
      <c r="A76" s="8" t="s">
        <v>2658</v>
      </c>
      <c r="B76" s="76">
        <v>45346</v>
      </c>
      <c r="C76" s="80" t="s">
        <v>5058</v>
      </c>
      <c r="D76" s="75" t="s">
        <v>5059</v>
      </c>
      <c r="E76" s="6">
        <f t="shared" si="1"/>
        <v>2.63</v>
      </c>
      <c r="F76" s="48">
        <v>2</v>
      </c>
      <c r="G76" s="6">
        <f t="shared" si="2"/>
        <v>1.3149999999999999</v>
      </c>
      <c r="H76" s="58">
        <f t="shared" si="3"/>
        <v>1.3149999999999999</v>
      </c>
    </row>
    <row r="77" spans="1:8" ht="15.75" customHeight="1">
      <c r="A77" s="8" t="s">
        <v>2658</v>
      </c>
      <c r="B77" s="73">
        <v>45346</v>
      </c>
      <c r="C77" s="80" t="s">
        <v>5066</v>
      </c>
      <c r="D77" s="75" t="s">
        <v>2545</v>
      </c>
      <c r="E77" s="6">
        <f t="shared" si="1"/>
        <v>3.2</v>
      </c>
      <c r="F77" s="48">
        <v>2</v>
      </c>
      <c r="G77" s="6">
        <f t="shared" si="2"/>
        <v>1.6</v>
      </c>
      <c r="H77" s="58">
        <f t="shared" si="3"/>
        <v>1.6</v>
      </c>
    </row>
    <row r="78" spans="1:8" ht="15.75" customHeight="1">
      <c r="A78" s="8" t="s">
        <v>2658</v>
      </c>
      <c r="B78" s="76">
        <v>45346</v>
      </c>
      <c r="C78" s="80" t="s">
        <v>5067</v>
      </c>
      <c r="D78" s="75" t="s">
        <v>5068</v>
      </c>
      <c r="E78" s="6">
        <f t="shared" si="1"/>
        <v>53.14</v>
      </c>
      <c r="F78" s="48">
        <v>2</v>
      </c>
      <c r="G78" s="6">
        <f t="shared" si="2"/>
        <v>26.57</v>
      </c>
      <c r="H78" s="58">
        <f t="shared" si="3"/>
        <v>26.57</v>
      </c>
    </row>
    <row r="79" spans="1:8" ht="15.75" customHeight="1">
      <c r="A79" s="8" t="s">
        <v>2658</v>
      </c>
      <c r="B79" s="76">
        <v>45346</v>
      </c>
      <c r="C79" s="80" t="s">
        <v>5069</v>
      </c>
      <c r="D79" s="75" t="s">
        <v>5070</v>
      </c>
      <c r="E79" s="6">
        <f t="shared" si="1"/>
        <v>142.19</v>
      </c>
      <c r="F79" s="48">
        <v>2</v>
      </c>
      <c r="G79" s="6">
        <f t="shared" si="2"/>
        <v>71.094999999999999</v>
      </c>
      <c r="H79" s="58">
        <f t="shared" si="3"/>
        <v>71.094999999999999</v>
      </c>
    </row>
    <row r="80" spans="1:8" ht="15.75" customHeight="1">
      <c r="A80" s="8" t="s">
        <v>2658</v>
      </c>
      <c r="B80" s="76">
        <v>45347</v>
      </c>
      <c r="C80" s="80" t="s">
        <v>5065</v>
      </c>
      <c r="D80" s="75" t="s">
        <v>1629</v>
      </c>
      <c r="E80" s="6">
        <f t="shared" si="1"/>
        <v>2.04</v>
      </c>
      <c r="F80" s="48">
        <v>2</v>
      </c>
      <c r="G80" s="6">
        <f t="shared" si="2"/>
        <v>1.02</v>
      </c>
      <c r="H80" s="58">
        <f t="shared" si="3"/>
        <v>1.02</v>
      </c>
    </row>
    <row r="81" spans="1:8" ht="15.75" customHeight="1">
      <c r="A81" s="8" t="s">
        <v>2658</v>
      </c>
      <c r="B81" s="76">
        <v>45347</v>
      </c>
      <c r="C81" s="80" t="s">
        <v>5058</v>
      </c>
      <c r="D81" s="75" t="s">
        <v>5059</v>
      </c>
      <c r="E81" s="6">
        <f t="shared" si="1"/>
        <v>2.63</v>
      </c>
      <c r="F81" s="48">
        <v>2</v>
      </c>
      <c r="G81" s="6">
        <f t="shared" si="2"/>
        <v>1.3149999999999999</v>
      </c>
      <c r="H81" s="58">
        <f t="shared" si="3"/>
        <v>1.3149999999999999</v>
      </c>
    </row>
    <row r="82" spans="1:8" ht="15.75" customHeight="1">
      <c r="A82" s="8" t="s">
        <v>2658</v>
      </c>
      <c r="B82" s="73">
        <v>45347</v>
      </c>
      <c r="C82" s="80" t="s">
        <v>4546</v>
      </c>
      <c r="D82" s="75" t="s">
        <v>4690</v>
      </c>
      <c r="E82" s="6">
        <f t="shared" si="1"/>
        <v>9.99</v>
      </c>
      <c r="F82" s="48">
        <v>2</v>
      </c>
      <c r="G82" s="6">
        <f t="shared" si="2"/>
        <v>4.9950000000000001</v>
      </c>
      <c r="H82" s="58">
        <f t="shared" si="3"/>
        <v>4.9950000000000001</v>
      </c>
    </row>
    <row r="83" spans="1:8" ht="15.75" customHeight="1">
      <c r="A83" s="8" t="s">
        <v>2658</v>
      </c>
      <c r="B83" s="73">
        <v>45348</v>
      </c>
      <c r="C83" s="80" t="s">
        <v>3916</v>
      </c>
      <c r="D83" s="75" t="s">
        <v>749</v>
      </c>
      <c r="E83" s="6">
        <f t="shared" si="1"/>
        <v>70</v>
      </c>
      <c r="F83" s="48">
        <v>2</v>
      </c>
      <c r="G83" s="6">
        <f t="shared" si="2"/>
        <v>35</v>
      </c>
      <c r="H83" s="58">
        <f t="shared" si="3"/>
        <v>35</v>
      </c>
    </row>
    <row r="84" spans="1:8" ht="15.75" customHeight="1">
      <c r="A84" s="8" t="s">
        <v>2658</v>
      </c>
      <c r="B84" s="73">
        <v>45348</v>
      </c>
      <c r="C84" s="80" t="s">
        <v>5071</v>
      </c>
      <c r="D84" s="75" t="s">
        <v>5072</v>
      </c>
      <c r="E84" s="6">
        <f t="shared" si="1"/>
        <v>188.67</v>
      </c>
      <c r="F84" s="48">
        <v>2</v>
      </c>
      <c r="G84" s="6">
        <f t="shared" si="2"/>
        <v>94.334999999999994</v>
      </c>
      <c r="H84" s="58">
        <f t="shared" si="3"/>
        <v>94.334999999999994</v>
      </c>
    </row>
    <row r="85" spans="1:8" ht="15.75" customHeight="1">
      <c r="A85" s="8" t="s">
        <v>2658</v>
      </c>
      <c r="B85" s="76">
        <v>45349</v>
      </c>
      <c r="C85" s="80" t="s">
        <v>4039</v>
      </c>
      <c r="D85" s="75" t="s">
        <v>4850</v>
      </c>
      <c r="E85" s="6">
        <f t="shared" si="1"/>
        <v>66</v>
      </c>
      <c r="F85" s="48">
        <v>2</v>
      </c>
      <c r="G85" s="6">
        <f t="shared" si="2"/>
        <v>33</v>
      </c>
      <c r="H85" s="58">
        <f t="shared" si="3"/>
        <v>33</v>
      </c>
    </row>
    <row r="86" spans="1:8" ht="15.75" customHeight="1">
      <c r="A86" s="8" t="s">
        <v>2658</v>
      </c>
      <c r="B86" s="76">
        <v>45349</v>
      </c>
      <c r="C86" s="80" t="s">
        <v>5073</v>
      </c>
      <c r="D86" s="75" t="s">
        <v>5074</v>
      </c>
      <c r="E86" s="6">
        <f t="shared" si="1"/>
        <v>4.37</v>
      </c>
      <c r="F86" s="48">
        <v>2</v>
      </c>
      <c r="G86" s="6">
        <f t="shared" si="2"/>
        <v>2.1850000000000001</v>
      </c>
      <c r="H86" s="58">
        <f t="shared" si="3"/>
        <v>2.1850000000000001</v>
      </c>
    </row>
    <row r="87" spans="1:8" ht="15.75" customHeight="1">
      <c r="A87" s="8" t="s">
        <v>2658</v>
      </c>
      <c r="B87" s="73">
        <v>45350</v>
      </c>
      <c r="C87" s="80" t="s">
        <v>4200</v>
      </c>
      <c r="D87" s="75" t="s">
        <v>5075</v>
      </c>
      <c r="E87" s="6">
        <f t="shared" si="1"/>
        <v>251.15</v>
      </c>
      <c r="F87" s="48">
        <v>2</v>
      </c>
      <c r="G87" s="6">
        <f t="shared" si="2"/>
        <v>125.575</v>
      </c>
      <c r="H87" s="58">
        <f t="shared" si="3"/>
        <v>125.575</v>
      </c>
    </row>
    <row r="88" spans="1:8" ht="15.75" customHeight="1">
      <c r="A88" s="8" t="s">
        <v>2658</v>
      </c>
      <c r="B88" s="76">
        <v>45351</v>
      </c>
      <c r="C88" s="80" t="s">
        <v>5076</v>
      </c>
      <c r="D88" s="77" t="s">
        <v>5077</v>
      </c>
      <c r="E88" s="6">
        <f t="shared" si="1"/>
        <v>848.29</v>
      </c>
      <c r="F88" s="48">
        <v>2</v>
      </c>
      <c r="G88" s="6">
        <f t="shared" si="2"/>
        <v>424.14499999999998</v>
      </c>
      <c r="H88" s="58">
        <f t="shared" si="3"/>
        <v>424.14499999999998</v>
      </c>
    </row>
    <row r="89" spans="1:8" ht="15.75" customHeight="1">
      <c r="A89" s="8" t="s">
        <v>2658</v>
      </c>
      <c r="B89" s="76">
        <v>45351</v>
      </c>
      <c r="C89" s="80" t="s">
        <v>3778</v>
      </c>
      <c r="D89" s="75" t="s">
        <v>5078</v>
      </c>
      <c r="E89" s="6">
        <f t="shared" si="1"/>
        <v>75</v>
      </c>
      <c r="F89" s="48">
        <v>2</v>
      </c>
      <c r="G89" s="6">
        <f t="shared" si="2"/>
        <v>37.5</v>
      </c>
      <c r="H89" s="58">
        <f t="shared" si="3"/>
        <v>37.5</v>
      </c>
    </row>
    <row r="90" spans="1:8" ht="15.75" customHeight="1">
      <c r="A90" s="8" t="s">
        <v>2658</v>
      </c>
      <c r="B90" s="76">
        <v>45352</v>
      </c>
      <c r="C90" s="80" t="s">
        <v>1385</v>
      </c>
      <c r="D90" s="75" t="s">
        <v>5079</v>
      </c>
      <c r="E90" s="6">
        <f t="shared" si="1"/>
        <v>114.98</v>
      </c>
      <c r="F90" s="48">
        <v>1</v>
      </c>
      <c r="G90" s="6">
        <f t="shared" si="2"/>
        <v>114.98</v>
      </c>
      <c r="H90" s="58">
        <f t="shared" si="3"/>
        <v>0</v>
      </c>
    </row>
    <row r="91" spans="1:8" ht="15.75" customHeight="1">
      <c r="A91" s="8" t="s">
        <v>2658</v>
      </c>
      <c r="B91" s="76">
        <v>45353</v>
      </c>
      <c r="C91" s="80" t="s">
        <v>4793</v>
      </c>
      <c r="D91" s="75" t="s">
        <v>4794</v>
      </c>
      <c r="E91" s="6">
        <f t="shared" si="1"/>
        <v>178.33</v>
      </c>
      <c r="F91" s="48">
        <v>0</v>
      </c>
      <c r="G91" s="6" t="str">
        <f t="shared" si="2"/>
        <v/>
      </c>
      <c r="H91" s="58">
        <f t="shared" si="3"/>
        <v>178.33</v>
      </c>
    </row>
    <row r="92" spans="1:8" ht="15.75" customHeight="1">
      <c r="A92" s="8" t="s">
        <v>3361</v>
      </c>
      <c r="B92" s="73">
        <v>45353</v>
      </c>
      <c r="C92" s="80" t="s">
        <v>292</v>
      </c>
      <c r="D92" s="75" t="s">
        <v>5080</v>
      </c>
      <c r="E92" s="6">
        <f t="shared" si="1"/>
        <v>80.89</v>
      </c>
      <c r="F92" s="48">
        <v>2</v>
      </c>
      <c r="G92" s="6">
        <f t="shared" si="2"/>
        <v>40.445</v>
      </c>
      <c r="H92" s="58">
        <f t="shared" si="3"/>
        <v>40.445</v>
      </c>
    </row>
    <row r="93" spans="1:8" ht="15.75" customHeight="1">
      <c r="A93" s="8" t="s">
        <v>3361</v>
      </c>
      <c r="B93" s="73">
        <v>45354</v>
      </c>
      <c r="C93" s="80" t="s">
        <v>292</v>
      </c>
      <c r="D93" s="75" t="s">
        <v>5081</v>
      </c>
      <c r="E93" s="6">
        <f t="shared" si="1"/>
        <v>80.900000000000006</v>
      </c>
      <c r="F93" s="48">
        <v>2</v>
      </c>
      <c r="G93" s="6">
        <f t="shared" si="2"/>
        <v>40.450000000000003</v>
      </c>
      <c r="H93" s="58">
        <f t="shared" si="3"/>
        <v>40.450000000000003</v>
      </c>
    </row>
    <row r="94" spans="1:8" ht="15.75" customHeight="1">
      <c r="A94" s="8"/>
      <c r="B94" s="73"/>
      <c r="C94" s="80"/>
      <c r="D94" s="75"/>
      <c r="E94" s="6"/>
      <c r="F94" s="48"/>
      <c r="G94" s="6"/>
      <c r="H94" s="58"/>
    </row>
    <row r="95" spans="1:8" ht="15.75" customHeight="1">
      <c r="A95" s="8"/>
      <c r="B95" s="76"/>
      <c r="C95" s="80"/>
      <c r="D95" s="75"/>
      <c r="E95" s="6"/>
      <c r="F95" s="48"/>
      <c r="G95" s="6"/>
      <c r="H95" s="58"/>
    </row>
    <row r="96" spans="1:8" ht="15.75" customHeight="1">
      <c r="A96" s="8"/>
      <c r="B96" s="76"/>
      <c r="C96" s="80"/>
      <c r="D96" s="75"/>
      <c r="E96" s="6"/>
      <c r="F96" s="48"/>
      <c r="G96" s="6"/>
      <c r="H96" s="58"/>
    </row>
    <row r="97" spans="1:8" ht="15.75" customHeight="1">
      <c r="A97" s="8"/>
      <c r="B97" s="73"/>
      <c r="C97" s="80"/>
      <c r="D97" s="77"/>
      <c r="E97" s="6"/>
      <c r="F97" s="48"/>
      <c r="G97" s="6"/>
      <c r="H97" s="58"/>
    </row>
    <row r="98" spans="1:8" ht="15.75" customHeight="1">
      <c r="A98" s="8"/>
      <c r="B98" s="73"/>
      <c r="C98" s="80"/>
      <c r="D98" s="75"/>
      <c r="E98" s="6"/>
      <c r="F98" s="48"/>
      <c r="G98" s="6"/>
      <c r="H98" s="58"/>
    </row>
    <row r="99" spans="1:8" ht="15.75" customHeight="1">
      <c r="A99" s="8"/>
      <c r="B99" s="73"/>
      <c r="C99" s="80"/>
      <c r="D99" s="75"/>
      <c r="E99" s="6"/>
      <c r="F99" s="48"/>
      <c r="G99" s="6"/>
      <c r="H99" s="58"/>
    </row>
    <row r="100" spans="1:8" ht="15.75" customHeight="1">
      <c r="A100" s="8"/>
      <c r="B100" s="76"/>
      <c r="C100" s="80"/>
      <c r="D100" s="75"/>
      <c r="E100" s="6"/>
      <c r="F100" s="48"/>
      <c r="G100" s="6"/>
      <c r="H100" s="58"/>
    </row>
    <row r="101" spans="1:8" ht="15.75" customHeight="1">
      <c r="A101" s="8"/>
      <c r="B101" s="73"/>
      <c r="C101" s="80"/>
      <c r="D101" s="75"/>
      <c r="E101" s="6"/>
      <c r="F101" s="48"/>
      <c r="G101" s="6"/>
      <c r="H101" s="58"/>
    </row>
    <row r="102" spans="1:8" ht="15.75" customHeight="1">
      <c r="A102" s="8"/>
      <c r="B102" s="73"/>
      <c r="C102" s="80"/>
      <c r="D102" s="77"/>
      <c r="E102" s="6"/>
      <c r="F102" s="48"/>
      <c r="G102" s="6"/>
      <c r="H102" s="58"/>
    </row>
    <row r="103" spans="1:8" ht="15.75" customHeight="1">
      <c r="A103" s="8"/>
      <c r="B103" s="73"/>
      <c r="C103" s="82"/>
      <c r="D103" s="77"/>
      <c r="E103" s="6"/>
      <c r="F103" s="48"/>
      <c r="G103" s="6"/>
      <c r="H103" s="58"/>
    </row>
    <row r="104" spans="1:8" ht="15.75" customHeight="1">
      <c r="A104" s="8"/>
      <c r="B104" s="73"/>
      <c r="C104" s="80"/>
      <c r="D104" s="75"/>
      <c r="E104" s="6"/>
      <c r="F104" s="48"/>
      <c r="G104" s="6"/>
      <c r="H104" s="58"/>
    </row>
    <row r="105" spans="1:8" ht="15.75" customHeight="1">
      <c r="A105" s="8"/>
      <c r="B105" s="76"/>
      <c r="C105" s="80"/>
      <c r="D105" s="77"/>
      <c r="E105" s="6"/>
      <c r="F105" s="48"/>
      <c r="G105" s="6"/>
      <c r="H105" s="58"/>
    </row>
    <row r="106" spans="1:8" ht="15.75" customHeight="1">
      <c r="A106" s="8"/>
      <c r="B106" s="76"/>
      <c r="C106" s="80"/>
      <c r="D106" s="75"/>
      <c r="E106" s="6"/>
      <c r="F106" s="48"/>
      <c r="G106" s="6"/>
      <c r="H106" s="58"/>
    </row>
    <row r="107" spans="1:8" ht="15.75" customHeight="1">
      <c r="A107" s="8"/>
      <c r="B107" s="76"/>
      <c r="C107" s="80"/>
      <c r="D107" s="75"/>
      <c r="E107" s="6"/>
      <c r="F107" s="48"/>
      <c r="G107" s="6"/>
      <c r="H107" s="58"/>
    </row>
    <row r="108" spans="1:8" ht="15.75" customHeight="1">
      <c r="A108" s="8"/>
      <c r="B108" s="73"/>
      <c r="C108" s="82"/>
      <c r="D108" s="77"/>
      <c r="E108" s="6"/>
      <c r="F108" s="48"/>
      <c r="G108" s="6"/>
      <c r="H108" s="58"/>
    </row>
    <row r="109" spans="1:8" ht="15.75" customHeight="1">
      <c r="A109" s="8"/>
      <c r="B109" s="76"/>
      <c r="C109" s="80"/>
      <c r="D109" s="75"/>
      <c r="E109" s="6"/>
      <c r="F109" s="48"/>
      <c r="G109" s="6"/>
      <c r="H109" s="58"/>
    </row>
    <row r="110" spans="1:8" ht="15.75" customHeight="1">
      <c r="A110" s="8"/>
      <c r="B110" s="73"/>
      <c r="C110" s="80"/>
      <c r="D110" s="75"/>
      <c r="E110" s="6"/>
      <c r="F110" s="48"/>
      <c r="G110" s="6"/>
      <c r="H110" s="58"/>
    </row>
    <row r="111" spans="1:8" ht="15.75" customHeight="1">
      <c r="A111" s="8"/>
      <c r="B111" s="76"/>
      <c r="C111" s="80"/>
      <c r="D111" s="75"/>
      <c r="E111" s="6"/>
      <c r="F111" s="48"/>
      <c r="G111" s="6"/>
      <c r="H111" s="58"/>
    </row>
    <row r="112" spans="1:8" ht="15.75" customHeight="1">
      <c r="A112" s="8"/>
      <c r="B112" s="76"/>
      <c r="C112" s="80"/>
      <c r="D112" s="75"/>
      <c r="E112" s="6"/>
      <c r="F112" s="48"/>
      <c r="G112" s="6"/>
      <c r="H112" s="58"/>
    </row>
    <row r="113" spans="1:8" ht="15.75" customHeight="1">
      <c r="A113" s="8"/>
      <c r="B113" s="76"/>
      <c r="C113" s="80"/>
      <c r="D113" s="75"/>
      <c r="E113" s="6"/>
      <c r="F113" s="48"/>
      <c r="G113" s="6"/>
      <c r="H113" s="58"/>
    </row>
    <row r="114" spans="1:8" ht="15.75" customHeight="1">
      <c r="A114" s="8"/>
      <c r="B114" s="73"/>
      <c r="C114" s="80"/>
      <c r="D114" s="75"/>
      <c r="E114" s="6"/>
      <c r="F114" s="48"/>
      <c r="G114" s="6"/>
      <c r="H114" s="58"/>
    </row>
    <row r="115" spans="1:8" ht="15.75" customHeight="1">
      <c r="A115" s="8"/>
      <c r="B115" s="76"/>
      <c r="C115" s="80"/>
      <c r="D115" s="77"/>
      <c r="E115" s="6"/>
      <c r="F115" s="48"/>
      <c r="G115" s="6"/>
      <c r="H115" s="58"/>
    </row>
    <row r="116" spans="1:8" ht="15.75" customHeight="1">
      <c r="A116" s="8"/>
      <c r="B116" s="76"/>
      <c r="C116" s="80"/>
      <c r="D116" s="75"/>
      <c r="E116" s="6"/>
      <c r="F116" s="48"/>
      <c r="G116" s="6"/>
      <c r="H116" s="58"/>
    </row>
    <row r="117" spans="1:8" ht="15.75" customHeight="1">
      <c r="A117" s="8"/>
      <c r="B117" s="76"/>
      <c r="C117" s="80"/>
      <c r="D117" s="75"/>
      <c r="E117" s="6"/>
      <c r="F117" s="48"/>
      <c r="G117" s="6"/>
      <c r="H117" s="58"/>
    </row>
    <row r="118" spans="1:8" ht="15.75" customHeight="1">
      <c r="A118" s="8"/>
      <c r="B118" s="73"/>
      <c r="C118" s="80"/>
      <c r="D118" s="75"/>
      <c r="E118" s="6"/>
      <c r="F118" s="48"/>
      <c r="G118" s="6"/>
      <c r="H118" s="58"/>
    </row>
    <row r="119" spans="1:8" ht="15.75" customHeight="1">
      <c r="A119" s="8"/>
      <c r="B119" s="73"/>
      <c r="C119" s="80"/>
      <c r="D119" s="75"/>
      <c r="E119" s="6"/>
      <c r="F119" s="48"/>
      <c r="G119" s="6"/>
      <c r="H119" s="58"/>
    </row>
    <row r="120" spans="1:8" ht="15.75" customHeight="1">
      <c r="A120" s="8"/>
      <c r="B120" s="73"/>
      <c r="C120" s="80"/>
      <c r="D120" s="75"/>
      <c r="E120" s="6"/>
      <c r="F120" s="48"/>
      <c r="G120" s="6"/>
      <c r="H120" s="58"/>
    </row>
    <row r="121" spans="1:8" ht="15.75" customHeight="1">
      <c r="A121" s="8"/>
      <c r="B121" s="73"/>
      <c r="C121" s="80"/>
      <c r="D121" s="75"/>
      <c r="E121" s="6"/>
      <c r="F121" s="48"/>
      <c r="G121" s="6"/>
      <c r="H121" s="58"/>
    </row>
    <row r="122" spans="1:8" ht="15.75" customHeight="1">
      <c r="A122" s="8"/>
      <c r="B122" s="73"/>
      <c r="C122" s="80"/>
      <c r="D122" s="75"/>
      <c r="E122" s="6"/>
      <c r="F122" s="48"/>
      <c r="G122" s="6"/>
      <c r="H122" s="58"/>
    </row>
    <row r="123" spans="1:8" ht="15.75" customHeight="1">
      <c r="A123" s="8"/>
      <c r="B123" s="73"/>
      <c r="C123" s="80"/>
      <c r="D123" s="75"/>
      <c r="E123" s="6"/>
      <c r="F123" s="48"/>
      <c r="G123" s="6"/>
      <c r="H123" s="58"/>
    </row>
    <row r="124" spans="1:8" ht="15.75" customHeight="1">
      <c r="A124" s="8"/>
      <c r="B124" s="73"/>
      <c r="C124" s="82"/>
      <c r="D124" s="77"/>
      <c r="E124" s="6"/>
      <c r="F124" s="48"/>
      <c r="G124" s="6"/>
      <c r="H124" s="58"/>
    </row>
    <row r="125" spans="1:8" ht="15.75" customHeight="1">
      <c r="A125" s="8"/>
      <c r="B125" s="73"/>
      <c r="C125" s="80"/>
      <c r="D125" s="75"/>
      <c r="E125" s="6"/>
      <c r="F125" s="48"/>
      <c r="G125" s="6"/>
      <c r="H125" s="58"/>
    </row>
    <row r="126" spans="1:8" ht="15.75" customHeight="1">
      <c r="A126" s="8"/>
      <c r="B126" s="73"/>
      <c r="C126" s="80"/>
      <c r="D126" s="75"/>
      <c r="E126" s="6"/>
      <c r="F126" s="48"/>
      <c r="G126" s="6"/>
      <c r="H126" s="58"/>
    </row>
    <row r="127" spans="1:8" ht="15.75" customHeight="1">
      <c r="A127" s="8"/>
      <c r="B127" s="73"/>
      <c r="C127" s="80"/>
      <c r="D127" s="75"/>
      <c r="E127" s="6"/>
      <c r="F127" s="48"/>
      <c r="G127" s="6"/>
      <c r="H127" s="58"/>
    </row>
    <row r="128" spans="1:8" ht="15.75" customHeight="1">
      <c r="A128" s="8"/>
      <c r="B128" s="73"/>
      <c r="C128" s="80"/>
      <c r="D128" s="75"/>
      <c r="E128" s="6"/>
      <c r="F128" s="48"/>
      <c r="G128" s="6"/>
      <c r="H128" s="58"/>
    </row>
    <row r="129" spans="1:8" ht="15.75" customHeight="1">
      <c r="A129" s="8"/>
      <c r="B129" s="35"/>
      <c r="E129" s="6"/>
      <c r="F129" s="48"/>
      <c r="G129" s="6"/>
      <c r="H129" s="58"/>
    </row>
    <row r="130" spans="1:8" ht="15.75" customHeight="1">
      <c r="A130" s="8"/>
      <c r="B130" s="35"/>
      <c r="E130" s="6"/>
      <c r="F130" s="48"/>
      <c r="G130" s="6"/>
      <c r="H130" s="58"/>
    </row>
    <row r="131" spans="1:8" ht="15.75" customHeight="1">
      <c r="A131" s="8"/>
      <c r="B131" s="33"/>
      <c r="E131" s="6"/>
      <c r="F131" s="48"/>
      <c r="G131" s="6"/>
      <c r="H131" s="58"/>
    </row>
    <row r="132" spans="1:8" ht="15.75" customHeight="1">
      <c r="A132" s="8"/>
      <c r="B132" s="33"/>
      <c r="E132" s="6"/>
      <c r="F132" s="48"/>
      <c r="G132" s="6"/>
      <c r="H132" s="58"/>
    </row>
    <row r="133" spans="1:8" ht="15.75" customHeight="1">
      <c r="A133" s="8"/>
      <c r="B133" s="33"/>
      <c r="E133" s="6"/>
      <c r="F133" s="48"/>
      <c r="G133" s="6"/>
      <c r="H133" s="58"/>
    </row>
    <row r="134" spans="1:8" ht="15.75" customHeight="1">
      <c r="A134" s="8"/>
      <c r="B134" s="35"/>
      <c r="E134" s="6"/>
      <c r="F134" s="48"/>
      <c r="G134" s="6"/>
      <c r="H134" s="58"/>
    </row>
    <row r="135" spans="1:8" ht="15.75" customHeight="1">
      <c r="A135" s="8"/>
      <c r="B135" s="35"/>
      <c r="E135" s="6"/>
      <c r="F135" s="48"/>
      <c r="G135" s="6"/>
      <c r="H135" s="58"/>
    </row>
    <row r="136" spans="1:8" ht="15.75" customHeight="1">
      <c r="A136" s="8"/>
      <c r="B136" s="35"/>
      <c r="E136" s="6"/>
      <c r="F136" s="48"/>
      <c r="G136" s="6"/>
      <c r="H136" s="58"/>
    </row>
    <row r="137" spans="1:8" ht="15.75" customHeight="1">
      <c r="A137" s="8"/>
      <c r="B137" s="35"/>
      <c r="E137" s="6"/>
      <c r="F137" s="48"/>
      <c r="G137" s="6"/>
      <c r="H137" s="58"/>
    </row>
    <row r="138" spans="1:8" ht="15.75" customHeight="1">
      <c r="A138" s="8"/>
      <c r="B138" s="33"/>
      <c r="E138" s="6"/>
      <c r="F138" s="48"/>
      <c r="G138" s="6"/>
      <c r="H138" s="58"/>
    </row>
    <row r="139" spans="1:8" ht="15.75" customHeight="1">
      <c r="A139" s="8"/>
      <c r="B139" s="33"/>
      <c r="E139" s="6"/>
      <c r="F139" s="48"/>
      <c r="G139" s="6"/>
      <c r="H139" s="58"/>
    </row>
    <row r="140" spans="1:8" ht="15.75" customHeight="1">
      <c r="A140" s="8"/>
      <c r="B140" s="35"/>
      <c r="E140" s="6"/>
      <c r="F140" s="48"/>
      <c r="G140" s="6"/>
      <c r="H140" s="58"/>
    </row>
    <row r="141" spans="1:8" ht="15.75" customHeight="1">
      <c r="A141" s="8"/>
      <c r="B141" s="35"/>
      <c r="E141" s="6"/>
      <c r="F141" s="48"/>
      <c r="G141" s="6"/>
      <c r="H141" s="58"/>
    </row>
    <row r="142" spans="1:8" ht="15.75" customHeight="1">
      <c r="A142" s="8"/>
      <c r="B142" s="35"/>
      <c r="E142" s="6"/>
      <c r="F142" s="49"/>
      <c r="G142" s="6"/>
      <c r="H142" s="58"/>
    </row>
    <row r="143" spans="1:8" ht="15.75" customHeight="1">
      <c r="A143" s="8"/>
      <c r="B143" s="35"/>
      <c r="E143" s="6"/>
      <c r="F143" s="49"/>
      <c r="G143" s="6"/>
      <c r="H143" s="58"/>
    </row>
    <row r="144" spans="1:8" ht="15.75" customHeight="1">
      <c r="A144" s="8"/>
      <c r="B144" s="35"/>
      <c r="E144" s="6"/>
      <c r="F144" s="49"/>
      <c r="G144" s="6"/>
      <c r="H144" s="58"/>
    </row>
    <row r="145" spans="1:8" ht="15.75" customHeight="1">
      <c r="A145" s="8"/>
      <c r="B145" s="35"/>
      <c r="E145" s="6"/>
      <c r="F145" s="49"/>
      <c r="G145" s="6"/>
      <c r="H145" s="58"/>
    </row>
    <row r="146" spans="1:8" ht="15.75" customHeight="1">
      <c r="A146" s="8"/>
      <c r="B146" s="35"/>
      <c r="E146" s="6"/>
      <c r="F146" s="49"/>
      <c r="G146" s="6"/>
      <c r="H146" s="58"/>
    </row>
    <row r="147" spans="1:8" ht="15.75" customHeight="1">
      <c r="A147" s="8"/>
      <c r="B147" s="33"/>
      <c r="E147" s="6"/>
      <c r="F147" s="49"/>
      <c r="G147" s="6"/>
      <c r="H147" s="58"/>
    </row>
    <row r="148" spans="1:8" ht="15.75" customHeight="1">
      <c r="A148" s="8"/>
      <c r="B148" s="33"/>
      <c r="E148" s="6"/>
      <c r="F148" s="49"/>
      <c r="G148" s="6"/>
      <c r="H148" s="58"/>
    </row>
    <row r="149" spans="1:8" ht="15.75" customHeight="1">
      <c r="A149" s="8"/>
      <c r="B149" s="33"/>
      <c r="E149" s="6"/>
      <c r="F149" s="49"/>
      <c r="G149" s="6"/>
      <c r="H149" s="58"/>
    </row>
    <row r="150" spans="1:8" ht="15.75" customHeight="1">
      <c r="A150" s="8"/>
      <c r="B150" s="35"/>
      <c r="E150" s="6"/>
      <c r="F150" s="49"/>
      <c r="G150" s="6"/>
      <c r="H150" s="58"/>
    </row>
    <row r="151" spans="1:8" ht="15.75" customHeight="1">
      <c r="A151" s="8"/>
      <c r="B151" s="35"/>
      <c r="E151" s="6"/>
      <c r="F151" s="49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3"/>
      <c r="E153" s="6"/>
      <c r="F153" s="49"/>
      <c r="G153" s="6"/>
      <c r="H153" s="58"/>
    </row>
    <row r="154" spans="1:8" ht="15.75" customHeight="1">
      <c r="B154" s="68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9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33"/>
      <c r="E166" s="6"/>
      <c r="F166" s="49"/>
      <c r="G166" s="6"/>
      <c r="H166" s="58"/>
    </row>
    <row r="167" spans="2:8" ht="15.75" customHeight="1">
      <c r="F167" s="49"/>
      <c r="G167" s="13"/>
    </row>
    <row r="168" spans="2:8" ht="15.75" customHeight="1">
      <c r="F168" s="49"/>
      <c r="G168" s="13"/>
    </row>
    <row r="169" spans="2:8" ht="15.75" customHeight="1">
      <c r="F169" s="49"/>
      <c r="G169" s="13"/>
    </row>
    <row r="170" spans="2:8" ht="15.75" customHeight="1">
      <c r="F170" s="49"/>
      <c r="G170" s="13"/>
    </row>
    <row r="171" spans="2:8" ht="15.75" customHeight="1">
      <c r="F171" s="49"/>
      <c r="G171" s="13"/>
    </row>
    <row r="172" spans="2:8" ht="15.75" customHeight="1">
      <c r="F172" s="49"/>
      <c r="G172" s="13"/>
    </row>
    <row r="173" spans="2:8" ht="15.75" customHeight="1">
      <c r="F173" s="49"/>
      <c r="G173" s="13"/>
    </row>
    <row r="174" spans="2:8" ht="15.75" customHeight="1">
      <c r="F174" s="49"/>
      <c r="G174" s="13"/>
    </row>
    <row r="175" spans="2:8" ht="15.75" customHeight="1">
      <c r="F175" s="49"/>
      <c r="G175" s="13"/>
    </row>
    <row r="176" spans="2:8" ht="15.75" customHeight="1">
      <c r="F176" s="49"/>
      <c r="G176" s="13"/>
    </row>
    <row r="177" spans="6:7" ht="15.75" customHeight="1">
      <c r="F177" s="49"/>
      <c r="G177" s="13"/>
    </row>
    <row r="178" spans="6:7" ht="15.75" customHeight="1">
      <c r="F178" s="49"/>
      <c r="G178" s="13"/>
    </row>
    <row r="179" spans="6:7" ht="15.75" customHeight="1">
      <c r="F179" s="49"/>
      <c r="G179" s="13"/>
    </row>
    <row r="180" spans="6:7" ht="15.75" customHeight="1">
      <c r="F180" s="49"/>
      <c r="G180" s="13"/>
    </row>
    <row r="181" spans="6:7" ht="15.75" customHeight="1">
      <c r="F181" s="49"/>
      <c r="G181" s="13"/>
    </row>
    <row r="182" spans="6:7" ht="15.75" customHeight="1">
      <c r="F182" s="49"/>
      <c r="G182" s="13"/>
    </row>
    <row r="183" spans="6:7" ht="15.75" customHeight="1">
      <c r="F183" s="49"/>
      <c r="G183" s="13"/>
    </row>
    <row r="184" spans="6:7" ht="15.75" customHeight="1">
      <c r="F184" s="49"/>
      <c r="G184" s="13"/>
    </row>
    <row r="185" spans="6:7" ht="15.75" customHeight="1">
      <c r="F185" s="49"/>
      <c r="G185" s="13"/>
    </row>
    <row r="186" spans="6:7" ht="15.75" customHeight="1">
      <c r="F186" s="49"/>
      <c r="G186" s="13"/>
    </row>
    <row r="187" spans="6:7" ht="15.75" customHeight="1">
      <c r="F187" s="49"/>
      <c r="G187" s="13"/>
    </row>
    <row r="188" spans="6:7" ht="15.75" customHeight="1">
      <c r="F188" s="49"/>
      <c r="G188" s="13"/>
    </row>
    <row r="189" spans="6:7" ht="15.75" customHeight="1">
      <c r="F189" s="49"/>
      <c r="G189" s="13"/>
    </row>
    <row r="190" spans="6:7" ht="15.75" customHeight="1">
      <c r="F190" s="49"/>
      <c r="G190" s="13"/>
    </row>
    <row r="191" spans="6:7" ht="15.75" customHeight="1">
      <c r="F191" s="49"/>
      <c r="G191" s="13"/>
    </row>
    <row r="192" spans="6:7" ht="15.75" customHeight="1">
      <c r="F192" s="49"/>
      <c r="G192" s="13"/>
    </row>
    <row r="193" spans="6:7" ht="15.75" customHeight="1">
      <c r="F193" s="49"/>
      <c r="G193" s="13"/>
    </row>
    <row r="194" spans="6:7" ht="15.75" customHeight="1">
      <c r="F194" s="49"/>
      <c r="G194" s="13"/>
    </row>
    <row r="195" spans="6:7" ht="15.75" customHeight="1">
      <c r="F195" s="49"/>
      <c r="G195" s="13"/>
    </row>
    <row r="196" spans="6:7" ht="15.75" customHeight="1">
      <c r="F196" s="49"/>
      <c r="G196" s="13"/>
    </row>
    <row r="197" spans="6:7" ht="15.75" customHeight="1">
      <c r="F197" s="49"/>
      <c r="G197" s="13"/>
    </row>
    <row r="198" spans="6:7" ht="15.75" customHeight="1">
      <c r="F198" s="49"/>
      <c r="G198" s="13"/>
    </row>
    <row r="199" spans="6:7" ht="15.75" customHeight="1">
      <c r="F199" s="49"/>
      <c r="G199" s="13"/>
    </row>
    <row r="200" spans="6:7" ht="15.75" customHeight="1">
      <c r="F200" s="49"/>
      <c r="G200" s="13"/>
    </row>
    <row r="201" spans="6:7" ht="15.75" customHeight="1">
      <c r="F201" s="49"/>
      <c r="G201" s="13"/>
    </row>
    <row r="202" spans="6:7" ht="15.75" customHeight="1">
      <c r="F202" s="49"/>
      <c r="G202" s="13"/>
    </row>
    <row r="203" spans="6:7" ht="15.75" customHeight="1">
      <c r="F203" s="49"/>
      <c r="G203" s="13"/>
    </row>
    <row r="204" spans="6:7" ht="15.75" customHeight="1">
      <c r="F204" s="49"/>
      <c r="G204" s="13"/>
    </row>
    <row r="205" spans="6:7" ht="15.75" customHeight="1">
      <c r="F205" s="49"/>
      <c r="G205" s="13"/>
    </row>
    <row r="206" spans="6:7" ht="15.75" customHeight="1">
      <c r="F206" s="49"/>
      <c r="G206" s="13"/>
    </row>
    <row r="207" spans="6:7" ht="15.75" customHeight="1">
      <c r="F207" s="49"/>
      <c r="G207" s="13"/>
    </row>
    <row r="208" spans="6:7" ht="15.75" customHeight="1">
      <c r="F208" s="49"/>
      <c r="G208" s="13"/>
    </row>
    <row r="209" spans="6:7" ht="15.75" customHeight="1">
      <c r="F209" s="49"/>
      <c r="G209" s="13"/>
    </row>
    <row r="210" spans="6:7" ht="15.75" customHeight="1">
      <c r="F210" s="49"/>
      <c r="G210" s="13"/>
    </row>
    <row r="211" spans="6:7" ht="15.75" customHeight="1">
      <c r="F211" s="49"/>
      <c r="G211" s="13"/>
    </row>
    <row r="212" spans="6:7" ht="15.75" customHeight="1">
      <c r="F212" s="49"/>
      <c r="G212" s="13"/>
    </row>
    <row r="213" spans="6:7" ht="15.75" customHeight="1">
      <c r="F213" s="49"/>
      <c r="G213" s="13"/>
    </row>
    <row r="214" spans="6:7" ht="15.75" customHeight="1">
      <c r="F214" s="49"/>
      <c r="G214" s="13"/>
    </row>
    <row r="215" spans="6:7" ht="15.75" customHeight="1">
      <c r="F215" s="49"/>
      <c r="G215" s="13"/>
    </row>
    <row r="216" spans="6:7" ht="15.75" customHeight="1">
      <c r="F216" s="49"/>
      <c r="G216" s="13"/>
    </row>
    <row r="217" spans="6:7" ht="15.75" customHeight="1">
      <c r="F217" s="49"/>
      <c r="G217" s="13"/>
    </row>
    <row r="218" spans="6:7" ht="15.75" customHeight="1">
      <c r="F218" s="49"/>
      <c r="G218" s="13"/>
    </row>
    <row r="219" spans="6:7" ht="15.75" customHeight="1">
      <c r="F219" s="49"/>
      <c r="G219" s="13"/>
    </row>
    <row r="220" spans="6:7" ht="15.75" customHeight="1">
      <c r="F220" s="49"/>
      <c r="G220" s="13"/>
    </row>
    <row r="221" spans="6:7" ht="15.75" customHeight="1">
      <c r="F221" s="49"/>
      <c r="G221" s="13"/>
    </row>
    <row r="222" spans="6:7" ht="15.75" customHeight="1">
      <c r="F222" s="49"/>
      <c r="G222" s="13"/>
    </row>
    <row r="223" spans="6:7" ht="15.75" customHeight="1">
      <c r="F223" s="49"/>
      <c r="G223" s="13"/>
    </row>
    <row r="224" spans="6:7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</sheetData>
  <autoFilter ref="A2:H141" xr:uid="{00000000-0009-0000-0000-000044000000}">
    <sortState xmlns:xlrd2="http://schemas.microsoft.com/office/spreadsheetml/2017/richdata2" ref="A2:H141">
      <sortCondition descending="1" ref="E2:E14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6" xr:uid="{683B7AF7-8C58-4C07-90FB-B6B996226949}">
        <sortState xmlns:xlrd2="http://schemas.microsoft.com/office/spreadsheetml/2017/richdata2" ref="A2:H166">
          <sortCondition descending="1" ref="E2:E166"/>
          <sortCondition descending="1" ref="H2:H166"/>
        </sortState>
      </autoFilter>
    </customSheetView>
  </customSheetView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L1001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SUM(E3:E204)</f>
        <v>4757.2400000000016</v>
      </c>
      <c r="F1" s="48"/>
      <c r="G1" s="70">
        <f t="shared" ref="G1:H1" si="0">SUM(G3:G204)</f>
        <v>2255.2389743589756</v>
      </c>
      <c r="H1" s="71">
        <f t="shared" si="0"/>
        <v>2502.0010256410269</v>
      </c>
      <c r="I1" s="31" t="s">
        <v>1864</v>
      </c>
      <c r="J1" s="31">
        <f>G1*1</f>
        <v>2255.2389743589756</v>
      </c>
      <c r="K1" s="31">
        <f>SUM(G1:H1)-J1</f>
        <v>2502.0010256410269</v>
      </c>
      <c r="L1" s="31">
        <f>SUM(J1:K1)</f>
        <v>4757.2400000000025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2562.7389743589756</v>
      </c>
      <c r="K2" s="31">
        <f>K1+K6+K7</f>
        <v>2809.5010256410269</v>
      </c>
      <c r="L2" s="31">
        <f>SUM(J2:K2)</f>
        <v>5372.2400000000025</v>
      </c>
    </row>
    <row r="3" spans="1:12" ht="15.75">
      <c r="A3" s="8" t="s">
        <v>2658</v>
      </c>
      <c r="B3" s="76">
        <v>45385</v>
      </c>
      <c r="C3" s="80" t="s">
        <v>4793</v>
      </c>
      <c r="D3" s="75" t="s">
        <v>4794</v>
      </c>
      <c r="E3" s="6">
        <f t="shared" ref="E3:E106" si="1">MID(D3,3,LEN(D3)-2)+0</f>
        <v>178.33</v>
      </c>
      <c r="F3" s="49">
        <v>0</v>
      </c>
      <c r="G3" s="6" t="str">
        <f t="shared" ref="G3:G173" si="2">IFERROR(E3/F3,"")</f>
        <v/>
      </c>
      <c r="H3" s="58">
        <f t="shared" ref="H3:H219" si="3">IF(F3=0,E3,E3-G3)</f>
        <v>178.33</v>
      </c>
      <c r="I3" s="60" t="s">
        <v>1868</v>
      </c>
      <c r="J3" s="61">
        <f>J1-J7+J6</f>
        <v>2562.7389743589756</v>
      </c>
      <c r="K3" s="32"/>
      <c r="L3" s="32"/>
    </row>
    <row r="4" spans="1:12" ht="15.75">
      <c r="A4" s="8" t="s">
        <v>2658</v>
      </c>
      <c r="B4" s="73">
        <v>45361</v>
      </c>
      <c r="C4" s="80" t="s">
        <v>5082</v>
      </c>
      <c r="D4" s="75" t="s">
        <v>948</v>
      </c>
      <c r="E4" s="6">
        <f t="shared" si="1"/>
        <v>5.8</v>
      </c>
      <c r="F4" s="48">
        <v>0</v>
      </c>
      <c r="G4" s="6" t="str">
        <f t="shared" si="2"/>
        <v/>
      </c>
      <c r="H4" s="58">
        <f t="shared" si="3"/>
        <v>5.8</v>
      </c>
    </row>
    <row r="5" spans="1:12" ht="15.75">
      <c r="A5" s="8" t="s">
        <v>2658</v>
      </c>
      <c r="B5" s="76">
        <v>45353</v>
      </c>
      <c r="C5" s="80" t="s">
        <v>4950</v>
      </c>
      <c r="D5" s="75" t="s">
        <v>249</v>
      </c>
      <c r="E5" s="6">
        <f t="shared" si="1"/>
        <v>8</v>
      </c>
      <c r="F5" s="48">
        <v>0</v>
      </c>
      <c r="G5" s="6" t="str">
        <f t="shared" si="2"/>
        <v/>
      </c>
      <c r="H5" s="58">
        <f t="shared" si="3"/>
        <v>8</v>
      </c>
      <c r="I5" s="32" t="s">
        <v>4552</v>
      </c>
      <c r="J5" s="32">
        <f>615</f>
        <v>615</v>
      </c>
      <c r="K5" s="32"/>
    </row>
    <row r="6" spans="1:12" ht="15.75">
      <c r="A6" s="8" t="s">
        <v>2658</v>
      </c>
      <c r="B6" s="73">
        <v>45380</v>
      </c>
      <c r="C6" s="80" t="s">
        <v>5083</v>
      </c>
      <c r="D6" s="75" t="s">
        <v>5084</v>
      </c>
      <c r="E6" s="6">
        <f t="shared" si="1"/>
        <v>51.07</v>
      </c>
      <c r="F6" s="48">
        <v>2</v>
      </c>
      <c r="G6" s="6">
        <f t="shared" si="2"/>
        <v>25.535</v>
      </c>
      <c r="H6" s="58">
        <f t="shared" si="3"/>
        <v>25.535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 t="s">
        <v>2658</v>
      </c>
      <c r="B7" s="76">
        <v>45377</v>
      </c>
      <c r="C7" s="80" t="s">
        <v>5085</v>
      </c>
      <c r="D7" s="75" t="s">
        <v>464</v>
      </c>
      <c r="E7" s="6">
        <f t="shared" si="1"/>
        <v>3.1</v>
      </c>
      <c r="F7" s="48"/>
      <c r="G7" s="6" t="str">
        <f t="shared" si="2"/>
        <v/>
      </c>
      <c r="H7" s="58">
        <f t="shared" si="3"/>
        <v>3.1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73">
        <v>45373</v>
      </c>
      <c r="C8" s="80" t="s">
        <v>5086</v>
      </c>
      <c r="D8" s="75" t="s">
        <v>5087</v>
      </c>
      <c r="E8" s="6">
        <f t="shared" si="1"/>
        <v>112.47</v>
      </c>
      <c r="F8" s="48">
        <v>2</v>
      </c>
      <c r="G8" s="6">
        <f t="shared" si="2"/>
        <v>56.234999999999999</v>
      </c>
      <c r="H8" s="58">
        <f t="shared" si="3"/>
        <v>56.234999999999999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73">
        <v>45384</v>
      </c>
      <c r="C9" s="80" t="s">
        <v>5088</v>
      </c>
      <c r="D9" s="75" t="s">
        <v>2902</v>
      </c>
      <c r="E9" s="6">
        <f t="shared" si="1"/>
        <v>53.3</v>
      </c>
      <c r="F9" s="49">
        <v>2</v>
      </c>
      <c r="G9" s="6">
        <f t="shared" si="2"/>
        <v>26.65</v>
      </c>
      <c r="H9" s="58">
        <f t="shared" si="3"/>
        <v>26.65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73">
        <v>45353</v>
      </c>
      <c r="C10" s="80" t="s">
        <v>5088</v>
      </c>
      <c r="D10" s="75" t="s">
        <v>325</v>
      </c>
      <c r="E10" s="6">
        <f t="shared" si="1"/>
        <v>13.4</v>
      </c>
      <c r="F10" s="48">
        <v>0</v>
      </c>
      <c r="G10" s="6" t="str">
        <f t="shared" si="2"/>
        <v/>
      </c>
      <c r="H10" s="58">
        <f t="shared" si="3"/>
        <v>13.4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76">
        <v>45353</v>
      </c>
      <c r="C11" s="80" t="s">
        <v>5088</v>
      </c>
      <c r="D11" s="75" t="s">
        <v>337</v>
      </c>
      <c r="E11" s="6">
        <f t="shared" si="1"/>
        <v>12.9</v>
      </c>
      <c r="F11" s="48">
        <v>0</v>
      </c>
      <c r="G11" s="6" t="str">
        <f t="shared" si="2"/>
        <v/>
      </c>
      <c r="H11" s="58">
        <f t="shared" si="3"/>
        <v>12.9</v>
      </c>
    </row>
    <row r="12" spans="1:12" ht="15.75">
      <c r="A12" s="8" t="s">
        <v>3361</v>
      </c>
      <c r="B12" s="73">
        <v>45383</v>
      </c>
      <c r="C12" s="80" t="s">
        <v>4798</v>
      </c>
      <c r="D12" s="75" t="s">
        <v>4808</v>
      </c>
      <c r="E12" s="6">
        <f t="shared" si="1"/>
        <v>330</v>
      </c>
      <c r="F12" s="49">
        <v>2</v>
      </c>
      <c r="G12" s="6">
        <f t="shared" si="2"/>
        <v>165</v>
      </c>
      <c r="H12" s="58">
        <f t="shared" si="3"/>
        <v>165</v>
      </c>
      <c r="I12" s="1" t="s">
        <v>1818</v>
      </c>
      <c r="J12" s="16">
        <f>J8-K2</f>
        <v>2788.4989743589731</v>
      </c>
      <c r="K12" s="17">
        <f t="shared" ref="K12:K13" si="4">J12/J8</f>
        <v>0.49812414690228174</v>
      </c>
    </row>
    <row r="13" spans="1:12" ht="15.75">
      <c r="A13" s="8" t="s">
        <v>3361</v>
      </c>
      <c r="B13" s="76">
        <v>45377</v>
      </c>
      <c r="C13" s="80" t="s">
        <v>4798</v>
      </c>
      <c r="D13" s="75" t="s">
        <v>4850</v>
      </c>
      <c r="E13" s="6">
        <f t="shared" si="1"/>
        <v>66</v>
      </c>
      <c r="F13" s="49">
        <v>2</v>
      </c>
      <c r="G13" s="6">
        <f t="shared" si="2"/>
        <v>33</v>
      </c>
      <c r="H13" s="58">
        <f t="shared" si="3"/>
        <v>33</v>
      </c>
      <c r="I13" s="1" t="s">
        <v>1821</v>
      </c>
      <c r="J13" s="16">
        <f>J9-J2</f>
        <v>1392.5110256410244</v>
      </c>
      <c r="K13" s="17">
        <f t="shared" si="4"/>
        <v>0.35206650038329418</v>
      </c>
    </row>
    <row r="14" spans="1:12" ht="15.75">
      <c r="A14" s="8" t="s">
        <v>2658</v>
      </c>
      <c r="B14" s="76">
        <v>45382</v>
      </c>
      <c r="C14" s="80" t="s">
        <v>5089</v>
      </c>
      <c r="D14" s="75" t="s">
        <v>46</v>
      </c>
      <c r="E14" s="6">
        <f t="shared" si="1"/>
        <v>6.85</v>
      </c>
      <c r="F14" s="48">
        <v>2</v>
      </c>
      <c r="G14" s="6">
        <f t="shared" si="2"/>
        <v>3.4249999999999998</v>
      </c>
      <c r="H14" s="58">
        <f t="shared" si="3"/>
        <v>3.4249999999999998</v>
      </c>
    </row>
    <row r="15" spans="1:12" ht="15.75">
      <c r="A15" s="8" t="s">
        <v>2658</v>
      </c>
      <c r="B15" s="73">
        <v>45355</v>
      </c>
      <c r="C15" s="80" t="s">
        <v>5090</v>
      </c>
      <c r="D15" s="75" t="s">
        <v>4915</v>
      </c>
      <c r="E15" s="6">
        <f t="shared" si="1"/>
        <v>3.76</v>
      </c>
      <c r="F15" s="48">
        <v>0</v>
      </c>
      <c r="G15" s="6" t="str">
        <f t="shared" si="2"/>
        <v/>
      </c>
      <c r="H15" s="58">
        <f t="shared" si="3"/>
        <v>3.76</v>
      </c>
    </row>
    <row r="16" spans="1:12" ht="15.75">
      <c r="A16" s="8" t="s">
        <v>2658</v>
      </c>
      <c r="B16" s="73">
        <v>45356</v>
      </c>
      <c r="C16" s="80" t="s">
        <v>5091</v>
      </c>
      <c r="D16" s="75" t="s">
        <v>4931</v>
      </c>
      <c r="E16" s="6">
        <f t="shared" si="1"/>
        <v>3.34</v>
      </c>
      <c r="F16" s="48">
        <v>0</v>
      </c>
      <c r="G16" s="6" t="str">
        <f t="shared" si="2"/>
        <v/>
      </c>
      <c r="H16" s="58">
        <f t="shared" si="3"/>
        <v>3.34</v>
      </c>
    </row>
    <row r="17" spans="1:10" ht="15.75">
      <c r="A17" s="8" t="s">
        <v>2658</v>
      </c>
      <c r="B17" s="73">
        <v>45357</v>
      </c>
      <c r="C17" s="80" t="s">
        <v>5092</v>
      </c>
      <c r="D17" s="75" t="s">
        <v>4915</v>
      </c>
      <c r="E17" s="6">
        <f t="shared" si="1"/>
        <v>3.76</v>
      </c>
      <c r="F17" s="48">
        <v>0</v>
      </c>
      <c r="G17" s="6" t="str">
        <f t="shared" si="2"/>
        <v/>
      </c>
      <c r="H17" s="58">
        <f t="shared" si="3"/>
        <v>3.76</v>
      </c>
    </row>
    <row r="18" spans="1:10" ht="15.75">
      <c r="A18" s="8" t="s">
        <v>2658</v>
      </c>
      <c r="B18" s="73">
        <v>45358</v>
      </c>
      <c r="C18" s="80" t="s">
        <v>5093</v>
      </c>
      <c r="D18" s="75" t="s">
        <v>5025</v>
      </c>
      <c r="E18" s="6">
        <f t="shared" si="1"/>
        <v>2.1800000000000002</v>
      </c>
      <c r="F18" s="48">
        <v>0</v>
      </c>
      <c r="G18" s="6" t="str">
        <f t="shared" si="2"/>
        <v/>
      </c>
      <c r="H18" s="58">
        <f t="shared" si="3"/>
        <v>2.1800000000000002</v>
      </c>
    </row>
    <row r="19" spans="1:10" ht="15.75">
      <c r="A19" s="8" t="s">
        <v>2658</v>
      </c>
      <c r="B19" s="73">
        <v>45359</v>
      </c>
      <c r="C19" s="80" t="s">
        <v>5094</v>
      </c>
      <c r="D19" s="77" t="s">
        <v>4915</v>
      </c>
      <c r="E19" s="6">
        <f t="shared" si="1"/>
        <v>3.76</v>
      </c>
      <c r="F19" s="48">
        <v>0</v>
      </c>
      <c r="G19" s="6" t="str">
        <f t="shared" si="2"/>
        <v/>
      </c>
      <c r="H19" s="58">
        <f t="shared" si="3"/>
        <v>3.76</v>
      </c>
    </row>
    <row r="20" spans="1:10" ht="15.75">
      <c r="A20" s="8" t="s">
        <v>2658</v>
      </c>
      <c r="B20" s="73">
        <v>45362</v>
      </c>
      <c r="C20" s="80" t="s">
        <v>5095</v>
      </c>
      <c r="D20" s="75" t="s">
        <v>4915</v>
      </c>
      <c r="E20" s="6">
        <f t="shared" si="1"/>
        <v>3.76</v>
      </c>
      <c r="F20" s="48">
        <v>0</v>
      </c>
      <c r="G20" s="6" t="str">
        <f t="shared" si="2"/>
        <v/>
      </c>
      <c r="H20" s="58">
        <f t="shared" si="3"/>
        <v>3.76</v>
      </c>
    </row>
    <row r="21" spans="1:10" ht="15.75" customHeight="1">
      <c r="A21" s="8" t="s">
        <v>2658</v>
      </c>
      <c r="B21" s="73">
        <v>45364</v>
      </c>
      <c r="C21" s="80" t="s">
        <v>5096</v>
      </c>
      <c r="D21" s="75" t="s">
        <v>3146</v>
      </c>
      <c r="E21" s="6">
        <f t="shared" si="1"/>
        <v>4.95</v>
      </c>
      <c r="F21" s="48">
        <v>0</v>
      </c>
      <c r="G21" s="6" t="str">
        <f t="shared" si="2"/>
        <v/>
      </c>
      <c r="H21" s="58">
        <f t="shared" si="3"/>
        <v>4.95</v>
      </c>
    </row>
    <row r="22" spans="1:10" ht="15.75" customHeight="1">
      <c r="A22" s="8" t="s">
        <v>2658</v>
      </c>
      <c r="B22" s="76">
        <v>45365</v>
      </c>
      <c r="C22" s="80" t="s">
        <v>5097</v>
      </c>
      <c r="D22" s="75" t="s">
        <v>4915</v>
      </c>
      <c r="E22" s="6">
        <f t="shared" si="1"/>
        <v>3.76</v>
      </c>
      <c r="F22" s="48">
        <v>0</v>
      </c>
      <c r="G22" s="6" t="str">
        <f t="shared" si="2"/>
        <v/>
      </c>
      <c r="H22" s="58">
        <f t="shared" si="3"/>
        <v>3.76</v>
      </c>
      <c r="J22" s="36"/>
    </row>
    <row r="23" spans="1:10" ht="15.75" customHeight="1">
      <c r="A23" s="8" t="s">
        <v>2658</v>
      </c>
      <c r="B23" s="76">
        <v>45366</v>
      </c>
      <c r="C23" s="80" t="s">
        <v>5098</v>
      </c>
      <c r="D23" s="75" t="s">
        <v>4915</v>
      </c>
      <c r="E23" s="6">
        <f t="shared" si="1"/>
        <v>3.76</v>
      </c>
      <c r="F23" s="48">
        <v>0</v>
      </c>
      <c r="G23" s="6" t="str">
        <f t="shared" si="2"/>
        <v/>
      </c>
      <c r="H23" s="58">
        <f t="shared" si="3"/>
        <v>3.76</v>
      </c>
      <c r="J23" s="36"/>
    </row>
    <row r="24" spans="1:10" ht="15.75" customHeight="1">
      <c r="A24" s="8" t="s">
        <v>2658</v>
      </c>
      <c r="B24" s="76">
        <v>45369</v>
      </c>
      <c r="C24" s="80" t="s">
        <v>5099</v>
      </c>
      <c r="D24" s="77" t="s">
        <v>4931</v>
      </c>
      <c r="E24" s="6">
        <f t="shared" si="1"/>
        <v>3.34</v>
      </c>
      <c r="F24" s="48">
        <v>0</v>
      </c>
      <c r="G24" s="6" t="str">
        <f t="shared" si="2"/>
        <v/>
      </c>
      <c r="H24" s="58">
        <f t="shared" si="3"/>
        <v>3.34</v>
      </c>
    </row>
    <row r="25" spans="1:10" ht="15.75" customHeight="1">
      <c r="A25" s="8" t="s">
        <v>2658</v>
      </c>
      <c r="B25" s="73">
        <v>45369</v>
      </c>
      <c r="C25" s="80" t="s">
        <v>5100</v>
      </c>
      <c r="D25" s="77" t="s">
        <v>4915</v>
      </c>
      <c r="E25" s="6">
        <f t="shared" si="1"/>
        <v>3.76</v>
      </c>
      <c r="F25" s="48">
        <v>0</v>
      </c>
      <c r="G25" s="6" t="str">
        <f t="shared" si="2"/>
        <v/>
      </c>
      <c r="H25" s="58">
        <f t="shared" si="3"/>
        <v>3.76</v>
      </c>
    </row>
    <row r="26" spans="1:10" ht="15.75" customHeight="1">
      <c r="A26" s="8" t="s">
        <v>2658</v>
      </c>
      <c r="B26" s="76">
        <v>45371</v>
      </c>
      <c r="C26" s="80" t="s">
        <v>5101</v>
      </c>
      <c r="D26" s="75" t="s">
        <v>4915</v>
      </c>
      <c r="E26" s="6">
        <f t="shared" si="1"/>
        <v>3.76</v>
      </c>
      <c r="F26" s="48">
        <v>0</v>
      </c>
      <c r="G26" s="6" t="str">
        <f t="shared" si="2"/>
        <v/>
      </c>
      <c r="H26" s="58">
        <f t="shared" si="3"/>
        <v>3.76</v>
      </c>
    </row>
    <row r="27" spans="1:10" ht="15.75" customHeight="1">
      <c r="A27" s="8" t="s">
        <v>2658</v>
      </c>
      <c r="B27" s="73">
        <v>45372</v>
      </c>
      <c r="C27" s="80" t="s">
        <v>5102</v>
      </c>
      <c r="D27" s="75" t="s">
        <v>5025</v>
      </c>
      <c r="E27" s="6">
        <f t="shared" si="1"/>
        <v>2.1800000000000002</v>
      </c>
      <c r="F27" s="48">
        <v>0</v>
      </c>
      <c r="G27" s="6" t="str">
        <f t="shared" si="2"/>
        <v/>
      </c>
      <c r="H27" s="58">
        <f t="shared" si="3"/>
        <v>2.1800000000000002</v>
      </c>
    </row>
    <row r="28" spans="1:10" ht="15.75" customHeight="1">
      <c r="A28" s="8" t="s">
        <v>2658</v>
      </c>
      <c r="B28" s="73">
        <v>45376</v>
      </c>
      <c r="C28" s="80" t="s">
        <v>5103</v>
      </c>
      <c r="D28" s="77" t="s">
        <v>5104</v>
      </c>
      <c r="E28" s="6">
        <f t="shared" si="1"/>
        <v>3.38</v>
      </c>
      <c r="F28" s="48">
        <v>0</v>
      </c>
      <c r="G28" s="6" t="str">
        <f t="shared" si="2"/>
        <v/>
      </c>
      <c r="H28" s="58">
        <f t="shared" si="3"/>
        <v>3.38</v>
      </c>
    </row>
    <row r="29" spans="1:10" ht="15.75" customHeight="1">
      <c r="A29" s="8" t="s">
        <v>2658</v>
      </c>
      <c r="B29" s="73">
        <v>45376</v>
      </c>
      <c r="C29" s="80" t="s">
        <v>5105</v>
      </c>
      <c r="D29" s="75" t="s">
        <v>4915</v>
      </c>
      <c r="E29" s="6">
        <f t="shared" si="1"/>
        <v>3.76</v>
      </c>
      <c r="F29" s="48">
        <v>0</v>
      </c>
      <c r="G29" s="6" t="str">
        <f t="shared" si="2"/>
        <v/>
      </c>
      <c r="H29" s="58">
        <f t="shared" si="3"/>
        <v>3.76</v>
      </c>
    </row>
    <row r="30" spans="1:10" ht="15.75" customHeight="1">
      <c r="A30" s="8" t="s">
        <v>2658</v>
      </c>
      <c r="B30" s="73">
        <v>45378</v>
      </c>
      <c r="C30" s="80" t="s">
        <v>5106</v>
      </c>
      <c r="D30" s="75" t="s">
        <v>4931</v>
      </c>
      <c r="E30" s="6">
        <f t="shared" si="1"/>
        <v>3.34</v>
      </c>
      <c r="F30" s="48">
        <v>0</v>
      </c>
      <c r="G30" s="6" t="str">
        <f t="shared" si="2"/>
        <v/>
      </c>
      <c r="H30" s="58">
        <f t="shared" si="3"/>
        <v>3.34</v>
      </c>
    </row>
    <row r="31" spans="1:10" ht="15.75" customHeight="1">
      <c r="A31" s="8" t="s">
        <v>2658</v>
      </c>
      <c r="B31" s="76">
        <v>45378</v>
      </c>
      <c r="C31" s="80" t="s">
        <v>5107</v>
      </c>
      <c r="D31" s="75" t="s">
        <v>4915</v>
      </c>
      <c r="E31" s="6">
        <f t="shared" si="1"/>
        <v>3.76</v>
      </c>
      <c r="F31" s="48">
        <v>0</v>
      </c>
      <c r="G31" s="6" t="str">
        <f t="shared" si="2"/>
        <v/>
      </c>
      <c r="H31" s="58">
        <f t="shared" si="3"/>
        <v>3.76</v>
      </c>
    </row>
    <row r="32" spans="1:10" ht="15.75" customHeight="1">
      <c r="A32" s="8" t="s">
        <v>2658</v>
      </c>
      <c r="B32" s="76">
        <v>45360</v>
      </c>
      <c r="C32" s="80" t="s">
        <v>5108</v>
      </c>
      <c r="D32" s="75" t="s">
        <v>3760</v>
      </c>
      <c r="E32" s="6">
        <f t="shared" si="1"/>
        <v>43.86</v>
      </c>
      <c r="F32" s="48">
        <v>2</v>
      </c>
      <c r="G32" s="6">
        <f t="shared" si="2"/>
        <v>21.93</v>
      </c>
      <c r="H32" s="58">
        <f t="shared" si="3"/>
        <v>21.93</v>
      </c>
    </row>
    <row r="33" spans="1:8" ht="15.75" customHeight="1">
      <c r="A33" s="8" t="s">
        <v>2658</v>
      </c>
      <c r="B33" s="76">
        <v>45354</v>
      </c>
      <c r="C33" s="80" t="s">
        <v>4889</v>
      </c>
      <c r="D33" s="75" t="s">
        <v>471</v>
      </c>
      <c r="E33" s="6">
        <f t="shared" si="1"/>
        <v>20</v>
      </c>
      <c r="F33" s="48">
        <v>2</v>
      </c>
      <c r="G33" s="6">
        <f t="shared" si="2"/>
        <v>10</v>
      </c>
      <c r="H33" s="58">
        <f t="shared" si="3"/>
        <v>10</v>
      </c>
    </row>
    <row r="34" spans="1:8" ht="15.75" customHeight="1">
      <c r="A34" s="8" t="s">
        <v>2658</v>
      </c>
      <c r="B34" s="76">
        <v>45385</v>
      </c>
      <c r="C34" s="80" t="s">
        <v>4889</v>
      </c>
      <c r="D34" s="75" t="s">
        <v>471</v>
      </c>
      <c r="E34" s="6">
        <f t="shared" si="1"/>
        <v>20</v>
      </c>
      <c r="F34" s="49">
        <v>0</v>
      </c>
      <c r="G34" s="6" t="str">
        <f t="shared" si="2"/>
        <v/>
      </c>
      <c r="H34" s="58">
        <f t="shared" si="3"/>
        <v>20</v>
      </c>
    </row>
    <row r="35" spans="1:8" ht="15.75" customHeight="1">
      <c r="A35" s="8" t="s">
        <v>2658</v>
      </c>
      <c r="B35" s="76">
        <v>45359</v>
      </c>
      <c r="C35" s="80" t="s">
        <v>4730</v>
      </c>
      <c r="D35" s="75" t="s">
        <v>692</v>
      </c>
      <c r="E35" s="6">
        <f t="shared" si="1"/>
        <v>25</v>
      </c>
      <c r="F35" s="48">
        <v>2</v>
      </c>
      <c r="G35" s="6">
        <f t="shared" si="2"/>
        <v>12.5</v>
      </c>
      <c r="H35" s="58">
        <f t="shared" si="3"/>
        <v>12.5</v>
      </c>
    </row>
    <row r="36" spans="1:8" ht="15.75" customHeight="1">
      <c r="A36" s="8" t="s">
        <v>2658</v>
      </c>
      <c r="B36" s="73">
        <v>45380</v>
      </c>
      <c r="C36" s="80" t="s">
        <v>5109</v>
      </c>
      <c r="D36" s="75" t="s">
        <v>1615</v>
      </c>
      <c r="E36" s="6">
        <f t="shared" si="1"/>
        <v>4.04</v>
      </c>
      <c r="F36" s="48">
        <v>2</v>
      </c>
      <c r="G36" s="6">
        <f t="shared" si="2"/>
        <v>2.02</v>
      </c>
      <c r="H36" s="58">
        <f t="shared" si="3"/>
        <v>2.02</v>
      </c>
    </row>
    <row r="37" spans="1:8" ht="15.75" customHeight="1">
      <c r="A37" s="8" t="s">
        <v>2658</v>
      </c>
      <c r="B37" s="76">
        <v>45373</v>
      </c>
      <c r="C37" s="80" t="s">
        <v>2645</v>
      </c>
      <c r="D37" s="75" t="s">
        <v>471</v>
      </c>
      <c r="E37" s="6">
        <f t="shared" si="1"/>
        <v>20</v>
      </c>
      <c r="F37" s="48">
        <v>0</v>
      </c>
      <c r="G37" s="6" t="str">
        <f t="shared" si="2"/>
        <v/>
      </c>
      <c r="H37" s="58">
        <f t="shared" si="3"/>
        <v>20</v>
      </c>
    </row>
    <row r="38" spans="1:8" ht="15.75" customHeight="1">
      <c r="A38" s="8" t="s">
        <v>2658</v>
      </c>
      <c r="B38" s="83">
        <v>45353</v>
      </c>
      <c r="C38" s="80" t="s">
        <v>2645</v>
      </c>
      <c r="D38" s="75" t="s">
        <v>2386</v>
      </c>
      <c r="E38" s="6">
        <f t="shared" si="1"/>
        <v>19</v>
      </c>
      <c r="F38" s="48">
        <v>0</v>
      </c>
      <c r="G38" s="6" t="str">
        <f t="shared" si="2"/>
        <v/>
      </c>
      <c r="H38" s="58">
        <f t="shared" si="3"/>
        <v>19</v>
      </c>
    </row>
    <row r="39" spans="1:8" ht="15.75" customHeight="1">
      <c r="A39" s="8" t="s">
        <v>2658</v>
      </c>
      <c r="B39" s="73">
        <v>45384</v>
      </c>
      <c r="C39" s="80" t="s">
        <v>2645</v>
      </c>
      <c r="D39" s="75" t="s">
        <v>2386</v>
      </c>
      <c r="E39" s="6">
        <f t="shared" si="1"/>
        <v>19</v>
      </c>
      <c r="F39" s="49">
        <v>0</v>
      </c>
      <c r="G39" s="6" t="str">
        <f t="shared" si="2"/>
        <v/>
      </c>
      <c r="H39" s="58">
        <f t="shared" si="3"/>
        <v>19</v>
      </c>
    </row>
    <row r="40" spans="1:8" ht="15.75" customHeight="1">
      <c r="A40" s="8" t="s">
        <v>2658</v>
      </c>
      <c r="B40" s="76">
        <v>45370</v>
      </c>
      <c r="C40" s="80" t="s">
        <v>3246</v>
      </c>
      <c r="D40" s="75" t="s">
        <v>1529</v>
      </c>
      <c r="E40" s="6">
        <f t="shared" si="1"/>
        <v>7</v>
      </c>
      <c r="F40" s="48">
        <v>2</v>
      </c>
      <c r="G40" s="6">
        <f t="shared" si="2"/>
        <v>3.5</v>
      </c>
      <c r="H40" s="58">
        <f t="shared" si="3"/>
        <v>3.5</v>
      </c>
    </row>
    <row r="41" spans="1:8" ht="15.75" customHeight="1">
      <c r="A41" s="8" t="s">
        <v>2658</v>
      </c>
      <c r="B41" s="76">
        <v>45377</v>
      </c>
      <c r="C41" s="80" t="s">
        <v>3246</v>
      </c>
      <c r="D41" s="75" t="s">
        <v>71</v>
      </c>
      <c r="E41" s="6">
        <f t="shared" si="1"/>
        <v>1.3</v>
      </c>
      <c r="F41" s="48">
        <v>2</v>
      </c>
      <c r="G41" s="6">
        <f t="shared" si="2"/>
        <v>0.65</v>
      </c>
      <c r="H41" s="58">
        <f t="shared" si="3"/>
        <v>0.65</v>
      </c>
    </row>
    <row r="42" spans="1:8" ht="15.75" customHeight="1">
      <c r="A42" s="8" t="s">
        <v>2658</v>
      </c>
      <c r="B42" s="76">
        <v>45373</v>
      </c>
      <c r="C42" s="80" t="s">
        <v>5110</v>
      </c>
      <c r="D42" s="75" t="s">
        <v>270</v>
      </c>
      <c r="E42" s="6">
        <f t="shared" si="1"/>
        <v>3</v>
      </c>
      <c r="F42" s="48">
        <v>2</v>
      </c>
      <c r="G42" s="6">
        <f t="shared" si="2"/>
        <v>1.5</v>
      </c>
      <c r="H42" s="58">
        <f t="shared" si="3"/>
        <v>1.5</v>
      </c>
    </row>
    <row r="43" spans="1:8" ht="15.75" customHeight="1">
      <c r="A43" s="8" t="s">
        <v>2658</v>
      </c>
      <c r="B43" s="73">
        <v>45363</v>
      </c>
      <c r="C43" s="80" t="s">
        <v>5</v>
      </c>
      <c r="D43" s="75" t="s">
        <v>2137</v>
      </c>
      <c r="E43" s="6">
        <f t="shared" si="1"/>
        <v>9.4</v>
      </c>
      <c r="F43" s="48">
        <v>2</v>
      </c>
      <c r="G43" s="6">
        <f t="shared" si="2"/>
        <v>4.7</v>
      </c>
      <c r="H43" s="58">
        <f t="shared" si="3"/>
        <v>4.7</v>
      </c>
    </row>
    <row r="44" spans="1:8" ht="15.75" customHeight="1">
      <c r="A44" s="8" t="s">
        <v>2658</v>
      </c>
      <c r="B44" s="73">
        <v>45383</v>
      </c>
      <c r="C44" s="80" t="s">
        <v>5</v>
      </c>
      <c r="D44" s="75" t="s">
        <v>1529</v>
      </c>
      <c r="E44" s="6">
        <f t="shared" si="1"/>
        <v>7</v>
      </c>
      <c r="F44" s="48">
        <v>2</v>
      </c>
      <c r="G44" s="6">
        <f t="shared" si="2"/>
        <v>3.5</v>
      </c>
      <c r="H44" s="58">
        <f t="shared" si="3"/>
        <v>3.5</v>
      </c>
    </row>
    <row r="45" spans="1:8" ht="15.75" customHeight="1">
      <c r="A45" s="8" t="s">
        <v>2658</v>
      </c>
      <c r="B45" s="76">
        <v>45376</v>
      </c>
      <c r="C45" s="80" t="s">
        <v>1304</v>
      </c>
      <c r="D45" s="75" t="s">
        <v>2442</v>
      </c>
      <c r="E45" s="6">
        <f t="shared" si="1"/>
        <v>16.3</v>
      </c>
      <c r="F45" s="48">
        <v>2</v>
      </c>
      <c r="G45" s="6">
        <f t="shared" si="2"/>
        <v>8.15</v>
      </c>
      <c r="H45" s="58">
        <f t="shared" si="3"/>
        <v>8.15</v>
      </c>
    </row>
    <row r="46" spans="1:8" ht="15.75" customHeight="1">
      <c r="A46" s="8" t="s">
        <v>2658</v>
      </c>
      <c r="B46" s="73">
        <v>45361</v>
      </c>
      <c r="C46" s="80" t="s">
        <v>5111</v>
      </c>
      <c r="D46" s="75" t="s">
        <v>501</v>
      </c>
      <c r="E46" s="6">
        <f t="shared" si="1"/>
        <v>5</v>
      </c>
      <c r="F46" s="48">
        <v>0</v>
      </c>
      <c r="G46" s="6" t="str">
        <f t="shared" si="2"/>
        <v/>
      </c>
      <c r="H46" s="58">
        <f t="shared" si="3"/>
        <v>5</v>
      </c>
    </row>
    <row r="47" spans="1:8" ht="15.75" customHeight="1">
      <c r="A47" s="8" t="s">
        <v>2658</v>
      </c>
      <c r="B47" s="73">
        <v>45373</v>
      </c>
      <c r="C47" s="80" t="s">
        <v>2550</v>
      </c>
      <c r="D47" s="75" t="s">
        <v>5112</v>
      </c>
      <c r="E47" s="6">
        <f t="shared" si="1"/>
        <v>12.19</v>
      </c>
      <c r="F47" s="48">
        <v>2</v>
      </c>
      <c r="G47" s="6">
        <f t="shared" si="2"/>
        <v>6.0949999999999998</v>
      </c>
      <c r="H47" s="58">
        <f t="shared" si="3"/>
        <v>6.0949999999999998</v>
      </c>
    </row>
    <row r="48" spans="1:8" ht="15.75" customHeight="1">
      <c r="A48" s="8" t="s">
        <v>2658</v>
      </c>
      <c r="B48" s="76">
        <v>45358</v>
      </c>
      <c r="C48" s="80" t="s">
        <v>5113</v>
      </c>
      <c r="D48" s="77" t="s">
        <v>1077</v>
      </c>
      <c r="E48" s="6">
        <f t="shared" si="1"/>
        <v>1.9</v>
      </c>
      <c r="F48" s="48">
        <v>1</v>
      </c>
      <c r="G48" s="6">
        <f t="shared" si="2"/>
        <v>1.9</v>
      </c>
      <c r="H48" s="58">
        <f t="shared" si="3"/>
        <v>0</v>
      </c>
    </row>
    <row r="49" spans="1:8" ht="15.75" customHeight="1">
      <c r="A49" s="8" t="s">
        <v>2658</v>
      </c>
      <c r="B49" s="76">
        <v>45376</v>
      </c>
      <c r="C49" s="80" t="s">
        <v>4973</v>
      </c>
      <c r="D49" s="75" t="s">
        <v>5114</v>
      </c>
      <c r="E49" s="6">
        <f t="shared" si="1"/>
        <v>100.09</v>
      </c>
      <c r="F49" s="48">
        <v>1.3</v>
      </c>
      <c r="G49" s="6">
        <f t="shared" si="2"/>
        <v>76.992307692307691</v>
      </c>
      <c r="H49" s="58">
        <f t="shared" si="3"/>
        <v>23.097692307692313</v>
      </c>
    </row>
    <row r="50" spans="1:8" ht="15.75" customHeight="1">
      <c r="A50" s="8" t="s">
        <v>2658</v>
      </c>
      <c r="B50" s="76">
        <v>45362</v>
      </c>
      <c r="C50" s="80" t="s">
        <v>4973</v>
      </c>
      <c r="D50" s="75" t="s">
        <v>5115</v>
      </c>
      <c r="E50" s="6">
        <f t="shared" si="1"/>
        <v>94.09</v>
      </c>
      <c r="F50" s="48">
        <v>0</v>
      </c>
      <c r="G50" s="6" t="str">
        <f t="shared" si="2"/>
        <v/>
      </c>
      <c r="H50" s="58">
        <f t="shared" si="3"/>
        <v>94.09</v>
      </c>
    </row>
    <row r="51" spans="1:8" ht="15.75" customHeight="1">
      <c r="A51" s="8" t="s">
        <v>2658</v>
      </c>
      <c r="B51" s="73">
        <v>45383</v>
      </c>
      <c r="C51" s="80" t="s">
        <v>5116</v>
      </c>
      <c r="D51" s="75" t="s">
        <v>56</v>
      </c>
      <c r="E51" s="6">
        <f t="shared" si="1"/>
        <v>4.8</v>
      </c>
      <c r="F51" s="49">
        <v>2</v>
      </c>
      <c r="G51" s="6">
        <f t="shared" si="2"/>
        <v>2.4</v>
      </c>
      <c r="H51" s="58">
        <f t="shared" si="3"/>
        <v>2.4</v>
      </c>
    </row>
    <row r="52" spans="1:8" ht="15.75" customHeight="1">
      <c r="A52" s="8" t="s">
        <v>2658</v>
      </c>
      <c r="B52" s="73">
        <v>45379</v>
      </c>
      <c r="C52" s="80" t="s">
        <v>3768</v>
      </c>
      <c r="D52" s="75" t="s">
        <v>12</v>
      </c>
      <c r="E52" s="6">
        <f t="shared" si="1"/>
        <v>36.4</v>
      </c>
      <c r="F52" s="48">
        <v>2</v>
      </c>
      <c r="G52" s="6">
        <f t="shared" si="2"/>
        <v>18.2</v>
      </c>
      <c r="H52" s="58">
        <f t="shared" si="3"/>
        <v>18.2</v>
      </c>
    </row>
    <row r="53" spans="1:8" ht="15.75" customHeight="1">
      <c r="A53" s="8" t="s">
        <v>2658</v>
      </c>
      <c r="B53" s="73">
        <v>45372</v>
      </c>
      <c r="C53" s="80" t="s">
        <v>3025</v>
      </c>
      <c r="D53" s="75" t="s">
        <v>3196</v>
      </c>
      <c r="E53" s="6">
        <f t="shared" si="1"/>
        <v>17.399999999999999</v>
      </c>
      <c r="F53" s="48">
        <v>2</v>
      </c>
      <c r="G53" s="6">
        <f t="shared" si="2"/>
        <v>8.6999999999999993</v>
      </c>
      <c r="H53" s="58">
        <f t="shared" si="3"/>
        <v>8.6999999999999993</v>
      </c>
    </row>
    <row r="54" spans="1:8" ht="15.75" customHeight="1">
      <c r="A54" s="8" t="s">
        <v>2658</v>
      </c>
      <c r="B54" s="76">
        <v>45365</v>
      </c>
      <c r="C54" s="80" t="s">
        <v>3025</v>
      </c>
      <c r="D54" s="75" t="s">
        <v>498</v>
      </c>
      <c r="E54" s="6">
        <f t="shared" si="1"/>
        <v>5.2</v>
      </c>
      <c r="F54" s="48">
        <v>2</v>
      </c>
      <c r="G54" s="6">
        <f t="shared" si="2"/>
        <v>2.6</v>
      </c>
      <c r="H54" s="58">
        <f t="shared" si="3"/>
        <v>2.6</v>
      </c>
    </row>
    <row r="55" spans="1:8" ht="15.75" customHeight="1">
      <c r="A55" s="8" t="s">
        <v>2658</v>
      </c>
      <c r="B55" s="76">
        <v>45366</v>
      </c>
      <c r="C55" s="80" t="s">
        <v>3025</v>
      </c>
      <c r="D55" s="75" t="s">
        <v>2545</v>
      </c>
      <c r="E55" s="6">
        <f t="shared" si="1"/>
        <v>3.2</v>
      </c>
      <c r="F55" s="48">
        <v>2</v>
      </c>
      <c r="G55" s="6">
        <f t="shared" si="2"/>
        <v>1.6</v>
      </c>
      <c r="H55" s="58">
        <f t="shared" si="3"/>
        <v>1.6</v>
      </c>
    </row>
    <row r="56" spans="1:8" ht="15.75" customHeight="1">
      <c r="A56" s="8" t="s">
        <v>2658</v>
      </c>
      <c r="B56" s="73">
        <v>45355</v>
      </c>
      <c r="C56" s="80" t="s">
        <v>3025</v>
      </c>
      <c r="D56" s="75" t="s">
        <v>5117</v>
      </c>
      <c r="E56" s="6">
        <f t="shared" si="1"/>
        <v>2.61</v>
      </c>
      <c r="F56" s="48">
        <v>2</v>
      </c>
      <c r="G56" s="6">
        <f t="shared" si="2"/>
        <v>1.3049999999999999</v>
      </c>
      <c r="H56" s="58">
        <f t="shared" si="3"/>
        <v>1.3049999999999999</v>
      </c>
    </row>
    <row r="57" spans="1:8" ht="15.75" customHeight="1">
      <c r="A57" s="8" t="s">
        <v>2658</v>
      </c>
      <c r="B57" s="73">
        <v>45353</v>
      </c>
      <c r="C57" s="80" t="s">
        <v>3025</v>
      </c>
      <c r="D57" s="75" t="s">
        <v>4144</v>
      </c>
      <c r="E57" s="6">
        <f t="shared" si="1"/>
        <v>1.85</v>
      </c>
      <c r="F57" s="48">
        <v>2</v>
      </c>
      <c r="G57" s="6">
        <f t="shared" si="2"/>
        <v>0.92500000000000004</v>
      </c>
      <c r="H57" s="58">
        <f t="shared" si="3"/>
        <v>0.92500000000000004</v>
      </c>
    </row>
    <row r="58" spans="1:8" ht="15.75" customHeight="1">
      <c r="A58" s="8" t="s">
        <v>2658</v>
      </c>
      <c r="B58" s="76">
        <v>45383</v>
      </c>
      <c r="C58" s="80" t="s">
        <v>3025</v>
      </c>
      <c r="D58" s="75" t="s">
        <v>387</v>
      </c>
      <c r="E58" s="6">
        <f t="shared" si="1"/>
        <v>1</v>
      </c>
      <c r="F58" s="48">
        <v>2</v>
      </c>
      <c r="G58" s="6">
        <f t="shared" si="2"/>
        <v>0.5</v>
      </c>
      <c r="H58" s="58">
        <f t="shared" si="3"/>
        <v>0.5</v>
      </c>
    </row>
    <row r="59" spans="1:8" ht="15.75" customHeight="1">
      <c r="A59" s="8" t="s">
        <v>2658</v>
      </c>
      <c r="B59" s="73">
        <v>45371</v>
      </c>
      <c r="C59" s="80" t="s">
        <v>5118</v>
      </c>
      <c r="D59" s="75" t="s">
        <v>4498</v>
      </c>
      <c r="E59" s="6">
        <f t="shared" si="1"/>
        <v>13.99</v>
      </c>
      <c r="F59" s="48">
        <v>2</v>
      </c>
      <c r="G59" s="6">
        <f t="shared" si="2"/>
        <v>6.9950000000000001</v>
      </c>
      <c r="H59" s="58">
        <f t="shared" si="3"/>
        <v>6.9950000000000001</v>
      </c>
    </row>
    <row r="60" spans="1:8" ht="15.75" customHeight="1">
      <c r="A60" s="8" t="s">
        <v>2658</v>
      </c>
      <c r="B60" s="76">
        <v>45379</v>
      </c>
      <c r="C60" s="80" t="s">
        <v>5119</v>
      </c>
      <c r="D60" s="75" t="s">
        <v>648</v>
      </c>
      <c r="E60" s="6">
        <f t="shared" si="1"/>
        <v>22</v>
      </c>
      <c r="F60" s="48">
        <v>2</v>
      </c>
      <c r="G60" s="6">
        <f t="shared" si="2"/>
        <v>11</v>
      </c>
      <c r="H60" s="58">
        <f t="shared" si="3"/>
        <v>11</v>
      </c>
    </row>
    <row r="61" spans="1:8" ht="15.75" customHeight="1">
      <c r="A61" s="8" t="s">
        <v>2658</v>
      </c>
      <c r="B61" s="73">
        <v>45372</v>
      </c>
      <c r="C61" s="80" t="s">
        <v>5120</v>
      </c>
      <c r="D61" s="75" t="s">
        <v>5121</v>
      </c>
      <c r="E61" s="6">
        <f t="shared" si="1"/>
        <v>69.25</v>
      </c>
      <c r="F61" s="48">
        <v>2</v>
      </c>
      <c r="G61" s="6">
        <f t="shared" si="2"/>
        <v>34.625</v>
      </c>
      <c r="H61" s="58">
        <f t="shared" si="3"/>
        <v>34.625</v>
      </c>
    </row>
    <row r="62" spans="1:8" ht="15.75" customHeight="1">
      <c r="A62" s="8" t="s">
        <v>2658</v>
      </c>
      <c r="B62" s="73">
        <v>45357</v>
      </c>
      <c r="C62" s="80" t="s">
        <v>1036</v>
      </c>
      <c r="D62" s="75" t="s">
        <v>5122</v>
      </c>
      <c r="E62" s="6">
        <f t="shared" si="1"/>
        <v>27.75</v>
      </c>
      <c r="F62" s="48">
        <v>2</v>
      </c>
      <c r="G62" s="6">
        <f t="shared" si="2"/>
        <v>13.875</v>
      </c>
      <c r="H62" s="58">
        <f t="shared" si="3"/>
        <v>13.875</v>
      </c>
    </row>
    <row r="63" spans="1:8" ht="15.75" customHeight="1">
      <c r="A63" s="8" t="s">
        <v>2658</v>
      </c>
      <c r="B63" s="73">
        <v>45353</v>
      </c>
      <c r="C63" s="80" t="s">
        <v>5123</v>
      </c>
      <c r="D63" s="75" t="s">
        <v>68</v>
      </c>
      <c r="E63" s="6">
        <f t="shared" si="1"/>
        <v>1.7</v>
      </c>
      <c r="F63" s="48">
        <v>2</v>
      </c>
      <c r="G63" s="6">
        <f t="shared" si="2"/>
        <v>0.85</v>
      </c>
      <c r="H63" s="58">
        <f t="shared" si="3"/>
        <v>0.85</v>
      </c>
    </row>
    <row r="64" spans="1:8" ht="15.75" customHeight="1">
      <c r="A64" s="8" t="s">
        <v>2658</v>
      </c>
      <c r="B64" s="73">
        <v>45363</v>
      </c>
      <c r="C64" s="80" t="s">
        <v>5124</v>
      </c>
      <c r="D64" s="75" t="s">
        <v>5125</v>
      </c>
      <c r="E64" s="6">
        <f t="shared" si="1"/>
        <v>58.09</v>
      </c>
      <c r="F64" s="48">
        <v>2</v>
      </c>
      <c r="G64" s="6">
        <f t="shared" si="2"/>
        <v>29.045000000000002</v>
      </c>
      <c r="H64" s="58">
        <f t="shared" si="3"/>
        <v>29.045000000000002</v>
      </c>
    </row>
    <row r="65" spans="1:8" ht="15.75" customHeight="1">
      <c r="A65" s="8" t="s">
        <v>2658</v>
      </c>
      <c r="B65" s="73">
        <v>45377</v>
      </c>
      <c r="C65" s="80" t="s">
        <v>5126</v>
      </c>
      <c r="D65" s="75" t="s">
        <v>2122</v>
      </c>
      <c r="E65" s="6">
        <f t="shared" si="1"/>
        <v>11.6</v>
      </c>
      <c r="F65" s="48">
        <v>2</v>
      </c>
      <c r="G65" s="6">
        <f t="shared" si="2"/>
        <v>5.8</v>
      </c>
      <c r="H65" s="58">
        <f t="shared" si="3"/>
        <v>5.8</v>
      </c>
    </row>
    <row r="66" spans="1:8" ht="15.75" customHeight="1">
      <c r="A66" s="8" t="s">
        <v>2658</v>
      </c>
      <c r="B66" s="76">
        <v>45370</v>
      </c>
      <c r="C66" s="80" t="s">
        <v>5126</v>
      </c>
      <c r="D66" s="75" t="s">
        <v>2780</v>
      </c>
      <c r="E66" s="6">
        <f t="shared" si="1"/>
        <v>4.0999999999999996</v>
      </c>
      <c r="F66" s="48">
        <v>0</v>
      </c>
      <c r="G66" s="6" t="str">
        <f t="shared" si="2"/>
        <v/>
      </c>
      <c r="H66" s="58">
        <f t="shared" si="3"/>
        <v>4.0999999999999996</v>
      </c>
    </row>
    <row r="67" spans="1:8" ht="15.75" customHeight="1">
      <c r="A67" s="8" t="s">
        <v>2658</v>
      </c>
      <c r="B67" s="73">
        <v>45384</v>
      </c>
      <c r="C67" s="80" t="s">
        <v>5126</v>
      </c>
      <c r="D67" s="75" t="s">
        <v>2780</v>
      </c>
      <c r="E67" s="6">
        <f t="shared" si="1"/>
        <v>4.0999999999999996</v>
      </c>
      <c r="F67" s="49">
        <v>0</v>
      </c>
      <c r="G67" s="6" t="str">
        <f t="shared" si="2"/>
        <v/>
      </c>
      <c r="H67" s="58">
        <f t="shared" si="3"/>
        <v>4.0999999999999996</v>
      </c>
    </row>
    <row r="68" spans="1:8" ht="15.75" customHeight="1">
      <c r="A68" s="8" t="s">
        <v>2658</v>
      </c>
      <c r="B68" s="73">
        <v>45353</v>
      </c>
      <c r="C68" s="80" t="s">
        <v>5126</v>
      </c>
      <c r="D68" s="75" t="s">
        <v>572</v>
      </c>
      <c r="E68" s="6">
        <f t="shared" si="1"/>
        <v>3.9</v>
      </c>
      <c r="F68" s="48">
        <v>0</v>
      </c>
      <c r="G68" s="6" t="str">
        <f t="shared" si="2"/>
        <v/>
      </c>
      <c r="H68" s="58">
        <f t="shared" si="3"/>
        <v>3.9</v>
      </c>
    </row>
    <row r="69" spans="1:8" ht="15.75" customHeight="1">
      <c r="A69" s="8" t="s">
        <v>2658</v>
      </c>
      <c r="B69" s="73">
        <v>45377</v>
      </c>
      <c r="C69" s="82" t="s">
        <v>5127</v>
      </c>
      <c r="D69" s="77" t="s">
        <v>5128</v>
      </c>
      <c r="E69" s="6">
        <f t="shared" si="1"/>
        <v>44.59</v>
      </c>
      <c r="F69" s="48">
        <v>2</v>
      </c>
      <c r="G69" s="6">
        <f t="shared" si="2"/>
        <v>22.295000000000002</v>
      </c>
      <c r="H69" s="58">
        <f t="shared" si="3"/>
        <v>22.295000000000002</v>
      </c>
    </row>
    <row r="70" spans="1:8" ht="15.75" customHeight="1">
      <c r="A70" s="8" t="s">
        <v>2658</v>
      </c>
      <c r="B70" s="76">
        <v>45370</v>
      </c>
      <c r="C70" s="80" t="s">
        <v>4211</v>
      </c>
      <c r="D70" s="75" t="s">
        <v>5129</v>
      </c>
      <c r="E70" s="6">
        <f t="shared" si="1"/>
        <v>43.16</v>
      </c>
      <c r="F70" s="48">
        <v>2</v>
      </c>
      <c r="G70" s="6">
        <f t="shared" si="2"/>
        <v>21.58</v>
      </c>
      <c r="H70" s="58">
        <f t="shared" si="3"/>
        <v>21.58</v>
      </c>
    </row>
    <row r="71" spans="1:8" ht="15.75" customHeight="1">
      <c r="A71" s="8" t="s">
        <v>2658</v>
      </c>
      <c r="B71" s="73">
        <v>45382</v>
      </c>
      <c r="C71" s="80" t="s">
        <v>5130</v>
      </c>
      <c r="D71" s="75" t="s">
        <v>5131</v>
      </c>
      <c r="E71" s="6">
        <f t="shared" si="1"/>
        <v>23.08</v>
      </c>
      <c r="F71" s="48">
        <v>2</v>
      </c>
      <c r="G71" s="6">
        <f t="shared" si="2"/>
        <v>11.54</v>
      </c>
      <c r="H71" s="58">
        <f t="shared" si="3"/>
        <v>11.54</v>
      </c>
    </row>
    <row r="72" spans="1:8" ht="15.75" customHeight="1">
      <c r="A72" s="8" t="s">
        <v>2658</v>
      </c>
      <c r="B72" s="76">
        <v>45361</v>
      </c>
      <c r="C72" s="80" t="s">
        <v>5132</v>
      </c>
      <c r="D72" s="75" t="s">
        <v>1178</v>
      </c>
      <c r="E72" s="6">
        <f t="shared" si="1"/>
        <v>7.8</v>
      </c>
      <c r="F72" s="48">
        <v>2</v>
      </c>
      <c r="G72" s="6">
        <f t="shared" si="2"/>
        <v>3.9</v>
      </c>
      <c r="H72" s="58">
        <f t="shared" si="3"/>
        <v>3.9</v>
      </c>
    </row>
    <row r="73" spans="1:8" ht="15.75" customHeight="1">
      <c r="A73" s="8" t="s">
        <v>2658</v>
      </c>
      <c r="B73" s="73">
        <v>45361</v>
      </c>
      <c r="C73" s="80" t="s">
        <v>5132</v>
      </c>
      <c r="D73" s="75" t="s">
        <v>505</v>
      </c>
      <c r="E73" s="6">
        <f t="shared" si="1"/>
        <v>5.5</v>
      </c>
      <c r="F73" s="48">
        <v>2</v>
      </c>
      <c r="G73" s="6">
        <f t="shared" si="2"/>
        <v>2.75</v>
      </c>
      <c r="H73" s="58">
        <f t="shared" si="3"/>
        <v>2.75</v>
      </c>
    </row>
    <row r="74" spans="1:8" ht="15.75" customHeight="1">
      <c r="A74" s="8" t="s">
        <v>2658</v>
      </c>
      <c r="B74" s="73">
        <v>45361</v>
      </c>
      <c r="C74" s="80" t="s">
        <v>3950</v>
      </c>
      <c r="D74" s="75" t="s">
        <v>1057</v>
      </c>
      <c r="E74" s="6">
        <f t="shared" si="1"/>
        <v>5.4</v>
      </c>
      <c r="F74" s="48">
        <v>2</v>
      </c>
      <c r="G74" s="6">
        <f t="shared" si="2"/>
        <v>2.7</v>
      </c>
      <c r="H74" s="58">
        <f t="shared" si="3"/>
        <v>2.7</v>
      </c>
    </row>
    <row r="75" spans="1:8" ht="15.75" customHeight="1">
      <c r="A75" s="8" t="s">
        <v>2658</v>
      </c>
      <c r="B75" s="76">
        <v>45379</v>
      </c>
      <c r="C75" s="80" t="s">
        <v>5133</v>
      </c>
      <c r="D75" s="77" t="s">
        <v>505</v>
      </c>
      <c r="E75" s="6">
        <f t="shared" si="1"/>
        <v>5.5</v>
      </c>
      <c r="F75" s="48">
        <v>2</v>
      </c>
      <c r="G75" s="6">
        <f t="shared" si="2"/>
        <v>2.75</v>
      </c>
      <c r="H75" s="58">
        <f t="shared" si="3"/>
        <v>2.75</v>
      </c>
    </row>
    <row r="76" spans="1:8" ht="15.75" customHeight="1">
      <c r="A76" s="8" t="s">
        <v>2658</v>
      </c>
      <c r="B76" s="76">
        <v>45379</v>
      </c>
      <c r="C76" s="80" t="s">
        <v>5133</v>
      </c>
      <c r="D76" s="75" t="s">
        <v>2545</v>
      </c>
      <c r="E76" s="6">
        <f t="shared" si="1"/>
        <v>3.2</v>
      </c>
      <c r="F76" s="48">
        <v>2</v>
      </c>
      <c r="G76" s="6">
        <f t="shared" si="2"/>
        <v>1.6</v>
      </c>
      <c r="H76" s="58">
        <f t="shared" si="3"/>
        <v>1.6</v>
      </c>
    </row>
    <row r="77" spans="1:8" ht="15.75" customHeight="1">
      <c r="A77" s="8" t="s">
        <v>2658</v>
      </c>
      <c r="B77" s="76">
        <v>45368</v>
      </c>
      <c r="C77" s="80" t="s">
        <v>3419</v>
      </c>
      <c r="D77" s="75" t="s">
        <v>2569</v>
      </c>
      <c r="E77" s="6">
        <f t="shared" si="1"/>
        <v>682</v>
      </c>
      <c r="F77" s="48">
        <v>2</v>
      </c>
      <c r="G77" s="6">
        <f t="shared" si="2"/>
        <v>341</v>
      </c>
      <c r="H77" s="58">
        <f t="shared" si="3"/>
        <v>341</v>
      </c>
    </row>
    <row r="78" spans="1:8" ht="15.75" customHeight="1">
      <c r="A78" s="8" t="s">
        <v>2658</v>
      </c>
      <c r="B78" s="76">
        <v>45370</v>
      </c>
      <c r="C78" s="80" t="s">
        <v>3805</v>
      </c>
      <c r="D78" s="75" t="s">
        <v>5134</v>
      </c>
      <c r="E78" s="6">
        <f t="shared" si="1"/>
        <v>12.98</v>
      </c>
      <c r="F78" s="48">
        <v>2</v>
      </c>
      <c r="G78" s="6">
        <f t="shared" si="2"/>
        <v>6.49</v>
      </c>
      <c r="H78" s="58">
        <f t="shared" si="3"/>
        <v>6.49</v>
      </c>
    </row>
    <row r="79" spans="1:8" ht="15.75" customHeight="1">
      <c r="A79" s="8" t="s">
        <v>2658</v>
      </c>
      <c r="B79" s="73">
        <v>45354</v>
      </c>
      <c r="C79" s="80" t="s">
        <v>5135</v>
      </c>
      <c r="D79" s="75" t="s">
        <v>3875</v>
      </c>
      <c r="E79" s="6">
        <f t="shared" si="1"/>
        <v>20.6</v>
      </c>
      <c r="F79" s="48">
        <v>2</v>
      </c>
      <c r="G79" s="6">
        <f t="shared" si="2"/>
        <v>10.3</v>
      </c>
      <c r="H79" s="58">
        <f t="shared" si="3"/>
        <v>10.3</v>
      </c>
    </row>
    <row r="80" spans="1:8" ht="15.75" customHeight="1">
      <c r="A80" s="8" t="s">
        <v>2658</v>
      </c>
      <c r="B80" s="76">
        <v>45379</v>
      </c>
      <c r="C80" s="80" t="s">
        <v>5136</v>
      </c>
      <c r="D80" s="75" t="s">
        <v>5137</v>
      </c>
      <c r="E80" s="6">
        <f t="shared" si="1"/>
        <v>158</v>
      </c>
      <c r="F80" s="48">
        <v>3</v>
      </c>
      <c r="G80" s="6">
        <f t="shared" si="2"/>
        <v>52.666666666666664</v>
      </c>
      <c r="H80" s="58">
        <f t="shared" si="3"/>
        <v>105.33333333333334</v>
      </c>
    </row>
    <row r="81" spans="1:8" ht="15.75" customHeight="1">
      <c r="A81" s="8" t="s">
        <v>2658</v>
      </c>
      <c r="B81" s="73">
        <v>45355</v>
      </c>
      <c r="C81" s="80" t="s">
        <v>5138</v>
      </c>
      <c r="D81" s="75" t="s">
        <v>1092</v>
      </c>
      <c r="E81" s="6">
        <f t="shared" si="1"/>
        <v>13.9</v>
      </c>
      <c r="F81" s="48">
        <v>0</v>
      </c>
      <c r="G81" s="6" t="str">
        <f t="shared" si="2"/>
        <v/>
      </c>
      <c r="H81" s="58">
        <f t="shared" si="3"/>
        <v>13.9</v>
      </c>
    </row>
    <row r="82" spans="1:8" ht="15.75" customHeight="1">
      <c r="A82" s="8" t="s">
        <v>2658</v>
      </c>
      <c r="B82" s="73">
        <v>45357</v>
      </c>
      <c r="C82" s="80" t="s">
        <v>5138</v>
      </c>
      <c r="D82" s="75" t="s">
        <v>1092</v>
      </c>
      <c r="E82" s="6">
        <f t="shared" si="1"/>
        <v>13.9</v>
      </c>
      <c r="F82" s="48">
        <v>0</v>
      </c>
      <c r="G82" s="6" t="str">
        <f t="shared" si="2"/>
        <v/>
      </c>
      <c r="H82" s="58">
        <f t="shared" si="3"/>
        <v>13.9</v>
      </c>
    </row>
    <row r="83" spans="1:8" ht="15.75" customHeight="1">
      <c r="A83" s="8" t="s">
        <v>2658</v>
      </c>
      <c r="B83" s="73">
        <v>45359</v>
      </c>
      <c r="C83" s="80" t="s">
        <v>5138</v>
      </c>
      <c r="D83" s="75" t="s">
        <v>1092</v>
      </c>
      <c r="E83" s="6">
        <f t="shared" si="1"/>
        <v>13.9</v>
      </c>
      <c r="F83" s="48">
        <v>0</v>
      </c>
      <c r="G83" s="6" t="str">
        <f t="shared" si="2"/>
        <v/>
      </c>
      <c r="H83" s="58">
        <f t="shared" si="3"/>
        <v>13.9</v>
      </c>
    </row>
    <row r="84" spans="1:8" ht="15.75" customHeight="1">
      <c r="A84" s="8" t="s">
        <v>2658</v>
      </c>
      <c r="B84" s="73">
        <v>45362</v>
      </c>
      <c r="C84" s="80" t="s">
        <v>5138</v>
      </c>
      <c r="D84" s="75" t="s">
        <v>1092</v>
      </c>
      <c r="E84" s="6">
        <f t="shared" si="1"/>
        <v>13.9</v>
      </c>
      <c r="F84" s="48">
        <v>0</v>
      </c>
      <c r="G84" s="6" t="str">
        <f t="shared" si="2"/>
        <v/>
      </c>
      <c r="H84" s="58">
        <f t="shared" si="3"/>
        <v>13.9</v>
      </c>
    </row>
    <row r="85" spans="1:8" ht="15.75" customHeight="1">
      <c r="A85" s="8" t="s">
        <v>2658</v>
      </c>
      <c r="B85" s="73">
        <v>45364</v>
      </c>
      <c r="C85" s="80" t="s">
        <v>5138</v>
      </c>
      <c r="D85" s="75" t="s">
        <v>1092</v>
      </c>
      <c r="E85" s="6">
        <f t="shared" si="1"/>
        <v>13.9</v>
      </c>
      <c r="F85" s="48">
        <v>0</v>
      </c>
      <c r="G85" s="6" t="str">
        <f t="shared" si="2"/>
        <v/>
      </c>
      <c r="H85" s="58">
        <f t="shared" si="3"/>
        <v>13.9</v>
      </c>
    </row>
    <row r="86" spans="1:8" ht="15.75" customHeight="1">
      <c r="A86" s="8" t="s">
        <v>2658</v>
      </c>
      <c r="B86" s="73">
        <v>45365</v>
      </c>
      <c r="C86" s="80" t="s">
        <v>5138</v>
      </c>
      <c r="D86" s="75" t="s">
        <v>1092</v>
      </c>
      <c r="E86" s="6">
        <f t="shared" si="1"/>
        <v>13.9</v>
      </c>
      <c r="F86" s="48">
        <v>0</v>
      </c>
      <c r="G86" s="6" t="str">
        <f t="shared" si="2"/>
        <v/>
      </c>
      <c r="H86" s="58">
        <f t="shared" si="3"/>
        <v>13.9</v>
      </c>
    </row>
    <row r="87" spans="1:8" ht="15.75" customHeight="1">
      <c r="A87" s="8" t="s">
        <v>2658</v>
      </c>
      <c r="B87" s="73">
        <v>45369</v>
      </c>
      <c r="C87" s="80" t="s">
        <v>5138</v>
      </c>
      <c r="D87" s="75" t="s">
        <v>1092</v>
      </c>
      <c r="E87" s="6">
        <f t="shared" si="1"/>
        <v>13.9</v>
      </c>
      <c r="F87" s="48">
        <v>0</v>
      </c>
      <c r="G87" s="6" t="str">
        <f t="shared" si="2"/>
        <v/>
      </c>
      <c r="H87" s="58">
        <f t="shared" si="3"/>
        <v>13.9</v>
      </c>
    </row>
    <row r="88" spans="1:8" ht="15.75" customHeight="1">
      <c r="A88" s="8" t="s">
        <v>2658</v>
      </c>
      <c r="B88" s="76">
        <v>45371</v>
      </c>
      <c r="C88" s="80" t="s">
        <v>5138</v>
      </c>
      <c r="D88" s="75" t="s">
        <v>1092</v>
      </c>
      <c r="E88" s="6">
        <f t="shared" si="1"/>
        <v>13.9</v>
      </c>
      <c r="F88" s="48">
        <v>0</v>
      </c>
      <c r="G88" s="6" t="str">
        <f t="shared" si="2"/>
        <v/>
      </c>
      <c r="H88" s="58">
        <f t="shared" si="3"/>
        <v>13.9</v>
      </c>
    </row>
    <row r="89" spans="1:8" ht="15.75" customHeight="1">
      <c r="A89" s="8" t="s">
        <v>2658</v>
      </c>
      <c r="B89" s="73">
        <v>45376</v>
      </c>
      <c r="C89" s="80" t="s">
        <v>5138</v>
      </c>
      <c r="D89" s="75" t="s">
        <v>1092</v>
      </c>
      <c r="E89" s="6">
        <f t="shared" si="1"/>
        <v>13.9</v>
      </c>
      <c r="F89" s="48">
        <v>0</v>
      </c>
      <c r="G89" s="6" t="str">
        <f t="shared" si="2"/>
        <v/>
      </c>
      <c r="H89" s="58">
        <f t="shared" si="3"/>
        <v>13.9</v>
      </c>
    </row>
    <row r="90" spans="1:8" ht="15.75" customHeight="1">
      <c r="A90" s="8" t="s">
        <v>2658</v>
      </c>
      <c r="B90" s="73">
        <v>45383</v>
      </c>
      <c r="C90" s="80" t="s">
        <v>5138</v>
      </c>
      <c r="D90" s="75" t="s">
        <v>1092</v>
      </c>
      <c r="E90" s="6">
        <f t="shared" si="1"/>
        <v>13.9</v>
      </c>
      <c r="F90" s="48">
        <v>0</v>
      </c>
      <c r="G90" s="6" t="str">
        <f t="shared" si="2"/>
        <v/>
      </c>
      <c r="H90" s="58">
        <f t="shared" si="3"/>
        <v>13.9</v>
      </c>
    </row>
    <row r="91" spans="1:8" ht="15.75" customHeight="1">
      <c r="A91" s="8" t="s">
        <v>2658</v>
      </c>
      <c r="B91" s="76">
        <v>45360</v>
      </c>
      <c r="C91" s="80" t="s">
        <v>4517</v>
      </c>
      <c r="D91" s="75" t="s">
        <v>5026</v>
      </c>
      <c r="E91" s="6">
        <f t="shared" si="1"/>
        <v>51.86</v>
      </c>
      <c r="F91" s="48">
        <v>2</v>
      </c>
      <c r="G91" s="6">
        <f t="shared" si="2"/>
        <v>25.93</v>
      </c>
      <c r="H91" s="58">
        <f t="shared" si="3"/>
        <v>25.93</v>
      </c>
    </row>
    <row r="92" spans="1:8" ht="15.75" customHeight="1">
      <c r="A92" s="8" t="s">
        <v>2658</v>
      </c>
      <c r="B92" s="73">
        <v>45373</v>
      </c>
      <c r="C92" s="80" t="s">
        <v>3959</v>
      </c>
      <c r="D92" s="75" t="s">
        <v>5139</v>
      </c>
      <c r="E92" s="6">
        <f t="shared" si="1"/>
        <v>276.85000000000002</v>
      </c>
      <c r="F92" s="48">
        <v>2</v>
      </c>
      <c r="G92" s="6">
        <f t="shared" si="2"/>
        <v>138.42500000000001</v>
      </c>
      <c r="H92" s="58">
        <f t="shared" si="3"/>
        <v>138.42500000000001</v>
      </c>
    </row>
    <row r="93" spans="1:8" ht="15.75" customHeight="1">
      <c r="A93" s="8" t="s">
        <v>2658</v>
      </c>
      <c r="B93" s="73">
        <v>45376</v>
      </c>
      <c r="C93" s="80" t="s">
        <v>3959</v>
      </c>
      <c r="D93" s="77" t="s">
        <v>1321</v>
      </c>
      <c r="E93" s="6">
        <f t="shared" si="1"/>
        <v>42.5</v>
      </c>
      <c r="F93" s="48">
        <v>2</v>
      </c>
      <c r="G93" s="6">
        <f t="shared" si="2"/>
        <v>21.25</v>
      </c>
      <c r="H93" s="58">
        <f t="shared" si="3"/>
        <v>21.25</v>
      </c>
    </row>
    <row r="94" spans="1:8" ht="15.75" customHeight="1">
      <c r="A94" s="8" t="s">
        <v>2658</v>
      </c>
      <c r="B94" s="73">
        <v>45358</v>
      </c>
      <c r="C94" s="80" t="s">
        <v>4634</v>
      </c>
      <c r="D94" s="75" t="s">
        <v>358</v>
      </c>
      <c r="E94" s="6">
        <f t="shared" si="1"/>
        <v>10</v>
      </c>
      <c r="F94" s="48">
        <v>2</v>
      </c>
      <c r="G94" s="6">
        <f t="shared" si="2"/>
        <v>5</v>
      </c>
      <c r="H94" s="58">
        <f t="shared" si="3"/>
        <v>5</v>
      </c>
    </row>
    <row r="95" spans="1:8" ht="15.75" customHeight="1">
      <c r="A95" s="8" t="s">
        <v>2658</v>
      </c>
      <c r="B95" s="73">
        <v>45359</v>
      </c>
      <c r="C95" s="80" t="s">
        <v>5140</v>
      </c>
      <c r="D95" s="75" t="s">
        <v>2122</v>
      </c>
      <c r="E95" s="6">
        <f t="shared" si="1"/>
        <v>11.6</v>
      </c>
      <c r="F95" s="48">
        <v>2</v>
      </c>
      <c r="G95" s="6">
        <f t="shared" si="2"/>
        <v>5.8</v>
      </c>
      <c r="H95" s="58">
        <f t="shared" si="3"/>
        <v>5.8</v>
      </c>
    </row>
    <row r="96" spans="1:8" ht="15.75" customHeight="1">
      <c r="A96" s="8" t="s">
        <v>2658</v>
      </c>
      <c r="B96" s="73">
        <v>45359</v>
      </c>
      <c r="C96" s="80" t="s">
        <v>2438</v>
      </c>
      <c r="D96" s="75" t="s">
        <v>5141</v>
      </c>
      <c r="E96" s="6">
        <f t="shared" si="1"/>
        <v>25.98</v>
      </c>
      <c r="F96" s="48">
        <v>2</v>
      </c>
      <c r="G96" s="6">
        <f t="shared" si="2"/>
        <v>12.99</v>
      </c>
      <c r="H96" s="58">
        <f t="shared" si="3"/>
        <v>12.99</v>
      </c>
    </row>
    <row r="97" spans="1:8" ht="15.75" customHeight="1">
      <c r="A97" s="8" t="s">
        <v>2658</v>
      </c>
      <c r="B97" s="73">
        <v>45358</v>
      </c>
      <c r="C97" s="80" t="s">
        <v>3397</v>
      </c>
      <c r="D97" s="75" t="s">
        <v>5142</v>
      </c>
      <c r="E97" s="6">
        <f t="shared" si="1"/>
        <v>36.24</v>
      </c>
      <c r="F97" s="48">
        <v>2</v>
      </c>
      <c r="G97" s="6">
        <f t="shared" si="2"/>
        <v>18.12</v>
      </c>
      <c r="H97" s="58">
        <f t="shared" si="3"/>
        <v>18.12</v>
      </c>
    </row>
    <row r="98" spans="1:8" ht="15.75" customHeight="1">
      <c r="A98" s="8" t="s">
        <v>2658</v>
      </c>
      <c r="B98" s="76">
        <v>45361</v>
      </c>
      <c r="C98" s="80" t="s">
        <v>3397</v>
      </c>
      <c r="D98" s="75" t="s">
        <v>3125</v>
      </c>
      <c r="E98" s="6">
        <f t="shared" si="1"/>
        <v>27.7</v>
      </c>
      <c r="F98" s="48">
        <v>2</v>
      </c>
      <c r="G98" s="6">
        <f t="shared" si="2"/>
        <v>13.85</v>
      </c>
      <c r="H98" s="58">
        <f t="shared" si="3"/>
        <v>13.85</v>
      </c>
    </row>
    <row r="99" spans="1:8" ht="15.75" customHeight="1">
      <c r="A99" s="8" t="s">
        <v>2658</v>
      </c>
      <c r="B99" s="76">
        <v>45371</v>
      </c>
      <c r="C99" s="80" t="s">
        <v>3397</v>
      </c>
      <c r="D99" s="75" t="s">
        <v>223</v>
      </c>
      <c r="E99" s="6">
        <f t="shared" si="1"/>
        <v>12.67</v>
      </c>
      <c r="F99" s="48">
        <v>2</v>
      </c>
      <c r="G99" s="6">
        <f t="shared" si="2"/>
        <v>6.335</v>
      </c>
      <c r="H99" s="58">
        <f t="shared" si="3"/>
        <v>6.335</v>
      </c>
    </row>
    <row r="100" spans="1:8" ht="15.75" customHeight="1">
      <c r="A100" s="8" t="s">
        <v>2658</v>
      </c>
      <c r="B100" s="73">
        <v>45358</v>
      </c>
      <c r="C100" s="80" t="s">
        <v>4546</v>
      </c>
      <c r="D100" s="75" t="s">
        <v>5143</v>
      </c>
      <c r="E100" s="6">
        <f t="shared" si="1"/>
        <v>61.92</v>
      </c>
      <c r="F100" s="48">
        <v>2</v>
      </c>
      <c r="G100" s="6">
        <f t="shared" si="2"/>
        <v>30.96</v>
      </c>
      <c r="H100" s="58">
        <f t="shared" si="3"/>
        <v>30.96</v>
      </c>
    </row>
    <row r="101" spans="1:8" ht="15.75" customHeight="1">
      <c r="A101" s="8" t="s">
        <v>2658</v>
      </c>
      <c r="B101" s="76">
        <v>45377</v>
      </c>
      <c r="C101" s="80" t="s">
        <v>4546</v>
      </c>
      <c r="D101" s="77" t="s">
        <v>5144</v>
      </c>
      <c r="E101" s="6">
        <f t="shared" si="1"/>
        <v>61.45</v>
      </c>
      <c r="F101" s="48">
        <v>2</v>
      </c>
      <c r="G101" s="6">
        <f t="shared" si="2"/>
        <v>30.725000000000001</v>
      </c>
      <c r="H101" s="58">
        <f t="shared" si="3"/>
        <v>30.725000000000001</v>
      </c>
    </row>
    <row r="102" spans="1:8" ht="15.75" customHeight="1">
      <c r="A102" s="8" t="s">
        <v>2658</v>
      </c>
      <c r="B102" s="73">
        <v>45371</v>
      </c>
      <c r="C102" s="80" t="s">
        <v>4546</v>
      </c>
      <c r="D102" s="75" t="s">
        <v>5145</v>
      </c>
      <c r="E102" s="6">
        <f t="shared" si="1"/>
        <v>60.13</v>
      </c>
      <c r="F102" s="48">
        <v>2</v>
      </c>
      <c r="G102" s="6">
        <f t="shared" si="2"/>
        <v>30.065000000000001</v>
      </c>
      <c r="H102" s="58">
        <f t="shared" si="3"/>
        <v>30.065000000000001</v>
      </c>
    </row>
    <row r="103" spans="1:8" ht="15.75" customHeight="1">
      <c r="A103" s="8" t="s">
        <v>2658</v>
      </c>
      <c r="B103" s="76">
        <v>45352</v>
      </c>
      <c r="C103" s="80" t="s">
        <v>4546</v>
      </c>
      <c r="D103" s="75" t="s">
        <v>5146</v>
      </c>
      <c r="E103" s="6">
        <f t="shared" si="1"/>
        <v>59.01</v>
      </c>
      <c r="F103" s="48">
        <v>2</v>
      </c>
      <c r="G103" s="6">
        <f t="shared" si="2"/>
        <v>29.504999999999999</v>
      </c>
      <c r="H103" s="58">
        <f t="shared" si="3"/>
        <v>29.504999999999999</v>
      </c>
    </row>
    <row r="104" spans="1:8" ht="15.75" customHeight="1">
      <c r="A104" s="8" t="s">
        <v>2658</v>
      </c>
      <c r="B104" s="73">
        <v>45358</v>
      </c>
      <c r="C104" s="80" t="s">
        <v>4546</v>
      </c>
      <c r="D104" s="75" t="s">
        <v>5147</v>
      </c>
      <c r="E104" s="6">
        <f t="shared" si="1"/>
        <v>24.39</v>
      </c>
      <c r="F104" s="48">
        <v>2</v>
      </c>
      <c r="G104" s="6">
        <f t="shared" si="2"/>
        <v>12.195</v>
      </c>
      <c r="H104" s="58">
        <f t="shared" si="3"/>
        <v>12.195</v>
      </c>
    </row>
    <row r="105" spans="1:8" ht="15.75" customHeight="1">
      <c r="A105" s="8" t="s">
        <v>2658</v>
      </c>
      <c r="B105" s="73">
        <v>45376</v>
      </c>
      <c r="C105" s="80" t="s">
        <v>4546</v>
      </c>
      <c r="D105" s="75" t="s">
        <v>4690</v>
      </c>
      <c r="E105" s="6">
        <f t="shared" si="1"/>
        <v>9.99</v>
      </c>
      <c r="F105" s="48">
        <v>2</v>
      </c>
      <c r="G105" s="6">
        <f t="shared" si="2"/>
        <v>4.9950000000000001</v>
      </c>
      <c r="H105" s="58">
        <f t="shared" si="3"/>
        <v>4.9950000000000001</v>
      </c>
    </row>
    <row r="106" spans="1:8" ht="15.75" customHeight="1">
      <c r="A106" s="8" t="s">
        <v>2658</v>
      </c>
      <c r="B106" s="73">
        <v>45352</v>
      </c>
      <c r="C106" s="80" t="s">
        <v>4546</v>
      </c>
      <c r="D106" s="75" t="s">
        <v>1241</v>
      </c>
      <c r="E106" s="6">
        <f t="shared" si="1"/>
        <v>8.1</v>
      </c>
      <c r="F106" s="48">
        <v>2</v>
      </c>
      <c r="G106" s="6">
        <f t="shared" si="2"/>
        <v>4.05</v>
      </c>
      <c r="H106" s="58">
        <f t="shared" si="3"/>
        <v>4.05</v>
      </c>
    </row>
    <row r="107" spans="1:8" ht="15.75" customHeight="1">
      <c r="A107" s="8" t="s">
        <v>2658</v>
      </c>
      <c r="B107" s="73">
        <v>45353</v>
      </c>
      <c r="C107" s="80" t="s">
        <v>5148</v>
      </c>
      <c r="D107" s="75" t="s">
        <v>5149</v>
      </c>
      <c r="E107" s="6">
        <v>-3.25</v>
      </c>
      <c r="F107" s="48">
        <v>2</v>
      </c>
      <c r="G107" s="6">
        <f t="shared" si="2"/>
        <v>-1.625</v>
      </c>
      <c r="H107" s="58">
        <f t="shared" si="3"/>
        <v>-1.625</v>
      </c>
    </row>
    <row r="108" spans="1:8" ht="15.75" customHeight="1">
      <c r="A108" s="8" t="s">
        <v>2658</v>
      </c>
      <c r="B108" s="73">
        <v>45377</v>
      </c>
      <c r="C108" s="82" t="s">
        <v>5148</v>
      </c>
      <c r="D108" s="77" t="s">
        <v>5150</v>
      </c>
      <c r="E108" s="6">
        <v>-3.37</v>
      </c>
      <c r="F108" s="48">
        <v>2</v>
      </c>
      <c r="G108" s="6">
        <f t="shared" si="2"/>
        <v>-1.6850000000000001</v>
      </c>
      <c r="H108" s="58">
        <f t="shared" si="3"/>
        <v>-1.6850000000000001</v>
      </c>
    </row>
    <row r="109" spans="1:8" ht="15.75" customHeight="1">
      <c r="A109" s="8" t="s">
        <v>2658</v>
      </c>
      <c r="B109" s="73">
        <v>45353</v>
      </c>
      <c r="C109" s="80" t="s">
        <v>4551</v>
      </c>
      <c r="D109" s="75" t="s">
        <v>3869</v>
      </c>
      <c r="E109" s="6">
        <f t="shared" ref="E109:E151" si="5">MID(D109,3,LEN(D109)-2)+0</f>
        <v>21.65</v>
      </c>
      <c r="F109" s="48">
        <v>2</v>
      </c>
      <c r="G109" s="6">
        <f t="shared" si="2"/>
        <v>10.824999999999999</v>
      </c>
      <c r="H109" s="58">
        <f t="shared" si="3"/>
        <v>10.824999999999999</v>
      </c>
    </row>
    <row r="110" spans="1:8" ht="15.75" customHeight="1">
      <c r="A110" s="8" t="s">
        <v>2658</v>
      </c>
      <c r="B110" s="76">
        <v>45371</v>
      </c>
      <c r="C110" s="80" t="s">
        <v>4551</v>
      </c>
      <c r="D110" s="75" t="s">
        <v>4983</v>
      </c>
      <c r="E110" s="6">
        <f t="shared" si="5"/>
        <v>12.54</v>
      </c>
      <c r="F110" s="48">
        <v>2</v>
      </c>
      <c r="G110" s="6">
        <f t="shared" si="2"/>
        <v>6.27</v>
      </c>
      <c r="H110" s="58">
        <f t="shared" si="3"/>
        <v>6.27</v>
      </c>
    </row>
    <row r="111" spans="1:8" ht="15.75" customHeight="1">
      <c r="A111" s="8" t="s">
        <v>2658</v>
      </c>
      <c r="B111" s="73">
        <v>45382</v>
      </c>
      <c r="C111" s="80" t="s">
        <v>5151</v>
      </c>
      <c r="D111" s="75" t="s">
        <v>5152</v>
      </c>
      <c r="E111" s="6">
        <f t="shared" si="5"/>
        <v>72.03</v>
      </c>
      <c r="F111" s="48">
        <v>2</v>
      </c>
      <c r="G111" s="6">
        <f t="shared" si="2"/>
        <v>36.015000000000001</v>
      </c>
      <c r="H111" s="58">
        <f t="shared" si="3"/>
        <v>36.015000000000001</v>
      </c>
    </row>
    <row r="112" spans="1:8" ht="15.75" customHeight="1">
      <c r="A112" s="8" t="s">
        <v>2658</v>
      </c>
      <c r="B112" s="73">
        <v>45366</v>
      </c>
      <c r="C112" s="80" t="s">
        <v>4143</v>
      </c>
      <c r="D112" s="75" t="s">
        <v>363</v>
      </c>
      <c r="E112" s="6">
        <f t="shared" si="5"/>
        <v>16</v>
      </c>
      <c r="F112" s="48">
        <v>0</v>
      </c>
      <c r="G112" s="6" t="str">
        <f t="shared" si="2"/>
        <v/>
      </c>
      <c r="H112" s="58">
        <f t="shared" si="3"/>
        <v>16</v>
      </c>
    </row>
    <row r="113" spans="1:8" ht="15.75" customHeight="1">
      <c r="A113" s="8" t="s">
        <v>2658</v>
      </c>
      <c r="B113" s="73">
        <v>45358</v>
      </c>
      <c r="C113" s="80" t="s">
        <v>3114</v>
      </c>
      <c r="D113" s="75" t="s">
        <v>5153</v>
      </c>
      <c r="E113" s="6">
        <f t="shared" si="5"/>
        <v>14.75</v>
      </c>
      <c r="F113" s="48">
        <v>2</v>
      </c>
      <c r="G113" s="6">
        <f t="shared" si="2"/>
        <v>7.375</v>
      </c>
      <c r="H113" s="58">
        <f t="shared" si="3"/>
        <v>7.375</v>
      </c>
    </row>
    <row r="114" spans="1:8" ht="15.75" customHeight="1">
      <c r="A114" s="8" t="s">
        <v>2658</v>
      </c>
      <c r="B114" s="73">
        <v>45384</v>
      </c>
      <c r="C114" s="80" t="s">
        <v>2062</v>
      </c>
      <c r="D114" s="75" t="s">
        <v>3984</v>
      </c>
      <c r="E114" s="6">
        <f t="shared" si="5"/>
        <v>6.24</v>
      </c>
      <c r="F114" s="49">
        <v>2</v>
      </c>
      <c r="G114" s="6">
        <f t="shared" si="2"/>
        <v>3.12</v>
      </c>
      <c r="H114" s="58">
        <f t="shared" si="3"/>
        <v>3.12</v>
      </c>
    </row>
    <row r="115" spans="1:8" ht="15.75" customHeight="1">
      <c r="A115" s="8" t="s">
        <v>2658</v>
      </c>
      <c r="B115" s="73">
        <v>45363</v>
      </c>
      <c r="C115" s="80" t="s">
        <v>2352</v>
      </c>
      <c r="D115" s="75" t="s">
        <v>4868</v>
      </c>
      <c r="E115" s="6">
        <f t="shared" si="5"/>
        <v>29.5</v>
      </c>
      <c r="F115" s="48">
        <v>2</v>
      </c>
      <c r="G115" s="6">
        <f t="shared" si="2"/>
        <v>14.75</v>
      </c>
      <c r="H115" s="58">
        <f t="shared" si="3"/>
        <v>14.75</v>
      </c>
    </row>
    <row r="116" spans="1:8" ht="15.75" customHeight="1">
      <c r="A116" s="8" t="s">
        <v>2658</v>
      </c>
      <c r="B116" s="76">
        <v>45354</v>
      </c>
      <c r="C116" s="80" t="s">
        <v>4532</v>
      </c>
      <c r="D116" s="75" t="s">
        <v>5154</v>
      </c>
      <c r="E116" s="6">
        <f t="shared" si="5"/>
        <v>30.6</v>
      </c>
      <c r="F116" s="48">
        <v>2</v>
      </c>
      <c r="G116" s="6">
        <f t="shared" si="2"/>
        <v>15.3</v>
      </c>
      <c r="H116" s="58">
        <f t="shared" si="3"/>
        <v>15.3</v>
      </c>
    </row>
    <row r="117" spans="1:8" ht="15.75" customHeight="1">
      <c r="A117" s="8" t="s">
        <v>2658</v>
      </c>
      <c r="B117" s="76">
        <v>45372</v>
      </c>
      <c r="C117" s="80" t="s">
        <v>5155</v>
      </c>
      <c r="D117" s="75" t="s">
        <v>1829</v>
      </c>
      <c r="E117" s="6">
        <f t="shared" si="5"/>
        <v>10.8</v>
      </c>
      <c r="F117" s="48">
        <v>2</v>
      </c>
      <c r="G117" s="6">
        <f t="shared" si="2"/>
        <v>5.4</v>
      </c>
      <c r="H117" s="58">
        <f t="shared" si="3"/>
        <v>5.4</v>
      </c>
    </row>
    <row r="118" spans="1:8" ht="15.75" customHeight="1">
      <c r="A118" s="8" t="s">
        <v>2658</v>
      </c>
      <c r="B118" s="73">
        <v>45381</v>
      </c>
      <c r="C118" s="80" t="s">
        <v>4200</v>
      </c>
      <c r="D118" s="75" t="s">
        <v>5156</v>
      </c>
      <c r="E118" s="6">
        <f t="shared" si="5"/>
        <v>241.98</v>
      </c>
      <c r="F118" s="48">
        <v>2</v>
      </c>
      <c r="G118" s="6">
        <f t="shared" si="2"/>
        <v>120.99</v>
      </c>
      <c r="H118" s="58">
        <f t="shared" si="3"/>
        <v>120.99</v>
      </c>
    </row>
    <row r="119" spans="1:8" ht="15.75" customHeight="1">
      <c r="A119" s="8" t="s">
        <v>2658</v>
      </c>
      <c r="B119" s="76">
        <v>45372</v>
      </c>
      <c r="C119" s="80" t="s">
        <v>4401</v>
      </c>
      <c r="D119" s="75" t="s">
        <v>2339</v>
      </c>
      <c r="E119" s="6">
        <f t="shared" si="5"/>
        <v>160</v>
      </c>
      <c r="F119" s="48">
        <v>1</v>
      </c>
      <c r="G119" s="6">
        <f t="shared" si="2"/>
        <v>160</v>
      </c>
      <c r="H119" s="58">
        <f t="shared" si="3"/>
        <v>0</v>
      </c>
    </row>
    <row r="120" spans="1:8" ht="15.75" customHeight="1">
      <c r="A120" s="8" t="s">
        <v>2658</v>
      </c>
      <c r="B120" s="76">
        <v>45373</v>
      </c>
      <c r="C120" s="80" t="s">
        <v>4401</v>
      </c>
      <c r="D120" s="75" t="s">
        <v>2339</v>
      </c>
      <c r="E120" s="6">
        <f t="shared" si="5"/>
        <v>160</v>
      </c>
      <c r="F120" s="48">
        <v>1</v>
      </c>
      <c r="G120" s="6">
        <f t="shared" si="2"/>
        <v>160</v>
      </c>
      <c r="H120" s="58">
        <f t="shared" si="3"/>
        <v>0</v>
      </c>
    </row>
    <row r="121" spans="1:8" ht="15.75" customHeight="1">
      <c r="A121" s="8" t="s">
        <v>3361</v>
      </c>
      <c r="B121" s="73">
        <v>45377</v>
      </c>
      <c r="C121" s="80" t="s">
        <v>1993</v>
      </c>
      <c r="D121" s="75" t="s">
        <v>5157</v>
      </c>
      <c r="E121" s="6">
        <f t="shared" si="5"/>
        <v>74.23</v>
      </c>
      <c r="F121" s="49">
        <v>2</v>
      </c>
      <c r="G121" s="6">
        <f t="shared" si="2"/>
        <v>37.115000000000002</v>
      </c>
      <c r="H121" s="58">
        <f t="shared" si="3"/>
        <v>37.115000000000002</v>
      </c>
    </row>
    <row r="122" spans="1:8" ht="15.75" customHeight="1">
      <c r="A122" s="8" t="s">
        <v>2658</v>
      </c>
      <c r="B122" s="73">
        <v>45356</v>
      </c>
      <c r="C122" s="82" t="s">
        <v>5158</v>
      </c>
      <c r="D122" s="77" t="s">
        <v>2832</v>
      </c>
      <c r="E122" s="6">
        <f t="shared" si="5"/>
        <v>15.13</v>
      </c>
      <c r="F122" s="48">
        <v>2</v>
      </c>
      <c r="G122" s="6">
        <f t="shared" si="2"/>
        <v>7.5650000000000004</v>
      </c>
      <c r="H122" s="58">
        <f t="shared" si="3"/>
        <v>7.5650000000000004</v>
      </c>
    </row>
    <row r="123" spans="1:8" ht="15.75" customHeight="1">
      <c r="A123" s="8" t="s">
        <v>2658</v>
      </c>
      <c r="B123" s="83">
        <v>45358</v>
      </c>
      <c r="C123" s="80" t="s">
        <v>1385</v>
      </c>
      <c r="D123" s="75" t="s">
        <v>5159</v>
      </c>
      <c r="E123" s="6">
        <f t="shared" si="5"/>
        <v>45.16</v>
      </c>
      <c r="F123" s="48">
        <v>1</v>
      </c>
      <c r="G123" s="6">
        <f t="shared" si="2"/>
        <v>45.16</v>
      </c>
      <c r="H123" s="58">
        <f t="shared" si="3"/>
        <v>0</v>
      </c>
    </row>
    <row r="124" spans="1:8" ht="15.75" customHeight="1">
      <c r="A124" s="8" t="s">
        <v>2658</v>
      </c>
      <c r="B124" s="73">
        <v>45364</v>
      </c>
      <c r="C124" s="80" t="s">
        <v>1385</v>
      </c>
      <c r="D124" s="75" t="s">
        <v>5160</v>
      </c>
      <c r="E124" s="6">
        <f t="shared" si="5"/>
        <v>8.0299999999999994</v>
      </c>
      <c r="F124" s="48">
        <v>1</v>
      </c>
      <c r="G124" s="6">
        <f t="shared" si="2"/>
        <v>8.0299999999999994</v>
      </c>
      <c r="H124" s="58">
        <f t="shared" si="3"/>
        <v>0</v>
      </c>
    </row>
    <row r="125" spans="1:8" ht="15.75" customHeight="1">
      <c r="A125" s="8" t="s">
        <v>2658</v>
      </c>
      <c r="B125" s="76">
        <v>45364</v>
      </c>
      <c r="C125" s="80" t="s">
        <v>1385</v>
      </c>
      <c r="D125" s="75" t="s">
        <v>5161</v>
      </c>
      <c r="E125" s="6">
        <f t="shared" si="5"/>
        <v>4.05</v>
      </c>
      <c r="F125" s="48">
        <v>1</v>
      </c>
      <c r="G125" s="6">
        <f t="shared" si="2"/>
        <v>4.05</v>
      </c>
      <c r="H125" s="58">
        <f t="shared" si="3"/>
        <v>0</v>
      </c>
    </row>
    <row r="126" spans="1:8" ht="15.75" customHeight="1">
      <c r="A126" s="8" t="s">
        <v>2658</v>
      </c>
      <c r="B126" s="73">
        <v>45369</v>
      </c>
      <c r="C126" s="80" t="s">
        <v>1385</v>
      </c>
      <c r="D126" s="75" t="s">
        <v>770</v>
      </c>
      <c r="E126" s="6">
        <f t="shared" si="5"/>
        <v>3.4</v>
      </c>
      <c r="F126" s="48">
        <v>1</v>
      </c>
      <c r="G126" s="6">
        <f t="shared" si="2"/>
        <v>3.4</v>
      </c>
      <c r="H126" s="58">
        <f t="shared" si="3"/>
        <v>0</v>
      </c>
    </row>
    <row r="127" spans="1:8" ht="15.75" customHeight="1">
      <c r="A127" s="8" t="s">
        <v>2658</v>
      </c>
      <c r="B127" s="73">
        <v>45353</v>
      </c>
      <c r="C127" s="80" t="s">
        <v>5162</v>
      </c>
      <c r="D127" s="75" t="s">
        <v>1583</v>
      </c>
      <c r="E127" s="6">
        <f t="shared" si="5"/>
        <v>26.9</v>
      </c>
      <c r="F127" s="48">
        <v>2</v>
      </c>
      <c r="G127" s="6">
        <f t="shared" si="2"/>
        <v>13.45</v>
      </c>
      <c r="H127" s="58">
        <f t="shared" si="3"/>
        <v>13.45</v>
      </c>
    </row>
    <row r="128" spans="1:8" ht="15.75" customHeight="1">
      <c r="A128" s="8" t="s">
        <v>2658</v>
      </c>
      <c r="B128" s="76">
        <v>45375</v>
      </c>
      <c r="C128" s="80" t="s">
        <v>3169</v>
      </c>
      <c r="D128" s="75" t="s">
        <v>5163</v>
      </c>
      <c r="E128" s="6">
        <f t="shared" si="5"/>
        <v>43.76</v>
      </c>
      <c r="F128" s="48">
        <v>2</v>
      </c>
      <c r="G128" s="6">
        <f t="shared" si="2"/>
        <v>21.88</v>
      </c>
      <c r="H128" s="58">
        <f t="shared" si="3"/>
        <v>21.88</v>
      </c>
    </row>
    <row r="129" spans="1:8" ht="15.75" customHeight="1">
      <c r="A129" s="8" t="s">
        <v>2658</v>
      </c>
      <c r="B129" s="76">
        <v>45373</v>
      </c>
      <c r="C129" s="80" t="s">
        <v>3169</v>
      </c>
      <c r="D129" s="77" t="s">
        <v>4983</v>
      </c>
      <c r="E129" s="6">
        <f t="shared" si="5"/>
        <v>12.54</v>
      </c>
      <c r="F129" s="48">
        <v>2</v>
      </c>
      <c r="G129" s="6">
        <f t="shared" si="2"/>
        <v>6.27</v>
      </c>
      <c r="H129" s="58">
        <f t="shared" si="3"/>
        <v>6.27</v>
      </c>
    </row>
    <row r="130" spans="1:8" ht="15.75" customHeight="1">
      <c r="A130" s="8" t="s">
        <v>2658</v>
      </c>
      <c r="B130" s="76">
        <v>45370</v>
      </c>
      <c r="C130" s="80" t="s">
        <v>5164</v>
      </c>
      <c r="D130" s="75" t="s">
        <v>249</v>
      </c>
      <c r="E130" s="6">
        <f t="shared" si="5"/>
        <v>8</v>
      </c>
      <c r="F130" s="48">
        <v>2</v>
      </c>
      <c r="G130" s="6">
        <f t="shared" si="2"/>
        <v>4</v>
      </c>
      <c r="H130" s="58">
        <f t="shared" si="3"/>
        <v>4</v>
      </c>
    </row>
    <row r="131" spans="1:8" ht="15.75" customHeight="1">
      <c r="A131" s="8" t="s">
        <v>2658</v>
      </c>
      <c r="B131" s="73">
        <v>45355</v>
      </c>
      <c r="C131" s="80" t="s">
        <v>4697</v>
      </c>
      <c r="D131" s="75" t="s">
        <v>61</v>
      </c>
      <c r="E131" s="6">
        <f t="shared" si="5"/>
        <v>2.7</v>
      </c>
      <c r="F131" s="48">
        <v>2</v>
      </c>
      <c r="G131" s="6">
        <f t="shared" si="2"/>
        <v>1.35</v>
      </c>
      <c r="H131" s="58">
        <f t="shared" si="3"/>
        <v>1.35</v>
      </c>
    </row>
    <row r="132" spans="1:8" ht="15.75" customHeight="1">
      <c r="A132" s="8" t="s">
        <v>2658</v>
      </c>
      <c r="B132" s="76">
        <v>45370</v>
      </c>
      <c r="C132" s="80" t="s">
        <v>4288</v>
      </c>
      <c r="D132" s="75" t="s">
        <v>5165</v>
      </c>
      <c r="E132" s="6">
        <f t="shared" si="5"/>
        <v>19.059999999999999</v>
      </c>
      <c r="F132" s="48">
        <v>2</v>
      </c>
      <c r="G132" s="6">
        <f t="shared" si="2"/>
        <v>9.5299999999999994</v>
      </c>
      <c r="H132" s="58">
        <f t="shared" si="3"/>
        <v>9.5299999999999994</v>
      </c>
    </row>
    <row r="133" spans="1:8" ht="15.75" customHeight="1">
      <c r="A133" s="8" t="s">
        <v>2658</v>
      </c>
      <c r="B133" s="73">
        <v>45370</v>
      </c>
      <c r="C133" s="80" t="s">
        <v>4288</v>
      </c>
      <c r="D133" s="75" t="s">
        <v>5166</v>
      </c>
      <c r="E133" s="6">
        <f t="shared" si="5"/>
        <v>18.46</v>
      </c>
      <c r="F133" s="48">
        <v>2</v>
      </c>
      <c r="G133" s="6">
        <f t="shared" si="2"/>
        <v>9.23</v>
      </c>
      <c r="H133" s="58">
        <f t="shared" si="3"/>
        <v>9.23</v>
      </c>
    </row>
    <row r="134" spans="1:8" ht="15.75" customHeight="1">
      <c r="A134" s="8" t="s">
        <v>2658</v>
      </c>
      <c r="B134" s="76">
        <v>45382</v>
      </c>
      <c r="C134" s="80" t="s">
        <v>5167</v>
      </c>
      <c r="D134" s="75" t="s">
        <v>5168</v>
      </c>
      <c r="E134" s="6">
        <f t="shared" si="5"/>
        <v>4.8899999999999997</v>
      </c>
      <c r="F134" s="48">
        <v>2</v>
      </c>
      <c r="G134" s="6">
        <f t="shared" si="2"/>
        <v>2.4449999999999998</v>
      </c>
      <c r="H134" s="58">
        <f t="shared" si="3"/>
        <v>2.4449999999999998</v>
      </c>
    </row>
    <row r="135" spans="1:8" ht="15.75" customHeight="1">
      <c r="A135" s="8" t="s">
        <v>2658</v>
      </c>
      <c r="B135" s="73">
        <v>45380</v>
      </c>
      <c r="C135" s="80" t="s">
        <v>5169</v>
      </c>
      <c r="D135" s="75" t="s">
        <v>5170</v>
      </c>
      <c r="E135" s="6">
        <f t="shared" si="5"/>
        <v>6.27</v>
      </c>
      <c r="F135" s="48">
        <v>2</v>
      </c>
      <c r="G135" s="6">
        <f t="shared" si="2"/>
        <v>3.1349999999999998</v>
      </c>
      <c r="H135" s="58">
        <f t="shared" si="3"/>
        <v>3.1349999999999998</v>
      </c>
    </row>
    <row r="136" spans="1:8" ht="15.75" customHeight="1">
      <c r="A136" s="8" t="s">
        <v>2658</v>
      </c>
      <c r="B136" s="73">
        <v>45380</v>
      </c>
      <c r="C136" s="80" t="s">
        <v>5171</v>
      </c>
      <c r="D136" s="75" t="s">
        <v>5172</v>
      </c>
      <c r="E136" s="6">
        <f t="shared" si="5"/>
        <v>6.77</v>
      </c>
      <c r="F136" s="48">
        <v>2</v>
      </c>
      <c r="G136" s="6">
        <f t="shared" si="2"/>
        <v>3.3849999999999998</v>
      </c>
      <c r="H136" s="58">
        <f t="shared" si="3"/>
        <v>3.3849999999999998</v>
      </c>
    </row>
    <row r="137" spans="1:8" ht="15.75" customHeight="1">
      <c r="A137" s="8" t="s">
        <v>2658</v>
      </c>
      <c r="B137" s="73">
        <v>45380</v>
      </c>
      <c r="C137" s="80" t="s">
        <v>5173</v>
      </c>
      <c r="D137" s="75" t="s">
        <v>5174</v>
      </c>
      <c r="E137" s="6">
        <f t="shared" si="5"/>
        <v>7.77</v>
      </c>
      <c r="F137" s="48">
        <v>2</v>
      </c>
      <c r="G137" s="6">
        <f t="shared" si="2"/>
        <v>3.8849999999999998</v>
      </c>
      <c r="H137" s="58">
        <f t="shared" si="3"/>
        <v>3.8849999999999998</v>
      </c>
    </row>
    <row r="138" spans="1:8" ht="15.75" customHeight="1">
      <c r="A138" s="8" t="s">
        <v>2658</v>
      </c>
      <c r="B138" s="73">
        <v>45381</v>
      </c>
      <c r="C138" s="82" t="s">
        <v>5175</v>
      </c>
      <c r="D138" s="77" t="s">
        <v>5176</v>
      </c>
      <c r="E138" s="6">
        <f t="shared" si="5"/>
        <v>8.08</v>
      </c>
      <c r="F138" s="48">
        <v>2</v>
      </c>
      <c r="G138" s="6">
        <f t="shared" si="2"/>
        <v>4.04</v>
      </c>
      <c r="H138" s="58">
        <f t="shared" si="3"/>
        <v>4.04</v>
      </c>
    </row>
    <row r="139" spans="1:8" ht="15.75" customHeight="1">
      <c r="A139" s="8" t="s">
        <v>2658</v>
      </c>
      <c r="B139" s="76">
        <v>45382</v>
      </c>
      <c r="C139" s="80" t="s">
        <v>5177</v>
      </c>
      <c r="D139" s="75" t="s">
        <v>5178</v>
      </c>
      <c r="E139" s="6">
        <f t="shared" si="5"/>
        <v>8.5399999999999991</v>
      </c>
      <c r="F139" s="48">
        <v>2</v>
      </c>
      <c r="G139" s="6">
        <f t="shared" si="2"/>
        <v>4.2699999999999996</v>
      </c>
      <c r="H139" s="58">
        <f t="shared" si="3"/>
        <v>4.2699999999999996</v>
      </c>
    </row>
    <row r="140" spans="1:8" ht="15.75" customHeight="1">
      <c r="A140" s="8" t="s">
        <v>2658</v>
      </c>
      <c r="B140" s="73">
        <v>45381</v>
      </c>
      <c r="C140" s="80" t="s">
        <v>5179</v>
      </c>
      <c r="D140" s="75" t="s">
        <v>5180</v>
      </c>
      <c r="E140" s="6">
        <f t="shared" si="5"/>
        <v>9.35</v>
      </c>
      <c r="F140" s="48">
        <v>2</v>
      </c>
      <c r="G140" s="6">
        <f t="shared" si="2"/>
        <v>4.6749999999999998</v>
      </c>
      <c r="H140" s="58">
        <f t="shared" si="3"/>
        <v>4.6749999999999998</v>
      </c>
    </row>
    <row r="141" spans="1:8" ht="15.75" customHeight="1">
      <c r="A141" s="8" t="s">
        <v>2658</v>
      </c>
      <c r="B141" s="73">
        <v>45381</v>
      </c>
      <c r="C141" s="80" t="s">
        <v>5181</v>
      </c>
      <c r="D141" s="75" t="s">
        <v>5182</v>
      </c>
      <c r="E141" s="6">
        <f t="shared" si="5"/>
        <v>13.81</v>
      </c>
      <c r="F141" s="48">
        <v>2</v>
      </c>
      <c r="G141" s="6">
        <f t="shared" si="2"/>
        <v>6.9050000000000002</v>
      </c>
      <c r="H141" s="58">
        <f t="shared" si="3"/>
        <v>6.9050000000000002</v>
      </c>
    </row>
    <row r="142" spans="1:8" ht="15.75" customHeight="1">
      <c r="A142" s="8" t="s">
        <v>2658</v>
      </c>
      <c r="B142" s="73">
        <v>45381</v>
      </c>
      <c r="C142" s="80" t="s">
        <v>5183</v>
      </c>
      <c r="D142" s="75" t="s">
        <v>3606</v>
      </c>
      <c r="E142" s="6">
        <f t="shared" si="5"/>
        <v>1.46</v>
      </c>
      <c r="F142" s="48">
        <v>2</v>
      </c>
      <c r="G142" s="6">
        <f t="shared" si="2"/>
        <v>0.73</v>
      </c>
      <c r="H142" s="58">
        <f t="shared" si="3"/>
        <v>0.73</v>
      </c>
    </row>
    <row r="143" spans="1:8" ht="15.75" customHeight="1">
      <c r="A143" s="8" t="s">
        <v>2658</v>
      </c>
      <c r="B143" s="73">
        <v>45381</v>
      </c>
      <c r="C143" s="80" t="s">
        <v>5183</v>
      </c>
      <c r="D143" s="75" t="s">
        <v>3606</v>
      </c>
      <c r="E143" s="6">
        <f t="shared" si="5"/>
        <v>1.46</v>
      </c>
      <c r="F143" s="48">
        <v>2</v>
      </c>
      <c r="G143" s="6">
        <f t="shared" si="2"/>
        <v>0.73</v>
      </c>
      <c r="H143" s="58">
        <f t="shared" si="3"/>
        <v>0.73</v>
      </c>
    </row>
    <row r="144" spans="1:8" ht="15.75" customHeight="1">
      <c r="A144" s="8" t="s">
        <v>2658</v>
      </c>
      <c r="B144" s="76">
        <v>45379</v>
      </c>
      <c r="C144" s="80" t="s">
        <v>5184</v>
      </c>
      <c r="D144" s="75" t="s">
        <v>5185</v>
      </c>
      <c r="E144" s="6">
        <f t="shared" si="5"/>
        <v>15.94</v>
      </c>
      <c r="F144" s="48">
        <v>2</v>
      </c>
      <c r="G144" s="6">
        <f t="shared" si="2"/>
        <v>7.97</v>
      </c>
      <c r="H144" s="58">
        <f t="shared" si="3"/>
        <v>7.97</v>
      </c>
    </row>
    <row r="145" spans="1:8" ht="15.75" customHeight="1">
      <c r="A145" s="8" t="s">
        <v>2658</v>
      </c>
      <c r="B145" s="76">
        <v>45379</v>
      </c>
      <c r="C145" s="80" t="s">
        <v>5186</v>
      </c>
      <c r="D145" s="75" t="s">
        <v>5187</v>
      </c>
      <c r="E145" s="6">
        <f t="shared" si="5"/>
        <v>1.92</v>
      </c>
      <c r="F145" s="48">
        <v>2</v>
      </c>
      <c r="G145" s="6">
        <f t="shared" si="2"/>
        <v>0.96</v>
      </c>
      <c r="H145" s="58">
        <f t="shared" si="3"/>
        <v>0.96</v>
      </c>
    </row>
    <row r="146" spans="1:8" ht="15.75" customHeight="1">
      <c r="A146" s="8" t="s">
        <v>2658</v>
      </c>
      <c r="B146" s="76">
        <v>45382</v>
      </c>
      <c r="C146" s="80" t="s">
        <v>5188</v>
      </c>
      <c r="D146" s="75" t="s">
        <v>5189</v>
      </c>
      <c r="E146" s="6">
        <f t="shared" si="5"/>
        <v>25.32</v>
      </c>
      <c r="F146" s="48">
        <v>2</v>
      </c>
      <c r="G146" s="6">
        <f t="shared" si="2"/>
        <v>12.66</v>
      </c>
      <c r="H146" s="58">
        <f t="shared" si="3"/>
        <v>12.66</v>
      </c>
    </row>
    <row r="147" spans="1:8" ht="15.75" customHeight="1">
      <c r="A147" s="8" t="s">
        <v>2658</v>
      </c>
      <c r="B147" s="73">
        <v>45379</v>
      </c>
      <c r="C147" s="80" t="s">
        <v>5190</v>
      </c>
      <c r="D147" s="75" t="s">
        <v>2855</v>
      </c>
      <c r="E147" s="6">
        <f t="shared" si="5"/>
        <v>2.96</v>
      </c>
      <c r="F147" s="48">
        <v>2</v>
      </c>
      <c r="G147" s="6">
        <f t="shared" si="2"/>
        <v>1.48</v>
      </c>
      <c r="H147" s="58">
        <f t="shared" si="3"/>
        <v>1.48</v>
      </c>
    </row>
    <row r="148" spans="1:8" ht="15.75" customHeight="1">
      <c r="A148" s="8" t="s">
        <v>2658</v>
      </c>
      <c r="B148" s="73">
        <v>45382</v>
      </c>
      <c r="C148" s="80" t="s">
        <v>5190</v>
      </c>
      <c r="D148" s="75" t="s">
        <v>2855</v>
      </c>
      <c r="E148" s="6">
        <f t="shared" si="5"/>
        <v>2.96</v>
      </c>
      <c r="F148" s="48">
        <v>2</v>
      </c>
      <c r="G148" s="6">
        <f t="shared" si="2"/>
        <v>1.48</v>
      </c>
      <c r="H148" s="58">
        <f t="shared" si="3"/>
        <v>1.48</v>
      </c>
    </row>
    <row r="149" spans="1:8" ht="15.75" customHeight="1">
      <c r="A149" s="8" t="s">
        <v>2658</v>
      </c>
      <c r="B149" s="73">
        <v>45382</v>
      </c>
      <c r="C149" s="80" t="s">
        <v>5191</v>
      </c>
      <c r="D149" s="75" t="s">
        <v>1623</v>
      </c>
      <c r="E149" s="6">
        <f t="shared" si="5"/>
        <v>3.12</v>
      </c>
      <c r="F149" s="48">
        <v>2</v>
      </c>
      <c r="G149" s="6">
        <f t="shared" si="2"/>
        <v>1.56</v>
      </c>
      <c r="H149" s="58">
        <f t="shared" si="3"/>
        <v>1.56</v>
      </c>
    </row>
    <row r="150" spans="1:8" ht="15.75" customHeight="1">
      <c r="A150" s="8" t="s">
        <v>2658</v>
      </c>
      <c r="B150" s="73">
        <v>45382</v>
      </c>
      <c r="C150" s="80" t="s">
        <v>5192</v>
      </c>
      <c r="D150" s="75" t="s">
        <v>5193</v>
      </c>
      <c r="E150" s="6">
        <f t="shared" si="5"/>
        <v>31.39</v>
      </c>
      <c r="F150" s="48">
        <v>2</v>
      </c>
      <c r="G150" s="6">
        <f t="shared" si="2"/>
        <v>15.695</v>
      </c>
      <c r="H150" s="58">
        <f t="shared" si="3"/>
        <v>15.695</v>
      </c>
    </row>
    <row r="151" spans="1:8" ht="15.75" customHeight="1">
      <c r="A151" s="8" t="s">
        <v>2658</v>
      </c>
      <c r="B151" s="76">
        <v>45360</v>
      </c>
      <c r="C151" s="80" t="s">
        <v>3454</v>
      </c>
      <c r="D151" s="75" t="s">
        <v>954</v>
      </c>
      <c r="E151" s="6">
        <f t="shared" si="5"/>
        <v>4.5</v>
      </c>
      <c r="F151" s="48">
        <v>0</v>
      </c>
      <c r="G151" s="6" t="str">
        <f t="shared" si="2"/>
        <v/>
      </c>
      <c r="H151" s="58">
        <f t="shared" si="3"/>
        <v>4.5</v>
      </c>
    </row>
    <row r="152" spans="1:8" ht="15.75" customHeight="1">
      <c r="A152" s="8"/>
      <c r="B152" s="35"/>
      <c r="E152" s="6"/>
      <c r="F152" s="49"/>
      <c r="G152" s="6" t="str">
        <f t="shared" si="2"/>
        <v/>
      </c>
      <c r="H152" s="58">
        <f t="shared" si="3"/>
        <v>0</v>
      </c>
    </row>
    <row r="153" spans="1:8" ht="15.75" customHeight="1">
      <c r="A153" s="8"/>
      <c r="B153" s="35"/>
      <c r="E153" s="6"/>
      <c r="F153" s="49"/>
      <c r="G153" s="6" t="str">
        <f t="shared" si="2"/>
        <v/>
      </c>
      <c r="H153" s="58">
        <f t="shared" si="3"/>
        <v>0</v>
      </c>
    </row>
    <row r="154" spans="1:8" ht="15.75" customHeight="1">
      <c r="A154" s="8"/>
      <c r="B154" s="33"/>
      <c r="E154" s="6"/>
      <c r="F154" s="49"/>
      <c r="G154" s="6" t="str">
        <f t="shared" si="2"/>
        <v/>
      </c>
      <c r="H154" s="58">
        <f t="shared" si="3"/>
        <v>0</v>
      </c>
    </row>
    <row r="155" spans="1:8" ht="15.75" customHeight="1">
      <c r="B155" s="68"/>
      <c r="E155" s="6"/>
      <c r="F155" s="49"/>
      <c r="G155" s="6" t="str">
        <f t="shared" si="2"/>
        <v/>
      </c>
      <c r="H155" s="58">
        <f t="shared" si="3"/>
        <v>0</v>
      </c>
    </row>
    <row r="156" spans="1:8" ht="15.75" customHeight="1">
      <c r="B156" s="68"/>
      <c r="E156" s="6"/>
      <c r="F156" s="49"/>
      <c r="G156" s="6" t="str">
        <f t="shared" si="2"/>
        <v/>
      </c>
      <c r="H156" s="58">
        <f t="shared" si="3"/>
        <v>0</v>
      </c>
    </row>
    <row r="157" spans="1:8" ht="15.75" customHeight="1">
      <c r="B157" s="68"/>
      <c r="E157" s="6"/>
      <c r="F157" s="49"/>
      <c r="G157" s="6" t="str">
        <f t="shared" si="2"/>
        <v/>
      </c>
      <c r="H157" s="58">
        <f t="shared" si="3"/>
        <v>0</v>
      </c>
    </row>
    <row r="158" spans="1:8" ht="15.75" customHeight="1">
      <c r="B158" s="68"/>
      <c r="E158" s="6"/>
      <c r="F158" s="49"/>
      <c r="G158" s="6" t="str">
        <f t="shared" si="2"/>
        <v/>
      </c>
      <c r="H158" s="58">
        <f t="shared" si="3"/>
        <v>0</v>
      </c>
    </row>
    <row r="159" spans="1:8" ht="15.75" customHeight="1">
      <c r="B159" s="69"/>
      <c r="E159" s="6"/>
      <c r="F159" s="49"/>
      <c r="G159" s="6" t="str">
        <f t="shared" si="2"/>
        <v/>
      </c>
      <c r="H159" s="58">
        <f t="shared" si="3"/>
        <v>0</v>
      </c>
    </row>
    <row r="160" spans="1:8" ht="15.75" customHeight="1">
      <c r="B160" s="69"/>
      <c r="E160" s="6"/>
      <c r="F160" s="49"/>
      <c r="G160" s="6" t="str">
        <f t="shared" si="2"/>
        <v/>
      </c>
      <c r="H160" s="58">
        <f t="shared" si="3"/>
        <v>0</v>
      </c>
    </row>
    <row r="161" spans="2:8" ht="15.75" customHeight="1">
      <c r="B161" s="69"/>
      <c r="E161" s="6"/>
      <c r="F161" s="49"/>
      <c r="G161" s="6" t="str">
        <f t="shared" si="2"/>
        <v/>
      </c>
      <c r="H161" s="58">
        <f t="shared" si="3"/>
        <v>0</v>
      </c>
    </row>
    <row r="162" spans="2:8" ht="15.75" customHeight="1">
      <c r="B162" s="69"/>
      <c r="E162" s="6"/>
      <c r="F162" s="49"/>
      <c r="G162" s="6" t="str">
        <f t="shared" si="2"/>
        <v/>
      </c>
      <c r="H162" s="58">
        <f t="shared" si="3"/>
        <v>0</v>
      </c>
    </row>
    <row r="163" spans="2:8" ht="15.75" customHeight="1">
      <c r="B163" s="69"/>
      <c r="E163" s="6"/>
      <c r="F163" s="49"/>
      <c r="G163" s="6" t="str">
        <f t="shared" si="2"/>
        <v/>
      </c>
      <c r="H163" s="58">
        <f t="shared" si="3"/>
        <v>0</v>
      </c>
    </row>
    <row r="164" spans="2:8" ht="15.75" customHeight="1">
      <c r="B164" s="69"/>
      <c r="E164" s="6"/>
      <c r="F164" s="49"/>
      <c r="G164" s="6" t="str">
        <f t="shared" si="2"/>
        <v/>
      </c>
      <c r="H164" s="58">
        <f t="shared" si="3"/>
        <v>0</v>
      </c>
    </row>
    <row r="165" spans="2:8" ht="15.75" customHeight="1">
      <c r="B165" s="69"/>
      <c r="E165" s="6"/>
      <c r="F165" s="49"/>
      <c r="G165" s="6" t="str">
        <f t="shared" si="2"/>
        <v/>
      </c>
      <c r="H165" s="58">
        <f t="shared" si="3"/>
        <v>0</v>
      </c>
    </row>
    <row r="166" spans="2:8" ht="15.75" customHeight="1">
      <c r="B166" s="69"/>
      <c r="E166" s="6"/>
      <c r="F166" s="49"/>
      <c r="G166" s="6" t="str">
        <f t="shared" si="2"/>
        <v/>
      </c>
      <c r="H166" s="58">
        <f t="shared" si="3"/>
        <v>0</v>
      </c>
    </row>
    <row r="167" spans="2:8" ht="15.75" customHeight="1">
      <c r="B167" s="33"/>
      <c r="E167" s="6"/>
      <c r="F167" s="49"/>
      <c r="G167" s="6" t="str">
        <f t="shared" si="2"/>
        <v/>
      </c>
      <c r="H167" s="58">
        <f t="shared" si="3"/>
        <v>0</v>
      </c>
    </row>
    <row r="168" spans="2:8" ht="15.75" customHeight="1">
      <c r="F168" s="49"/>
      <c r="G168" s="6" t="str">
        <f t="shared" si="2"/>
        <v/>
      </c>
      <c r="H168" s="58">
        <f t="shared" si="3"/>
        <v>0</v>
      </c>
    </row>
    <row r="169" spans="2:8" ht="15.75" customHeight="1">
      <c r="F169" s="49"/>
      <c r="G169" s="6" t="str">
        <f t="shared" si="2"/>
        <v/>
      </c>
      <c r="H169" s="58">
        <f t="shared" si="3"/>
        <v>0</v>
      </c>
    </row>
    <row r="170" spans="2:8" ht="15.75" customHeight="1">
      <c r="F170" s="49"/>
      <c r="G170" s="6" t="str">
        <f t="shared" si="2"/>
        <v/>
      </c>
      <c r="H170" s="58">
        <f t="shared" si="3"/>
        <v>0</v>
      </c>
    </row>
    <row r="171" spans="2:8" ht="15.75" customHeight="1">
      <c r="F171" s="49"/>
      <c r="G171" s="6" t="str">
        <f t="shared" si="2"/>
        <v/>
      </c>
      <c r="H171" s="58">
        <f t="shared" si="3"/>
        <v>0</v>
      </c>
    </row>
    <row r="172" spans="2:8" ht="15.75" customHeight="1">
      <c r="F172" s="49"/>
      <c r="G172" s="6" t="str">
        <f t="shared" si="2"/>
        <v/>
      </c>
      <c r="H172" s="58">
        <f t="shared" si="3"/>
        <v>0</v>
      </c>
    </row>
    <row r="173" spans="2:8" ht="15.75" customHeight="1">
      <c r="F173" s="49"/>
      <c r="G173" s="6" t="str">
        <f t="shared" si="2"/>
        <v/>
      </c>
      <c r="H173" s="58">
        <f t="shared" si="3"/>
        <v>0</v>
      </c>
    </row>
    <row r="174" spans="2:8" ht="15.75" customHeight="1">
      <c r="F174" s="49"/>
      <c r="G174" s="13"/>
      <c r="H174" s="58">
        <f t="shared" si="3"/>
        <v>0</v>
      </c>
    </row>
    <row r="175" spans="2:8" ht="15.75" customHeight="1">
      <c r="F175" s="49"/>
      <c r="G175" s="13"/>
      <c r="H175" s="58">
        <f t="shared" si="3"/>
        <v>0</v>
      </c>
    </row>
    <row r="176" spans="2:8" ht="15.75" customHeight="1">
      <c r="F176" s="49"/>
      <c r="G176" s="13"/>
      <c r="H176" s="58">
        <f t="shared" si="3"/>
        <v>0</v>
      </c>
    </row>
    <row r="177" spans="6:8" ht="15.75" customHeight="1">
      <c r="F177" s="49"/>
      <c r="G177" s="13"/>
      <c r="H177" s="58">
        <f t="shared" si="3"/>
        <v>0</v>
      </c>
    </row>
    <row r="178" spans="6:8" ht="15.75" customHeight="1">
      <c r="F178" s="49"/>
      <c r="G178" s="13"/>
      <c r="H178" s="58">
        <f t="shared" si="3"/>
        <v>0</v>
      </c>
    </row>
    <row r="179" spans="6:8" ht="15.75" customHeight="1">
      <c r="F179" s="49"/>
      <c r="G179" s="13"/>
      <c r="H179" s="58">
        <f t="shared" si="3"/>
        <v>0</v>
      </c>
    </row>
    <row r="180" spans="6:8" ht="15.75" customHeight="1">
      <c r="F180" s="49"/>
      <c r="G180" s="13"/>
      <c r="H180" s="58">
        <f t="shared" si="3"/>
        <v>0</v>
      </c>
    </row>
    <row r="181" spans="6:8" ht="15.75" customHeight="1">
      <c r="F181" s="49"/>
      <c r="G181" s="13"/>
      <c r="H181" s="58">
        <f t="shared" si="3"/>
        <v>0</v>
      </c>
    </row>
    <row r="182" spans="6:8" ht="15.75" customHeight="1">
      <c r="F182" s="49"/>
      <c r="G182" s="13"/>
      <c r="H182" s="58">
        <f t="shared" si="3"/>
        <v>0</v>
      </c>
    </row>
    <row r="183" spans="6:8" ht="15.75" customHeight="1">
      <c r="F183" s="49"/>
      <c r="G183" s="13"/>
      <c r="H183" s="58">
        <f t="shared" si="3"/>
        <v>0</v>
      </c>
    </row>
    <row r="184" spans="6:8" ht="15.75" customHeight="1">
      <c r="F184" s="49"/>
      <c r="G184" s="13"/>
      <c r="H184" s="58">
        <f t="shared" si="3"/>
        <v>0</v>
      </c>
    </row>
    <row r="185" spans="6:8" ht="15.75" customHeight="1">
      <c r="F185" s="49"/>
      <c r="G185" s="13"/>
      <c r="H185" s="58">
        <f t="shared" si="3"/>
        <v>0</v>
      </c>
    </row>
    <row r="186" spans="6:8" ht="15.75" customHeight="1">
      <c r="F186" s="49"/>
      <c r="G186" s="13"/>
      <c r="H186" s="58">
        <f t="shared" si="3"/>
        <v>0</v>
      </c>
    </row>
    <row r="187" spans="6:8" ht="15.75" customHeight="1">
      <c r="F187" s="49"/>
      <c r="G187" s="13"/>
      <c r="H187" s="58">
        <f t="shared" si="3"/>
        <v>0</v>
      </c>
    </row>
    <row r="188" spans="6:8" ht="15.75" customHeight="1">
      <c r="F188" s="49"/>
      <c r="G188" s="13"/>
      <c r="H188" s="58">
        <f t="shared" si="3"/>
        <v>0</v>
      </c>
    </row>
    <row r="189" spans="6:8" ht="15.75" customHeight="1">
      <c r="F189" s="49"/>
      <c r="G189" s="13"/>
      <c r="H189" s="58">
        <f t="shared" si="3"/>
        <v>0</v>
      </c>
    </row>
    <row r="190" spans="6:8" ht="15.75" customHeight="1">
      <c r="F190" s="49"/>
      <c r="G190" s="13"/>
      <c r="H190" s="58">
        <f t="shared" si="3"/>
        <v>0</v>
      </c>
    </row>
    <row r="191" spans="6:8" ht="15.75" customHeight="1">
      <c r="F191" s="49"/>
      <c r="G191" s="13"/>
      <c r="H191" s="58">
        <f t="shared" si="3"/>
        <v>0</v>
      </c>
    </row>
    <row r="192" spans="6:8" ht="15.75" customHeight="1">
      <c r="F192" s="49"/>
      <c r="G192" s="13"/>
      <c r="H192" s="58">
        <f t="shared" si="3"/>
        <v>0</v>
      </c>
    </row>
    <row r="193" spans="6:8" ht="15.75" customHeight="1">
      <c r="F193" s="49"/>
      <c r="G193" s="13"/>
      <c r="H193" s="58">
        <f t="shared" si="3"/>
        <v>0</v>
      </c>
    </row>
    <row r="194" spans="6:8" ht="15.75" customHeight="1">
      <c r="F194" s="49"/>
      <c r="G194" s="13"/>
      <c r="H194" s="58">
        <f t="shared" si="3"/>
        <v>0</v>
      </c>
    </row>
    <row r="195" spans="6:8" ht="15.75" customHeight="1">
      <c r="F195" s="49"/>
      <c r="G195" s="13"/>
      <c r="H195" s="58">
        <f t="shared" si="3"/>
        <v>0</v>
      </c>
    </row>
    <row r="196" spans="6:8" ht="15.75" customHeight="1">
      <c r="F196" s="49"/>
      <c r="G196" s="13"/>
      <c r="H196" s="58">
        <f t="shared" si="3"/>
        <v>0</v>
      </c>
    </row>
    <row r="197" spans="6:8" ht="15.75" customHeight="1">
      <c r="F197" s="49"/>
      <c r="G197" s="13"/>
      <c r="H197" s="58">
        <f t="shared" si="3"/>
        <v>0</v>
      </c>
    </row>
    <row r="198" spans="6:8" ht="15.75" customHeight="1">
      <c r="F198" s="49"/>
      <c r="G198" s="13"/>
      <c r="H198" s="58">
        <f t="shared" si="3"/>
        <v>0</v>
      </c>
    </row>
    <row r="199" spans="6:8" ht="15.75" customHeight="1">
      <c r="F199" s="49"/>
      <c r="G199" s="13"/>
      <c r="H199" s="58">
        <f t="shared" si="3"/>
        <v>0</v>
      </c>
    </row>
    <row r="200" spans="6:8" ht="15.75" customHeight="1">
      <c r="F200" s="49"/>
      <c r="G200" s="13"/>
      <c r="H200" s="58">
        <f t="shared" si="3"/>
        <v>0</v>
      </c>
    </row>
    <row r="201" spans="6:8" ht="15.75" customHeight="1">
      <c r="F201" s="49"/>
      <c r="G201" s="13"/>
      <c r="H201" s="58">
        <f t="shared" si="3"/>
        <v>0</v>
      </c>
    </row>
    <row r="202" spans="6:8" ht="15.75" customHeight="1">
      <c r="F202" s="49"/>
      <c r="G202" s="13"/>
      <c r="H202" s="58">
        <f t="shared" si="3"/>
        <v>0</v>
      </c>
    </row>
    <row r="203" spans="6:8" ht="15.75" customHeight="1">
      <c r="F203" s="49"/>
      <c r="G203" s="13"/>
      <c r="H203" s="58">
        <f t="shared" si="3"/>
        <v>0</v>
      </c>
    </row>
    <row r="204" spans="6:8" ht="15.75" customHeight="1">
      <c r="F204" s="49"/>
      <c r="G204" s="13"/>
      <c r="H204" s="58">
        <f t="shared" si="3"/>
        <v>0</v>
      </c>
    </row>
    <row r="205" spans="6:8" ht="15.75" customHeight="1">
      <c r="F205" s="49"/>
      <c r="G205" s="13"/>
      <c r="H205" s="58">
        <f t="shared" si="3"/>
        <v>0</v>
      </c>
    </row>
    <row r="206" spans="6:8" ht="15.75" customHeight="1">
      <c r="F206" s="49"/>
      <c r="G206" s="13"/>
      <c r="H206" s="58">
        <f t="shared" si="3"/>
        <v>0</v>
      </c>
    </row>
    <row r="207" spans="6:8" ht="15.75" customHeight="1">
      <c r="F207" s="49"/>
      <c r="G207" s="13"/>
      <c r="H207" s="58">
        <f t="shared" si="3"/>
        <v>0</v>
      </c>
    </row>
    <row r="208" spans="6:8" ht="15.75" customHeight="1">
      <c r="F208" s="49"/>
      <c r="G208" s="13"/>
      <c r="H208" s="58">
        <f t="shared" si="3"/>
        <v>0</v>
      </c>
    </row>
    <row r="209" spans="6:8" ht="15.75" customHeight="1">
      <c r="F209" s="49"/>
      <c r="G209" s="13"/>
      <c r="H209" s="58">
        <f t="shared" si="3"/>
        <v>0</v>
      </c>
    </row>
    <row r="210" spans="6:8" ht="15.75" customHeight="1">
      <c r="F210" s="49"/>
      <c r="G210" s="13"/>
      <c r="H210" s="58">
        <f t="shared" si="3"/>
        <v>0</v>
      </c>
    </row>
    <row r="211" spans="6:8" ht="15.75" customHeight="1">
      <c r="F211" s="49"/>
      <c r="G211" s="13"/>
      <c r="H211" s="58">
        <f t="shared" si="3"/>
        <v>0</v>
      </c>
    </row>
    <row r="212" spans="6:8" ht="15.75" customHeight="1">
      <c r="F212" s="49"/>
      <c r="G212" s="13"/>
      <c r="H212" s="58">
        <f t="shared" si="3"/>
        <v>0</v>
      </c>
    </row>
    <row r="213" spans="6:8" ht="15.75" customHeight="1">
      <c r="F213" s="49"/>
      <c r="G213" s="13"/>
      <c r="H213" s="58">
        <f t="shared" si="3"/>
        <v>0</v>
      </c>
    </row>
    <row r="214" spans="6:8" ht="15.75" customHeight="1">
      <c r="F214" s="49"/>
      <c r="G214" s="13"/>
      <c r="H214" s="58">
        <f t="shared" si="3"/>
        <v>0</v>
      </c>
    </row>
    <row r="215" spans="6:8" ht="15.75" customHeight="1">
      <c r="F215" s="49"/>
      <c r="G215" s="13"/>
      <c r="H215" s="58">
        <f t="shared" si="3"/>
        <v>0</v>
      </c>
    </row>
    <row r="216" spans="6:8" ht="15.75" customHeight="1">
      <c r="F216" s="49"/>
      <c r="G216" s="13"/>
      <c r="H216" s="58">
        <f t="shared" si="3"/>
        <v>0</v>
      </c>
    </row>
    <row r="217" spans="6:8" ht="15.75" customHeight="1">
      <c r="F217" s="49"/>
      <c r="G217" s="13"/>
      <c r="H217" s="58">
        <f t="shared" si="3"/>
        <v>0</v>
      </c>
    </row>
    <row r="218" spans="6:8" ht="15.75" customHeight="1">
      <c r="F218" s="49"/>
      <c r="G218" s="13"/>
      <c r="H218" s="58">
        <f t="shared" si="3"/>
        <v>0</v>
      </c>
    </row>
    <row r="219" spans="6:8" ht="15.75" customHeight="1">
      <c r="F219" s="49"/>
      <c r="G219" s="13"/>
      <c r="H219" s="58">
        <f t="shared" si="3"/>
        <v>0</v>
      </c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45000000}">
    <sortState xmlns:xlrd2="http://schemas.microsoft.com/office/spreadsheetml/2017/richdata2" ref="A2:H151">
      <sortCondition ref="C2:C151"/>
      <sortCondition descending="1" ref="E2:E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D10A47AB-6A93-42EA-AE38-CCC3A9CA1FFF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L1001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SUM(E3:E204)</f>
        <v>4872.75</v>
      </c>
      <c r="F1" s="48"/>
      <c r="G1" s="70">
        <f t="shared" ref="G1:H1" si="0">SUM(G3:G204)</f>
        <v>1427.3589247311827</v>
      </c>
      <c r="H1" s="71">
        <f t="shared" si="0"/>
        <v>3445.391075268818</v>
      </c>
      <c r="I1" s="31" t="s">
        <v>1864</v>
      </c>
      <c r="J1" s="31">
        <f>G1*1</f>
        <v>1427.3589247311827</v>
      </c>
      <c r="K1" s="31">
        <f>SUM(G1:H1)-J1</f>
        <v>3445.391075268818</v>
      </c>
      <c r="L1" s="31">
        <f>SUM(J1:K1)</f>
        <v>4872.7500000000009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1734.8589247311827</v>
      </c>
      <c r="K2" s="31">
        <f>K1+K6+K7</f>
        <v>3752.891075268818</v>
      </c>
      <c r="L2" s="31">
        <f>SUM(J2:K2)</f>
        <v>5487.7500000000009</v>
      </c>
    </row>
    <row r="3" spans="1:12" ht="15.75">
      <c r="A3" s="8" t="s">
        <v>2658</v>
      </c>
      <c r="B3" s="84">
        <v>45383</v>
      </c>
      <c r="C3" s="85" t="s">
        <v>5194</v>
      </c>
      <c r="D3" s="86" t="s">
        <v>4915</v>
      </c>
      <c r="E3" s="6">
        <f t="shared" ref="E3:E128" si="1">MID(D3,3,LEN(D3)-2)+0</f>
        <v>3.76</v>
      </c>
      <c r="F3" s="49">
        <v>0</v>
      </c>
      <c r="G3" s="6" t="str">
        <f t="shared" ref="G3:G128" si="2">IFERROR(E3/F3,"")</f>
        <v/>
      </c>
      <c r="H3" s="58">
        <f t="shared" ref="H3:H128" si="3">IF(F3=0,E3,E3-G3)</f>
        <v>3.76</v>
      </c>
      <c r="I3" s="60" t="s">
        <v>1868</v>
      </c>
      <c r="J3" s="61">
        <f>J1-J7+J6</f>
        <v>1734.8589247311827</v>
      </c>
      <c r="K3" s="32"/>
      <c r="L3" s="32"/>
    </row>
    <row r="4" spans="1:12" ht="15.75">
      <c r="A4" s="8" t="s">
        <v>2658</v>
      </c>
      <c r="B4" s="87">
        <v>45383</v>
      </c>
      <c r="C4" s="85" t="s">
        <v>4551</v>
      </c>
      <c r="D4" s="86" t="s">
        <v>5195</v>
      </c>
      <c r="E4" s="6">
        <f t="shared" si="1"/>
        <v>76.209999999999994</v>
      </c>
      <c r="F4" s="48">
        <v>0</v>
      </c>
      <c r="G4" s="6" t="str">
        <f t="shared" si="2"/>
        <v/>
      </c>
      <c r="H4" s="58">
        <f t="shared" si="3"/>
        <v>76.209999999999994</v>
      </c>
    </row>
    <row r="5" spans="1:12" ht="15.75">
      <c r="A5" s="8" t="s">
        <v>2658</v>
      </c>
      <c r="B5" s="84">
        <v>45385</v>
      </c>
      <c r="C5" s="85" t="s">
        <v>5196</v>
      </c>
      <c r="D5" s="86" t="s">
        <v>4915</v>
      </c>
      <c r="E5" s="6">
        <f t="shared" si="1"/>
        <v>3.76</v>
      </c>
      <c r="F5" s="48">
        <v>0</v>
      </c>
      <c r="G5" s="6" t="str">
        <f t="shared" si="2"/>
        <v/>
      </c>
      <c r="H5" s="58">
        <f t="shared" si="3"/>
        <v>3.76</v>
      </c>
      <c r="I5" s="32" t="s">
        <v>4552</v>
      </c>
      <c r="J5" s="32">
        <f>615</f>
        <v>615</v>
      </c>
      <c r="K5" s="32"/>
    </row>
    <row r="6" spans="1:12" ht="15.75">
      <c r="A6" s="8" t="s">
        <v>2658</v>
      </c>
      <c r="B6" s="87">
        <v>45386</v>
      </c>
      <c r="C6" s="85" t="s">
        <v>5197</v>
      </c>
      <c r="D6" s="86" t="s">
        <v>5025</v>
      </c>
      <c r="E6" s="6">
        <f t="shared" si="1"/>
        <v>2.1800000000000002</v>
      </c>
      <c r="F6" s="48">
        <v>0</v>
      </c>
      <c r="G6" s="6" t="str">
        <f t="shared" si="2"/>
        <v/>
      </c>
      <c r="H6" s="58">
        <f t="shared" si="3"/>
        <v>2.1800000000000002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 t="s">
        <v>2658</v>
      </c>
      <c r="B7" s="84">
        <v>45386</v>
      </c>
      <c r="C7" s="85" t="s">
        <v>4546</v>
      </c>
      <c r="D7" s="86" t="s">
        <v>5198</v>
      </c>
      <c r="E7" s="6">
        <f t="shared" si="1"/>
        <v>103.24</v>
      </c>
      <c r="F7" s="48">
        <v>0</v>
      </c>
      <c r="G7" s="6" t="str">
        <f t="shared" si="2"/>
        <v/>
      </c>
      <c r="H7" s="58">
        <f t="shared" si="3"/>
        <v>103.24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87">
        <v>45386</v>
      </c>
      <c r="C8" s="85" t="s">
        <v>3916</v>
      </c>
      <c r="D8" s="86" t="s">
        <v>749</v>
      </c>
      <c r="E8" s="6">
        <f t="shared" si="1"/>
        <v>70</v>
      </c>
      <c r="F8" s="48">
        <v>0</v>
      </c>
      <c r="G8" s="6" t="str">
        <f t="shared" si="2"/>
        <v/>
      </c>
      <c r="H8" s="58">
        <f t="shared" si="3"/>
        <v>70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87">
        <v>45386</v>
      </c>
      <c r="C9" s="85" t="s">
        <v>5199</v>
      </c>
      <c r="D9" s="86" t="s">
        <v>2780</v>
      </c>
      <c r="E9" s="6">
        <f t="shared" si="1"/>
        <v>4.0999999999999996</v>
      </c>
      <c r="F9" s="49">
        <v>0</v>
      </c>
      <c r="G9" s="6" t="str">
        <f t="shared" si="2"/>
        <v/>
      </c>
      <c r="H9" s="58">
        <f t="shared" si="3"/>
        <v>4.0999999999999996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87">
        <v>45387</v>
      </c>
      <c r="C10" s="85" t="s">
        <v>5200</v>
      </c>
      <c r="D10" s="86" t="s">
        <v>5201</v>
      </c>
      <c r="E10" s="6">
        <f t="shared" si="1"/>
        <v>195</v>
      </c>
      <c r="F10" s="48">
        <v>0</v>
      </c>
      <c r="G10" s="6" t="str">
        <f t="shared" si="2"/>
        <v/>
      </c>
      <c r="H10" s="58">
        <f t="shared" si="3"/>
        <v>195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84">
        <v>45387</v>
      </c>
      <c r="C11" s="85" t="s">
        <v>5202</v>
      </c>
      <c r="D11" s="86" t="s">
        <v>942</v>
      </c>
      <c r="E11" s="6">
        <f t="shared" si="1"/>
        <v>8.9</v>
      </c>
      <c r="F11" s="48">
        <v>0</v>
      </c>
      <c r="G11" s="6" t="str">
        <f t="shared" si="2"/>
        <v/>
      </c>
      <c r="H11" s="58">
        <f t="shared" si="3"/>
        <v>8.9</v>
      </c>
    </row>
    <row r="12" spans="1:12" ht="15.75">
      <c r="A12" s="8" t="s">
        <v>2658</v>
      </c>
      <c r="B12" s="87">
        <v>45387</v>
      </c>
      <c r="C12" s="85" t="s">
        <v>5203</v>
      </c>
      <c r="D12" s="86" t="s">
        <v>2832</v>
      </c>
      <c r="E12" s="6">
        <f t="shared" si="1"/>
        <v>15.13</v>
      </c>
      <c r="F12" s="49">
        <v>2</v>
      </c>
      <c r="G12" s="6">
        <f t="shared" si="2"/>
        <v>7.5650000000000004</v>
      </c>
      <c r="H12" s="58">
        <f t="shared" si="3"/>
        <v>7.5650000000000004</v>
      </c>
      <c r="I12" s="1" t="s">
        <v>1818</v>
      </c>
      <c r="J12" s="16">
        <f>J8-K2</f>
        <v>1845.108924731182</v>
      </c>
      <c r="K12" s="17">
        <f t="shared" ref="K12:K13" si="4">J12/J8</f>
        <v>0.32960145136319791</v>
      </c>
    </row>
    <row r="13" spans="1:12" ht="15.75">
      <c r="A13" s="8" t="s">
        <v>2658</v>
      </c>
      <c r="B13" s="84">
        <v>45387</v>
      </c>
      <c r="C13" s="85" t="s">
        <v>5007</v>
      </c>
      <c r="D13" s="86" t="s">
        <v>575</v>
      </c>
      <c r="E13" s="6">
        <f t="shared" si="1"/>
        <v>9.65</v>
      </c>
      <c r="F13" s="49">
        <v>0</v>
      </c>
      <c r="G13" s="6" t="str">
        <f t="shared" si="2"/>
        <v/>
      </c>
      <c r="H13" s="58">
        <f t="shared" si="3"/>
        <v>9.65</v>
      </c>
      <c r="I13" s="1" t="s">
        <v>1821</v>
      </c>
      <c r="J13" s="16">
        <f>J9-J2</f>
        <v>2220.3910752688171</v>
      </c>
      <c r="K13" s="17">
        <f t="shared" si="4"/>
        <v>0.56137818728748301</v>
      </c>
    </row>
    <row r="14" spans="1:12" ht="15.75">
      <c r="A14" s="8" t="s">
        <v>2658</v>
      </c>
      <c r="B14" s="84">
        <v>45387</v>
      </c>
      <c r="C14" s="85" t="s">
        <v>5204</v>
      </c>
      <c r="D14" s="86" t="s">
        <v>4915</v>
      </c>
      <c r="E14" s="6">
        <f t="shared" si="1"/>
        <v>3.76</v>
      </c>
      <c r="F14" s="48">
        <v>0</v>
      </c>
      <c r="G14" s="6" t="str">
        <f t="shared" si="2"/>
        <v/>
      </c>
      <c r="H14" s="58">
        <f t="shared" si="3"/>
        <v>3.76</v>
      </c>
    </row>
    <row r="15" spans="1:12" ht="15.75">
      <c r="A15" s="8" t="s">
        <v>2658</v>
      </c>
      <c r="B15" s="87">
        <v>45387</v>
      </c>
      <c r="C15" s="85" t="s">
        <v>4174</v>
      </c>
      <c r="D15" s="86" t="s">
        <v>2127</v>
      </c>
      <c r="E15" s="6">
        <f t="shared" si="1"/>
        <v>9.1999999999999993</v>
      </c>
      <c r="F15" s="48">
        <v>0</v>
      </c>
      <c r="G15" s="6" t="str">
        <f t="shared" si="2"/>
        <v/>
      </c>
      <c r="H15" s="58">
        <f t="shared" si="3"/>
        <v>9.1999999999999993</v>
      </c>
    </row>
    <row r="16" spans="1:12" ht="15.75">
      <c r="A16" s="8" t="s">
        <v>2658</v>
      </c>
      <c r="B16" s="87">
        <v>45388</v>
      </c>
      <c r="C16" s="85" t="s">
        <v>3959</v>
      </c>
      <c r="D16" s="86" t="s">
        <v>5205</v>
      </c>
      <c r="E16" s="6">
        <f t="shared" si="1"/>
        <v>315</v>
      </c>
      <c r="F16" s="48">
        <v>2</v>
      </c>
      <c r="G16" s="6">
        <f t="shared" si="2"/>
        <v>157.5</v>
      </c>
      <c r="H16" s="58">
        <f t="shared" si="3"/>
        <v>157.5</v>
      </c>
    </row>
    <row r="17" spans="1:10" ht="15.75">
      <c r="A17" s="8" t="s">
        <v>2658</v>
      </c>
      <c r="B17" s="87">
        <v>45388</v>
      </c>
      <c r="C17" s="85" t="s">
        <v>1304</v>
      </c>
      <c r="D17" s="86" t="s">
        <v>5206</v>
      </c>
      <c r="E17" s="6">
        <f t="shared" si="1"/>
        <v>62.78</v>
      </c>
      <c r="F17" s="48">
        <v>2</v>
      </c>
      <c r="G17" s="6">
        <f t="shared" si="2"/>
        <v>31.39</v>
      </c>
      <c r="H17" s="58">
        <f t="shared" si="3"/>
        <v>31.39</v>
      </c>
    </row>
    <row r="18" spans="1:10" ht="15.75">
      <c r="A18" s="8" t="s">
        <v>2658</v>
      </c>
      <c r="B18" s="87">
        <v>45389</v>
      </c>
      <c r="C18" s="85" t="s">
        <v>2404</v>
      </c>
      <c r="D18" s="86" t="s">
        <v>5207</v>
      </c>
      <c r="E18" s="6">
        <f t="shared" si="1"/>
        <v>144.99</v>
      </c>
      <c r="F18" s="48">
        <v>0</v>
      </c>
      <c r="G18" s="6" t="str">
        <f t="shared" si="2"/>
        <v/>
      </c>
      <c r="H18" s="58">
        <f t="shared" si="3"/>
        <v>144.99</v>
      </c>
    </row>
    <row r="19" spans="1:10" ht="15.75">
      <c r="A19" s="8" t="s">
        <v>2658</v>
      </c>
      <c r="B19" s="87">
        <v>45389</v>
      </c>
      <c r="C19" s="85" t="s">
        <v>5208</v>
      </c>
      <c r="D19" s="88" t="s">
        <v>1132</v>
      </c>
      <c r="E19" s="6">
        <f t="shared" si="1"/>
        <v>0.48</v>
      </c>
      <c r="F19" s="48">
        <v>0</v>
      </c>
      <c r="G19" s="6" t="str">
        <f t="shared" si="2"/>
        <v/>
      </c>
      <c r="H19" s="58">
        <f t="shared" si="3"/>
        <v>0.48</v>
      </c>
    </row>
    <row r="20" spans="1:10" ht="15.75">
      <c r="A20" s="8" t="s">
        <v>2658</v>
      </c>
      <c r="B20" s="87">
        <v>45389</v>
      </c>
      <c r="C20" s="85" t="s">
        <v>5209</v>
      </c>
      <c r="D20" s="86" t="s">
        <v>4769</v>
      </c>
      <c r="E20" s="6">
        <f t="shared" si="1"/>
        <v>352</v>
      </c>
      <c r="F20" s="48">
        <v>4.6500000000000004</v>
      </c>
      <c r="G20" s="6">
        <f t="shared" si="2"/>
        <v>75.698924731182785</v>
      </c>
      <c r="H20" s="58">
        <f t="shared" si="3"/>
        <v>276.30107526881721</v>
      </c>
    </row>
    <row r="21" spans="1:10" ht="15.75" customHeight="1">
      <c r="A21" s="8" t="s">
        <v>2658</v>
      </c>
      <c r="B21" s="87">
        <v>45389</v>
      </c>
      <c r="C21" s="85" t="s">
        <v>2404</v>
      </c>
      <c r="D21" s="86" t="s">
        <v>5210</v>
      </c>
      <c r="E21" s="6">
        <f t="shared" si="1"/>
        <v>27.98</v>
      </c>
      <c r="F21" s="48">
        <v>2</v>
      </c>
      <c r="G21" s="6">
        <f t="shared" si="2"/>
        <v>13.99</v>
      </c>
      <c r="H21" s="58">
        <f t="shared" si="3"/>
        <v>13.99</v>
      </c>
    </row>
    <row r="22" spans="1:10" ht="15.75" customHeight="1">
      <c r="A22" s="8" t="s">
        <v>2658</v>
      </c>
      <c r="B22" s="84">
        <v>45389</v>
      </c>
      <c r="C22" s="85" t="s">
        <v>4517</v>
      </c>
      <c r="D22" s="86" t="s">
        <v>5026</v>
      </c>
      <c r="E22" s="6">
        <f t="shared" si="1"/>
        <v>51.86</v>
      </c>
      <c r="F22" s="48">
        <v>2</v>
      </c>
      <c r="G22" s="6">
        <f t="shared" si="2"/>
        <v>25.93</v>
      </c>
      <c r="H22" s="58">
        <f t="shared" si="3"/>
        <v>25.93</v>
      </c>
      <c r="J22" s="36"/>
    </row>
    <row r="23" spans="1:10" ht="15.75" customHeight="1">
      <c r="A23" s="8" t="s">
        <v>2658</v>
      </c>
      <c r="B23" s="84">
        <v>45389</v>
      </c>
      <c r="C23" s="85" t="s">
        <v>5211</v>
      </c>
      <c r="D23" s="86" t="s">
        <v>3795</v>
      </c>
      <c r="E23" s="6">
        <f t="shared" si="1"/>
        <v>32.9</v>
      </c>
      <c r="F23" s="48">
        <v>2</v>
      </c>
      <c r="G23" s="6">
        <f t="shared" si="2"/>
        <v>16.45</v>
      </c>
      <c r="H23" s="58">
        <f t="shared" si="3"/>
        <v>16.45</v>
      </c>
      <c r="J23" s="36"/>
    </row>
    <row r="24" spans="1:10" ht="15.75" customHeight="1">
      <c r="A24" s="8" t="s">
        <v>2658</v>
      </c>
      <c r="B24" s="84">
        <v>45390</v>
      </c>
      <c r="C24" s="85" t="s">
        <v>4730</v>
      </c>
      <c r="D24" s="88" t="s">
        <v>692</v>
      </c>
      <c r="E24" s="6">
        <f t="shared" si="1"/>
        <v>25</v>
      </c>
      <c r="F24" s="48">
        <v>2</v>
      </c>
      <c r="G24" s="6">
        <f t="shared" si="2"/>
        <v>12.5</v>
      </c>
      <c r="H24" s="58">
        <f t="shared" si="3"/>
        <v>12.5</v>
      </c>
    </row>
    <row r="25" spans="1:10" ht="15.75" customHeight="1">
      <c r="A25" s="8" t="s">
        <v>2658</v>
      </c>
      <c r="B25" s="87">
        <v>45390</v>
      </c>
      <c r="C25" s="85" t="s">
        <v>5212</v>
      </c>
      <c r="D25" s="88" t="s">
        <v>4915</v>
      </c>
      <c r="E25" s="6">
        <f t="shared" si="1"/>
        <v>3.76</v>
      </c>
      <c r="F25" s="48">
        <v>0</v>
      </c>
      <c r="G25" s="6" t="str">
        <f t="shared" si="2"/>
        <v/>
      </c>
      <c r="H25" s="58">
        <f t="shared" si="3"/>
        <v>3.76</v>
      </c>
    </row>
    <row r="26" spans="1:10" ht="15.75" customHeight="1">
      <c r="A26" s="8" t="s">
        <v>2658</v>
      </c>
      <c r="B26" s="84">
        <v>45390</v>
      </c>
      <c r="C26" s="85" t="s">
        <v>2438</v>
      </c>
      <c r="D26" s="86" t="s">
        <v>5141</v>
      </c>
      <c r="E26" s="6">
        <f t="shared" si="1"/>
        <v>25.98</v>
      </c>
      <c r="F26" s="48">
        <v>2</v>
      </c>
      <c r="G26" s="6">
        <f t="shared" si="2"/>
        <v>12.99</v>
      </c>
      <c r="H26" s="58">
        <f t="shared" si="3"/>
        <v>12.99</v>
      </c>
    </row>
    <row r="27" spans="1:10" ht="15.75" customHeight="1">
      <c r="A27" s="8" t="s">
        <v>2658</v>
      </c>
      <c r="B27" s="87">
        <v>45391</v>
      </c>
      <c r="C27" s="85" t="s">
        <v>4546</v>
      </c>
      <c r="D27" s="86" t="s">
        <v>5213</v>
      </c>
      <c r="E27" s="6">
        <f t="shared" si="1"/>
        <v>104.89</v>
      </c>
      <c r="F27" s="48">
        <v>2</v>
      </c>
      <c r="G27" s="6">
        <f t="shared" si="2"/>
        <v>52.445</v>
      </c>
      <c r="H27" s="58">
        <f t="shared" si="3"/>
        <v>52.445</v>
      </c>
    </row>
    <row r="28" spans="1:10" ht="15.75" customHeight="1">
      <c r="A28" s="8" t="s">
        <v>2658</v>
      </c>
      <c r="B28" s="87">
        <v>45391</v>
      </c>
      <c r="C28" s="85" t="s">
        <v>5</v>
      </c>
      <c r="D28" s="88" t="s">
        <v>56</v>
      </c>
      <c r="E28" s="6">
        <f t="shared" si="1"/>
        <v>4.8</v>
      </c>
      <c r="F28" s="48">
        <v>2</v>
      </c>
      <c r="G28" s="6">
        <f t="shared" si="2"/>
        <v>2.4</v>
      </c>
      <c r="H28" s="58">
        <f t="shared" si="3"/>
        <v>2.4</v>
      </c>
    </row>
    <row r="29" spans="1:10" ht="15.75" customHeight="1">
      <c r="A29" s="8" t="s">
        <v>2658</v>
      </c>
      <c r="B29" s="87">
        <v>45391</v>
      </c>
      <c r="C29" s="85" t="s">
        <v>5</v>
      </c>
      <c r="D29" s="86" t="s">
        <v>550</v>
      </c>
      <c r="E29" s="6">
        <f t="shared" si="1"/>
        <v>8.9499999999999993</v>
      </c>
      <c r="F29" s="48">
        <v>2</v>
      </c>
      <c r="G29" s="6">
        <f t="shared" si="2"/>
        <v>4.4749999999999996</v>
      </c>
      <c r="H29" s="58">
        <f t="shared" si="3"/>
        <v>4.4749999999999996</v>
      </c>
    </row>
    <row r="30" spans="1:10" ht="15.75" customHeight="1">
      <c r="A30" s="8" t="s">
        <v>2658</v>
      </c>
      <c r="B30" s="87">
        <v>45392</v>
      </c>
      <c r="C30" s="85" t="s">
        <v>3950</v>
      </c>
      <c r="D30" s="86" t="s">
        <v>325</v>
      </c>
      <c r="E30" s="6">
        <f t="shared" si="1"/>
        <v>13.4</v>
      </c>
      <c r="F30" s="48">
        <v>2</v>
      </c>
      <c r="G30" s="6">
        <f t="shared" si="2"/>
        <v>6.7</v>
      </c>
      <c r="H30" s="58">
        <f t="shared" si="3"/>
        <v>6.7</v>
      </c>
    </row>
    <row r="31" spans="1:10" ht="15.75" customHeight="1">
      <c r="A31" s="8" t="s">
        <v>2658</v>
      </c>
      <c r="B31" s="84">
        <v>45392</v>
      </c>
      <c r="C31" s="85" t="s">
        <v>3794</v>
      </c>
      <c r="D31" s="86" t="s">
        <v>44</v>
      </c>
      <c r="E31" s="6">
        <f t="shared" si="1"/>
        <v>6.9</v>
      </c>
      <c r="F31" s="48">
        <v>2</v>
      </c>
      <c r="G31" s="6">
        <f t="shared" si="2"/>
        <v>3.45</v>
      </c>
      <c r="H31" s="58">
        <f t="shared" si="3"/>
        <v>3.45</v>
      </c>
    </row>
    <row r="32" spans="1:10" ht="15.75" customHeight="1">
      <c r="A32" s="8" t="s">
        <v>2658</v>
      </c>
      <c r="B32" s="84">
        <v>45392</v>
      </c>
      <c r="C32" s="85" t="s">
        <v>5132</v>
      </c>
      <c r="D32" s="86" t="s">
        <v>801</v>
      </c>
      <c r="E32" s="6">
        <f t="shared" si="1"/>
        <v>6</v>
      </c>
      <c r="F32" s="48">
        <v>2</v>
      </c>
      <c r="G32" s="6">
        <f t="shared" si="2"/>
        <v>3</v>
      </c>
      <c r="H32" s="58">
        <f t="shared" si="3"/>
        <v>3</v>
      </c>
    </row>
    <row r="33" spans="1:8" ht="15.75" customHeight="1">
      <c r="A33" s="8" t="s">
        <v>2658</v>
      </c>
      <c r="B33" s="84">
        <v>45392</v>
      </c>
      <c r="C33" s="85" t="s">
        <v>5209</v>
      </c>
      <c r="D33" s="86" t="s">
        <v>5214</v>
      </c>
      <c r="E33" s="6">
        <f t="shared" si="1"/>
        <v>835</v>
      </c>
      <c r="F33" s="48">
        <v>0</v>
      </c>
      <c r="G33" s="6" t="str">
        <f t="shared" si="2"/>
        <v/>
      </c>
      <c r="H33" s="58">
        <f t="shared" si="3"/>
        <v>835</v>
      </c>
    </row>
    <row r="34" spans="1:8" ht="15.75" customHeight="1">
      <c r="A34" s="8" t="s">
        <v>2658</v>
      </c>
      <c r="B34" s="84">
        <v>45392</v>
      </c>
      <c r="C34" s="85" t="s">
        <v>5132</v>
      </c>
      <c r="D34" s="86" t="s">
        <v>62</v>
      </c>
      <c r="E34" s="6">
        <f t="shared" si="1"/>
        <v>2.2999999999999998</v>
      </c>
      <c r="F34" s="49">
        <v>2</v>
      </c>
      <c r="G34" s="6">
        <f t="shared" si="2"/>
        <v>1.1499999999999999</v>
      </c>
      <c r="H34" s="58">
        <f t="shared" si="3"/>
        <v>1.1499999999999999</v>
      </c>
    </row>
    <row r="35" spans="1:8" ht="15.75" customHeight="1">
      <c r="A35" s="8" t="s">
        <v>2658</v>
      </c>
      <c r="B35" s="84">
        <v>45392</v>
      </c>
      <c r="C35" s="85" t="s">
        <v>4125</v>
      </c>
      <c r="D35" s="86" t="s">
        <v>59</v>
      </c>
      <c r="E35" s="6">
        <f t="shared" si="1"/>
        <v>2.9</v>
      </c>
      <c r="F35" s="48">
        <v>2</v>
      </c>
      <c r="G35" s="6">
        <f t="shared" si="2"/>
        <v>1.45</v>
      </c>
      <c r="H35" s="58">
        <f t="shared" si="3"/>
        <v>1.45</v>
      </c>
    </row>
    <row r="36" spans="1:8" ht="15.75" customHeight="1">
      <c r="A36" s="8" t="s">
        <v>2658</v>
      </c>
      <c r="B36" s="87">
        <v>45393</v>
      </c>
      <c r="C36" s="85" t="s">
        <v>5215</v>
      </c>
      <c r="D36" s="86" t="s">
        <v>4931</v>
      </c>
      <c r="E36" s="6">
        <f t="shared" si="1"/>
        <v>3.34</v>
      </c>
      <c r="F36" s="48">
        <v>0</v>
      </c>
      <c r="G36" s="6" t="str">
        <f t="shared" si="2"/>
        <v/>
      </c>
      <c r="H36" s="58">
        <f t="shared" si="3"/>
        <v>3.34</v>
      </c>
    </row>
    <row r="37" spans="1:8" ht="15.75" customHeight="1">
      <c r="A37" s="8" t="s">
        <v>2658</v>
      </c>
      <c r="B37" s="84">
        <v>45393</v>
      </c>
      <c r="C37" s="85" t="s">
        <v>5216</v>
      </c>
      <c r="D37" s="86" t="s">
        <v>59</v>
      </c>
      <c r="E37" s="6">
        <f t="shared" si="1"/>
        <v>2.9</v>
      </c>
      <c r="F37" s="48">
        <v>0</v>
      </c>
      <c r="G37" s="6" t="str">
        <f t="shared" si="2"/>
        <v/>
      </c>
      <c r="H37" s="58">
        <f t="shared" si="3"/>
        <v>2.9</v>
      </c>
    </row>
    <row r="38" spans="1:8" ht="15.75" customHeight="1">
      <c r="A38" s="8" t="s">
        <v>2658</v>
      </c>
      <c r="B38" s="90">
        <v>45393</v>
      </c>
      <c r="C38" s="85" t="s">
        <v>5217</v>
      </c>
      <c r="D38" s="86" t="s">
        <v>4915</v>
      </c>
      <c r="E38" s="6">
        <f t="shared" si="1"/>
        <v>3.76</v>
      </c>
      <c r="F38" s="48">
        <v>0</v>
      </c>
      <c r="G38" s="6" t="str">
        <f t="shared" si="2"/>
        <v/>
      </c>
      <c r="H38" s="58">
        <f t="shared" si="3"/>
        <v>3.76</v>
      </c>
    </row>
    <row r="39" spans="1:8" ht="15.75" customHeight="1">
      <c r="A39" s="8" t="s">
        <v>2658</v>
      </c>
      <c r="B39" s="87">
        <v>45393</v>
      </c>
      <c r="C39" s="85" t="s">
        <v>2404</v>
      </c>
      <c r="D39" s="86" t="s">
        <v>5218</v>
      </c>
      <c r="E39" s="6">
        <f t="shared" si="1"/>
        <v>23.62</v>
      </c>
      <c r="F39" s="49">
        <v>2</v>
      </c>
      <c r="G39" s="6">
        <f t="shared" si="2"/>
        <v>11.81</v>
      </c>
      <c r="H39" s="58">
        <f t="shared" si="3"/>
        <v>11.81</v>
      </c>
    </row>
    <row r="40" spans="1:8" ht="15.75" customHeight="1">
      <c r="A40" s="8" t="s">
        <v>2658</v>
      </c>
      <c r="B40" s="84">
        <v>45394</v>
      </c>
      <c r="C40" s="85" t="s">
        <v>4479</v>
      </c>
      <c r="D40" s="86" t="s">
        <v>5219</v>
      </c>
      <c r="E40" s="6">
        <f t="shared" si="1"/>
        <v>96.9</v>
      </c>
      <c r="F40" s="48">
        <v>0</v>
      </c>
      <c r="G40" s="6" t="str">
        <f t="shared" si="2"/>
        <v/>
      </c>
      <c r="H40" s="58">
        <f t="shared" si="3"/>
        <v>96.9</v>
      </c>
    </row>
    <row r="41" spans="1:8" ht="15.75" customHeight="1">
      <c r="A41" s="8" t="s">
        <v>2658</v>
      </c>
      <c r="B41" s="84">
        <v>45394</v>
      </c>
      <c r="C41" s="85" t="s">
        <v>4973</v>
      </c>
      <c r="D41" s="86" t="s">
        <v>5220</v>
      </c>
      <c r="E41" s="6">
        <f t="shared" si="1"/>
        <v>112.89</v>
      </c>
      <c r="F41" s="48">
        <v>1</v>
      </c>
      <c r="G41" s="6">
        <f t="shared" si="2"/>
        <v>112.89</v>
      </c>
      <c r="H41" s="58">
        <f t="shared" si="3"/>
        <v>0</v>
      </c>
    </row>
    <row r="42" spans="1:8" ht="15.75" customHeight="1">
      <c r="A42" s="8" t="s">
        <v>2658</v>
      </c>
      <c r="B42" s="84">
        <v>45394</v>
      </c>
      <c r="C42" s="85" t="s">
        <v>3025</v>
      </c>
      <c r="D42" s="86" t="s">
        <v>5221</v>
      </c>
      <c r="E42" s="6">
        <f t="shared" si="1"/>
        <v>4.45</v>
      </c>
      <c r="F42" s="48">
        <v>2</v>
      </c>
      <c r="G42" s="6">
        <f t="shared" si="2"/>
        <v>2.2250000000000001</v>
      </c>
      <c r="H42" s="58">
        <f t="shared" si="3"/>
        <v>2.2250000000000001</v>
      </c>
    </row>
    <row r="43" spans="1:8" ht="15.75" customHeight="1">
      <c r="A43" s="8" t="s">
        <v>2658</v>
      </c>
      <c r="B43" s="87">
        <v>45395</v>
      </c>
      <c r="C43" s="85" t="s">
        <v>3677</v>
      </c>
      <c r="D43" s="86" t="s">
        <v>4504</v>
      </c>
      <c r="E43" s="6">
        <f t="shared" si="1"/>
        <v>4.8600000000000003</v>
      </c>
      <c r="F43" s="48">
        <v>2</v>
      </c>
      <c r="G43" s="6">
        <f t="shared" si="2"/>
        <v>2.4300000000000002</v>
      </c>
      <c r="H43" s="58">
        <f t="shared" si="3"/>
        <v>2.4300000000000002</v>
      </c>
    </row>
    <row r="44" spans="1:8" ht="15.75" customHeight="1">
      <c r="A44" s="8" t="s">
        <v>2658</v>
      </c>
      <c r="B44" s="87">
        <v>45395</v>
      </c>
      <c r="C44" s="85" t="s">
        <v>5222</v>
      </c>
      <c r="D44" s="86" t="s">
        <v>69</v>
      </c>
      <c r="E44" s="6">
        <f t="shared" si="1"/>
        <v>1.5</v>
      </c>
      <c r="F44" s="48">
        <v>2</v>
      </c>
      <c r="G44" s="6">
        <f t="shared" si="2"/>
        <v>0.75</v>
      </c>
      <c r="H44" s="58">
        <f t="shared" si="3"/>
        <v>0.75</v>
      </c>
    </row>
    <row r="45" spans="1:8" ht="15.75" customHeight="1">
      <c r="A45" s="8" t="s">
        <v>2658</v>
      </c>
      <c r="B45" s="84">
        <v>45395</v>
      </c>
      <c r="C45" s="85" t="s">
        <v>3169</v>
      </c>
      <c r="D45" s="86" t="s">
        <v>2706</v>
      </c>
      <c r="E45" s="6">
        <f t="shared" si="1"/>
        <v>16.8</v>
      </c>
      <c r="F45" s="48">
        <v>0</v>
      </c>
      <c r="G45" s="6" t="str">
        <f t="shared" si="2"/>
        <v/>
      </c>
      <c r="H45" s="58">
        <f t="shared" si="3"/>
        <v>16.8</v>
      </c>
    </row>
    <row r="46" spans="1:8" ht="15.75" customHeight="1">
      <c r="A46" s="8" t="s">
        <v>2658</v>
      </c>
      <c r="B46" s="87">
        <v>45395</v>
      </c>
      <c r="C46" s="85" t="s">
        <v>3169</v>
      </c>
      <c r="D46" s="86" t="s">
        <v>5223</v>
      </c>
      <c r="E46" s="6">
        <f t="shared" si="1"/>
        <v>4.91</v>
      </c>
      <c r="F46" s="48">
        <v>0</v>
      </c>
      <c r="G46" s="6" t="str">
        <f t="shared" si="2"/>
        <v/>
      </c>
      <c r="H46" s="58">
        <f t="shared" si="3"/>
        <v>4.91</v>
      </c>
    </row>
    <row r="47" spans="1:8" ht="15.75" customHeight="1">
      <c r="A47" s="8" t="s">
        <v>2658</v>
      </c>
      <c r="B47" s="87">
        <v>45395</v>
      </c>
      <c r="C47" s="85" t="s">
        <v>1385</v>
      </c>
      <c r="D47" s="86" t="s">
        <v>5224</v>
      </c>
      <c r="E47" s="6">
        <f t="shared" si="1"/>
        <v>54.13</v>
      </c>
      <c r="F47" s="48">
        <v>0</v>
      </c>
      <c r="G47" s="6" t="str">
        <f t="shared" si="2"/>
        <v/>
      </c>
      <c r="H47" s="58">
        <f t="shared" si="3"/>
        <v>54.13</v>
      </c>
    </row>
    <row r="48" spans="1:8" ht="15.75" customHeight="1">
      <c r="A48" s="8" t="s">
        <v>2658</v>
      </c>
      <c r="B48" s="84">
        <v>45395</v>
      </c>
      <c r="C48" s="85" t="s">
        <v>3877</v>
      </c>
      <c r="D48" s="88" t="s">
        <v>5225</v>
      </c>
      <c r="E48" s="6">
        <f t="shared" si="1"/>
        <v>57.19</v>
      </c>
      <c r="F48" s="48">
        <v>2</v>
      </c>
      <c r="G48" s="6">
        <f t="shared" si="2"/>
        <v>28.594999999999999</v>
      </c>
      <c r="H48" s="58">
        <f t="shared" si="3"/>
        <v>28.594999999999999</v>
      </c>
    </row>
    <row r="49" spans="1:8" ht="15.75" customHeight="1">
      <c r="A49" s="8" t="s">
        <v>2658</v>
      </c>
      <c r="B49" s="84">
        <v>45395</v>
      </c>
      <c r="C49" s="85" t="s">
        <v>4973</v>
      </c>
      <c r="D49" s="86" t="s">
        <v>5226</v>
      </c>
      <c r="E49" s="6">
        <f t="shared" si="1"/>
        <v>38.49</v>
      </c>
      <c r="F49" s="48">
        <v>2</v>
      </c>
      <c r="G49" s="6">
        <f t="shared" si="2"/>
        <v>19.245000000000001</v>
      </c>
      <c r="H49" s="58">
        <f t="shared" si="3"/>
        <v>19.245000000000001</v>
      </c>
    </row>
    <row r="50" spans="1:8" ht="15.75" customHeight="1">
      <c r="A50" s="8" t="s">
        <v>2658</v>
      </c>
      <c r="B50" s="84">
        <v>45396</v>
      </c>
      <c r="C50" s="85" t="s">
        <v>4546</v>
      </c>
      <c r="D50" s="86" t="s">
        <v>4003</v>
      </c>
      <c r="E50" s="6">
        <f t="shared" si="1"/>
        <v>8.76</v>
      </c>
      <c r="F50" s="48">
        <v>2</v>
      </c>
      <c r="G50" s="6">
        <f t="shared" si="2"/>
        <v>4.38</v>
      </c>
      <c r="H50" s="58">
        <f t="shared" si="3"/>
        <v>4.38</v>
      </c>
    </row>
    <row r="51" spans="1:8" ht="15.75" customHeight="1">
      <c r="A51" s="8" t="s">
        <v>2658</v>
      </c>
      <c r="B51" s="87">
        <v>45396</v>
      </c>
      <c r="C51" s="85" t="s">
        <v>5227</v>
      </c>
      <c r="D51" s="86" t="s">
        <v>5228</v>
      </c>
      <c r="E51" s="6">
        <f t="shared" si="1"/>
        <v>14.82</v>
      </c>
      <c r="F51" s="49">
        <v>1</v>
      </c>
      <c r="G51" s="6">
        <f t="shared" si="2"/>
        <v>14.82</v>
      </c>
      <c r="H51" s="58">
        <f t="shared" si="3"/>
        <v>0</v>
      </c>
    </row>
    <row r="52" spans="1:8" ht="15.75" customHeight="1">
      <c r="A52" s="8" t="s">
        <v>2658</v>
      </c>
      <c r="B52" s="87">
        <v>45396</v>
      </c>
      <c r="C52" s="85" t="s">
        <v>4532</v>
      </c>
      <c r="D52" s="86" t="s">
        <v>5154</v>
      </c>
      <c r="E52" s="6">
        <f t="shared" si="1"/>
        <v>30.6</v>
      </c>
      <c r="F52" s="48">
        <v>0</v>
      </c>
      <c r="G52" s="6" t="str">
        <f t="shared" si="2"/>
        <v/>
      </c>
      <c r="H52" s="58">
        <f t="shared" si="3"/>
        <v>30.6</v>
      </c>
    </row>
    <row r="53" spans="1:8" ht="15.75" customHeight="1">
      <c r="A53" s="8" t="s">
        <v>2658</v>
      </c>
      <c r="B53" s="87">
        <v>45396</v>
      </c>
      <c r="C53" s="85" t="s">
        <v>1833</v>
      </c>
      <c r="D53" s="86" t="s">
        <v>948</v>
      </c>
      <c r="E53" s="6">
        <f t="shared" si="1"/>
        <v>5.8</v>
      </c>
      <c r="F53" s="48">
        <v>0</v>
      </c>
      <c r="G53" s="6" t="str">
        <f t="shared" si="2"/>
        <v/>
      </c>
      <c r="H53" s="58">
        <f t="shared" si="3"/>
        <v>5.8</v>
      </c>
    </row>
    <row r="54" spans="1:8" ht="15.75" customHeight="1">
      <c r="A54" s="8" t="s">
        <v>2658</v>
      </c>
      <c r="B54" s="84">
        <v>45396</v>
      </c>
      <c r="C54" s="85" t="s">
        <v>4546</v>
      </c>
      <c r="D54" s="86" t="s">
        <v>5229</v>
      </c>
      <c r="E54" s="6">
        <f t="shared" si="1"/>
        <v>110.81</v>
      </c>
      <c r="F54" s="48">
        <v>2</v>
      </c>
      <c r="G54" s="6">
        <f t="shared" si="2"/>
        <v>55.405000000000001</v>
      </c>
      <c r="H54" s="58">
        <f t="shared" si="3"/>
        <v>55.405000000000001</v>
      </c>
    </row>
    <row r="55" spans="1:8" ht="15.75" customHeight="1">
      <c r="A55" s="8" t="s">
        <v>2658</v>
      </c>
      <c r="B55" s="84">
        <v>45396</v>
      </c>
      <c r="C55" s="85" t="s">
        <v>4546</v>
      </c>
      <c r="D55" s="86" t="s">
        <v>5230</v>
      </c>
      <c r="E55" s="6">
        <f t="shared" si="1"/>
        <v>85.12</v>
      </c>
      <c r="F55" s="48">
        <v>2</v>
      </c>
      <c r="G55" s="6">
        <f t="shared" si="2"/>
        <v>42.56</v>
      </c>
      <c r="H55" s="58">
        <f t="shared" si="3"/>
        <v>42.56</v>
      </c>
    </row>
    <row r="56" spans="1:8" ht="15.75" customHeight="1">
      <c r="A56" s="8" t="s">
        <v>2658</v>
      </c>
      <c r="B56" s="87">
        <v>45396</v>
      </c>
      <c r="C56" s="85" t="s">
        <v>3246</v>
      </c>
      <c r="D56" s="86" t="s">
        <v>1529</v>
      </c>
      <c r="E56" s="6">
        <f t="shared" si="1"/>
        <v>7</v>
      </c>
      <c r="F56" s="48">
        <v>2</v>
      </c>
      <c r="G56" s="6">
        <f t="shared" si="2"/>
        <v>3.5</v>
      </c>
      <c r="H56" s="58">
        <f t="shared" si="3"/>
        <v>3.5</v>
      </c>
    </row>
    <row r="57" spans="1:8" ht="15.75" customHeight="1">
      <c r="A57" s="8" t="s">
        <v>2658</v>
      </c>
      <c r="B57" s="87">
        <v>45397</v>
      </c>
      <c r="C57" s="85" t="s">
        <v>4551</v>
      </c>
      <c r="D57" s="86" t="s">
        <v>1719</v>
      </c>
      <c r="E57" s="6">
        <f t="shared" si="1"/>
        <v>3.28</v>
      </c>
      <c r="F57" s="48">
        <v>2</v>
      </c>
      <c r="G57" s="6">
        <f t="shared" si="2"/>
        <v>1.64</v>
      </c>
      <c r="H57" s="58">
        <f t="shared" si="3"/>
        <v>1.64</v>
      </c>
    </row>
    <row r="58" spans="1:8" ht="15.75" customHeight="1">
      <c r="A58" s="8" t="s">
        <v>2658</v>
      </c>
      <c r="B58" s="84">
        <v>45397</v>
      </c>
      <c r="C58" s="85" t="s">
        <v>5231</v>
      </c>
      <c r="D58" s="86" t="s">
        <v>4915</v>
      </c>
      <c r="E58" s="6">
        <f t="shared" si="1"/>
        <v>3.76</v>
      </c>
      <c r="F58" s="48">
        <v>0</v>
      </c>
      <c r="G58" s="6" t="str">
        <f t="shared" si="2"/>
        <v/>
      </c>
      <c r="H58" s="58">
        <f t="shared" si="3"/>
        <v>3.76</v>
      </c>
    </row>
    <row r="59" spans="1:8" ht="15.75" customHeight="1">
      <c r="A59" s="8" t="s">
        <v>2658</v>
      </c>
      <c r="B59" s="87">
        <v>45398</v>
      </c>
      <c r="C59" s="85" t="s">
        <v>3169</v>
      </c>
      <c r="D59" s="86" t="s">
        <v>2216</v>
      </c>
      <c r="E59" s="6">
        <f t="shared" si="1"/>
        <v>16.350000000000001</v>
      </c>
      <c r="F59" s="48">
        <v>0</v>
      </c>
      <c r="G59" s="6" t="str">
        <f t="shared" si="2"/>
        <v/>
      </c>
      <c r="H59" s="58">
        <f t="shared" si="3"/>
        <v>16.350000000000001</v>
      </c>
    </row>
    <row r="60" spans="1:8" ht="15.75" customHeight="1">
      <c r="A60" s="8" t="s">
        <v>2658</v>
      </c>
      <c r="B60" s="84">
        <v>45398</v>
      </c>
      <c r="C60" s="85" t="s">
        <v>3025</v>
      </c>
      <c r="D60" s="86" t="s">
        <v>2726</v>
      </c>
      <c r="E60" s="6">
        <f t="shared" si="1"/>
        <v>5.85</v>
      </c>
      <c r="F60" s="48">
        <v>0</v>
      </c>
      <c r="G60" s="6" t="str">
        <f t="shared" si="2"/>
        <v/>
      </c>
      <c r="H60" s="58">
        <f t="shared" si="3"/>
        <v>5.85</v>
      </c>
    </row>
    <row r="61" spans="1:8" ht="15.75" customHeight="1">
      <c r="A61" s="8" t="s">
        <v>2658</v>
      </c>
      <c r="B61" s="87">
        <v>45398</v>
      </c>
      <c r="C61" s="85" t="s">
        <v>4288</v>
      </c>
      <c r="D61" s="86" t="s">
        <v>5232</v>
      </c>
      <c r="E61" s="6">
        <f t="shared" si="1"/>
        <v>19.66</v>
      </c>
      <c r="F61" s="48">
        <v>0</v>
      </c>
      <c r="G61" s="6" t="str">
        <f t="shared" si="2"/>
        <v/>
      </c>
      <c r="H61" s="58">
        <f t="shared" si="3"/>
        <v>19.66</v>
      </c>
    </row>
    <row r="62" spans="1:8" ht="15.75" customHeight="1">
      <c r="A62" s="8" t="s">
        <v>2658</v>
      </c>
      <c r="B62" s="87">
        <v>45398</v>
      </c>
      <c r="C62" s="85" t="s">
        <v>4288</v>
      </c>
      <c r="D62" s="86" t="s">
        <v>5166</v>
      </c>
      <c r="E62" s="6">
        <f t="shared" si="1"/>
        <v>18.46</v>
      </c>
      <c r="F62" s="48">
        <v>1</v>
      </c>
      <c r="G62" s="6">
        <f t="shared" si="2"/>
        <v>18.46</v>
      </c>
      <c r="H62" s="58">
        <f t="shared" si="3"/>
        <v>0</v>
      </c>
    </row>
    <row r="63" spans="1:8" ht="15.75" customHeight="1">
      <c r="A63" s="8" t="s">
        <v>2658</v>
      </c>
      <c r="B63" s="87">
        <v>45399</v>
      </c>
      <c r="C63" s="85" t="s">
        <v>5233</v>
      </c>
      <c r="D63" s="86" t="s">
        <v>4931</v>
      </c>
      <c r="E63" s="6">
        <f t="shared" si="1"/>
        <v>3.34</v>
      </c>
      <c r="F63" s="48">
        <v>0</v>
      </c>
      <c r="G63" s="6" t="str">
        <f t="shared" si="2"/>
        <v/>
      </c>
      <c r="H63" s="58">
        <f t="shared" si="3"/>
        <v>3.34</v>
      </c>
    </row>
    <row r="64" spans="1:8" ht="15.75" customHeight="1">
      <c r="A64" s="8" t="s">
        <v>2658</v>
      </c>
      <c r="B64" s="87">
        <v>45399</v>
      </c>
      <c r="C64" s="85" t="s">
        <v>4879</v>
      </c>
      <c r="D64" s="86" t="s">
        <v>2754</v>
      </c>
      <c r="E64" s="6">
        <f t="shared" si="1"/>
        <v>42.35</v>
      </c>
      <c r="F64" s="48">
        <v>0</v>
      </c>
      <c r="G64" s="6" t="str">
        <f t="shared" si="2"/>
        <v/>
      </c>
      <c r="H64" s="58">
        <f t="shared" si="3"/>
        <v>42.35</v>
      </c>
    </row>
    <row r="65" spans="1:8" ht="15.75" customHeight="1">
      <c r="A65" s="8" t="s">
        <v>2658</v>
      </c>
      <c r="B65" s="87">
        <v>45399</v>
      </c>
      <c r="C65" s="85" t="s">
        <v>5234</v>
      </c>
      <c r="D65" s="86" t="s">
        <v>4915</v>
      </c>
      <c r="E65" s="6">
        <f t="shared" si="1"/>
        <v>3.76</v>
      </c>
      <c r="F65" s="48">
        <v>0</v>
      </c>
      <c r="G65" s="6" t="str">
        <f t="shared" si="2"/>
        <v/>
      </c>
      <c r="H65" s="58">
        <f t="shared" si="3"/>
        <v>3.76</v>
      </c>
    </row>
    <row r="66" spans="1:8" ht="15.75" customHeight="1">
      <c r="A66" s="8" t="s">
        <v>2658</v>
      </c>
      <c r="B66" s="84">
        <v>45399</v>
      </c>
      <c r="C66" s="85" t="s">
        <v>3025</v>
      </c>
      <c r="D66" s="86" t="s">
        <v>270</v>
      </c>
      <c r="E66" s="6">
        <f t="shared" si="1"/>
        <v>3</v>
      </c>
      <c r="F66" s="48">
        <v>2</v>
      </c>
      <c r="G66" s="6">
        <f t="shared" si="2"/>
        <v>1.5</v>
      </c>
      <c r="H66" s="58">
        <f t="shared" si="3"/>
        <v>1.5</v>
      </c>
    </row>
    <row r="67" spans="1:8" ht="15.75" customHeight="1">
      <c r="A67" s="8" t="s">
        <v>2658</v>
      </c>
      <c r="B67" s="87">
        <v>45399</v>
      </c>
      <c r="C67" s="85" t="s">
        <v>4978</v>
      </c>
      <c r="D67" s="86" t="s">
        <v>59</v>
      </c>
      <c r="E67" s="6">
        <f t="shared" si="1"/>
        <v>2.9</v>
      </c>
      <c r="F67" s="49">
        <v>2</v>
      </c>
      <c r="G67" s="6">
        <f t="shared" si="2"/>
        <v>1.45</v>
      </c>
      <c r="H67" s="58">
        <f t="shared" si="3"/>
        <v>1.45</v>
      </c>
    </row>
    <row r="68" spans="1:8" ht="15.75" customHeight="1">
      <c r="A68" s="8" t="s">
        <v>2658</v>
      </c>
      <c r="B68" s="87">
        <v>45399</v>
      </c>
      <c r="C68" s="85" t="s">
        <v>4965</v>
      </c>
      <c r="D68" s="86" t="s">
        <v>742</v>
      </c>
      <c r="E68" s="6">
        <f t="shared" si="1"/>
        <v>3.8</v>
      </c>
      <c r="F68" s="48">
        <v>2</v>
      </c>
      <c r="G68" s="6">
        <f t="shared" si="2"/>
        <v>1.9</v>
      </c>
      <c r="H68" s="58">
        <f t="shared" si="3"/>
        <v>1.9</v>
      </c>
    </row>
    <row r="69" spans="1:8" ht="15.75" customHeight="1">
      <c r="A69" s="8" t="s">
        <v>2658</v>
      </c>
      <c r="B69" s="87">
        <v>45400</v>
      </c>
      <c r="C69" s="89" t="s">
        <v>1175</v>
      </c>
      <c r="D69" s="88" t="s">
        <v>1980</v>
      </c>
      <c r="E69" s="6">
        <f t="shared" si="1"/>
        <v>7.5</v>
      </c>
      <c r="F69" s="48">
        <v>2</v>
      </c>
      <c r="G69" s="6">
        <f t="shared" si="2"/>
        <v>3.75</v>
      </c>
      <c r="H69" s="58">
        <f t="shared" si="3"/>
        <v>3.75</v>
      </c>
    </row>
    <row r="70" spans="1:8" ht="15.75" customHeight="1">
      <c r="A70" s="8" t="s">
        <v>2658</v>
      </c>
      <c r="B70" s="84">
        <v>45400</v>
      </c>
      <c r="C70" s="85" t="s">
        <v>823</v>
      </c>
      <c r="D70" s="86" t="s">
        <v>1115</v>
      </c>
      <c r="E70" s="6">
        <f t="shared" si="1"/>
        <v>38</v>
      </c>
      <c r="F70" s="48">
        <v>2</v>
      </c>
      <c r="G70" s="6">
        <f t="shared" si="2"/>
        <v>19</v>
      </c>
      <c r="H70" s="58">
        <f t="shared" si="3"/>
        <v>19</v>
      </c>
    </row>
    <row r="71" spans="1:8" ht="15.75" customHeight="1">
      <c r="A71" s="8" t="s">
        <v>2658</v>
      </c>
      <c r="B71" s="87">
        <v>45400</v>
      </c>
      <c r="C71" s="85" t="s">
        <v>5235</v>
      </c>
      <c r="D71" s="86" t="s">
        <v>5025</v>
      </c>
      <c r="E71" s="6">
        <f t="shared" si="1"/>
        <v>2.1800000000000002</v>
      </c>
      <c r="F71" s="48">
        <v>0</v>
      </c>
      <c r="G71" s="6" t="str">
        <f t="shared" si="2"/>
        <v/>
      </c>
      <c r="H71" s="58">
        <f t="shared" si="3"/>
        <v>2.1800000000000002</v>
      </c>
    </row>
    <row r="72" spans="1:8" ht="15.75" customHeight="1">
      <c r="A72" s="8" t="s">
        <v>2658</v>
      </c>
      <c r="B72" s="84">
        <v>45400</v>
      </c>
      <c r="C72" s="85" t="s">
        <v>823</v>
      </c>
      <c r="D72" s="86" t="s">
        <v>792</v>
      </c>
      <c r="E72" s="6">
        <f t="shared" si="1"/>
        <v>4</v>
      </c>
      <c r="F72" s="48">
        <v>2</v>
      </c>
      <c r="G72" s="6">
        <f t="shared" si="2"/>
        <v>2</v>
      </c>
      <c r="H72" s="58">
        <f t="shared" si="3"/>
        <v>2</v>
      </c>
    </row>
    <row r="73" spans="1:8" ht="15.75" customHeight="1">
      <c r="A73" s="8" t="s">
        <v>2658</v>
      </c>
      <c r="B73" s="87">
        <v>45400</v>
      </c>
      <c r="C73" s="85" t="s">
        <v>5199</v>
      </c>
      <c r="D73" s="86" t="s">
        <v>2780</v>
      </c>
      <c r="E73" s="6">
        <f t="shared" si="1"/>
        <v>4.0999999999999996</v>
      </c>
      <c r="F73" s="48">
        <v>0</v>
      </c>
      <c r="G73" s="6" t="str">
        <f t="shared" si="2"/>
        <v/>
      </c>
      <c r="H73" s="58">
        <f t="shared" si="3"/>
        <v>4.0999999999999996</v>
      </c>
    </row>
    <row r="74" spans="1:8" ht="15.75" customHeight="1">
      <c r="A74" s="8" t="s">
        <v>2658</v>
      </c>
      <c r="B74" s="87">
        <v>45401</v>
      </c>
      <c r="C74" s="85" t="s">
        <v>5236</v>
      </c>
      <c r="D74" s="86" t="s">
        <v>1623</v>
      </c>
      <c r="E74" s="6">
        <f t="shared" si="1"/>
        <v>3.12</v>
      </c>
      <c r="F74" s="48">
        <v>0</v>
      </c>
      <c r="G74" s="6" t="str">
        <f t="shared" si="2"/>
        <v/>
      </c>
      <c r="H74" s="58">
        <f t="shared" si="3"/>
        <v>3.12</v>
      </c>
    </row>
    <row r="75" spans="1:8" ht="15.75" customHeight="1">
      <c r="A75" s="8" t="s">
        <v>2658</v>
      </c>
      <c r="B75" s="84">
        <v>45401</v>
      </c>
      <c r="C75" s="85" t="s">
        <v>5138</v>
      </c>
      <c r="D75" s="88" t="s">
        <v>1092</v>
      </c>
      <c r="E75" s="6">
        <f t="shared" si="1"/>
        <v>13.9</v>
      </c>
      <c r="F75" s="48">
        <v>0</v>
      </c>
      <c r="G75" s="6" t="str">
        <f t="shared" si="2"/>
        <v/>
      </c>
      <c r="H75" s="58">
        <f t="shared" si="3"/>
        <v>13.9</v>
      </c>
    </row>
    <row r="76" spans="1:8" ht="15.75" customHeight="1">
      <c r="A76" s="8" t="s">
        <v>2658</v>
      </c>
      <c r="B76" s="84">
        <v>45401</v>
      </c>
      <c r="C76" s="85" t="s">
        <v>5237</v>
      </c>
      <c r="D76" s="86" t="s">
        <v>5238</v>
      </c>
      <c r="E76" s="6">
        <f t="shared" si="1"/>
        <v>131.19999999999999</v>
      </c>
      <c r="F76" s="48">
        <v>1</v>
      </c>
      <c r="G76" s="6">
        <f t="shared" si="2"/>
        <v>131.19999999999999</v>
      </c>
      <c r="H76" s="58">
        <f t="shared" si="3"/>
        <v>0</v>
      </c>
    </row>
    <row r="77" spans="1:8" ht="15.75" customHeight="1">
      <c r="A77" s="8" t="s">
        <v>2658</v>
      </c>
      <c r="B77" s="84">
        <v>45401</v>
      </c>
      <c r="C77" s="85" t="s">
        <v>3805</v>
      </c>
      <c r="D77" s="86" t="s">
        <v>5134</v>
      </c>
      <c r="E77" s="6">
        <f t="shared" si="1"/>
        <v>12.98</v>
      </c>
      <c r="F77" s="48">
        <v>1</v>
      </c>
      <c r="G77" s="6">
        <f t="shared" si="2"/>
        <v>12.98</v>
      </c>
      <c r="H77" s="58">
        <f t="shared" si="3"/>
        <v>0</v>
      </c>
    </row>
    <row r="78" spans="1:8" ht="15.75" customHeight="1">
      <c r="A78" s="8" t="s">
        <v>2658</v>
      </c>
      <c r="B78" s="84">
        <v>45401</v>
      </c>
      <c r="C78" s="85" t="s">
        <v>5239</v>
      </c>
      <c r="D78" s="86" t="s">
        <v>4915</v>
      </c>
      <c r="E78" s="6">
        <f t="shared" si="1"/>
        <v>3.76</v>
      </c>
      <c r="F78" s="48">
        <v>0</v>
      </c>
      <c r="G78" s="6" t="str">
        <f t="shared" si="2"/>
        <v/>
      </c>
      <c r="H78" s="58">
        <f t="shared" si="3"/>
        <v>3.76</v>
      </c>
    </row>
    <row r="79" spans="1:8" ht="15.75" customHeight="1">
      <c r="A79" s="8" t="s">
        <v>2658</v>
      </c>
      <c r="B79" s="87">
        <v>45401</v>
      </c>
      <c r="C79" s="85" t="s">
        <v>3246</v>
      </c>
      <c r="D79" s="86" t="s">
        <v>1252</v>
      </c>
      <c r="E79" s="6">
        <f t="shared" si="1"/>
        <v>1.6</v>
      </c>
      <c r="F79" s="48">
        <v>0</v>
      </c>
      <c r="G79" s="6" t="str">
        <f t="shared" si="2"/>
        <v/>
      </c>
      <c r="H79" s="58">
        <f t="shared" si="3"/>
        <v>1.6</v>
      </c>
    </row>
    <row r="80" spans="1:8" ht="15.75" customHeight="1">
      <c r="A80" s="8" t="s">
        <v>2658</v>
      </c>
      <c r="B80" s="84">
        <v>45402</v>
      </c>
      <c r="C80" s="85" t="s">
        <v>4105</v>
      </c>
      <c r="D80" s="86" t="s">
        <v>3122</v>
      </c>
      <c r="E80" s="6">
        <f t="shared" si="1"/>
        <v>30.7</v>
      </c>
      <c r="F80" s="48">
        <v>2</v>
      </c>
      <c r="G80" s="6">
        <f t="shared" si="2"/>
        <v>15.35</v>
      </c>
      <c r="H80" s="58">
        <f t="shared" si="3"/>
        <v>15.35</v>
      </c>
    </row>
    <row r="81" spans="1:8" ht="15.75" customHeight="1">
      <c r="A81" s="8" t="s">
        <v>2658</v>
      </c>
      <c r="B81" s="87">
        <v>45402</v>
      </c>
      <c r="C81" s="85" t="s">
        <v>5240</v>
      </c>
      <c r="D81" s="86" t="s">
        <v>59</v>
      </c>
      <c r="E81" s="6">
        <f t="shared" si="1"/>
        <v>2.9</v>
      </c>
      <c r="F81" s="48">
        <v>0</v>
      </c>
      <c r="G81" s="6" t="str">
        <f t="shared" si="2"/>
        <v/>
      </c>
      <c r="H81" s="58">
        <f t="shared" si="3"/>
        <v>2.9</v>
      </c>
    </row>
    <row r="82" spans="1:8" ht="15.75" customHeight="1">
      <c r="A82" s="8" t="s">
        <v>2658</v>
      </c>
      <c r="B82" s="87">
        <v>45402</v>
      </c>
      <c r="C82" s="85" t="s">
        <v>3397</v>
      </c>
      <c r="D82" s="86" t="s">
        <v>2306</v>
      </c>
      <c r="E82" s="6">
        <f t="shared" si="1"/>
        <v>6.3</v>
      </c>
      <c r="F82" s="48">
        <v>2</v>
      </c>
      <c r="G82" s="6">
        <f t="shared" si="2"/>
        <v>3.15</v>
      </c>
      <c r="H82" s="58">
        <f t="shared" si="3"/>
        <v>3.15</v>
      </c>
    </row>
    <row r="83" spans="1:8" ht="15.75" customHeight="1">
      <c r="A83" s="8" t="s">
        <v>2658</v>
      </c>
      <c r="B83" s="87">
        <v>45403</v>
      </c>
      <c r="C83" s="85" t="s">
        <v>5241</v>
      </c>
      <c r="D83" s="86" t="s">
        <v>1327</v>
      </c>
      <c r="E83" s="6">
        <f t="shared" si="1"/>
        <v>32</v>
      </c>
      <c r="F83" s="48">
        <v>2</v>
      </c>
      <c r="G83" s="6">
        <f t="shared" si="2"/>
        <v>16</v>
      </c>
      <c r="H83" s="58">
        <f t="shared" si="3"/>
        <v>16</v>
      </c>
    </row>
    <row r="84" spans="1:8" ht="15.75" customHeight="1">
      <c r="A84" s="8" t="s">
        <v>2658</v>
      </c>
      <c r="B84" s="87">
        <v>45403</v>
      </c>
      <c r="C84" s="85" t="s">
        <v>5242</v>
      </c>
      <c r="D84" s="86" t="s">
        <v>1101</v>
      </c>
      <c r="E84" s="6">
        <f t="shared" si="1"/>
        <v>88</v>
      </c>
      <c r="F84" s="48">
        <v>2</v>
      </c>
      <c r="G84" s="6">
        <f t="shared" si="2"/>
        <v>44</v>
      </c>
      <c r="H84" s="58">
        <f t="shared" si="3"/>
        <v>44</v>
      </c>
    </row>
    <row r="85" spans="1:8" ht="15.75" customHeight="1">
      <c r="A85" s="8" t="s">
        <v>2658</v>
      </c>
      <c r="B85" s="87">
        <v>45404</v>
      </c>
      <c r="C85" s="85" t="s">
        <v>5216</v>
      </c>
      <c r="D85" s="86" t="s">
        <v>59</v>
      </c>
      <c r="E85" s="6">
        <f t="shared" si="1"/>
        <v>2.9</v>
      </c>
      <c r="F85" s="48">
        <v>2</v>
      </c>
      <c r="G85" s="6">
        <f t="shared" si="2"/>
        <v>1.45</v>
      </c>
      <c r="H85" s="58">
        <f t="shared" si="3"/>
        <v>1.45</v>
      </c>
    </row>
    <row r="86" spans="1:8" ht="15.75" customHeight="1">
      <c r="A86" s="8" t="s">
        <v>2658</v>
      </c>
      <c r="B86" s="87">
        <v>45404</v>
      </c>
      <c r="C86" s="85" t="s">
        <v>5243</v>
      </c>
      <c r="D86" s="86" t="s">
        <v>2395</v>
      </c>
      <c r="E86" s="6">
        <f t="shared" si="1"/>
        <v>15.8</v>
      </c>
      <c r="F86" s="48">
        <v>1</v>
      </c>
      <c r="G86" s="6">
        <f t="shared" si="2"/>
        <v>15.8</v>
      </c>
      <c r="H86" s="58">
        <f t="shared" si="3"/>
        <v>0</v>
      </c>
    </row>
    <row r="87" spans="1:8" ht="15.75" customHeight="1">
      <c r="A87" s="8" t="s">
        <v>2658</v>
      </c>
      <c r="B87" s="87">
        <v>45404</v>
      </c>
      <c r="C87" s="85" t="s">
        <v>5244</v>
      </c>
      <c r="D87" s="86" t="s">
        <v>4915</v>
      </c>
      <c r="E87" s="6">
        <f t="shared" si="1"/>
        <v>3.76</v>
      </c>
      <c r="F87" s="48">
        <v>0</v>
      </c>
      <c r="G87" s="6" t="str">
        <f t="shared" si="2"/>
        <v/>
      </c>
      <c r="H87" s="58">
        <f t="shared" si="3"/>
        <v>3.76</v>
      </c>
    </row>
    <row r="88" spans="1:8" ht="15.75" customHeight="1">
      <c r="A88" s="8" t="s">
        <v>2658</v>
      </c>
      <c r="B88" s="84">
        <v>45405</v>
      </c>
      <c r="C88" s="85" t="s">
        <v>3169</v>
      </c>
      <c r="D88" s="86" t="s">
        <v>5245</v>
      </c>
      <c r="E88" s="6">
        <f t="shared" si="1"/>
        <v>16.190000000000001</v>
      </c>
      <c r="F88" s="48">
        <v>0</v>
      </c>
      <c r="G88" s="6" t="str">
        <f t="shared" si="2"/>
        <v/>
      </c>
      <c r="H88" s="58">
        <f t="shared" si="3"/>
        <v>16.190000000000001</v>
      </c>
    </row>
    <row r="89" spans="1:8" ht="15.75" customHeight="1">
      <c r="A89" s="8" t="s">
        <v>2658</v>
      </c>
      <c r="B89" s="87">
        <v>45406</v>
      </c>
      <c r="C89" s="85" t="s">
        <v>5246</v>
      </c>
      <c r="D89" s="86" t="s">
        <v>4915</v>
      </c>
      <c r="E89" s="6">
        <f t="shared" si="1"/>
        <v>3.76</v>
      </c>
      <c r="F89" s="48">
        <v>0</v>
      </c>
      <c r="G89" s="6" t="str">
        <f t="shared" si="2"/>
        <v/>
      </c>
      <c r="H89" s="58">
        <f t="shared" si="3"/>
        <v>3.76</v>
      </c>
    </row>
    <row r="90" spans="1:8" ht="15.75" customHeight="1">
      <c r="A90" s="8" t="s">
        <v>2658</v>
      </c>
      <c r="B90" s="87">
        <v>45406</v>
      </c>
      <c r="C90" s="85" t="s">
        <v>4738</v>
      </c>
      <c r="D90" s="86" t="s">
        <v>770</v>
      </c>
      <c r="E90" s="6">
        <f t="shared" si="1"/>
        <v>3.4</v>
      </c>
      <c r="F90" s="48">
        <v>0</v>
      </c>
      <c r="G90" s="6" t="str">
        <f t="shared" si="2"/>
        <v/>
      </c>
      <c r="H90" s="58">
        <f t="shared" si="3"/>
        <v>3.4</v>
      </c>
    </row>
    <row r="91" spans="1:8" ht="15.75" customHeight="1">
      <c r="A91" s="8" t="s">
        <v>2658</v>
      </c>
      <c r="B91" s="84">
        <v>45407</v>
      </c>
      <c r="C91" s="85" t="s">
        <v>5247</v>
      </c>
      <c r="D91" s="86" t="s">
        <v>407</v>
      </c>
      <c r="E91" s="6">
        <f t="shared" si="1"/>
        <v>6.4</v>
      </c>
      <c r="F91" s="48">
        <v>0</v>
      </c>
      <c r="G91" s="6" t="str">
        <f t="shared" si="2"/>
        <v/>
      </c>
      <c r="H91" s="58">
        <f t="shared" si="3"/>
        <v>6.4</v>
      </c>
    </row>
    <row r="92" spans="1:8" ht="15.75" customHeight="1">
      <c r="A92" s="8" t="s">
        <v>2658</v>
      </c>
      <c r="B92" s="87">
        <v>45407</v>
      </c>
      <c r="C92" s="85" t="s">
        <v>5248</v>
      </c>
      <c r="D92" s="86" t="s">
        <v>5025</v>
      </c>
      <c r="E92" s="6">
        <f t="shared" si="1"/>
        <v>2.1800000000000002</v>
      </c>
      <c r="F92" s="48">
        <v>0</v>
      </c>
      <c r="G92" s="6" t="str">
        <f t="shared" si="2"/>
        <v/>
      </c>
      <c r="H92" s="58">
        <f t="shared" si="3"/>
        <v>2.1800000000000002</v>
      </c>
    </row>
    <row r="93" spans="1:8" ht="15.75" customHeight="1">
      <c r="A93" s="8" t="s">
        <v>2658</v>
      </c>
      <c r="B93" s="87">
        <v>45407</v>
      </c>
      <c r="C93" s="85" t="s">
        <v>3916</v>
      </c>
      <c r="D93" s="88" t="s">
        <v>749</v>
      </c>
      <c r="E93" s="6">
        <f t="shared" si="1"/>
        <v>70</v>
      </c>
      <c r="F93" s="48">
        <v>2</v>
      </c>
      <c r="G93" s="6">
        <f t="shared" si="2"/>
        <v>35</v>
      </c>
      <c r="H93" s="58">
        <f t="shared" si="3"/>
        <v>35</v>
      </c>
    </row>
    <row r="94" spans="1:8" ht="15.75" customHeight="1">
      <c r="A94" s="8" t="s">
        <v>2658</v>
      </c>
      <c r="B94" s="87">
        <v>45407</v>
      </c>
      <c r="C94" s="85" t="s">
        <v>4546</v>
      </c>
      <c r="D94" s="86" t="s">
        <v>4690</v>
      </c>
      <c r="E94" s="6">
        <f t="shared" si="1"/>
        <v>9.99</v>
      </c>
      <c r="F94" s="48">
        <v>2</v>
      </c>
      <c r="G94" s="6">
        <f t="shared" si="2"/>
        <v>4.9950000000000001</v>
      </c>
      <c r="H94" s="58">
        <f t="shared" si="3"/>
        <v>4.9950000000000001</v>
      </c>
    </row>
    <row r="95" spans="1:8" ht="15.75" customHeight="1">
      <c r="A95" s="8" t="s">
        <v>2658</v>
      </c>
      <c r="B95" s="87">
        <v>45407</v>
      </c>
      <c r="C95" s="85" t="s">
        <v>5249</v>
      </c>
      <c r="D95" s="86" t="s">
        <v>5250</v>
      </c>
      <c r="E95" s="6">
        <f t="shared" si="1"/>
        <v>4.32</v>
      </c>
      <c r="F95" s="48">
        <v>0</v>
      </c>
      <c r="G95" s="6" t="str">
        <f t="shared" si="2"/>
        <v/>
      </c>
      <c r="H95" s="58">
        <f t="shared" si="3"/>
        <v>4.32</v>
      </c>
    </row>
    <row r="96" spans="1:8" ht="15.75" customHeight="1">
      <c r="A96" s="8" t="s">
        <v>2658</v>
      </c>
      <c r="B96" s="87">
        <v>45407</v>
      </c>
      <c r="C96" s="85" t="s">
        <v>5251</v>
      </c>
      <c r="D96" s="86" t="s">
        <v>1162</v>
      </c>
      <c r="E96" s="6">
        <f t="shared" si="1"/>
        <v>8.4600000000000009</v>
      </c>
      <c r="F96" s="48">
        <v>0</v>
      </c>
      <c r="G96" s="6" t="str">
        <f t="shared" si="2"/>
        <v/>
      </c>
      <c r="H96" s="58">
        <f t="shared" si="3"/>
        <v>8.4600000000000009</v>
      </c>
    </row>
    <row r="97" spans="1:8" ht="15.75" customHeight="1">
      <c r="A97" s="8" t="s">
        <v>2658</v>
      </c>
      <c r="B97" s="87">
        <v>45407</v>
      </c>
      <c r="C97" s="85" t="s">
        <v>5252</v>
      </c>
      <c r="D97" s="86" t="s">
        <v>1956</v>
      </c>
      <c r="E97" s="6">
        <f t="shared" si="1"/>
        <v>55</v>
      </c>
      <c r="F97" s="48">
        <v>1</v>
      </c>
      <c r="G97" s="6">
        <f t="shared" si="2"/>
        <v>55</v>
      </c>
      <c r="H97" s="58">
        <f t="shared" si="3"/>
        <v>0</v>
      </c>
    </row>
    <row r="98" spans="1:8" ht="15.75" customHeight="1">
      <c r="A98" s="8" t="s">
        <v>2658</v>
      </c>
      <c r="B98" s="84">
        <v>45408</v>
      </c>
      <c r="C98" s="85" t="s">
        <v>5253</v>
      </c>
      <c r="D98" s="86" t="s">
        <v>1917</v>
      </c>
      <c r="E98" s="6">
        <f t="shared" si="1"/>
        <v>6.1</v>
      </c>
      <c r="F98" s="48">
        <v>0</v>
      </c>
      <c r="G98" s="6" t="str">
        <f t="shared" si="2"/>
        <v/>
      </c>
      <c r="H98" s="58">
        <f t="shared" si="3"/>
        <v>6.1</v>
      </c>
    </row>
    <row r="99" spans="1:8" ht="15.75" customHeight="1">
      <c r="A99" s="8" t="s">
        <v>2658</v>
      </c>
      <c r="B99" s="84">
        <v>45408</v>
      </c>
      <c r="C99" s="85" t="s">
        <v>5254</v>
      </c>
      <c r="D99" s="86" t="s">
        <v>4915</v>
      </c>
      <c r="E99" s="6">
        <f t="shared" si="1"/>
        <v>3.76</v>
      </c>
      <c r="F99" s="48">
        <v>0</v>
      </c>
      <c r="G99" s="6" t="str">
        <f t="shared" si="2"/>
        <v/>
      </c>
      <c r="H99" s="58">
        <f t="shared" si="3"/>
        <v>3.76</v>
      </c>
    </row>
    <row r="100" spans="1:8" ht="15.75" customHeight="1">
      <c r="A100" s="8" t="s">
        <v>2658</v>
      </c>
      <c r="B100" s="87">
        <v>45408</v>
      </c>
      <c r="C100" s="85" t="s">
        <v>3415</v>
      </c>
      <c r="D100" s="86" t="s">
        <v>634</v>
      </c>
      <c r="E100" s="6">
        <f t="shared" si="1"/>
        <v>11.1</v>
      </c>
      <c r="F100" s="48">
        <v>2</v>
      </c>
      <c r="G100" s="6">
        <f t="shared" si="2"/>
        <v>5.55</v>
      </c>
      <c r="H100" s="58">
        <f t="shared" si="3"/>
        <v>5.55</v>
      </c>
    </row>
    <row r="101" spans="1:8" ht="15.75" customHeight="1">
      <c r="A101" s="8" t="s">
        <v>2658</v>
      </c>
      <c r="B101" s="84">
        <v>45408</v>
      </c>
      <c r="C101" s="85" t="s">
        <v>4174</v>
      </c>
      <c r="D101" s="88" t="s">
        <v>2127</v>
      </c>
      <c r="E101" s="6">
        <f t="shared" si="1"/>
        <v>9.1999999999999993</v>
      </c>
      <c r="F101" s="48">
        <v>0</v>
      </c>
      <c r="G101" s="6" t="str">
        <f t="shared" si="2"/>
        <v/>
      </c>
      <c r="H101" s="58">
        <f t="shared" si="3"/>
        <v>9.1999999999999993</v>
      </c>
    </row>
    <row r="102" spans="1:8" ht="15.75" customHeight="1">
      <c r="A102" s="8" t="s">
        <v>2658</v>
      </c>
      <c r="B102" s="87">
        <v>45408</v>
      </c>
      <c r="C102" s="85" t="s">
        <v>4546</v>
      </c>
      <c r="D102" s="86" t="s">
        <v>5255</v>
      </c>
      <c r="E102" s="6">
        <f t="shared" si="1"/>
        <v>75.239999999999995</v>
      </c>
      <c r="F102" s="48">
        <v>2</v>
      </c>
      <c r="G102" s="6">
        <f t="shared" si="2"/>
        <v>37.619999999999997</v>
      </c>
      <c r="H102" s="58">
        <f t="shared" si="3"/>
        <v>37.619999999999997</v>
      </c>
    </row>
    <row r="103" spans="1:8" ht="15.75" customHeight="1">
      <c r="A103" s="8" t="s">
        <v>2658</v>
      </c>
      <c r="B103" s="84">
        <v>45408</v>
      </c>
      <c r="C103" s="85" t="s">
        <v>5253</v>
      </c>
      <c r="D103" s="86" t="s">
        <v>695</v>
      </c>
      <c r="E103" s="6">
        <f t="shared" si="1"/>
        <v>5.3</v>
      </c>
      <c r="F103" s="48">
        <v>1</v>
      </c>
      <c r="G103" s="6">
        <f t="shared" si="2"/>
        <v>5.3</v>
      </c>
      <c r="H103" s="58">
        <f t="shared" si="3"/>
        <v>0</v>
      </c>
    </row>
    <row r="104" spans="1:8" ht="15.75" customHeight="1">
      <c r="A104" s="8" t="s">
        <v>2658</v>
      </c>
      <c r="B104" s="87">
        <v>45409</v>
      </c>
      <c r="C104" s="85" t="s">
        <v>4288</v>
      </c>
      <c r="D104" s="86" t="s">
        <v>5165</v>
      </c>
      <c r="E104" s="6">
        <f t="shared" si="1"/>
        <v>19.059999999999999</v>
      </c>
      <c r="F104" s="48">
        <v>0</v>
      </c>
      <c r="G104" s="6" t="str">
        <f t="shared" si="2"/>
        <v/>
      </c>
      <c r="H104" s="58">
        <f t="shared" si="3"/>
        <v>19.059999999999999</v>
      </c>
    </row>
    <row r="105" spans="1:8" ht="15.75" customHeight="1">
      <c r="A105" s="8" t="s">
        <v>2658</v>
      </c>
      <c r="B105" s="87">
        <v>45409</v>
      </c>
      <c r="C105" s="85" t="s">
        <v>4288</v>
      </c>
      <c r="D105" s="86" t="s">
        <v>5166</v>
      </c>
      <c r="E105" s="6">
        <f t="shared" si="1"/>
        <v>18.46</v>
      </c>
      <c r="F105" s="48">
        <v>1</v>
      </c>
      <c r="G105" s="6">
        <f t="shared" si="2"/>
        <v>18.46</v>
      </c>
      <c r="H105" s="58">
        <f t="shared" si="3"/>
        <v>0</v>
      </c>
    </row>
    <row r="106" spans="1:8" ht="15.75" customHeight="1">
      <c r="A106" s="8" t="s">
        <v>2658</v>
      </c>
      <c r="B106" s="87">
        <v>45409</v>
      </c>
      <c r="C106" s="85" t="s">
        <v>3169</v>
      </c>
      <c r="D106" s="86" t="s">
        <v>5256</v>
      </c>
      <c r="E106" s="6">
        <f t="shared" si="1"/>
        <v>21.92</v>
      </c>
      <c r="F106" s="48">
        <v>2</v>
      </c>
      <c r="G106" s="6">
        <f t="shared" si="2"/>
        <v>10.96</v>
      </c>
      <c r="H106" s="58">
        <f t="shared" si="3"/>
        <v>10.96</v>
      </c>
    </row>
    <row r="107" spans="1:8" ht="15.75" customHeight="1">
      <c r="A107" s="8" t="s">
        <v>2658</v>
      </c>
      <c r="B107" s="87">
        <v>45409</v>
      </c>
      <c r="C107" s="85" t="s">
        <v>3794</v>
      </c>
      <c r="D107" s="86" t="s">
        <v>52</v>
      </c>
      <c r="E107" s="6">
        <f t="shared" si="1"/>
        <v>5.9</v>
      </c>
      <c r="F107" s="48">
        <v>1</v>
      </c>
      <c r="G107" s="6">
        <f t="shared" si="2"/>
        <v>5.9</v>
      </c>
      <c r="H107" s="58">
        <f t="shared" si="3"/>
        <v>0</v>
      </c>
    </row>
    <row r="108" spans="1:8" ht="15.75" customHeight="1">
      <c r="A108" s="8" t="s">
        <v>2658</v>
      </c>
      <c r="B108" s="87">
        <v>45410</v>
      </c>
      <c r="C108" s="89" t="s">
        <v>4973</v>
      </c>
      <c r="D108" s="88" t="s">
        <v>5257</v>
      </c>
      <c r="E108" s="6">
        <f t="shared" si="1"/>
        <v>53.69</v>
      </c>
      <c r="F108" s="48">
        <v>2</v>
      </c>
      <c r="G108" s="6">
        <f t="shared" si="2"/>
        <v>26.844999999999999</v>
      </c>
      <c r="H108" s="58">
        <f t="shared" si="3"/>
        <v>26.844999999999999</v>
      </c>
    </row>
    <row r="109" spans="1:8" ht="15.75" customHeight="1">
      <c r="A109" s="8" t="s">
        <v>2658</v>
      </c>
      <c r="B109" s="87">
        <v>45410</v>
      </c>
      <c r="C109" s="85" t="s">
        <v>4738</v>
      </c>
      <c r="D109" s="86" t="s">
        <v>770</v>
      </c>
      <c r="E109" s="6">
        <f t="shared" si="1"/>
        <v>3.4</v>
      </c>
      <c r="F109" s="48">
        <v>0</v>
      </c>
      <c r="G109" s="6" t="str">
        <f t="shared" si="2"/>
        <v/>
      </c>
      <c r="H109" s="58">
        <f t="shared" si="3"/>
        <v>3.4</v>
      </c>
    </row>
    <row r="110" spans="1:8" ht="15.75" customHeight="1">
      <c r="A110" s="8" t="s">
        <v>2658</v>
      </c>
      <c r="B110" s="84">
        <v>45410</v>
      </c>
      <c r="C110" s="85" t="s">
        <v>2272</v>
      </c>
      <c r="D110" s="86" t="s">
        <v>2726</v>
      </c>
      <c r="E110" s="6">
        <f t="shared" si="1"/>
        <v>5.85</v>
      </c>
      <c r="F110" s="48">
        <v>2</v>
      </c>
      <c r="G110" s="6">
        <f t="shared" si="2"/>
        <v>2.9249999999999998</v>
      </c>
      <c r="H110" s="58">
        <f t="shared" si="3"/>
        <v>2.9249999999999998</v>
      </c>
    </row>
    <row r="111" spans="1:8" ht="15.75" customHeight="1">
      <c r="A111" s="8" t="s">
        <v>2658</v>
      </c>
      <c r="B111" s="87">
        <v>45411</v>
      </c>
      <c r="C111" s="85" t="s">
        <v>5258</v>
      </c>
      <c r="D111" s="86" t="s">
        <v>5259</v>
      </c>
      <c r="E111" s="6">
        <f t="shared" si="1"/>
        <v>14.62</v>
      </c>
      <c r="F111" s="48">
        <v>2</v>
      </c>
      <c r="G111" s="6">
        <f t="shared" si="2"/>
        <v>7.31</v>
      </c>
      <c r="H111" s="58">
        <f t="shared" si="3"/>
        <v>7.31</v>
      </c>
    </row>
    <row r="112" spans="1:8" ht="15.75" customHeight="1">
      <c r="A112" s="8" t="s">
        <v>2658</v>
      </c>
      <c r="B112" s="87">
        <v>45411</v>
      </c>
      <c r="C112" s="85" t="s">
        <v>4679</v>
      </c>
      <c r="D112" s="86" t="s">
        <v>3746</v>
      </c>
      <c r="E112" s="6">
        <f t="shared" si="1"/>
        <v>32.200000000000003</v>
      </c>
      <c r="F112" s="48">
        <v>1</v>
      </c>
      <c r="G112" s="6">
        <f t="shared" si="2"/>
        <v>32.200000000000003</v>
      </c>
      <c r="H112" s="58">
        <f t="shared" si="3"/>
        <v>0</v>
      </c>
    </row>
    <row r="113" spans="1:8" ht="15.75" customHeight="1">
      <c r="A113" s="8" t="s">
        <v>2658</v>
      </c>
      <c r="B113" s="87">
        <v>45411</v>
      </c>
      <c r="C113" s="85" t="s">
        <v>5260</v>
      </c>
      <c r="D113" s="86" t="s">
        <v>1623</v>
      </c>
      <c r="E113" s="6">
        <f t="shared" si="1"/>
        <v>3.12</v>
      </c>
      <c r="F113" s="48">
        <v>0</v>
      </c>
      <c r="G113" s="6" t="str">
        <f t="shared" si="2"/>
        <v/>
      </c>
      <c r="H113" s="58">
        <f t="shared" si="3"/>
        <v>3.12</v>
      </c>
    </row>
    <row r="114" spans="1:8" ht="15.75" customHeight="1">
      <c r="A114" s="8" t="s">
        <v>2658</v>
      </c>
      <c r="B114" s="87">
        <v>45411</v>
      </c>
      <c r="C114" s="85" t="s">
        <v>5261</v>
      </c>
      <c r="D114" s="86" t="s">
        <v>5262</v>
      </c>
      <c r="E114" s="6">
        <f t="shared" si="1"/>
        <v>26.16</v>
      </c>
      <c r="F114" s="49">
        <v>1</v>
      </c>
      <c r="G114" s="6">
        <f t="shared" si="2"/>
        <v>26.16</v>
      </c>
      <c r="H114" s="58">
        <f t="shared" si="3"/>
        <v>0</v>
      </c>
    </row>
    <row r="115" spans="1:8" ht="15.75" customHeight="1">
      <c r="A115" s="8" t="s">
        <v>2658</v>
      </c>
      <c r="B115" s="87">
        <v>45411</v>
      </c>
      <c r="C115" s="85" t="s">
        <v>4965</v>
      </c>
      <c r="D115" s="86" t="s">
        <v>742</v>
      </c>
      <c r="E115" s="6">
        <f t="shared" si="1"/>
        <v>3.8</v>
      </c>
      <c r="F115" s="48">
        <v>0</v>
      </c>
      <c r="G115" s="6" t="str">
        <f t="shared" si="2"/>
        <v/>
      </c>
      <c r="H115" s="58">
        <f t="shared" si="3"/>
        <v>3.8</v>
      </c>
    </row>
    <row r="116" spans="1:8" ht="15.75" customHeight="1">
      <c r="A116" s="8" t="s">
        <v>2658</v>
      </c>
      <c r="B116" s="84">
        <v>45411</v>
      </c>
      <c r="C116" s="85" t="s">
        <v>5263</v>
      </c>
      <c r="D116" s="86" t="s">
        <v>4915</v>
      </c>
      <c r="E116" s="6">
        <f t="shared" si="1"/>
        <v>3.76</v>
      </c>
      <c r="F116" s="48">
        <v>0</v>
      </c>
      <c r="G116" s="6" t="str">
        <f t="shared" si="2"/>
        <v/>
      </c>
      <c r="H116" s="58">
        <f t="shared" si="3"/>
        <v>3.76</v>
      </c>
    </row>
    <row r="117" spans="1:8" ht="15.75" customHeight="1">
      <c r="A117" s="8" t="s">
        <v>2658</v>
      </c>
      <c r="B117" s="84">
        <v>45412</v>
      </c>
      <c r="C117" s="85" t="s">
        <v>1928</v>
      </c>
      <c r="D117" s="86" t="s">
        <v>5264</v>
      </c>
      <c r="E117" s="6">
        <f t="shared" si="1"/>
        <v>62.65</v>
      </c>
      <c r="F117" s="48">
        <v>0</v>
      </c>
      <c r="G117" s="6" t="str">
        <f t="shared" si="2"/>
        <v/>
      </c>
      <c r="H117" s="58">
        <f t="shared" si="3"/>
        <v>62.65</v>
      </c>
    </row>
    <row r="118" spans="1:8" ht="15.75" customHeight="1">
      <c r="A118" s="8" t="s">
        <v>2658</v>
      </c>
      <c r="B118" s="87">
        <v>45412</v>
      </c>
      <c r="C118" s="85" t="s">
        <v>5265</v>
      </c>
      <c r="D118" s="86" t="s">
        <v>73</v>
      </c>
      <c r="E118" s="6">
        <f t="shared" si="1"/>
        <v>1.2</v>
      </c>
      <c r="F118" s="48">
        <v>2</v>
      </c>
      <c r="G118" s="6">
        <f t="shared" si="2"/>
        <v>0.6</v>
      </c>
      <c r="H118" s="58">
        <f t="shared" si="3"/>
        <v>0.6</v>
      </c>
    </row>
    <row r="119" spans="1:8" ht="15.75" customHeight="1">
      <c r="A119" s="8" t="s">
        <v>2658</v>
      </c>
      <c r="B119" s="84">
        <v>45413</v>
      </c>
      <c r="C119" s="85" t="s">
        <v>1683</v>
      </c>
      <c r="D119" s="86" t="s">
        <v>2077</v>
      </c>
      <c r="E119" s="6">
        <f t="shared" si="1"/>
        <v>34.65</v>
      </c>
      <c r="F119" s="48">
        <v>2</v>
      </c>
      <c r="G119" s="6">
        <f t="shared" si="2"/>
        <v>17.324999999999999</v>
      </c>
      <c r="H119" s="58">
        <f t="shared" si="3"/>
        <v>17.324999999999999</v>
      </c>
    </row>
    <row r="120" spans="1:8" ht="15.75" customHeight="1">
      <c r="A120" s="8" t="s">
        <v>2658</v>
      </c>
      <c r="B120" s="84">
        <v>45413</v>
      </c>
      <c r="C120" s="85" t="s">
        <v>2083</v>
      </c>
      <c r="D120" s="86" t="s">
        <v>5266</v>
      </c>
      <c r="E120" s="6">
        <f t="shared" si="1"/>
        <v>40.200000000000003</v>
      </c>
      <c r="F120" s="48">
        <v>2</v>
      </c>
      <c r="G120" s="6">
        <f t="shared" si="2"/>
        <v>20.100000000000001</v>
      </c>
      <c r="H120" s="58">
        <f t="shared" si="3"/>
        <v>20.100000000000001</v>
      </c>
    </row>
    <row r="121" spans="1:8" ht="15.75" customHeight="1">
      <c r="A121" s="8" t="s">
        <v>2658</v>
      </c>
      <c r="B121" s="87">
        <v>45413</v>
      </c>
      <c r="C121" s="85" t="s">
        <v>5267</v>
      </c>
      <c r="D121" s="86" t="s">
        <v>1438</v>
      </c>
      <c r="E121" s="6">
        <f t="shared" si="1"/>
        <v>29.8</v>
      </c>
      <c r="F121" s="49">
        <v>2</v>
      </c>
      <c r="G121" s="6">
        <f t="shared" si="2"/>
        <v>14.9</v>
      </c>
      <c r="H121" s="58">
        <f t="shared" si="3"/>
        <v>14.9</v>
      </c>
    </row>
    <row r="122" spans="1:8" ht="15.75" customHeight="1">
      <c r="A122" s="8" t="s">
        <v>2658</v>
      </c>
      <c r="B122" s="87">
        <v>45413</v>
      </c>
      <c r="C122" s="89" t="s">
        <v>5268</v>
      </c>
      <c r="D122" s="88" t="s">
        <v>5078</v>
      </c>
      <c r="E122" s="6">
        <f t="shared" si="1"/>
        <v>75</v>
      </c>
      <c r="F122" s="48">
        <v>0</v>
      </c>
      <c r="G122" s="6" t="str">
        <f t="shared" si="2"/>
        <v/>
      </c>
      <c r="H122" s="58">
        <f t="shared" si="3"/>
        <v>75</v>
      </c>
    </row>
    <row r="123" spans="1:8" ht="15.75" customHeight="1">
      <c r="A123" s="8" t="s">
        <v>2658</v>
      </c>
      <c r="B123" s="90">
        <v>45414</v>
      </c>
      <c r="C123" s="85" t="s">
        <v>2645</v>
      </c>
      <c r="D123" s="86" t="s">
        <v>2386</v>
      </c>
      <c r="E123" s="6">
        <f t="shared" si="1"/>
        <v>19</v>
      </c>
      <c r="F123" s="48">
        <v>0</v>
      </c>
      <c r="G123" s="6" t="str">
        <f t="shared" si="2"/>
        <v/>
      </c>
      <c r="H123" s="58">
        <f t="shared" si="3"/>
        <v>19</v>
      </c>
    </row>
    <row r="124" spans="1:8" ht="15.75" customHeight="1">
      <c r="A124" s="8" t="s">
        <v>2658</v>
      </c>
      <c r="B124" s="87">
        <v>45414</v>
      </c>
      <c r="C124" s="85" t="s">
        <v>5269</v>
      </c>
      <c r="D124" s="86" t="s">
        <v>5270</v>
      </c>
      <c r="E124" s="6">
        <f t="shared" si="1"/>
        <v>8.81</v>
      </c>
      <c r="F124" s="48">
        <v>1</v>
      </c>
      <c r="G124" s="6">
        <f t="shared" si="2"/>
        <v>8.81</v>
      </c>
      <c r="H124" s="58">
        <f t="shared" si="3"/>
        <v>0</v>
      </c>
    </row>
    <row r="125" spans="1:8" ht="15.75" customHeight="1">
      <c r="A125" s="8" t="s">
        <v>2658</v>
      </c>
      <c r="B125" s="84">
        <v>45415</v>
      </c>
      <c r="C125" s="85" t="s">
        <v>4793</v>
      </c>
      <c r="D125" s="86" t="s">
        <v>4794</v>
      </c>
      <c r="E125" s="6">
        <f t="shared" si="1"/>
        <v>178.33</v>
      </c>
      <c r="F125" s="48">
        <v>0</v>
      </c>
      <c r="G125" s="6" t="str">
        <f t="shared" si="2"/>
        <v/>
      </c>
      <c r="H125" s="58">
        <f t="shared" si="3"/>
        <v>178.33</v>
      </c>
    </row>
    <row r="126" spans="1:8" ht="15.75" customHeight="1">
      <c r="A126" s="8" t="s">
        <v>2658</v>
      </c>
      <c r="B126" s="73">
        <v>45415</v>
      </c>
      <c r="C126" s="80" t="s">
        <v>4889</v>
      </c>
      <c r="D126" s="75" t="s">
        <v>471</v>
      </c>
      <c r="E126" s="6">
        <f t="shared" si="1"/>
        <v>20</v>
      </c>
      <c r="F126" s="48">
        <v>0</v>
      </c>
      <c r="G126" s="6" t="str">
        <f t="shared" si="2"/>
        <v/>
      </c>
      <c r="H126" s="58">
        <f t="shared" si="3"/>
        <v>20</v>
      </c>
    </row>
    <row r="127" spans="1:8" ht="15.75" customHeight="1">
      <c r="A127" s="8" t="s">
        <v>3361</v>
      </c>
      <c r="B127" s="87">
        <v>45402</v>
      </c>
      <c r="C127" s="85" t="s">
        <v>5271</v>
      </c>
      <c r="D127" s="86" t="s">
        <v>5272</v>
      </c>
      <c r="E127" s="6">
        <f t="shared" si="1"/>
        <v>82.15</v>
      </c>
      <c r="F127" s="48">
        <v>2</v>
      </c>
      <c r="G127" s="6">
        <f t="shared" si="2"/>
        <v>41.075000000000003</v>
      </c>
      <c r="H127" s="58">
        <f t="shared" si="3"/>
        <v>41.075000000000003</v>
      </c>
    </row>
    <row r="128" spans="1:8" ht="15.75" customHeight="1">
      <c r="A128" s="8" t="s">
        <v>3361</v>
      </c>
      <c r="B128" s="76">
        <v>45409</v>
      </c>
      <c r="C128" s="80" t="s">
        <v>4798</v>
      </c>
      <c r="D128" s="75" t="s">
        <v>4850</v>
      </c>
      <c r="E128" s="6">
        <f t="shared" si="1"/>
        <v>66</v>
      </c>
      <c r="F128" s="48">
        <v>2</v>
      </c>
      <c r="G128" s="6">
        <f t="shared" si="2"/>
        <v>33</v>
      </c>
      <c r="H128" s="58">
        <f t="shared" si="3"/>
        <v>33</v>
      </c>
    </row>
    <row r="129" spans="1:8" ht="15.75" customHeight="1">
      <c r="A129" s="8"/>
      <c r="B129" s="76"/>
      <c r="C129" s="80"/>
      <c r="D129" s="77"/>
      <c r="E129" s="6"/>
      <c r="F129" s="48"/>
      <c r="G129" s="6"/>
      <c r="H129" s="58"/>
    </row>
    <row r="130" spans="1:8" ht="15.75" customHeight="1">
      <c r="A130" s="8"/>
      <c r="B130" s="76"/>
      <c r="C130" s="80"/>
      <c r="D130" s="75"/>
      <c r="E130" s="6"/>
      <c r="F130" s="48"/>
      <c r="G130" s="6"/>
      <c r="H130" s="58"/>
    </row>
    <row r="131" spans="1:8" ht="15.75" customHeight="1">
      <c r="A131" s="8"/>
      <c r="B131" s="73"/>
      <c r="C131" s="80"/>
      <c r="D131" s="75"/>
      <c r="E131" s="6"/>
      <c r="F131" s="48"/>
      <c r="G131" s="6"/>
      <c r="H131" s="58"/>
    </row>
    <row r="132" spans="1:8" ht="15.75" customHeight="1">
      <c r="A132" s="8"/>
      <c r="B132" s="76"/>
      <c r="C132" s="80"/>
      <c r="D132" s="75"/>
      <c r="E132" s="6"/>
      <c r="F132" s="48"/>
      <c r="G132" s="6"/>
      <c r="H132" s="58"/>
    </row>
    <row r="133" spans="1:8" ht="15.75" customHeight="1">
      <c r="A133" s="8"/>
      <c r="B133" s="73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6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3"/>
      <c r="C138" s="82"/>
      <c r="D138" s="77"/>
      <c r="E138" s="6"/>
      <c r="F138" s="48"/>
      <c r="G138" s="6"/>
      <c r="H138" s="58"/>
    </row>
    <row r="139" spans="1:8" ht="15.75" customHeight="1">
      <c r="A139" s="8"/>
      <c r="B139" s="76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3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3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3"/>
      <c r="C142" s="80"/>
      <c r="D142" s="75"/>
      <c r="E142" s="6"/>
      <c r="F142" s="48"/>
      <c r="G142" s="6"/>
      <c r="H142" s="58"/>
    </row>
    <row r="143" spans="1:8" ht="15.75" customHeight="1">
      <c r="A143" s="8"/>
      <c r="B143" s="7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6"/>
      <c r="C144" s="80"/>
      <c r="D144" s="75"/>
      <c r="E144" s="6"/>
      <c r="F144" s="48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6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0"/>
      <c r="D147" s="75"/>
      <c r="E147" s="6"/>
      <c r="F147" s="48"/>
      <c r="G147" s="6"/>
      <c r="H147" s="58"/>
    </row>
    <row r="148" spans="1:8" ht="15.75" customHeight="1">
      <c r="A148" s="8"/>
      <c r="B148" s="73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3"/>
      <c r="C150" s="80"/>
      <c r="D150" s="75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 t="str">
        <f t="shared" ref="G152:G173" si="5">IFERROR(E152/F152,"")</f>
        <v/>
      </c>
      <c r="H152" s="58">
        <f t="shared" ref="H152:H219" si="6">IF(F152=0,E152,E152-G152)</f>
        <v>0</v>
      </c>
    </row>
    <row r="153" spans="1:8" ht="15.75" customHeight="1">
      <c r="A153" s="8"/>
      <c r="B153" s="35"/>
      <c r="E153" s="6"/>
      <c r="F153" s="49"/>
      <c r="G153" s="6" t="str">
        <f t="shared" si="5"/>
        <v/>
      </c>
      <c r="H153" s="58">
        <f t="shared" si="6"/>
        <v>0</v>
      </c>
    </row>
    <row r="154" spans="1:8" ht="15.75" customHeight="1">
      <c r="A154" s="8"/>
      <c r="B154" s="33"/>
      <c r="E154" s="6"/>
      <c r="F154" s="49"/>
      <c r="G154" s="6" t="str">
        <f t="shared" si="5"/>
        <v/>
      </c>
      <c r="H154" s="58">
        <f t="shared" si="6"/>
        <v>0</v>
      </c>
    </row>
    <row r="155" spans="1:8" ht="15.75" customHeight="1">
      <c r="B155" s="68"/>
      <c r="E155" s="6"/>
      <c r="F155" s="49"/>
      <c r="G155" s="6" t="str">
        <f t="shared" si="5"/>
        <v/>
      </c>
      <c r="H155" s="58">
        <f t="shared" si="6"/>
        <v>0</v>
      </c>
    </row>
    <row r="156" spans="1:8" ht="15.75" customHeight="1">
      <c r="B156" s="68"/>
      <c r="E156" s="6"/>
      <c r="F156" s="49"/>
      <c r="G156" s="6" t="str">
        <f t="shared" si="5"/>
        <v/>
      </c>
      <c r="H156" s="58">
        <f t="shared" si="6"/>
        <v>0</v>
      </c>
    </row>
    <row r="157" spans="1:8" ht="15.75" customHeight="1">
      <c r="B157" s="68"/>
      <c r="E157" s="6"/>
      <c r="F157" s="49"/>
      <c r="G157" s="6" t="str">
        <f t="shared" si="5"/>
        <v/>
      </c>
      <c r="H157" s="58">
        <f t="shared" si="6"/>
        <v>0</v>
      </c>
    </row>
    <row r="158" spans="1:8" ht="15.75" customHeight="1">
      <c r="B158" s="68"/>
      <c r="E158" s="6"/>
      <c r="F158" s="49"/>
      <c r="G158" s="6" t="str">
        <f t="shared" si="5"/>
        <v/>
      </c>
      <c r="H158" s="58">
        <f t="shared" si="6"/>
        <v>0</v>
      </c>
    </row>
    <row r="159" spans="1:8" ht="15.75" customHeight="1">
      <c r="B159" s="69"/>
      <c r="E159" s="6"/>
      <c r="F159" s="49"/>
      <c r="G159" s="6" t="str">
        <f t="shared" si="5"/>
        <v/>
      </c>
      <c r="H159" s="58">
        <f t="shared" si="6"/>
        <v>0</v>
      </c>
    </row>
    <row r="160" spans="1:8" ht="15.75" customHeight="1">
      <c r="B160" s="69"/>
      <c r="E160" s="6"/>
      <c r="F160" s="49"/>
      <c r="G160" s="6" t="str">
        <f t="shared" si="5"/>
        <v/>
      </c>
      <c r="H160" s="58">
        <f t="shared" si="6"/>
        <v>0</v>
      </c>
    </row>
    <row r="161" spans="2:8" ht="15.75" customHeight="1">
      <c r="B161" s="69"/>
      <c r="E161" s="6"/>
      <c r="F161" s="49"/>
      <c r="G161" s="6" t="str">
        <f t="shared" si="5"/>
        <v/>
      </c>
      <c r="H161" s="58">
        <f t="shared" si="6"/>
        <v>0</v>
      </c>
    </row>
    <row r="162" spans="2:8" ht="15.75" customHeight="1">
      <c r="B162" s="69"/>
      <c r="E162" s="6"/>
      <c r="F162" s="49"/>
      <c r="G162" s="6" t="str">
        <f t="shared" si="5"/>
        <v/>
      </c>
      <c r="H162" s="58">
        <f t="shared" si="6"/>
        <v>0</v>
      </c>
    </row>
    <row r="163" spans="2:8" ht="15.75" customHeight="1">
      <c r="B163" s="69"/>
      <c r="E163" s="6"/>
      <c r="F163" s="49"/>
      <c r="G163" s="6" t="str">
        <f t="shared" si="5"/>
        <v/>
      </c>
      <c r="H163" s="58">
        <f t="shared" si="6"/>
        <v>0</v>
      </c>
    </row>
    <row r="164" spans="2:8" ht="15.75" customHeight="1">
      <c r="B164" s="69"/>
      <c r="E164" s="6"/>
      <c r="F164" s="49"/>
      <c r="G164" s="6" t="str">
        <f t="shared" si="5"/>
        <v/>
      </c>
      <c r="H164" s="58">
        <f t="shared" si="6"/>
        <v>0</v>
      </c>
    </row>
    <row r="165" spans="2:8" ht="15.75" customHeight="1">
      <c r="B165" s="69"/>
      <c r="E165" s="6"/>
      <c r="F165" s="49"/>
      <c r="G165" s="6" t="str">
        <f t="shared" si="5"/>
        <v/>
      </c>
      <c r="H165" s="58">
        <f t="shared" si="6"/>
        <v>0</v>
      </c>
    </row>
    <row r="166" spans="2:8" ht="15.75" customHeight="1">
      <c r="B166" s="69"/>
      <c r="E166" s="6"/>
      <c r="F166" s="49"/>
      <c r="G166" s="6" t="str">
        <f t="shared" si="5"/>
        <v/>
      </c>
      <c r="H166" s="58">
        <f t="shared" si="6"/>
        <v>0</v>
      </c>
    </row>
    <row r="167" spans="2:8" ht="15.75" customHeight="1">
      <c r="B167" s="33"/>
      <c r="E167" s="6"/>
      <c r="F167" s="49"/>
      <c r="G167" s="6" t="str">
        <f t="shared" si="5"/>
        <v/>
      </c>
      <c r="H167" s="58">
        <f t="shared" si="6"/>
        <v>0</v>
      </c>
    </row>
    <row r="168" spans="2:8" ht="15.75" customHeight="1">
      <c r="F168" s="49"/>
      <c r="G168" s="6" t="str">
        <f t="shared" si="5"/>
        <v/>
      </c>
      <c r="H168" s="58">
        <f t="shared" si="6"/>
        <v>0</v>
      </c>
    </row>
    <row r="169" spans="2:8" ht="15.75" customHeight="1">
      <c r="F169" s="49"/>
      <c r="G169" s="6" t="str">
        <f t="shared" si="5"/>
        <v/>
      </c>
      <c r="H169" s="58">
        <f t="shared" si="6"/>
        <v>0</v>
      </c>
    </row>
    <row r="170" spans="2:8" ht="15.75" customHeight="1">
      <c r="F170" s="49"/>
      <c r="G170" s="6" t="str">
        <f t="shared" si="5"/>
        <v/>
      </c>
      <c r="H170" s="58">
        <f t="shared" si="6"/>
        <v>0</v>
      </c>
    </row>
    <row r="171" spans="2:8" ht="15.75" customHeight="1">
      <c r="F171" s="49"/>
      <c r="G171" s="6" t="str">
        <f t="shared" si="5"/>
        <v/>
      </c>
      <c r="H171" s="58">
        <f t="shared" si="6"/>
        <v>0</v>
      </c>
    </row>
    <row r="172" spans="2:8" ht="15.75" customHeight="1">
      <c r="F172" s="49"/>
      <c r="G172" s="6" t="str">
        <f t="shared" si="5"/>
        <v/>
      </c>
      <c r="H172" s="58">
        <f t="shared" si="6"/>
        <v>0</v>
      </c>
    </row>
    <row r="173" spans="2:8" ht="15.75" customHeight="1">
      <c r="F173" s="49"/>
      <c r="G173" s="6" t="str">
        <f t="shared" si="5"/>
        <v/>
      </c>
      <c r="H173" s="58">
        <f t="shared" si="6"/>
        <v>0</v>
      </c>
    </row>
    <row r="174" spans="2:8" ht="15.75" customHeight="1">
      <c r="F174" s="49"/>
      <c r="G174" s="13"/>
      <c r="H174" s="58">
        <f t="shared" si="6"/>
        <v>0</v>
      </c>
    </row>
    <row r="175" spans="2:8" ht="15.75" customHeight="1">
      <c r="F175" s="49"/>
      <c r="G175" s="13"/>
      <c r="H175" s="58">
        <f t="shared" si="6"/>
        <v>0</v>
      </c>
    </row>
    <row r="176" spans="2:8" ht="15.75" customHeight="1">
      <c r="F176" s="49"/>
      <c r="G176" s="13"/>
      <c r="H176" s="58">
        <f t="shared" si="6"/>
        <v>0</v>
      </c>
    </row>
    <row r="177" spans="6:8" ht="15.75" customHeight="1">
      <c r="F177" s="49"/>
      <c r="G177" s="13"/>
      <c r="H177" s="58">
        <f t="shared" si="6"/>
        <v>0</v>
      </c>
    </row>
    <row r="178" spans="6:8" ht="15.75" customHeight="1">
      <c r="F178" s="49"/>
      <c r="G178" s="13"/>
      <c r="H178" s="58">
        <f t="shared" si="6"/>
        <v>0</v>
      </c>
    </row>
    <row r="179" spans="6:8" ht="15.75" customHeight="1">
      <c r="F179" s="49"/>
      <c r="G179" s="13"/>
      <c r="H179" s="58">
        <f t="shared" si="6"/>
        <v>0</v>
      </c>
    </row>
    <row r="180" spans="6:8" ht="15.75" customHeight="1">
      <c r="F180" s="49"/>
      <c r="G180" s="13"/>
      <c r="H180" s="58">
        <f t="shared" si="6"/>
        <v>0</v>
      </c>
    </row>
    <row r="181" spans="6:8" ht="15.75" customHeight="1">
      <c r="F181" s="49"/>
      <c r="G181" s="13"/>
      <c r="H181" s="58">
        <f t="shared" si="6"/>
        <v>0</v>
      </c>
    </row>
    <row r="182" spans="6:8" ht="15.75" customHeight="1">
      <c r="F182" s="49"/>
      <c r="G182" s="13"/>
      <c r="H182" s="58">
        <f t="shared" si="6"/>
        <v>0</v>
      </c>
    </row>
    <row r="183" spans="6:8" ht="15.75" customHeight="1">
      <c r="F183" s="49"/>
      <c r="G183" s="13"/>
      <c r="H183" s="58">
        <f t="shared" si="6"/>
        <v>0</v>
      </c>
    </row>
    <row r="184" spans="6:8" ht="15.75" customHeight="1">
      <c r="F184" s="49"/>
      <c r="G184" s="13"/>
      <c r="H184" s="58">
        <f t="shared" si="6"/>
        <v>0</v>
      </c>
    </row>
    <row r="185" spans="6:8" ht="15.75" customHeight="1">
      <c r="F185" s="49"/>
      <c r="G185" s="13"/>
      <c r="H185" s="58">
        <f t="shared" si="6"/>
        <v>0</v>
      </c>
    </row>
    <row r="186" spans="6:8" ht="15.75" customHeight="1">
      <c r="F186" s="49"/>
      <c r="G186" s="13"/>
      <c r="H186" s="58">
        <f t="shared" si="6"/>
        <v>0</v>
      </c>
    </row>
    <row r="187" spans="6:8" ht="15.75" customHeight="1">
      <c r="F187" s="49"/>
      <c r="G187" s="13"/>
      <c r="H187" s="58">
        <f t="shared" si="6"/>
        <v>0</v>
      </c>
    </row>
    <row r="188" spans="6:8" ht="15.75" customHeight="1">
      <c r="F188" s="49"/>
      <c r="G188" s="13"/>
      <c r="H188" s="58">
        <f t="shared" si="6"/>
        <v>0</v>
      </c>
    </row>
    <row r="189" spans="6:8" ht="15.75" customHeight="1">
      <c r="F189" s="49"/>
      <c r="G189" s="13"/>
      <c r="H189" s="58">
        <f t="shared" si="6"/>
        <v>0</v>
      </c>
    </row>
    <row r="190" spans="6:8" ht="15.75" customHeight="1">
      <c r="F190" s="49"/>
      <c r="G190" s="13"/>
      <c r="H190" s="58">
        <f t="shared" si="6"/>
        <v>0</v>
      </c>
    </row>
    <row r="191" spans="6:8" ht="15.75" customHeight="1">
      <c r="F191" s="49"/>
      <c r="G191" s="13"/>
      <c r="H191" s="58">
        <f t="shared" si="6"/>
        <v>0</v>
      </c>
    </row>
    <row r="192" spans="6:8" ht="15.75" customHeight="1">
      <c r="F192" s="49"/>
      <c r="G192" s="13"/>
      <c r="H192" s="58">
        <f t="shared" si="6"/>
        <v>0</v>
      </c>
    </row>
    <row r="193" spans="6:8" ht="15.75" customHeight="1">
      <c r="F193" s="49"/>
      <c r="G193" s="13"/>
      <c r="H193" s="58">
        <f t="shared" si="6"/>
        <v>0</v>
      </c>
    </row>
    <row r="194" spans="6:8" ht="15.75" customHeight="1">
      <c r="F194" s="49"/>
      <c r="G194" s="13"/>
      <c r="H194" s="58">
        <f t="shared" si="6"/>
        <v>0</v>
      </c>
    </row>
    <row r="195" spans="6:8" ht="15.75" customHeight="1">
      <c r="F195" s="49"/>
      <c r="G195" s="13"/>
      <c r="H195" s="58">
        <f t="shared" si="6"/>
        <v>0</v>
      </c>
    </row>
    <row r="196" spans="6:8" ht="15.75" customHeight="1">
      <c r="F196" s="49"/>
      <c r="G196" s="13"/>
      <c r="H196" s="58">
        <f t="shared" si="6"/>
        <v>0</v>
      </c>
    </row>
    <row r="197" spans="6:8" ht="15.75" customHeight="1">
      <c r="F197" s="49"/>
      <c r="G197" s="13"/>
      <c r="H197" s="58">
        <f t="shared" si="6"/>
        <v>0</v>
      </c>
    </row>
    <row r="198" spans="6:8" ht="15.75" customHeight="1">
      <c r="F198" s="49"/>
      <c r="G198" s="13"/>
      <c r="H198" s="58">
        <f t="shared" si="6"/>
        <v>0</v>
      </c>
    </row>
    <row r="199" spans="6:8" ht="15.75" customHeight="1">
      <c r="F199" s="49"/>
      <c r="G199" s="13"/>
      <c r="H199" s="58">
        <f t="shared" si="6"/>
        <v>0</v>
      </c>
    </row>
    <row r="200" spans="6:8" ht="15.75" customHeight="1">
      <c r="F200" s="49"/>
      <c r="G200" s="13"/>
      <c r="H200" s="58">
        <f t="shared" si="6"/>
        <v>0</v>
      </c>
    </row>
    <row r="201" spans="6:8" ht="15.75" customHeight="1">
      <c r="F201" s="49"/>
      <c r="G201" s="13"/>
      <c r="H201" s="58">
        <f t="shared" si="6"/>
        <v>0</v>
      </c>
    </row>
    <row r="202" spans="6:8" ht="15.75" customHeight="1">
      <c r="F202" s="49"/>
      <c r="G202" s="13"/>
      <c r="H202" s="58">
        <f t="shared" si="6"/>
        <v>0</v>
      </c>
    </row>
    <row r="203" spans="6:8" ht="15.75" customHeight="1">
      <c r="F203" s="49"/>
      <c r="G203" s="13"/>
      <c r="H203" s="58">
        <f t="shared" si="6"/>
        <v>0</v>
      </c>
    </row>
    <row r="204" spans="6:8" ht="15.75" customHeight="1">
      <c r="F204" s="49"/>
      <c r="G204" s="13"/>
      <c r="H204" s="58">
        <f t="shared" si="6"/>
        <v>0</v>
      </c>
    </row>
    <row r="205" spans="6:8" ht="15.75" customHeight="1">
      <c r="F205" s="49"/>
      <c r="G205" s="13"/>
      <c r="H205" s="58">
        <f t="shared" si="6"/>
        <v>0</v>
      </c>
    </row>
    <row r="206" spans="6:8" ht="15.75" customHeight="1">
      <c r="F206" s="49"/>
      <c r="G206" s="13"/>
      <c r="H206" s="58">
        <f t="shared" si="6"/>
        <v>0</v>
      </c>
    </row>
    <row r="207" spans="6:8" ht="15.75" customHeight="1">
      <c r="F207" s="49"/>
      <c r="G207" s="13"/>
      <c r="H207" s="58">
        <f t="shared" si="6"/>
        <v>0</v>
      </c>
    </row>
    <row r="208" spans="6:8" ht="15.75" customHeight="1">
      <c r="F208" s="49"/>
      <c r="G208" s="13"/>
      <c r="H208" s="58">
        <f t="shared" si="6"/>
        <v>0</v>
      </c>
    </row>
    <row r="209" spans="6:8" ht="15.75" customHeight="1">
      <c r="F209" s="49"/>
      <c r="G209" s="13"/>
      <c r="H209" s="58">
        <f t="shared" si="6"/>
        <v>0</v>
      </c>
    </row>
    <row r="210" spans="6:8" ht="15.75" customHeight="1">
      <c r="F210" s="49"/>
      <c r="G210" s="13"/>
      <c r="H210" s="58">
        <f t="shared" si="6"/>
        <v>0</v>
      </c>
    </row>
    <row r="211" spans="6:8" ht="15.75" customHeight="1">
      <c r="F211" s="49"/>
      <c r="G211" s="13"/>
      <c r="H211" s="58">
        <f t="shared" si="6"/>
        <v>0</v>
      </c>
    </row>
    <row r="212" spans="6:8" ht="15.75" customHeight="1">
      <c r="F212" s="49"/>
      <c r="G212" s="13"/>
      <c r="H212" s="58">
        <f t="shared" si="6"/>
        <v>0</v>
      </c>
    </row>
    <row r="213" spans="6:8" ht="15.75" customHeight="1">
      <c r="F213" s="49"/>
      <c r="G213" s="13"/>
      <c r="H213" s="58">
        <f t="shared" si="6"/>
        <v>0</v>
      </c>
    </row>
    <row r="214" spans="6:8" ht="15.75" customHeight="1">
      <c r="F214" s="49"/>
      <c r="G214" s="13"/>
      <c r="H214" s="58">
        <f t="shared" si="6"/>
        <v>0</v>
      </c>
    </row>
    <row r="215" spans="6:8" ht="15.75" customHeight="1">
      <c r="F215" s="49"/>
      <c r="G215" s="13"/>
      <c r="H215" s="58">
        <f t="shared" si="6"/>
        <v>0</v>
      </c>
    </row>
    <row r="216" spans="6:8" ht="15.75" customHeight="1">
      <c r="F216" s="49"/>
      <c r="G216" s="13"/>
      <c r="H216" s="58">
        <f t="shared" si="6"/>
        <v>0</v>
      </c>
    </row>
    <row r="217" spans="6:8" ht="15.75" customHeight="1">
      <c r="F217" s="49"/>
      <c r="G217" s="13"/>
      <c r="H217" s="58">
        <f t="shared" si="6"/>
        <v>0</v>
      </c>
    </row>
    <row r="218" spans="6:8" ht="15.75" customHeight="1">
      <c r="F218" s="49"/>
      <c r="G218" s="13"/>
      <c r="H218" s="58">
        <f t="shared" si="6"/>
        <v>0</v>
      </c>
    </row>
    <row r="219" spans="6:8" ht="15.75" customHeight="1">
      <c r="F219" s="49"/>
      <c r="G219" s="13"/>
      <c r="H219" s="58">
        <f t="shared" si="6"/>
        <v>0</v>
      </c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46000000}">
    <sortState xmlns:xlrd2="http://schemas.microsoft.com/office/spreadsheetml/2017/richdata2" ref="A2:H151">
      <sortCondition ref="C2:C151"/>
      <sortCondition descending="1" ref="E2:E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D656A3D9-C20F-4818-98E8-F1078DDA19E2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L1001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SUM(E3:E204)</f>
        <v>6785.8200000000015</v>
      </c>
      <c r="F1" s="48"/>
      <c r="G1" s="70">
        <f t="shared" ref="G1:H1" si="0">SUM(G3:G204)</f>
        <v>2288.9599999999991</v>
      </c>
      <c r="H1" s="71">
        <f t="shared" si="0"/>
        <v>4496.8600000000006</v>
      </c>
      <c r="I1" s="31" t="s">
        <v>1864</v>
      </c>
      <c r="J1" s="31">
        <f>G1*1</f>
        <v>2288.9599999999991</v>
      </c>
      <c r="K1" s="31">
        <f>SUM(G1:H1)-J1</f>
        <v>4496.8600000000006</v>
      </c>
      <c r="L1" s="31">
        <f>SUM(J1:K1)</f>
        <v>6785.82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2596.4599999999991</v>
      </c>
      <c r="K2" s="31">
        <f>K1+K6+K7</f>
        <v>4804.3600000000006</v>
      </c>
      <c r="L2" s="31">
        <f>SUM(J2:K2)</f>
        <v>7400.82</v>
      </c>
    </row>
    <row r="3" spans="1:12" ht="15.75">
      <c r="A3" s="8" t="s">
        <v>2658</v>
      </c>
      <c r="B3" s="73">
        <v>45419</v>
      </c>
      <c r="C3" s="80" t="s">
        <v>3959</v>
      </c>
      <c r="D3" s="75" t="s">
        <v>5273</v>
      </c>
      <c r="E3" s="6">
        <f t="shared" ref="E3:E130" si="1">MID(D3,3,LEN(D3)-2)+0</f>
        <v>1390.8</v>
      </c>
      <c r="F3" s="48">
        <v>0</v>
      </c>
      <c r="G3" s="6" t="str">
        <f t="shared" ref="G3:G130" si="2">IFERROR(E3/F3,"")</f>
        <v/>
      </c>
      <c r="H3" s="58">
        <f t="shared" ref="H3:H130" si="3">IF(F3=0,E3,E3-G3)</f>
        <v>1390.8</v>
      </c>
      <c r="I3" s="60" t="s">
        <v>1868</v>
      </c>
      <c r="J3" s="61">
        <f>J1-J7+J6</f>
        <v>2596.4599999999991</v>
      </c>
      <c r="K3" s="32"/>
      <c r="L3" s="32"/>
    </row>
    <row r="4" spans="1:12" ht="15.75">
      <c r="A4" s="8" t="s">
        <v>2658</v>
      </c>
      <c r="B4" s="76">
        <v>45431</v>
      </c>
      <c r="C4" s="80" t="s">
        <v>4460</v>
      </c>
      <c r="D4" s="77" t="s">
        <v>5274</v>
      </c>
      <c r="E4" s="6">
        <f t="shared" si="1"/>
        <v>341.9</v>
      </c>
      <c r="F4" s="48">
        <v>2</v>
      </c>
      <c r="G4" s="6">
        <f t="shared" si="2"/>
        <v>170.95</v>
      </c>
      <c r="H4" s="58">
        <f t="shared" si="3"/>
        <v>170.95</v>
      </c>
    </row>
    <row r="5" spans="1:12" ht="15.75">
      <c r="A5" s="8" t="s">
        <v>2658</v>
      </c>
      <c r="B5" s="73">
        <v>45419</v>
      </c>
      <c r="C5" s="80" t="s">
        <v>5275</v>
      </c>
      <c r="D5" s="77" t="s">
        <v>737</v>
      </c>
      <c r="E5" s="6">
        <f t="shared" si="1"/>
        <v>320</v>
      </c>
      <c r="F5" s="48">
        <v>2</v>
      </c>
      <c r="G5" s="6">
        <f t="shared" si="2"/>
        <v>160</v>
      </c>
      <c r="H5" s="58">
        <f t="shared" si="3"/>
        <v>160</v>
      </c>
      <c r="I5" s="32" t="s">
        <v>4552</v>
      </c>
      <c r="J5" s="32">
        <f>615</f>
        <v>615</v>
      </c>
      <c r="K5" s="32"/>
    </row>
    <row r="6" spans="1:12" ht="15.75">
      <c r="A6" s="8" t="s">
        <v>2658</v>
      </c>
      <c r="B6" s="73">
        <v>45429</v>
      </c>
      <c r="C6" s="80" t="s">
        <v>4809</v>
      </c>
      <c r="D6" s="75" t="s">
        <v>5276</v>
      </c>
      <c r="E6" s="6">
        <f t="shared" si="1"/>
        <v>294.92</v>
      </c>
      <c r="F6" s="48">
        <v>2</v>
      </c>
      <c r="G6" s="6">
        <f t="shared" si="2"/>
        <v>147.46</v>
      </c>
      <c r="H6" s="58">
        <f t="shared" si="3"/>
        <v>147.46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 t="s">
        <v>2658</v>
      </c>
      <c r="B7" s="73">
        <v>45440</v>
      </c>
      <c r="C7" s="80" t="s">
        <v>4200</v>
      </c>
      <c r="D7" s="75" t="s">
        <v>5277</v>
      </c>
      <c r="E7" s="6">
        <f t="shared" si="1"/>
        <v>247.1</v>
      </c>
      <c r="F7" s="48">
        <v>2</v>
      </c>
      <c r="G7" s="6">
        <f t="shared" si="2"/>
        <v>123.55</v>
      </c>
      <c r="H7" s="58">
        <f t="shared" si="3"/>
        <v>123.55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73">
        <v>45427</v>
      </c>
      <c r="C8" s="80" t="s">
        <v>5278</v>
      </c>
      <c r="D8" s="75" t="s">
        <v>5279</v>
      </c>
      <c r="E8" s="6">
        <f t="shared" si="1"/>
        <v>179.34</v>
      </c>
      <c r="F8" s="48">
        <v>2</v>
      </c>
      <c r="G8" s="6">
        <f t="shared" si="2"/>
        <v>89.67</v>
      </c>
      <c r="H8" s="58">
        <f t="shared" si="3"/>
        <v>89.67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73">
        <v>45446</v>
      </c>
      <c r="C9" s="80" t="s">
        <v>4793</v>
      </c>
      <c r="D9" s="75" t="s">
        <v>4794</v>
      </c>
      <c r="E9" s="6">
        <f t="shared" si="1"/>
        <v>178.33</v>
      </c>
      <c r="F9" s="48">
        <v>0</v>
      </c>
      <c r="G9" s="6" t="str">
        <f t="shared" si="2"/>
        <v/>
      </c>
      <c r="H9" s="58">
        <f t="shared" si="3"/>
        <v>178.33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76">
        <v>45430</v>
      </c>
      <c r="C10" s="80" t="s">
        <v>3009</v>
      </c>
      <c r="D10" s="75" t="s">
        <v>3289</v>
      </c>
      <c r="E10" s="6">
        <f t="shared" si="1"/>
        <v>170</v>
      </c>
      <c r="F10" s="48">
        <v>0</v>
      </c>
      <c r="G10" s="6" t="str">
        <f t="shared" si="2"/>
        <v/>
      </c>
      <c r="H10" s="58">
        <f t="shared" si="3"/>
        <v>170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76">
        <v>45418</v>
      </c>
      <c r="C11" s="80" t="s">
        <v>4988</v>
      </c>
      <c r="D11" s="75" t="s">
        <v>5280</v>
      </c>
      <c r="E11" s="6">
        <f t="shared" si="1"/>
        <v>164.52</v>
      </c>
      <c r="F11" s="48">
        <v>1</v>
      </c>
      <c r="G11" s="6">
        <f t="shared" si="2"/>
        <v>164.52</v>
      </c>
      <c r="H11" s="58">
        <f t="shared" si="3"/>
        <v>0</v>
      </c>
    </row>
    <row r="12" spans="1:12" ht="15.75">
      <c r="A12" s="8" t="s">
        <v>2658</v>
      </c>
      <c r="B12" s="73">
        <v>45444</v>
      </c>
      <c r="C12" s="82" t="s">
        <v>5268</v>
      </c>
      <c r="D12" s="77" t="s">
        <v>5281</v>
      </c>
      <c r="E12" s="6">
        <f t="shared" si="1"/>
        <v>150</v>
      </c>
      <c r="F12" s="48">
        <v>0</v>
      </c>
      <c r="G12" s="6" t="str">
        <f t="shared" si="2"/>
        <v/>
      </c>
      <c r="H12" s="58">
        <f t="shared" si="3"/>
        <v>150</v>
      </c>
      <c r="I12" s="1" t="s">
        <v>1818</v>
      </c>
      <c r="J12" s="16">
        <f>J8-K2</f>
        <v>793.63999999999942</v>
      </c>
      <c r="K12" s="17">
        <f t="shared" ref="K12:K13" si="4">J12/J8</f>
        <v>0.14177206145051793</v>
      </c>
    </row>
    <row r="13" spans="1:12" ht="15.75">
      <c r="A13" s="8" t="s">
        <v>2658</v>
      </c>
      <c r="B13" s="73">
        <v>45416</v>
      </c>
      <c r="C13" s="80" t="s">
        <v>5282</v>
      </c>
      <c r="D13" s="75" t="s">
        <v>5283</v>
      </c>
      <c r="E13" s="6">
        <f t="shared" si="1"/>
        <v>140.03</v>
      </c>
      <c r="F13" s="48">
        <v>0</v>
      </c>
      <c r="G13" s="6" t="str">
        <f t="shared" si="2"/>
        <v/>
      </c>
      <c r="H13" s="58">
        <f t="shared" si="3"/>
        <v>140.03</v>
      </c>
      <c r="I13" s="1" t="s">
        <v>1821</v>
      </c>
      <c r="J13" s="16">
        <f>J9-J2</f>
        <v>1358.7900000000009</v>
      </c>
      <c r="K13" s="17">
        <f t="shared" si="4"/>
        <v>0.34354086340939283</v>
      </c>
    </row>
    <row r="14" spans="1:12" ht="15.75">
      <c r="A14" s="8" t="s">
        <v>2658</v>
      </c>
      <c r="B14" s="76">
        <v>45416</v>
      </c>
      <c r="C14" s="80" t="s">
        <v>5282</v>
      </c>
      <c r="D14" s="75" t="s">
        <v>5283</v>
      </c>
      <c r="E14" s="6">
        <f t="shared" si="1"/>
        <v>140.03</v>
      </c>
      <c r="F14" s="48">
        <v>0</v>
      </c>
      <c r="G14" s="6" t="str">
        <f t="shared" si="2"/>
        <v/>
      </c>
      <c r="H14" s="58">
        <f t="shared" si="3"/>
        <v>140.03</v>
      </c>
    </row>
    <row r="15" spans="1:12" ht="15.75">
      <c r="A15" s="8" t="s">
        <v>2658</v>
      </c>
      <c r="B15" s="73">
        <v>45423</v>
      </c>
      <c r="C15" s="80" t="s">
        <v>823</v>
      </c>
      <c r="D15" s="75" t="s">
        <v>5284</v>
      </c>
      <c r="E15" s="6">
        <f t="shared" si="1"/>
        <v>135.6</v>
      </c>
      <c r="F15" s="48">
        <v>2</v>
      </c>
      <c r="G15" s="6">
        <f t="shared" si="2"/>
        <v>67.8</v>
      </c>
      <c r="H15" s="58">
        <f t="shared" si="3"/>
        <v>67.8</v>
      </c>
    </row>
    <row r="16" spans="1:12" ht="15.75">
      <c r="A16" s="8" t="s">
        <v>2658</v>
      </c>
      <c r="B16" s="73">
        <v>45438</v>
      </c>
      <c r="C16" s="80" t="s">
        <v>4546</v>
      </c>
      <c r="D16" s="75" t="s">
        <v>5285</v>
      </c>
      <c r="E16" s="6">
        <f t="shared" si="1"/>
        <v>106.96</v>
      </c>
      <c r="F16" s="48">
        <v>2</v>
      </c>
      <c r="G16" s="6">
        <f t="shared" si="2"/>
        <v>53.48</v>
      </c>
      <c r="H16" s="58">
        <f t="shared" si="3"/>
        <v>53.48</v>
      </c>
    </row>
    <row r="17" spans="1:10" ht="15.75">
      <c r="A17" s="8" t="s">
        <v>3361</v>
      </c>
      <c r="B17" s="76">
        <v>45423</v>
      </c>
      <c r="C17" s="80" t="s">
        <v>292</v>
      </c>
      <c r="D17" s="75" t="s">
        <v>5286</v>
      </c>
      <c r="E17" s="6">
        <f t="shared" si="1"/>
        <v>105.55</v>
      </c>
      <c r="F17" s="48">
        <v>2</v>
      </c>
      <c r="G17" s="6">
        <f t="shared" si="2"/>
        <v>52.774999999999999</v>
      </c>
      <c r="H17" s="58">
        <f t="shared" si="3"/>
        <v>52.774999999999999</v>
      </c>
    </row>
    <row r="18" spans="1:10" ht="15.75">
      <c r="A18" s="8" t="s">
        <v>2658</v>
      </c>
      <c r="B18" s="73">
        <v>45429</v>
      </c>
      <c r="C18" s="80" t="s">
        <v>3397</v>
      </c>
      <c r="D18" s="75" t="s">
        <v>5287</v>
      </c>
      <c r="E18" s="6">
        <f t="shared" si="1"/>
        <v>104.58</v>
      </c>
      <c r="F18" s="49">
        <v>2</v>
      </c>
      <c r="G18" s="6">
        <f t="shared" si="2"/>
        <v>52.29</v>
      </c>
      <c r="H18" s="58">
        <f t="shared" si="3"/>
        <v>52.29</v>
      </c>
    </row>
    <row r="19" spans="1:10" ht="15.75">
      <c r="A19" s="8" t="s">
        <v>2658</v>
      </c>
      <c r="B19" s="76">
        <v>45443</v>
      </c>
      <c r="C19" s="80" t="s">
        <v>2404</v>
      </c>
      <c r="D19" s="75" t="s">
        <v>5288</v>
      </c>
      <c r="E19" s="6">
        <f t="shared" si="1"/>
        <v>102.17</v>
      </c>
      <c r="F19" s="48">
        <v>0</v>
      </c>
      <c r="G19" s="6" t="str">
        <f t="shared" si="2"/>
        <v/>
      </c>
      <c r="H19" s="58">
        <f t="shared" si="3"/>
        <v>102.17</v>
      </c>
    </row>
    <row r="20" spans="1:10" ht="15.75">
      <c r="A20" s="8" t="s">
        <v>2658</v>
      </c>
      <c r="B20" s="76">
        <v>45424</v>
      </c>
      <c r="C20" s="80" t="s">
        <v>5289</v>
      </c>
      <c r="D20" s="75" t="s">
        <v>5290</v>
      </c>
      <c r="E20" s="6">
        <f t="shared" si="1"/>
        <v>94</v>
      </c>
      <c r="F20" s="48">
        <v>2</v>
      </c>
      <c r="G20" s="6">
        <f t="shared" si="2"/>
        <v>47</v>
      </c>
      <c r="H20" s="58">
        <f t="shared" si="3"/>
        <v>47</v>
      </c>
    </row>
    <row r="21" spans="1:10" ht="15.75" customHeight="1">
      <c r="A21" s="8" t="s">
        <v>2658</v>
      </c>
      <c r="B21" s="76">
        <v>45414</v>
      </c>
      <c r="C21" s="80" t="s">
        <v>4200</v>
      </c>
      <c r="D21" s="75" t="s">
        <v>5291</v>
      </c>
      <c r="E21" s="6">
        <f t="shared" si="1"/>
        <v>93.19</v>
      </c>
      <c r="F21" s="48">
        <v>2</v>
      </c>
      <c r="G21" s="6">
        <f t="shared" si="2"/>
        <v>46.594999999999999</v>
      </c>
      <c r="H21" s="58">
        <f t="shared" si="3"/>
        <v>46.594999999999999</v>
      </c>
    </row>
    <row r="22" spans="1:10" ht="15.75" customHeight="1">
      <c r="A22" s="8" t="s">
        <v>2658</v>
      </c>
      <c r="B22" s="73">
        <v>45436</v>
      </c>
      <c r="C22" s="80" t="s">
        <v>3959</v>
      </c>
      <c r="D22" s="75" t="s">
        <v>5292</v>
      </c>
      <c r="E22" s="6">
        <f t="shared" si="1"/>
        <v>91.55</v>
      </c>
      <c r="F22" s="48">
        <v>2</v>
      </c>
      <c r="G22" s="6">
        <f t="shared" si="2"/>
        <v>45.774999999999999</v>
      </c>
      <c r="H22" s="58">
        <f t="shared" si="3"/>
        <v>45.774999999999999</v>
      </c>
      <c r="J22" s="36"/>
    </row>
    <row r="23" spans="1:10" ht="15.75" customHeight="1">
      <c r="A23" s="8" t="s">
        <v>2658</v>
      </c>
      <c r="B23" s="76">
        <v>45436</v>
      </c>
      <c r="C23" s="80" t="s">
        <v>4973</v>
      </c>
      <c r="D23" s="75" t="s">
        <v>5293</v>
      </c>
      <c r="E23" s="6">
        <f t="shared" si="1"/>
        <v>87.39</v>
      </c>
      <c r="F23" s="48">
        <v>2</v>
      </c>
      <c r="G23" s="6">
        <f t="shared" si="2"/>
        <v>43.695</v>
      </c>
      <c r="H23" s="58">
        <f t="shared" si="3"/>
        <v>43.695</v>
      </c>
      <c r="J23" s="36"/>
    </row>
    <row r="24" spans="1:10" ht="15.75" customHeight="1">
      <c r="A24" s="8" t="s">
        <v>2658</v>
      </c>
      <c r="B24" s="73">
        <v>45439</v>
      </c>
      <c r="C24" s="80" t="s">
        <v>3415</v>
      </c>
      <c r="D24" s="75" t="s">
        <v>5294</v>
      </c>
      <c r="E24" s="6">
        <f t="shared" si="1"/>
        <v>77.709999999999994</v>
      </c>
      <c r="F24" s="48">
        <v>2</v>
      </c>
      <c r="G24" s="6">
        <f t="shared" si="2"/>
        <v>38.854999999999997</v>
      </c>
      <c r="H24" s="58">
        <f t="shared" si="3"/>
        <v>38.854999999999997</v>
      </c>
    </row>
    <row r="25" spans="1:10" ht="15.75" customHeight="1">
      <c r="A25" s="8" t="s">
        <v>3361</v>
      </c>
      <c r="B25" s="76">
        <v>45439</v>
      </c>
      <c r="C25" s="80" t="s">
        <v>1993</v>
      </c>
      <c r="D25" s="75" t="s">
        <v>5295</v>
      </c>
      <c r="E25" s="6">
        <f t="shared" si="1"/>
        <v>72.2</v>
      </c>
      <c r="F25" s="48">
        <v>2</v>
      </c>
      <c r="G25" s="6">
        <f t="shared" si="2"/>
        <v>36.1</v>
      </c>
      <c r="H25" s="58">
        <f t="shared" si="3"/>
        <v>36.1</v>
      </c>
    </row>
    <row r="26" spans="1:10" ht="15.75" customHeight="1">
      <c r="A26" s="8" t="s">
        <v>2658</v>
      </c>
      <c r="B26" s="73">
        <v>45443</v>
      </c>
      <c r="C26" s="80" t="s">
        <v>4546</v>
      </c>
      <c r="D26" s="75" t="s">
        <v>5296</v>
      </c>
      <c r="E26" s="6">
        <f t="shared" si="1"/>
        <v>71.930000000000007</v>
      </c>
      <c r="F26" s="48">
        <v>2</v>
      </c>
      <c r="G26" s="6">
        <f t="shared" si="2"/>
        <v>35.965000000000003</v>
      </c>
      <c r="H26" s="58">
        <f t="shared" si="3"/>
        <v>35.965000000000003</v>
      </c>
    </row>
    <row r="27" spans="1:10" ht="15.75" customHeight="1">
      <c r="A27" s="8" t="s">
        <v>2658</v>
      </c>
      <c r="B27" s="73">
        <v>45433</v>
      </c>
      <c r="C27" s="80" t="s">
        <v>3916</v>
      </c>
      <c r="D27" s="75" t="s">
        <v>749</v>
      </c>
      <c r="E27" s="6">
        <f t="shared" si="1"/>
        <v>70</v>
      </c>
      <c r="F27" s="48">
        <v>2</v>
      </c>
      <c r="G27" s="6">
        <f t="shared" si="2"/>
        <v>35</v>
      </c>
      <c r="H27" s="58">
        <f t="shared" si="3"/>
        <v>35</v>
      </c>
    </row>
    <row r="28" spans="1:10" ht="15.75" customHeight="1">
      <c r="A28" s="8" t="s">
        <v>2658</v>
      </c>
      <c r="B28" s="73">
        <v>45416</v>
      </c>
      <c r="C28" s="80" t="s">
        <v>2083</v>
      </c>
      <c r="D28" s="75" t="s">
        <v>5297</v>
      </c>
      <c r="E28" s="6">
        <f t="shared" si="1"/>
        <v>67.5</v>
      </c>
      <c r="F28" s="48">
        <v>2</v>
      </c>
      <c r="G28" s="6">
        <f t="shared" si="2"/>
        <v>33.75</v>
      </c>
      <c r="H28" s="58">
        <f t="shared" si="3"/>
        <v>33.75</v>
      </c>
    </row>
    <row r="29" spans="1:10" ht="15.75" customHeight="1">
      <c r="A29" s="8" t="s">
        <v>2658</v>
      </c>
      <c r="B29" s="73">
        <v>45413</v>
      </c>
      <c r="C29" s="80" t="s">
        <v>4546</v>
      </c>
      <c r="D29" s="75" t="s">
        <v>5298</v>
      </c>
      <c r="E29" s="6">
        <f t="shared" si="1"/>
        <v>66.45</v>
      </c>
      <c r="F29" s="48">
        <v>2</v>
      </c>
      <c r="G29" s="6">
        <f t="shared" si="2"/>
        <v>33.225000000000001</v>
      </c>
      <c r="H29" s="58">
        <f t="shared" si="3"/>
        <v>33.225000000000001</v>
      </c>
    </row>
    <row r="30" spans="1:10" ht="15.75" customHeight="1">
      <c r="A30" s="8" t="s">
        <v>3361</v>
      </c>
      <c r="B30" s="76">
        <v>45437</v>
      </c>
      <c r="C30" s="80" t="s">
        <v>4798</v>
      </c>
      <c r="D30" s="77" t="s">
        <v>4850</v>
      </c>
      <c r="E30" s="6">
        <f t="shared" si="1"/>
        <v>66</v>
      </c>
      <c r="F30" s="48">
        <v>2</v>
      </c>
      <c r="G30" s="6">
        <f t="shared" si="2"/>
        <v>33</v>
      </c>
      <c r="H30" s="58">
        <f t="shared" si="3"/>
        <v>33</v>
      </c>
    </row>
    <row r="31" spans="1:10" ht="15.75" customHeight="1">
      <c r="A31" s="8" t="s">
        <v>2658</v>
      </c>
      <c r="B31" s="73">
        <v>45440</v>
      </c>
      <c r="C31" s="80" t="s">
        <v>983</v>
      </c>
      <c r="D31" s="75" t="s">
        <v>5299</v>
      </c>
      <c r="E31" s="6">
        <f t="shared" si="1"/>
        <v>63.1</v>
      </c>
      <c r="F31" s="48">
        <v>2</v>
      </c>
      <c r="G31" s="6">
        <f t="shared" si="2"/>
        <v>31.55</v>
      </c>
      <c r="H31" s="58">
        <f t="shared" si="3"/>
        <v>31.55</v>
      </c>
    </row>
    <row r="32" spans="1:10" ht="15.75" customHeight="1">
      <c r="A32" s="8" t="s">
        <v>2658</v>
      </c>
      <c r="B32" s="73">
        <v>45426</v>
      </c>
      <c r="C32" s="80" t="s">
        <v>3778</v>
      </c>
      <c r="D32" s="75" t="s">
        <v>2533</v>
      </c>
      <c r="E32" s="6">
        <f t="shared" si="1"/>
        <v>60</v>
      </c>
      <c r="F32" s="48">
        <v>2</v>
      </c>
      <c r="G32" s="6">
        <f t="shared" si="2"/>
        <v>30</v>
      </c>
      <c r="H32" s="58">
        <f t="shared" si="3"/>
        <v>30</v>
      </c>
    </row>
    <row r="33" spans="1:8" ht="15.75" customHeight="1">
      <c r="A33" s="8" t="s">
        <v>2658</v>
      </c>
      <c r="B33" s="73">
        <v>45444</v>
      </c>
      <c r="C33" s="80" t="s">
        <v>2464</v>
      </c>
      <c r="D33" s="75" t="s">
        <v>1994</v>
      </c>
      <c r="E33" s="6">
        <f t="shared" si="1"/>
        <v>56.95</v>
      </c>
      <c r="F33" s="49">
        <v>2</v>
      </c>
      <c r="G33" s="6">
        <f t="shared" si="2"/>
        <v>28.475000000000001</v>
      </c>
      <c r="H33" s="58">
        <f t="shared" si="3"/>
        <v>28.475000000000001</v>
      </c>
    </row>
    <row r="34" spans="1:8" ht="15.75" customHeight="1">
      <c r="A34" s="8" t="s">
        <v>2658</v>
      </c>
      <c r="B34" s="73">
        <v>45422</v>
      </c>
      <c r="C34" s="80" t="s">
        <v>4546</v>
      </c>
      <c r="D34" s="75" t="s">
        <v>5300</v>
      </c>
      <c r="E34" s="6">
        <f t="shared" si="1"/>
        <v>55.75</v>
      </c>
      <c r="F34" s="48">
        <v>2</v>
      </c>
      <c r="G34" s="6">
        <f t="shared" si="2"/>
        <v>27.875</v>
      </c>
      <c r="H34" s="58">
        <f t="shared" si="3"/>
        <v>27.875</v>
      </c>
    </row>
    <row r="35" spans="1:8" ht="15.75" customHeight="1">
      <c r="A35" s="8" t="s">
        <v>2658</v>
      </c>
      <c r="B35" s="73">
        <v>45440</v>
      </c>
      <c r="C35" s="82" t="s">
        <v>2234</v>
      </c>
      <c r="D35" s="77" t="s">
        <v>5301</v>
      </c>
      <c r="E35" s="6">
        <f t="shared" si="1"/>
        <v>54.43</v>
      </c>
      <c r="F35" s="48">
        <v>2</v>
      </c>
      <c r="G35" s="6">
        <f t="shared" si="2"/>
        <v>27.215</v>
      </c>
      <c r="H35" s="58">
        <f t="shared" si="3"/>
        <v>27.215</v>
      </c>
    </row>
    <row r="36" spans="1:8" ht="15.75" customHeight="1">
      <c r="A36" s="8" t="s">
        <v>2658</v>
      </c>
      <c r="B36" s="73">
        <v>45433</v>
      </c>
      <c r="C36" s="80" t="s">
        <v>1391</v>
      </c>
      <c r="D36" s="75" t="s">
        <v>875</v>
      </c>
      <c r="E36" s="6">
        <f t="shared" si="1"/>
        <v>52.5</v>
      </c>
      <c r="F36" s="48">
        <v>2</v>
      </c>
      <c r="G36" s="6">
        <f t="shared" si="2"/>
        <v>26.25</v>
      </c>
      <c r="H36" s="58">
        <f t="shared" si="3"/>
        <v>26.25</v>
      </c>
    </row>
    <row r="37" spans="1:8" ht="15.75" customHeight="1">
      <c r="A37" s="8" t="s">
        <v>2658</v>
      </c>
      <c r="B37" s="76">
        <v>45432</v>
      </c>
      <c r="C37" s="80" t="s">
        <v>4634</v>
      </c>
      <c r="D37" s="75" t="s">
        <v>5302</v>
      </c>
      <c r="E37" s="6">
        <f t="shared" si="1"/>
        <v>52.42</v>
      </c>
      <c r="F37" s="48">
        <v>2</v>
      </c>
      <c r="G37" s="6">
        <f t="shared" si="2"/>
        <v>26.21</v>
      </c>
      <c r="H37" s="58">
        <f t="shared" si="3"/>
        <v>26.21</v>
      </c>
    </row>
    <row r="38" spans="1:8" ht="15.75" customHeight="1">
      <c r="A38" s="8" t="s">
        <v>2658</v>
      </c>
      <c r="B38" s="76">
        <v>45420</v>
      </c>
      <c r="C38" s="80" t="s">
        <v>4517</v>
      </c>
      <c r="D38" s="75" t="s">
        <v>5026</v>
      </c>
      <c r="E38" s="6">
        <f t="shared" si="1"/>
        <v>51.86</v>
      </c>
      <c r="F38" s="49">
        <v>2</v>
      </c>
      <c r="G38" s="6">
        <f t="shared" si="2"/>
        <v>25.93</v>
      </c>
      <c r="H38" s="58">
        <f t="shared" si="3"/>
        <v>25.93</v>
      </c>
    </row>
    <row r="39" spans="1:8" ht="15.75" customHeight="1">
      <c r="A39" s="8" t="s">
        <v>2658</v>
      </c>
      <c r="B39" s="73">
        <v>45417</v>
      </c>
      <c r="C39" s="80" t="s">
        <v>1385</v>
      </c>
      <c r="D39" s="75" t="s">
        <v>5303</v>
      </c>
      <c r="E39" s="6">
        <f t="shared" si="1"/>
        <v>50.59</v>
      </c>
      <c r="F39" s="48">
        <v>1</v>
      </c>
      <c r="G39" s="6">
        <f t="shared" si="2"/>
        <v>50.59</v>
      </c>
      <c r="H39" s="58">
        <f t="shared" si="3"/>
        <v>0</v>
      </c>
    </row>
    <row r="40" spans="1:8" ht="15.75" customHeight="1">
      <c r="A40" s="8" t="s">
        <v>2658</v>
      </c>
      <c r="B40" s="73">
        <v>45444</v>
      </c>
      <c r="C40" s="80" t="s">
        <v>3114</v>
      </c>
      <c r="D40" s="75" t="s">
        <v>5304</v>
      </c>
      <c r="E40" s="6">
        <f t="shared" si="1"/>
        <v>43.32</v>
      </c>
      <c r="F40" s="48">
        <v>2</v>
      </c>
      <c r="G40" s="6">
        <f t="shared" si="2"/>
        <v>21.66</v>
      </c>
      <c r="H40" s="58">
        <f t="shared" si="3"/>
        <v>21.66</v>
      </c>
    </row>
    <row r="41" spans="1:8" ht="15.75" customHeight="1">
      <c r="A41" s="8" t="s">
        <v>2658</v>
      </c>
      <c r="B41" s="76">
        <v>45438</v>
      </c>
      <c r="C41" s="80" t="s">
        <v>4546</v>
      </c>
      <c r="D41" s="77" t="s">
        <v>5305</v>
      </c>
      <c r="E41" s="6">
        <f t="shared" si="1"/>
        <v>37.299999999999997</v>
      </c>
      <c r="F41" s="48">
        <v>2</v>
      </c>
      <c r="G41" s="6">
        <f t="shared" si="2"/>
        <v>18.649999999999999</v>
      </c>
      <c r="H41" s="58">
        <f t="shared" si="3"/>
        <v>18.649999999999999</v>
      </c>
    </row>
    <row r="42" spans="1:8" ht="15.75" customHeight="1">
      <c r="A42" s="8" t="s">
        <v>2658</v>
      </c>
      <c r="B42" s="76">
        <v>45423</v>
      </c>
      <c r="C42" s="80" t="s">
        <v>1175</v>
      </c>
      <c r="D42" s="75" t="s">
        <v>1130</v>
      </c>
      <c r="E42" s="6">
        <f t="shared" si="1"/>
        <v>35.1</v>
      </c>
      <c r="F42" s="48">
        <v>2</v>
      </c>
      <c r="G42" s="6">
        <f t="shared" si="2"/>
        <v>17.55</v>
      </c>
      <c r="H42" s="58">
        <f t="shared" si="3"/>
        <v>17.55</v>
      </c>
    </row>
    <row r="43" spans="1:8" ht="15.75" customHeight="1">
      <c r="A43" s="8" t="s">
        <v>2658</v>
      </c>
      <c r="B43" s="73">
        <v>45436</v>
      </c>
      <c r="C43" s="80" t="s">
        <v>4526</v>
      </c>
      <c r="D43" s="75" t="s">
        <v>5306</v>
      </c>
      <c r="E43" s="6">
        <f t="shared" si="1"/>
        <v>34.299999999999997</v>
      </c>
      <c r="F43" s="48">
        <v>0</v>
      </c>
      <c r="G43" s="6" t="str">
        <f t="shared" si="2"/>
        <v/>
      </c>
      <c r="H43" s="58">
        <f t="shared" si="3"/>
        <v>34.299999999999997</v>
      </c>
    </row>
    <row r="44" spans="1:8" ht="15.75" customHeight="1">
      <c r="A44" s="8" t="s">
        <v>2658</v>
      </c>
      <c r="B44" s="73">
        <v>45423</v>
      </c>
      <c r="C44" s="80" t="s">
        <v>2404</v>
      </c>
      <c r="D44" s="75" t="s">
        <v>5307</v>
      </c>
      <c r="E44" s="6">
        <f t="shared" si="1"/>
        <v>33.869999999999997</v>
      </c>
      <c r="F44" s="49">
        <v>1</v>
      </c>
      <c r="G44" s="6">
        <f t="shared" si="2"/>
        <v>33.869999999999997</v>
      </c>
      <c r="H44" s="58">
        <f t="shared" si="3"/>
        <v>0</v>
      </c>
    </row>
    <row r="45" spans="1:8" ht="15.75" customHeight="1">
      <c r="A45" s="8" t="s">
        <v>2658</v>
      </c>
      <c r="B45" s="76">
        <v>45440</v>
      </c>
      <c r="C45" s="80" t="s">
        <v>2017</v>
      </c>
      <c r="D45" s="75" t="s">
        <v>4077</v>
      </c>
      <c r="E45" s="6">
        <f t="shared" si="1"/>
        <v>33.5</v>
      </c>
      <c r="F45" s="48">
        <v>0</v>
      </c>
      <c r="G45" s="6" t="str">
        <f t="shared" si="2"/>
        <v/>
      </c>
      <c r="H45" s="58">
        <f t="shared" si="3"/>
        <v>33.5</v>
      </c>
    </row>
    <row r="46" spans="1:8" ht="15.75" customHeight="1">
      <c r="A46" s="8" t="s">
        <v>2658</v>
      </c>
      <c r="B46" s="76">
        <v>45438</v>
      </c>
      <c r="C46" s="80" t="s">
        <v>5308</v>
      </c>
      <c r="D46" s="75" t="s">
        <v>5309</v>
      </c>
      <c r="E46" s="6">
        <f t="shared" si="1"/>
        <v>33.4</v>
      </c>
      <c r="F46" s="48">
        <v>2</v>
      </c>
      <c r="G46" s="6">
        <f t="shared" si="2"/>
        <v>16.7</v>
      </c>
      <c r="H46" s="58">
        <f t="shared" si="3"/>
        <v>16.7</v>
      </c>
    </row>
    <row r="47" spans="1:8" ht="15.75" customHeight="1">
      <c r="A47" s="8" t="s">
        <v>2658</v>
      </c>
      <c r="B47" s="76">
        <v>45438</v>
      </c>
      <c r="C47" s="80" t="s">
        <v>4532</v>
      </c>
      <c r="D47" s="75" t="s">
        <v>5310</v>
      </c>
      <c r="E47" s="6">
        <f t="shared" si="1"/>
        <v>32.4</v>
      </c>
      <c r="F47" s="48">
        <v>2</v>
      </c>
      <c r="G47" s="6">
        <f t="shared" si="2"/>
        <v>16.2</v>
      </c>
      <c r="H47" s="58">
        <f t="shared" si="3"/>
        <v>16.2</v>
      </c>
    </row>
    <row r="48" spans="1:8" ht="15.75" customHeight="1">
      <c r="A48" s="8" t="s">
        <v>2658</v>
      </c>
      <c r="B48" s="73">
        <v>45437</v>
      </c>
      <c r="C48" s="80" t="s">
        <v>1385</v>
      </c>
      <c r="D48" s="75" t="s">
        <v>5311</v>
      </c>
      <c r="E48" s="6">
        <f t="shared" si="1"/>
        <v>30.32</v>
      </c>
      <c r="F48" s="48">
        <v>1</v>
      </c>
      <c r="G48" s="6">
        <f t="shared" si="2"/>
        <v>30.32</v>
      </c>
      <c r="H48" s="58">
        <f t="shared" si="3"/>
        <v>0</v>
      </c>
    </row>
    <row r="49" spans="1:8" ht="15.75" customHeight="1">
      <c r="A49" s="8" t="s">
        <v>3361</v>
      </c>
      <c r="B49" s="76">
        <v>45416</v>
      </c>
      <c r="C49" s="80" t="s">
        <v>4973</v>
      </c>
      <c r="D49" s="75" t="s">
        <v>5312</v>
      </c>
      <c r="E49" s="6">
        <f t="shared" si="1"/>
        <v>29.29</v>
      </c>
      <c r="F49" s="49">
        <v>2</v>
      </c>
      <c r="G49" s="6">
        <f t="shared" si="2"/>
        <v>14.645</v>
      </c>
      <c r="H49" s="58">
        <f t="shared" si="3"/>
        <v>14.645</v>
      </c>
    </row>
    <row r="50" spans="1:8" ht="15.75" customHeight="1">
      <c r="A50" s="8" t="s">
        <v>2658</v>
      </c>
      <c r="B50" s="76">
        <v>45445</v>
      </c>
      <c r="C50" s="80" t="s">
        <v>5313</v>
      </c>
      <c r="D50" s="75" t="s">
        <v>95</v>
      </c>
      <c r="E50" s="6">
        <f t="shared" si="1"/>
        <v>27</v>
      </c>
      <c r="F50" s="48">
        <v>0</v>
      </c>
      <c r="G50" s="6" t="str">
        <f t="shared" si="2"/>
        <v/>
      </c>
      <c r="H50" s="58">
        <f t="shared" si="3"/>
        <v>27</v>
      </c>
    </row>
    <row r="51" spans="1:8" ht="15.75" customHeight="1">
      <c r="A51" s="8" t="s">
        <v>2658</v>
      </c>
      <c r="B51" s="76">
        <v>45419</v>
      </c>
      <c r="C51" s="80" t="s">
        <v>2732</v>
      </c>
      <c r="D51" s="75" t="s">
        <v>5141</v>
      </c>
      <c r="E51" s="6">
        <f t="shared" si="1"/>
        <v>25.98</v>
      </c>
      <c r="F51" s="48">
        <v>2</v>
      </c>
      <c r="G51" s="6">
        <f t="shared" si="2"/>
        <v>12.99</v>
      </c>
      <c r="H51" s="58">
        <f t="shared" si="3"/>
        <v>12.99</v>
      </c>
    </row>
    <row r="52" spans="1:8" ht="15.75" customHeight="1">
      <c r="A52" s="8" t="s">
        <v>2658</v>
      </c>
      <c r="B52" s="76">
        <v>45418</v>
      </c>
      <c r="C52" s="80" t="s">
        <v>5314</v>
      </c>
      <c r="D52" s="75" t="s">
        <v>692</v>
      </c>
      <c r="E52" s="6">
        <f t="shared" si="1"/>
        <v>25</v>
      </c>
      <c r="F52" s="48">
        <v>2</v>
      </c>
      <c r="G52" s="6">
        <f t="shared" si="2"/>
        <v>12.5</v>
      </c>
      <c r="H52" s="58">
        <f t="shared" si="3"/>
        <v>12.5</v>
      </c>
    </row>
    <row r="53" spans="1:8" ht="15.75" customHeight="1">
      <c r="A53" s="8" t="s">
        <v>2658</v>
      </c>
      <c r="B53" s="73">
        <v>45420</v>
      </c>
      <c r="C53" s="80" t="s">
        <v>4730</v>
      </c>
      <c r="D53" s="75" t="s">
        <v>692</v>
      </c>
      <c r="E53" s="6">
        <f t="shared" si="1"/>
        <v>25</v>
      </c>
      <c r="F53" s="48">
        <v>2</v>
      </c>
      <c r="G53" s="6">
        <f t="shared" si="2"/>
        <v>12.5</v>
      </c>
      <c r="H53" s="58">
        <f t="shared" si="3"/>
        <v>12.5</v>
      </c>
    </row>
    <row r="54" spans="1:8" ht="15.75" customHeight="1">
      <c r="A54" s="8" t="s">
        <v>2658</v>
      </c>
      <c r="B54" s="76">
        <v>45429</v>
      </c>
      <c r="C54" s="80" t="s">
        <v>3169</v>
      </c>
      <c r="D54" s="75" t="s">
        <v>5315</v>
      </c>
      <c r="E54" s="6">
        <f t="shared" si="1"/>
        <v>24.43</v>
      </c>
      <c r="F54" s="48">
        <v>2</v>
      </c>
      <c r="G54" s="6">
        <f t="shared" si="2"/>
        <v>12.215</v>
      </c>
      <c r="H54" s="58">
        <f t="shared" si="3"/>
        <v>12.215</v>
      </c>
    </row>
    <row r="55" spans="1:8" ht="15.75" customHeight="1">
      <c r="A55" s="8" t="s">
        <v>2658</v>
      </c>
      <c r="B55" s="73">
        <v>45439</v>
      </c>
      <c r="C55" s="80" t="s">
        <v>5088</v>
      </c>
      <c r="D55" s="75" t="s">
        <v>1451</v>
      </c>
      <c r="E55" s="6">
        <f t="shared" si="1"/>
        <v>23.9</v>
      </c>
      <c r="F55" s="48">
        <v>2</v>
      </c>
      <c r="G55" s="6">
        <f t="shared" si="2"/>
        <v>11.95</v>
      </c>
      <c r="H55" s="58">
        <f t="shared" si="3"/>
        <v>11.95</v>
      </c>
    </row>
    <row r="56" spans="1:8" ht="15.75" customHeight="1">
      <c r="A56" s="8" t="s">
        <v>2658</v>
      </c>
      <c r="B56" s="73">
        <v>45416</v>
      </c>
      <c r="C56" s="80" t="s">
        <v>3397</v>
      </c>
      <c r="D56" s="75" t="s">
        <v>5316</v>
      </c>
      <c r="E56" s="6">
        <f t="shared" si="1"/>
        <v>22.85</v>
      </c>
      <c r="F56" s="48">
        <v>2</v>
      </c>
      <c r="G56" s="6">
        <f t="shared" si="2"/>
        <v>11.425000000000001</v>
      </c>
      <c r="H56" s="58">
        <f t="shared" si="3"/>
        <v>11.425000000000001</v>
      </c>
    </row>
    <row r="57" spans="1:8" ht="15.75" customHeight="1">
      <c r="A57" s="8" t="s">
        <v>2658</v>
      </c>
      <c r="B57" s="73">
        <v>45432</v>
      </c>
      <c r="C57" s="80" t="s">
        <v>5088</v>
      </c>
      <c r="D57" s="75" t="s">
        <v>2429</v>
      </c>
      <c r="E57" s="6">
        <f t="shared" si="1"/>
        <v>22.7</v>
      </c>
      <c r="F57" s="48">
        <v>2</v>
      </c>
      <c r="G57" s="6">
        <f t="shared" si="2"/>
        <v>11.35</v>
      </c>
      <c r="H57" s="58">
        <f t="shared" si="3"/>
        <v>11.35</v>
      </c>
    </row>
    <row r="58" spans="1:8" ht="15.75" customHeight="1">
      <c r="A58" s="8" t="s">
        <v>2658</v>
      </c>
      <c r="B58" s="76">
        <v>45432</v>
      </c>
      <c r="C58" s="80" t="s">
        <v>5317</v>
      </c>
      <c r="D58" s="75" t="s">
        <v>648</v>
      </c>
      <c r="E58" s="6">
        <f t="shared" si="1"/>
        <v>22</v>
      </c>
      <c r="F58" s="48">
        <v>2</v>
      </c>
      <c r="G58" s="6">
        <f t="shared" si="2"/>
        <v>11</v>
      </c>
      <c r="H58" s="58">
        <f t="shared" si="3"/>
        <v>11</v>
      </c>
    </row>
    <row r="59" spans="1:8" ht="15.75" customHeight="1">
      <c r="A59" s="8" t="s">
        <v>2658</v>
      </c>
      <c r="B59" s="73">
        <v>45434</v>
      </c>
      <c r="C59" s="80" t="s">
        <v>5318</v>
      </c>
      <c r="D59" s="75" t="s">
        <v>648</v>
      </c>
      <c r="E59" s="6">
        <f t="shared" si="1"/>
        <v>22</v>
      </c>
      <c r="F59" s="48">
        <v>2</v>
      </c>
      <c r="G59" s="6">
        <f t="shared" si="2"/>
        <v>11</v>
      </c>
      <c r="H59" s="58">
        <f t="shared" si="3"/>
        <v>11</v>
      </c>
    </row>
    <row r="60" spans="1:8" ht="15.75" customHeight="1">
      <c r="A60" s="8" t="s">
        <v>2658</v>
      </c>
      <c r="B60" s="76">
        <v>45423</v>
      </c>
      <c r="C60" s="80" t="s">
        <v>3169</v>
      </c>
      <c r="D60" s="75" t="s">
        <v>5319</v>
      </c>
      <c r="E60" s="6">
        <f t="shared" si="1"/>
        <v>21.58</v>
      </c>
      <c r="F60" s="48">
        <v>2</v>
      </c>
      <c r="G60" s="6">
        <f t="shared" si="2"/>
        <v>10.79</v>
      </c>
      <c r="H60" s="58">
        <f t="shared" si="3"/>
        <v>10.79</v>
      </c>
    </row>
    <row r="61" spans="1:8" ht="15.75" customHeight="1">
      <c r="A61" s="8" t="s">
        <v>2658</v>
      </c>
      <c r="B61" s="73">
        <v>45439</v>
      </c>
      <c r="C61" s="80" t="s">
        <v>5088</v>
      </c>
      <c r="D61" s="75" t="s">
        <v>102</v>
      </c>
      <c r="E61" s="6">
        <f t="shared" si="1"/>
        <v>21.4</v>
      </c>
      <c r="F61" s="48">
        <v>2</v>
      </c>
      <c r="G61" s="6">
        <f t="shared" si="2"/>
        <v>10.7</v>
      </c>
      <c r="H61" s="58">
        <f t="shared" si="3"/>
        <v>10.7</v>
      </c>
    </row>
    <row r="62" spans="1:8" ht="15.75" customHeight="1">
      <c r="A62" s="8" t="s">
        <v>2658</v>
      </c>
      <c r="B62" s="73">
        <v>45417</v>
      </c>
      <c r="C62" s="80" t="s">
        <v>5320</v>
      </c>
      <c r="D62" s="75" t="s">
        <v>1695</v>
      </c>
      <c r="E62" s="6">
        <f t="shared" si="1"/>
        <v>20.5</v>
      </c>
      <c r="F62" s="48">
        <v>2</v>
      </c>
      <c r="G62" s="6">
        <f t="shared" si="2"/>
        <v>10.25</v>
      </c>
      <c r="H62" s="58">
        <f t="shared" si="3"/>
        <v>10.25</v>
      </c>
    </row>
    <row r="63" spans="1:8" ht="15.75" customHeight="1">
      <c r="A63" s="8" t="s">
        <v>2658</v>
      </c>
      <c r="B63" s="73">
        <v>45446</v>
      </c>
      <c r="C63" s="80" t="s">
        <v>4889</v>
      </c>
      <c r="D63" s="75" t="s">
        <v>471</v>
      </c>
      <c r="E63" s="6">
        <f t="shared" si="1"/>
        <v>20</v>
      </c>
      <c r="F63" s="48">
        <v>0</v>
      </c>
      <c r="G63" s="6" t="str">
        <f t="shared" si="2"/>
        <v/>
      </c>
      <c r="H63" s="58">
        <f t="shared" si="3"/>
        <v>20</v>
      </c>
    </row>
    <row r="64" spans="1:8" ht="15.75" customHeight="1">
      <c r="A64" s="8" t="s">
        <v>2658</v>
      </c>
      <c r="B64" s="73">
        <v>45434</v>
      </c>
      <c r="C64" s="80" t="s">
        <v>3169</v>
      </c>
      <c r="D64" s="75" t="s">
        <v>5321</v>
      </c>
      <c r="E64" s="6">
        <f t="shared" si="1"/>
        <v>19.78</v>
      </c>
      <c r="F64" s="48">
        <v>2</v>
      </c>
      <c r="G64" s="6">
        <f t="shared" si="2"/>
        <v>9.89</v>
      </c>
      <c r="H64" s="58">
        <f t="shared" si="3"/>
        <v>9.89</v>
      </c>
    </row>
    <row r="65" spans="1:8" ht="15.75" customHeight="1">
      <c r="A65" s="8" t="s">
        <v>2658</v>
      </c>
      <c r="B65" s="76">
        <v>45420</v>
      </c>
      <c r="C65" s="80" t="s">
        <v>4357</v>
      </c>
      <c r="D65" s="75" t="s">
        <v>3652</v>
      </c>
      <c r="E65" s="6">
        <f t="shared" si="1"/>
        <v>19.399999999999999</v>
      </c>
      <c r="F65" s="48">
        <v>2</v>
      </c>
      <c r="G65" s="6">
        <f t="shared" si="2"/>
        <v>9.6999999999999993</v>
      </c>
      <c r="H65" s="58">
        <f t="shared" si="3"/>
        <v>9.6999999999999993</v>
      </c>
    </row>
    <row r="66" spans="1:8" ht="15.75" customHeight="1">
      <c r="A66" s="8" t="s">
        <v>2658</v>
      </c>
      <c r="B66" s="73">
        <v>45419</v>
      </c>
      <c r="C66" s="80" t="s">
        <v>4180</v>
      </c>
      <c r="D66" s="77" t="s">
        <v>919</v>
      </c>
      <c r="E66" s="6">
        <f t="shared" si="1"/>
        <v>18.899999999999999</v>
      </c>
      <c r="F66" s="48">
        <v>2</v>
      </c>
      <c r="G66" s="6">
        <f t="shared" si="2"/>
        <v>9.4499999999999993</v>
      </c>
      <c r="H66" s="58">
        <f t="shared" si="3"/>
        <v>9.4499999999999993</v>
      </c>
    </row>
    <row r="67" spans="1:8" ht="15.75" customHeight="1">
      <c r="A67" s="8" t="s">
        <v>2658</v>
      </c>
      <c r="B67" s="83">
        <v>45444</v>
      </c>
      <c r="C67" s="80" t="s">
        <v>2361</v>
      </c>
      <c r="D67" s="75" t="s">
        <v>4893</v>
      </c>
      <c r="E67" s="6">
        <f t="shared" si="1"/>
        <v>17.97</v>
      </c>
      <c r="F67" s="48">
        <v>2</v>
      </c>
      <c r="G67" s="6">
        <f t="shared" si="2"/>
        <v>8.9849999999999994</v>
      </c>
      <c r="H67" s="58">
        <f t="shared" si="3"/>
        <v>8.9849999999999994</v>
      </c>
    </row>
    <row r="68" spans="1:8" ht="15.75" customHeight="1">
      <c r="A68" s="8" t="s">
        <v>2658</v>
      </c>
      <c r="B68" s="76">
        <v>45425</v>
      </c>
      <c r="C68" s="80" t="s">
        <v>5253</v>
      </c>
      <c r="D68" s="75" t="s">
        <v>2523</v>
      </c>
      <c r="E68" s="6">
        <f t="shared" si="1"/>
        <v>17.8</v>
      </c>
      <c r="F68" s="48">
        <v>2</v>
      </c>
      <c r="G68" s="6">
        <f t="shared" si="2"/>
        <v>8.9</v>
      </c>
      <c r="H68" s="58">
        <f t="shared" si="3"/>
        <v>8.9</v>
      </c>
    </row>
    <row r="69" spans="1:8" ht="15.75" customHeight="1">
      <c r="A69" s="8" t="s">
        <v>2658</v>
      </c>
      <c r="B69" s="76">
        <v>45431</v>
      </c>
      <c r="C69" s="80" t="s">
        <v>5322</v>
      </c>
      <c r="D69" s="75" t="s">
        <v>363</v>
      </c>
      <c r="E69" s="6">
        <f t="shared" si="1"/>
        <v>16</v>
      </c>
      <c r="F69" s="48">
        <v>2</v>
      </c>
      <c r="G69" s="6">
        <f t="shared" si="2"/>
        <v>8</v>
      </c>
      <c r="H69" s="58">
        <f t="shared" si="3"/>
        <v>8</v>
      </c>
    </row>
    <row r="70" spans="1:8" ht="15.75" customHeight="1">
      <c r="A70" s="8" t="s">
        <v>2658</v>
      </c>
      <c r="B70" s="76">
        <v>45413</v>
      </c>
      <c r="C70" s="80" t="s">
        <v>3415</v>
      </c>
      <c r="D70" s="75" t="s">
        <v>5323</v>
      </c>
      <c r="E70" s="6">
        <f t="shared" si="1"/>
        <v>15.33</v>
      </c>
      <c r="F70" s="49">
        <v>2</v>
      </c>
      <c r="G70" s="6">
        <f t="shared" si="2"/>
        <v>7.665</v>
      </c>
      <c r="H70" s="58">
        <f t="shared" si="3"/>
        <v>7.665</v>
      </c>
    </row>
    <row r="71" spans="1:8" ht="15.75" customHeight="1">
      <c r="A71" s="8" t="s">
        <v>2658</v>
      </c>
      <c r="B71" s="73">
        <v>45429</v>
      </c>
      <c r="C71" s="82" t="s">
        <v>5324</v>
      </c>
      <c r="D71" s="77" t="s">
        <v>5325</v>
      </c>
      <c r="E71" s="6">
        <f t="shared" si="1"/>
        <v>15.28</v>
      </c>
      <c r="F71" s="48">
        <v>1</v>
      </c>
      <c r="G71" s="6">
        <f t="shared" si="2"/>
        <v>15.28</v>
      </c>
      <c r="H71" s="58">
        <f t="shared" si="3"/>
        <v>0</v>
      </c>
    </row>
    <row r="72" spans="1:8" ht="15.75" customHeight="1">
      <c r="A72" s="8" t="s">
        <v>2658</v>
      </c>
      <c r="B72" s="73">
        <v>45417</v>
      </c>
      <c r="C72" s="80" t="s">
        <v>5326</v>
      </c>
      <c r="D72" s="77" t="s">
        <v>2832</v>
      </c>
      <c r="E72" s="6">
        <f t="shared" si="1"/>
        <v>15.13</v>
      </c>
      <c r="F72" s="48">
        <v>2</v>
      </c>
      <c r="G72" s="6">
        <f t="shared" si="2"/>
        <v>7.5650000000000004</v>
      </c>
      <c r="H72" s="58">
        <f t="shared" si="3"/>
        <v>7.5650000000000004</v>
      </c>
    </row>
    <row r="73" spans="1:8" ht="15.75" customHeight="1">
      <c r="A73" s="8" t="s">
        <v>2658</v>
      </c>
      <c r="B73" s="76">
        <v>45422</v>
      </c>
      <c r="C73" s="80" t="s">
        <v>4546</v>
      </c>
      <c r="D73" s="75" t="s">
        <v>1770</v>
      </c>
      <c r="E73" s="6">
        <f t="shared" si="1"/>
        <v>15.1</v>
      </c>
      <c r="F73" s="48">
        <v>2</v>
      </c>
      <c r="G73" s="6">
        <f t="shared" si="2"/>
        <v>7.55</v>
      </c>
      <c r="H73" s="58">
        <f t="shared" si="3"/>
        <v>7.55</v>
      </c>
    </row>
    <row r="74" spans="1:8" ht="15.75" customHeight="1">
      <c r="A74" s="8" t="s">
        <v>2658</v>
      </c>
      <c r="B74" s="73">
        <v>45420</v>
      </c>
      <c r="C74" s="80" t="s">
        <v>5138</v>
      </c>
      <c r="D74" s="75" t="s">
        <v>1092</v>
      </c>
      <c r="E74" s="6">
        <f t="shared" si="1"/>
        <v>13.9</v>
      </c>
      <c r="F74" s="48">
        <v>2</v>
      </c>
      <c r="G74" s="6">
        <f t="shared" si="2"/>
        <v>6.95</v>
      </c>
      <c r="H74" s="58">
        <f t="shared" si="3"/>
        <v>6.95</v>
      </c>
    </row>
    <row r="75" spans="1:8" ht="15.75" customHeight="1">
      <c r="A75" s="8" t="s">
        <v>2658</v>
      </c>
      <c r="B75" s="73">
        <v>45423</v>
      </c>
      <c r="C75" s="80" t="s">
        <v>1175</v>
      </c>
      <c r="D75" s="75" t="s">
        <v>3594</v>
      </c>
      <c r="E75" s="6">
        <f t="shared" si="1"/>
        <v>13.3</v>
      </c>
      <c r="F75" s="48">
        <v>2</v>
      </c>
      <c r="G75" s="6">
        <f t="shared" si="2"/>
        <v>6.65</v>
      </c>
      <c r="H75" s="58">
        <f t="shared" si="3"/>
        <v>6.65</v>
      </c>
    </row>
    <row r="76" spans="1:8" ht="15.75" customHeight="1">
      <c r="A76" s="8" t="s">
        <v>2658</v>
      </c>
      <c r="B76" s="76">
        <v>45432</v>
      </c>
      <c r="C76" s="80" t="s">
        <v>5088</v>
      </c>
      <c r="D76" s="75" t="s">
        <v>337</v>
      </c>
      <c r="E76" s="6">
        <f t="shared" si="1"/>
        <v>12.9</v>
      </c>
      <c r="F76" s="48">
        <v>2</v>
      </c>
      <c r="G76" s="6">
        <f t="shared" si="2"/>
        <v>6.45</v>
      </c>
      <c r="H76" s="58">
        <f t="shared" si="3"/>
        <v>6.45</v>
      </c>
    </row>
    <row r="77" spans="1:8" ht="15.75" customHeight="1">
      <c r="A77" s="8" t="s">
        <v>3361</v>
      </c>
      <c r="B77" s="73">
        <v>45416</v>
      </c>
      <c r="C77" s="80" t="s">
        <v>5126</v>
      </c>
      <c r="D77" s="75" t="s">
        <v>768</v>
      </c>
      <c r="E77" s="6">
        <f t="shared" si="1"/>
        <v>12</v>
      </c>
      <c r="F77" s="49">
        <v>2</v>
      </c>
      <c r="G77" s="6">
        <f t="shared" si="2"/>
        <v>6</v>
      </c>
      <c r="H77" s="58">
        <f t="shared" si="3"/>
        <v>6</v>
      </c>
    </row>
    <row r="78" spans="1:8" ht="15.75" customHeight="1">
      <c r="A78" s="8" t="s">
        <v>2658</v>
      </c>
      <c r="B78" s="73">
        <v>45425</v>
      </c>
      <c r="C78" s="80" t="s">
        <v>4174</v>
      </c>
      <c r="D78" s="75" t="s">
        <v>2122</v>
      </c>
      <c r="E78" s="6">
        <f t="shared" si="1"/>
        <v>11.6</v>
      </c>
      <c r="F78" s="48">
        <v>2</v>
      </c>
      <c r="G78" s="6">
        <f t="shared" si="2"/>
        <v>5.8</v>
      </c>
      <c r="H78" s="58">
        <f t="shared" si="3"/>
        <v>5.8</v>
      </c>
    </row>
    <row r="79" spans="1:8" ht="15.75" customHeight="1">
      <c r="A79" s="8" t="s">
        <v>2658</v>
      </c>
      <c r="B79" s="73">
        <v>45435</v>
      </c>
      <c r="C79" s="80" t="s">
        <v>5327</v>
      </c>
      <c r="D79" s="75" t="s">
        <v>2847</v>
      </c>
      <c r="E79" s="6">
        <f t="shared" si="1"/>
        <v>11.55</v>
      </c>
      <c r="F79" s="48">
        <v>2</v>
      </c>
      <c r="G79" s="6">
        <f t="shared" si="2"/>
        <v>5.7750000000000004</v>
      </c>
      <c r="H79" s="58">
        <f t="shared" si="3"/>
        <v>5.7750000000000004</v>
      </c>
    </row>
    <row r="80" spans="1:8" ht="15.75" customHeight="1">
      <c r="A80" s="8" t="s">
        <v>2658</v>
      </c>
      <c r="B80" s="73">
        <v>45422</v>
      </c>
      <c r="C80" s="80" t="s">
        <v>4148</v>
      </c>
      <c r="D80" s="75" t="s">
        <v>256</v>
      </c>
      <c r="E80" s="6">
        <f t="shared" si="1"/>
        <v>11</v>
      </c>
      <c r="F80" s="48">
        <v>0</v>
      </c>
      <c r="G80" s="6" t="str">
        <f t="shared" si="2"/>
        <v/>
      </c>
      <c r="H80" s="58">
        <f t="shared" si="3"/>
        <v>11</v>
      </c>
    </row>
    <row r="81" spans="1:8" ht="15.75" customHeight="1">
      <c r="A81" s="8" t="s">
        <v>2658</v>
      </c>
      <c r="B81" s="73">
        <v>45429</v>
      </c>
      <c r="C81" s="80" t="s">
        <v>4148</v>
      </c>
      <c r="D81" s="75" t="s">
        <v>256</v>
      </c>
      <c r="E81" s="6">
        <f t="shared" si="1"/>
        <v>11</v>
      </c>
      <c r="F81" s="48">
        <v>0</v>
      </c>
      <c r="G81" s="6" t="str">
        <f t="shared" si="2"/>
        <v/>
      </c>
      <c r="H81" s="58">
        <f t="shared" si="3"/>
        <v>11</v>
      </c>
    </row>
    <row r="82" spans="1:8" ht="15.75" customHeight="1">
      <c r="A82" s="8" t="s">
        <v>2658</v>
      </c>
      <c r="B82" s="73">
        <v>45437</v>
      </c>
      <c r="C82" s="80" t="s">
        <v>4546</v>
      </c>
      <c r="D82" s="75" t="s">
        <v>4690</v>
      </c>
      <c r="E82" s="6">
        <f t="shared" si="1"/>
        <v>9.99</v>
      </c>
      <c r="F82" s="48">
        <v>2</v>
      </c>
      <c r="G82" s="6">
        <f t="shared" si="2"/>
        <v>4.9950000000000001</v>
      </c>
      <c r="H82" s="58">
        <f t="shared" si="3"/>
        <v>4.9950000000000001</v>
      </c>
    </row>
    <row r="83" spans="1:8" ht="15.75" customHeight="1">
      <c r="A83" s="8" t="s">
        <v>2658</v>
      </c>
      <c r="B83" s="76">
        <v>45427</v>
      </c>
      <c r="C83" s="80" t="s">
        <v>5328</v>
      </c>
      <c r="D83" s="75" t="s">
        <v>5329</v>
      </c>
      <c r="E83" s="6">
        <f t="shared" si="1"/>
        <v>9.66</v>
      </c>
      <c r="F83" s="48">
        <v>2</v>
      </c>
      <c r="G83" s="6">
        <f t="shared" si="2"/>
        <v>4.83</v>
      </c>
      <c r="H83" s="58">
        <f t="shared" si="3"/>
        <v>4.83</v>
      </c>
    </row>
    <row r="84" spans="1:8" ht="15.75" customHeight="1">
      <c r="A84" s="8" t="s">
        <v>2658</v>
      </c>
      <c r="B84" s="73">
        <v>45436</v>
      </c>
      <c r="C84" s="80" t="s">
        <v>5330</v>
      </c>
      <c r="D84" s="75" t="s">
        <v>506</v>
      </c>
      <c r="E84" s="6">
        <f t="shared" si="1"/>
        <v>9.5</v>
      </c>
      <c r="F84" s="48">
        <v>0</v>
      </c>
      <c r="G84" s="6" t="str">
        <f t="shared" si="2"/>
        <v/>
      </c>
      <c r="H84" s="58">
        <f t="shared" si="3"/>
        <v>9.5</v>
      </c>
    </row>
    <row r="85" spans="1:8" ht="15.75" customHeight="1">
      <c r="A85" s="8" t="s">
        <v>2658</v>
      </c>
      <c r="B85" s="76">
        <v>45413</v>
      </c>
      <c r="C85" s="80" t="s">
        <v>4546</v>
      </c>
      <c r="D85" s="75" t="s">
        <v>5331</v>
      </c>
      <c r="E85" s="6">
        <f t="shared" si="1"/>
        <v>9.06</v>
      </c>
      <c r="F85" s="48">
        <v>2</v>
      </c>
      <c r="G85" s="6">
        <f t="shared" si="2"/>
        <v>4.53</v>
      </c>
      <c r="H85" s="58">
        <f t="shared" si="3"/>
        <v>4.53</v>
      </c>
    </row>
    <row r="86" spans="1:8" ht="15.75" customHeight="1">
      <c r="A86" s="8" t="s">
        <v>2658</v>
      </c>
      <c r="B86" s="76">
        <v>45422</v>
      </c>
      <c r="C86" s="80" t="s">
        <v>3980</v>
      </c>
      <c r="D86" s="75" t="s">
        <v>343</v>
      </c>
      <c r="E86" s="6">
        <f t="shared" si="1"/>
        <v>8.6</v>
      </c>
      <c r="F86" s="48">
        <v>0</v>
      </c>
      <c r="G86" s="6" t="str">
        <f t="shared" si="2"/>
        <v/>
      </c>
      <c r="H86" s="58">
        <f t="shared" si="3"/>
        <v>8.6</v>
      </c>
    </row>
    <row r="87" spans="1:8" ht="15.75" customHeight="1">
      <c r="A87" s="8" t="s">
        <v>2658</v>
      </c>
      <c r="B87" s="73">
        <v>45438</v>
      </c>
      <c r="C87" s="80" t="s">
        <v>3169</v>
      </c>
      <c r="D87" s="75" t="s">
        <v>5332</v>
      </c>
      <c r="E87" s="6">
        <f t="shared" si="1"/>
        <v>7.63</v>
      </c>
      <c r="F87" s="48">
        <v>2</v>
      </c>
      <c r="G87" s="6">
        <f t="shared" si="2"/>
        <v>3.8149999999999999</v>
      </c>
      <c r="H87" s="58">
        <f t="shared" si="3"/>
        <v>3.8149999999999999</v>
      </c>
    </row>
    <row r="88" spans="1:8" ht="15.75" customHeight="1">
      <c r="A88" s="8" t="s">
        <v>2658</v>
      </c>
      <c r="B88" s="73">
        <v>45437</v>
      </c>
      <c r="C88" s="80" t="s">
        <v>265</v>
      </c>
      <c r="D88" s="75" t="s">
        <v>2233</v>
      </c>
      <c r="E88" s="6">
        <f t="shared" si="1"/>
        <v>7.4</v>
      </c>
      <c r="F88" s="48">
        <v>2</v>
      </c>
      <c r="G88" s="6">
        <f t="shared" si="2"/>
        <v>3.7</v>
      </c>
      <c r="H88" s="58">
        <f t="shared" si="3"/>
        <v>3.7</v>
      </c>
    </row>
    <row r="89" spans="1:8" ht="15.75" customHeight="1">
      <c r="A89" s="8" t="s">
        <v>2658</v>
      </c>
      <c r="B89" s="73">
        <v>45436</v>
      </c>
      <c r="C89" s="80" t="s">
        <v>5333</v>
      </c>
      <c r="D89" s="77" t="s">
        <v>2233</v>
      </c>
      <c r="E89" s="6">
        <f t="shared" si="1"/>
        <v>7.4</v>
      </c>
      <c r="F89" s="48">
        <v>0</v>
      </c>
      <c r="G89" s="6" t="str">
        <f t="shared" si="2"/>
        <v/>
      </c>
      <c r="H89" s="58">
        <f t="shared" si="3"/>
        <v>7.4</v>
      </c>
    </row>
    <row r="90" spans="1:8" ht="15.75" customHeight="1">
      <c r="A90" s="8" t="s">
        <v>2658</v>
      </c>
      <c r="B90" s="73">
        <v>45421</v>
      </c>
      <c r="C90" s="80" t="s">
        <v>5</v>
      </c>
      <c r="D90" s="75" t="s">
        <v>2176</v>
      </c>
      <c r="E90" s="6">
        <f t="shared" si="1"/>
        <v>7.3</v>
      </c>
      <c r="F90" s="48">
        <v>2</v>
      </c>
      <c r="G90" s="6">
        <f t="shared" si="2"/>
        <v>3.65</v>
      </c>
      <c r="H90" s="58">
        <f t="shared" si="3"/>
        <v>3.65</v>
      </c>
    </row>
    <row r="91" spans="1:8" ht="15.75" customHeight="1">
      <c r="A91" s="8" t="s">
        <v>2658</v>
      </c>
      <c r="B91" s="73">
        <v>45422</v>
      </c>
      <c r="C91" s="80" t="s">
        <v>3277</v>
      </c>
      <c r="D91" s="75" t="s">
        <v>2176</v>
      </c>
      <c r="E91" s="6">
        <f t="shared" si="1"/>
        <v>7.3</v>
      </c>
      <c r="F91" s="48">
        <v>1</v>
      </c>
      <c r="G91" s="6">
        <f t="shared" si="2"/>
        <v>7.3</v>
      </c>
      <c r="H91" s="58">
        <f t="shared" si="3"/>
        <v>0</v>
      </c>
    </row>
    <row r="92" spans="1:8" ht="15.75" customHeight="1">
      <c r="A92" s="8" t="s">
        <v>2658</v>
      </c>
      <c r="B92" s="73">
        <v>45440</v>
      </c>
      <c r="C92" s="80" t="s">
        <v>5240</v>
      </c>
      <c r="D92" s="75" t="s">
        <v>38</v>
      </c>
      <c r="E92" s="6">
        <f t="shared" si="1"/>
        <v>7.2</v>
      </c>
      <c r="F92" s="48">
        <v>2</v>
      </c>
      <c r="G92" s="6">
        <f t="shared" si="2"/>
        <v>3.6</v>
      </c>
      <c r="H92" s="58">
        <f t="shared" si="3"/>
        <v>3.6</v>
      </c>
    </row>
    <row r="93" spans="1:8" ht="15.75" customHeight="1">
      <c r="A93" s="8" t="s">
        <v>2658</v>
      </c>
      <c r="B93" s="73">
        <v>45422</v>
      </c>
      <c r="C93" s="80" t="s">
        <v>3397</v>
      </c>
      <c r="D93" s="75" t="s">
        <v>5334</v>
      </c>
      <c r="E93" s="6">
        <f t="shared" si="1"/>
        <v>7.04</v>
      </c>
      <c r="F93" s="48">
        <v>2</v>
      </c>
      <c r="G93" s="6">
        <f t="shared" si="2"/>
        <v>3.52</v>
      </c>
      <c r="H93" s="58">
        <f t="shared" si="3"/>
        <v>3.52</v>
      </c>
    </row>
    <row r="94" spans="1:8" ht="15.75" customHeight="1">
      <c r="A94" s="8" t="s">
        <v>2658</v>
      </c>
      <c r="B94" s="76">
        <v>45444</v>
      </c>
      <c r="C94" s="80" t="s">
        <v>1902</v>
      </c>
      <c r="D94" s="75" t="s">
        <v>52</v>
      </c>
      <c r="E94" s="6">
        <f t="shared" si="1"/>
        <v>5.9</v>
      </c>
      <c r="F94" s="48">
        <v>2</v>
      </c>
      <c r="G94" s="6">
        <f t="shared" si="2"/>
        <v>2.95</v>
      </c>
      <c r="H94" s="58">
        <f t="shared" si="3"/>
        <v>2.95</v>
      </c>
    </row>
    <row r="95" spans="1:8" ht="15.75" customHeight="1">
      <c r="A95" s="8" t="s">
        <v>2658</v>
      </c>
      <c r="B95" s="73">
        <v>45431</v>
      </c>
      <c r="C95" s="80" t="s">
        <v>5289</v>
      </c>
      <c r="D95" s="75" t="s">
        <v>501</v>
      </c>
      <c r="E95" s="6">
        <f t="shared" si="1"/>
        <v>5</v>
      </c>
      <c r="F95" s="48">
        <v>2</v>
      </c>
      <c r="G95" s="6">
        <f t="shared" si="2"/>
        <v>2.5</v>
      </c>
      <c r="H95" s="58">
        <f t="shared" si="3"/>
        <v>2.5</v>
      </c>
    </row>
    <row r="96" spans="1:8" ht="15.75" customHeight="1">
      <c r="A96" s="8" t="s">
        <v>2658</v>
      </c>
      <c r="B96" s="73">
        <v>45429</v>
      </c>
      <c r="C96" s="80" t="s">
        <v>3169</v>
      </c>
      <c r="D96" s="75" t="s">
        <v>5223</v>
      </c>
      <c r="E96" s="6">
        <f t="shared" si="1"/>
        <v>4.91</v>
      </c>
      <c r="F96" s="48">
        <v>0</v>
      </c>
      <c r="G96" s="6" t="str">
        <f t="shared" si="2"/>
        <v/>
      </c>
      <c r="H96" s="58">
        <f t="shared" si="3"/>
        <v>4.91</v>
      </c>
    </row>
    <row r="97" spans="1:8" ht="15.75" customHeight="1">
      <c r="A97" s="8" t="s">
        <v>2658</v>
      </c>
      <c r="B97" s="76">
        <v>45436</v>
      </c>
      <c r="C97" s="80" t="s">
        <v>5335</v>
      </c>
      <c r="D97" s="75" t="s">
        <v>3651</v>
      </c>
      <c r="E97" s="6">
        <f t="shared" si="1"/>
        <v>4.76</v>
      </c>
      <c r="F97" s="48">
        <v>0</v>
      </c>
      <c r="G97" s="6" t="str">
        <f t="shared" si="2"/>
        <v/>
      </c>
      <c r="H97" s="58">
        <f t="shared" si="3"/>
        <v>4.76</v>
      </c>
    </row>
    <row r="98" spans="1:8" ht="15.75" customHeight="1">
      <c r="A98" s="8" t="s">
        <v>2658</v>
      </c>
      <c r="B98" s="76">
        <v>45422</v>
      </c>
      <c r="C98" s="80" t="s">
        <v>3440</v>
      </c>
      <c r="D98" s="75" t="s">
        <v>1612</v>
      </c>
      <c r="E98" s="6">
        <f t="shared" si="1"/>
        <v>4.7</v>
      </c>
      <c r="F98" s="48">
        <v>2</v>
      </c>
      <c r="G98" s="6">
        <f t="shared" si="2"/>
        <v>2.35</v>
      </c>
      <c r="H98" s="58">
        <f t="shared" si="3"/>
        <v>2.35</v>
      </c>
    </row>
    <row r="99" spans="1:8" ht="15.75" customHeight="1">
      <c r="A99" s="8" t="s">
        <v>2658</v>
      </c>
      <c r="B99" s="83">
        <v>45421</v>
      </c>
      <c r="C99" s="80" t="s">
        <v>4965</v>
      </c>
      <c r="D99" s="75" t="s">
        <v>657</v>
      </c>
      <c r="E99" s="6">
        <f t="shared" si="1"/>
        <v>4.5999999999999996</v>
      </c>
      <c r="F99" s="48">
        <v>2</v>
      </c>
      <c r="G99" s="6">
        <f t="shared" si="2"/>
        <v>2.2999999999999998</v>
      </c>
      <c r="H99" s="58">
        <f t="shared" si="3"/>
        <v>2.2999999999999998</v>
      </c>
    </row>
    <row r="100" spans="1:8" ht="15.75" customHeight="1">
      <c r="A100" s="8" t="s">
        <v>2658</v>
      </c>
      <c r="B100" s="73">
        <v>45418</v>
      </c>
      <c r="C100" s="80" t="s">
        <v>4965</v>
      </c>
      <c r="D100" s="75" t="s">
        <v>657</v>
      </c>
      <c r="E100" s="6">
        <f t="shared" si="1"/>
        <v>4.5999999999999996</v>
      </c>
      <c r="F100" s="48">
        <v>0</v>
      </c>
      <c r="G100" s="6" t="str">
        <f t="shared" si="2"/>
        <v/>
      </c>
      <c r="H100" s="58">
        <f t="shared" si="3"/>
        <v>4.5999999999999996</v>
      </c>
    </row>
    <row r="101" spans="1:8" ht="15.75" customHeight="1">
      <c r="A101" s="8" t="s">
        <v>2658</v>
      </c>
      <c r="B101" s="76">
        <v>45432</v>
      </c>
      <c r="C101" s="80" t="s">
        <v>5126</v>
      </c>
      <c r="D101" s="75" t="s">
        <v>2780</v>
      </c>
      <c r="E101" s="6">
        <f t="shared" si="1"/>
        <v>4.0999999999999996</v>
      </c>
      <c r="F101" s="48">
        <v>0</v>
      </c>
      <c r="G101" s="6" t="str">
        <f t="shared" si="2"/>
        <v/>
      </c>
      <c r="H101" s="58">
        <f t="shared" si="3"/>
        <v>4.0999999999999996</v>
      </c>
    </row>
    <row r="102" spans="1:8" ht="15.75" customHeight="1">
      <c r="A102" s="8" t="s">
        <v>2658</v>
      </c>
      <c r="B102" s="73">
        <v>45440</v>
      </c>
      <c r="C102" s="80" t="s">
        <v>5336</v>
      </c>
      <c r="D102" s="75" t="s">
        <v>792</v>
      </c>
      <c r="E102" s="6">
        <f t="shared" si="1"/>
        <v>4</v>
      </c>
      <c r="F102" s="48">
        <v>2</v>
      </c>
      <c r="G102" s="6">
        <f t="shared" si="2"/>
        <v>2</v>
      </c>
      <c r="H102" s="58">
        <f t="shared" si="3"/>
        <v>2</v>
      </c>
    </row>
    <row r="103" spans="1:8" ht="15.75" customHeight="1">
      <c r="A103" s="8" t="s">
        <v>2658</v>
      </c>
      <c r="B103" s="76">
        <v>45422</v>
      </c>
      <c r="C103" s="80" t="s">
        <v>4546</v>
      </c>
      <c r="D103" s="77" t="s">
        <v>572</v>
      </c>
      <c r="E103" s="6">
        <f t="shared" si="1"/>
        <v>3.9</v>
      </c>
      <c r="F103" s="48">
        <v>2</v>
      </c>
      <c r="G103" s="6">
        <f t="shared" si="2"/>
        <v>1.95</v>
      </c>
      <c r="H103" s="58">
        <f t="shared" si="3"/>
        <v>1.95</v>
      </c>
    </row>
    <row r="104" spans="1:8" ht="15.75" customHeight="1">
      <c r="A104" s="8" t="s">
        <v>2658</v>
      </c>
      <c r="B104" s="76">
        <v>45420</v>
      </c>
      <c r="C104" s="80" t="s">
        <v>5337</v>
      </c>
      <c r="D104" s="75" t="s">
        <v>5338</v>
      </c>
      <c r="E104" s="6">
        <f t="shared" si="1"/>
        <v>3.78</v>
      </c>
      <c r="F104" s="48">
        <v>0</v>
      </c>
      <c r="G104" s="6" t="str">
        <f t="shared" si="2"/>
        <v/>
      </c>
      <c r="H104" s="58">
        <f t="shared" si="3"/>
        <v>3.78</v>
      </c>
    </row>
    <row r="105" spans="1:8" ht="15.75" customHeight="1">
      <c r="A105" s="8" t="s">
        <v>2658</v>
      </c>
      <c r="B105" s="73">
        <v>45414</v>
      </c>
      <c r="C105" s="80" t="s">
        <v>5339</v>
      </c>
      <c r="D105" s="75" t="s">
        <v>4915</v>
      </c>
      <c r="E105" s="6">
        <f t="shared" si="1"/>
        <v>3.76</v>
      </c>
      <c r="F105" s="48">
        <v>0</v>
      </c>
      <c r="G105" s="6" t="str">
        <f t="shared" si="2"/>
        <v/>
      </c>
      <c r="H105" s="58">
        <f t="shared" si="3"/>
        <v>3.76</v>
      </c>
    </row>
    <row r="106" spans="1:8" ht="15.75" customHeight="1">
      <c r="A106" s="8" t="s">
        <v>2658</v>
      </c>
      <c r="B106" s="73">
        <v>45415</v>
      </c>
      <c r="C106" s="80" t="s">
        <v>5340</v>
      </c>
      <c r="D106" s="75" t="s">
        <v>4915</v>
      </c>
      <c r="E106" s="6">
        <f t="shared" si="1"/>
        <v>3.76</v>
      </c>
      <c r="F106" s="49">
        <v>0</v>
      </c>
      <c r="G106" s="6" t="str">
        <f t="shared" si="2"/>
        <v/>
      </c>
      <c r="H106" s="58">
        <f t="shared" si="3"/>
        <v>3.76</v>
      </c>
    </row>
    <row r="107" spans="1:8" ht="15.75" customHeight="1">
      <c r="A107" s="8" t="s">
        <v>2658</v>
      </c>
      <c r="B107" s="76">
        <v>45418</v>
      </c>
      <c r="C107" s="80" t="s">
        <v>5341</v>
      </c>
      <c r="D107" s="77" t="s">
        <v>4915</v>
      </c>
      <c r="E107" s="6">
        <f t="shared" si="1"/>
        <v>3.76</v>
      </c>
      <c r="F107" s="48">
        <v>0</v>
      </c>
      <c r="G107" s="6" t="str">
        <f t="shared" si="2"/>
        <v/>
      </c>
      <c r="H107" s="58">
        <f t="shared" si="3"/>
        <v>3.76</v>
      </c>
    </row>
    <row r="108" spans="1:8" ht="15.75" customHeight="1">
      <c r="A108" s="8" t="s">
        <v>2658</v>
      </c>
      <c r="B108" s="76">
        <v>45420</v>
      </c>
      <c r="C108" s="80" t="s">
        <v>5342</v>
      </c>
      <c r="D108" s="75" t="s">
        <v>4915</v>
      </c>
      <c r="E108" s="6">
        <f t="shared" si="1"/>
        <v>3.76</v>
      </c>
      <c r="F108" s="48">
        <v>0</v>
      </c>
      <c r="G108" s="6" t="str">
        <f t="shared" si="2"/>
        <v/>
      </c>
      <c r="H108" s="58">
        <f t="shared" si="3"/>
        <v>3.76</v>
      </c>
    </row>
    <row r="109" spans="1:8" ht="15.75" customHeight="1">
      <c r="A109" s="8" t="s">
        <v>2658</v>
      </c>
      <c r="B109" s="76">
        <v>45421</v>
      </c>
      <c r="C109" s="80" t="s">
        <v>5343</v>
      </c>
      <c r="D109" s="75" t="s">
        <v>4915</v>
      </c>
      <c r="E109" s="6">
        <f t="shared" si="1"/>
        <v>3.76</v>
      </c>
      <c r="F109" s="48">
        <v>0</v>
      </c>
      <c r="G109" s="6" t="str">
        <f t="shared" si="2"/>
        <v/>
      </c>
      <c r="H109" s="58">
        <f t="shared" si="3"/>
        <v>3.76</v>
      </c>
    </row>
    <row r="110" spans="1:8" ht="15.75" customHeight="1">
      <c r="A110" s="8" t="s">
        <v>2658</v>
      </c>
      <c r="B110" s="73">
        <v>45422</v>
      </c>
      <c r="C110" s="80" t="s">
        <v>5344</v>
      </c>
      <c r="D110" s="75" t="s">
        <v>4915</v>
      </c>
      <c r="E110" s="6">
        <f t="shared" si="1"/>
        <v>3.76</v>
      </c>
      <c r="F110" s="49">
        <v>0</v>
      </c>
      <c r="G110" s="6" t="str">
        <f t="shared" si="2"/>
        <v/>
      </c>
      <c r="H110" s="58">
        <f t="shared" si="3"/>
        <v>3.76</v>
      </c>
    </row>
    <row r="111" spans="1:8" ht="15.75" customHeight="1">
      <c r="A111" s="8" t="s">
        <v>2658</v>
      </c>
      <c r="B111" s="73">
        <v>45425</v>
      </c>
      <c r="C111" s="80" t="s">
        <v>5345</v>
      </c>
      <c r="D111" s="75" t="s">
        <v>4915</v>
      </c>
      <c r="E111" s="6">
        <f t="shared" si="1"/>
        <v>3.76</v>
      </c>
      <c r="F111" s="48">
        <v>0</v>
      </c>
      <c r="G111" s="6" t="str">
        <f t="shared" si="2"/>
        <v/>
      </c>
      <c r="H111" s="58">
        <f t="shared" si="3"/>
        <v>3.76</v>
      </c>
    </row>
    <row r="112" spans="1:8" ht="15.75" customHeight="1">
      <c r="A112" s="8" t="s">
        <v>2658</v>
      </c>
      <c r="B112" s="73">
        <v>45439</v>
      </c>
      <c r="C112" s="80" t="s">
        <v>5346</v>
      </c>
      <c r="D112" s="75" t="s">
        <v>4915</v>
      </c>
      <c r="E112" s="6">
        <f t="shared" si="1"/>
        <v>3.76</v>
      </c>
      <c r="F112" s="48">
        <v>0</v>
      </c>
      <c r="G112" s="6" t="str">
        <f t="shared" si="2"/>
        <v/>
      </c>
      <c r="H112" s="58">
        <f t="shared" si="3"/>
        <v>3.76</v>
      </c>
    </row>
    <row r="113" spans="1:8" ht="15.75" customHeight="1">
      <c r="A113" s="8" t="s">
        <v>2658</v>
      </c>
      <c r="B113" s="73">
        <v>45441</v>
      </c>
      <c r="C113" s="80" t="s">
        <v>5347</v>
      </c>
      <c r="D113" s="75" t="s">
        <v>4915</v>
      </c>
      <c r="E113" s="6">
        <f t="shared" si="1"/>
        <v>3.76</v>
      </c>
      <c r="F113" s="48">
        <v>0</v>
      </c>
      <c r="G113" s="6" t="str">
        <f t="shared" si="2"/>
        <v/>
      </c>
      <c r="H113" s="58">
        <f t="shared" si="3"/>
        <v>3.76</v>
      </c>
    </row>
    <row r="114" spans="1:8" ht="15.75" customHeight="1">
      <c r="A114" s="8" t="s">
        <v>2658</v>
      </c>
      <c r="B114" s="73">
        <v>45429</v>
      </c>
      <c r="C114" s="80" t="s">
        <v>3925</v>
      </c>
      <c r="D114" s="75" t="s">
        <v>1114</v>
      </c>
      <c r="E114" s="6">
        <f t="shared" si="1"/>
        <v>3.6</v>
      </c>
      <c r="F114" s="48">
        <v>2</v>
      </c>
      <c r="G114" s="6">
        <f t="shared" si="2"/>
        <v>1.8</v>
      </c>
      <c r="H114" s="58">
        <f t="shared" si="3"/>
        <v>1.8</v>
      </c>
    </row>
    <row r="115" spans="1:8" ht="15.75" customHeight="1">
      <c r="A115" s="8" t="s">
        <v>2658</v>
      </c>
      <c r="B115" s="73">
        <v>45429</v>
      </c>
      <c r="C115" s="80" t="s">
        <v>5</v>
      </c>
      <c r="D115" s="75" t="s">
        <v>806</v>
      </c>
      <c r="E115" s="6">
        <f t="shared" si="1"/>
        <v>3.5</v>
      </c>
      <c r="F115" s="48">
        <v>2</v>
      </c>
      <c r="G115" s="6">
        <f t="shared" si="2"/>
        <v>1.75</v>
      </c>
      <c r="H115" s="58">
        <f t="shared" si="3"/>
        <v>1.75</v>
      </c>
    </row>
    <row r="116" spans="1:8" ht="15.75" customHeight="1">
      <c r="A116" s="8" t="s">
        <v>2658</v>
      </c>
      <c r="B116" s="73">
        <v>45417</v>
      </c>
      <c r="C116" s="80" t="s">
        <v>4738</v>
      </c>
      <c r="D116" s="75" t="s">
        <v>770</v>
      </c>
      <c r="E116" s="6">
        <f t="shared" si="1"/>
        <v>3.4</v>
      </c>
      <c r="F116" s="48">
        <v>0</v>
      </c>
      <c r="G116" s="6" t="str">
        <f t="shared" si="2"/>
        <v/>
      </c>
      <c r="H116" s="58">
        <f t="shared" si="3"/>
        <v>3.4</v>
      </c>
    </row>
    <row r="117" spans="1:8" ht="15.75" customHeight="1">
      <c r="A117" s="8" t="s">
        <v>2658</v>
      </c>
      <c r="B117" s="73">
        <v>45414</v>
      </c>
      <c r="C117" s="80" t="s">
        <v>5348</v>
      </c>
      <c r="D117" s="75" t="s">
        <v>4931</v>
      </c>
      <c r="E117" s="6">
        <f t="shared" si="1"/>
        <v>3.34</v>
      </c>
      <c r="F117" s="48">
        <v>0</v>
      </c>
      <c r="G117" s="6" t="str">
        <f t="shared" si="2"/>
        <v/>
      </c>
      <c r="H117" s="58">
        <f t="shared" si="3"/>
        <v>3.34</v>
      </c>
    </row>
    <row r="118" spans="1:8" ht="15.75" customHeight="1">
      <c r="A118" s="8" t="s">
        <v>2658</v>
      </c>
      <c r="B118" s="76">
        <v>45421</v>
      </c>
      <c r="C118" s="80" t="s">
        <v>5349</v>
      </c>
      <c r="D118" s="75" t="s">
        <v>4931</v>
      </c>
      <c r="E118" s="6">
        <f t="shared" si="1"/>
        <v>3.34</v>
      </c>
      <c r="F118" s="48">
        <v>0</v>
      </c>
      <c r="G118" s="6" t="str">
        <f t="shared" si="2"/>
        <v/>
      </c>
      <c r="H118" s="58">
        <f t="shared" si="3"/>
        <v>3.34</v>
      </c>
    </row>
    <row r="119" spans="1:8" ht="15.75" customHeight="1">
      <c r="A119" s="8" t="s">
        <v>2658</v>
      </c>
      <c r="B119" s="73">
        <v>45431</v>
      </c>
      <c r="C119" s="80" t="s">
        <v>502</v>
      </c>
      <c r="D119" s="75" t="s">
        <v>519</v>
      </c>
      <c r="E119" s="6">
        <f t="shared" si="1"/>
        <v>2.95</v>
      </c>
      <c r="F119" s="48">
        <v>2</v>
      </c>
      <c r="G119" s="6">
        <f t="shared" si="2"/>
        <v>1.4750000000000001</v>
      </c>
      <c r="H119" s="58">
        <f t="shared" si="3"/>
        <v>1.4750000000000001</v>
      </c>
    </row>
    <row r="120" spans="1:8" ht="15.75" customHeight="1">
      <c r="A120" s="8" t="s">
        <v>2658</v>
      </c>
      <c r="B120" s="73">
        <v>45441</v>
      </c>
      <c r="C120" s="80" t="s">
        <v>5216</v>
      </c>
      <c r="D120" s="75" t="s">
        <v>59</v>
      </c>
      <c r="E120" s="6">
        <f t="shared" si="1"/>
        <v>2.9</v>
      </c>
      <c r="F120" s="49">
        <v>2</v>
      </c>
      <c r="G120" s="6">
        <f t="shared" si="2"/>
        <v>1.45</v>
      </c>
      <c r="H120" s="58">
        <f t="shared" si="3"/>
        <v>1.45</v>
      </c>
    </row>
    <row r="121" spans="1:8" ht="15.75" customHeight="1">
      <c r="A121" s="8" t="s">
        <v>2658</v>
      </c>
      <c r="B121" s="76">
        <v>45443</v>
      </c>
      <c r="C121" s="80" t="s">
        <v>5216</v>
      </c>
      <c r="D121" s="75" t="s">
        <v>59</v>
      </c>
      <c r="E121" s="6">
        <f t="shared" si="1"/>
        <v>2.9</v>
      </c>
      <c r="F121" s="48">
        <v>2</v>
      </c>
      <c r="G121" s="6">
        <f t="shared" si="2"/>
        <v>1.45</v>
      </c>
      <c r="H121" s="58">
        <f t="shared" si="3"/>
        <v>1.45</v>
      </c>
    </row>
    <row r="122" spans="1:8" ht="15.75" customHeight="1">
      <c r="A122" s="8" t="s">
        <v>2658</v>
      </c>
      <c r="B122" s="76">
        <v>45438</v>
      </c>
      <c r="C122" s="80" t="s">
        <v>4950</v>
      </c>
      <c r="D122" s="75" t="s">
        <v>329</v>
      </c>
      <c r="E122" s="6">
        <f t="shared" si="1"/>
        <v>2.8</v>
      </c>
      <c r="F122" s="48">
        <v>2</v>
      </c>
      <c r="G122" s="6">
        <f t="shared" si="2"/>
        <v>1.4</v>
      </c>
      <c r="H122" s="58">
        <f t="shared" si="3"/>
        <v>1.4</v>
      </c>
    </row>
    <row r="123" spans="1:8" ht="15.75" customHeight="1">
      <c r="A123" s="8" t="s">
        <v>2658</v>
      </c>
      <c r="B123" s="76">
        <v>45443</v>
      </c>
      <c r="C123" s="80" t="s">
        <v>4965</v>
      </c>
      <c r="D123" s="75" t="s">
        <v>346</v>
      </c>
      <c r="E123" s="6">
        <f t="shared" si="1"/>
        <v>2.5</v>
      </c>
      <c r="F123" s="48">
        <v>0</v>
      </c>
      <c r="G123" s="6" t="str">
        <f t="shared" si="2"/>
        <v/>
      </c>
      <c r="H123" s="58">
        <f t="shared" si="3"/>
        <v>2.5</v>
      </c>
    </row>
    <row r="124" spans="1:8" ht="15.75" customHeight="1">
      <c r="A124" s="8" t="s">
        <v>2658</v>
      </c>
      <c r="B124" s="73">
        <v>45435</v>
      </c>
      <c r="C124" s="80" t="s">
        <v>5350</v>
      </c>
      <c r="D124" s="75" t="s">
        <v>5025</v>
      </c>
      <c r="E124" s="6">
        <f t="shared" si="1"/>
        <v>2.1800000000000002</v>
      </c>
      <c r="F124" s="48">
        <v>0</v>
      </c>
      <c r="G124" s="6" t="str">
        <f t="shared" si="2"/>
        <v/>
      </c>
      <c r="H124" s="58">
        <f t="shared" si="3"/>
        <v>2.1800000000000002</v>
      </c>
    </row>
    <row r="125" spans="1:8" ht="15.75" customHeight="1">
      <c r="A125" s="8" t="s">
        <v>2658</v>
      </c>
      <c r="B125" s="73">
        <v>45437</v>
      </c>
      <c r="C125" s="80" t="s">
        <v>5351</v>
      </c>
      <c r="D125" s="75" t="s">
        <v>338</v>
      </c>
      <c r="E125" s="6">
        <f t="shared" si="1"/>
        <v>1.8</v>
      </c>
      <c r="F125" s="48">
        <v>2</v>
      </c>
      <c r="G125" s="6">
        <f t="shared" si="2"/>
        <v>0.9</v>
      </c>
      <c r="H125" s="58">
        <f t="shared" si="3"/>
        <v>0.9</v>
      </c>
    </row>
    <row r="126" spans="1:8" ht="15.75" customHeight="1">
      <c r="A126" s="8" t="s">
        <v>2658</v>
      </c>
      <c r="B126" s="76">
        <v>45426</v>
      </c>
      <c r="C126" s="80" t="s">
        <v>5352</v>
      </c>
      <c r="D126" s="75" t="s">
        <v>338</v>
      </c>
      <c r="E126" s="6">
        <f t="shared" si="1"/>
        <v>1.8</v>
      </c>
      <c r="F126" s="48">
        <v>0</v>
      </c>
      <c r="G126" s="6" t="str">
        <f t="shared" si="2"/>
        <v/>
      </c>
      <c r="H126" s="58">
        <f t="shared" si="3"/>
        <v>1.8</v>
      </c>
    </row>
    <row r="127" spans="1:8" ht="15.75" customHeight="1">
      <c r="A127" s="8" t="s">
        <v>2658</v>
      </c>
      <c r="B127" s="73">
        <v>45430</v>
      </c>
      <c r="C127" s="80" t="s">
        <v>3415</v>
      </c>
      <c r="D127" s="75" t="s">
        <v>1797</v>
      </c>
      <c r="E127" s="6">
        <f t="shared" si="1"/>
        <v>1.28</v>
      </c>
      <c r="F127" s="48">
        <v>0</v>
      </c>
      <c r="G127" s="6" t="str">
        <f t="shared" si="2"/>
        <v/>
      </c>
      <c r="H127" s="58">
        <f t="shared" si="3"/>
        <v>1.28</v>
      </c>
    </row>
    <row r="128" spans="1:8" ht="15.75" customHeight="1">
      <c r="A128" s="8" t="s">
        <v>2658</v>
      </c>
      <c r="B128" s="73">
        <v>45433</v>
      </c>
      <c r="C128" s="80" t="s">
        <v>5353</v>
      </c>
      <c r="D128" s="75" t="s">
        <v>73</v>
      </c>
      <c r="E128" s="6">
        <f t="shared" si="1"/>
        <v>1.2</v>
      </c>
      <c r="F128" s="48">
        <v>0</v>
      </c>
      <c r="G128" s="6" t="str">
        <f t="shared" si="2"/>
        <v/>
      </c>
      <c r="H128" s="58">
        <f t="shared" si="3"/>
        <v>1.2</v>
      </c>
    </row>
    <row r="129" spans="1:8" ht="15.75" customHeight="1">
      <c r="A129" s="8" t="s">
        <v>2658</v>
      </c>
      <c r="B129" s="76">
        <v>45422</v>
      </c>
      <c r="C129" s="80" t="s">
        <v>5354</v>
      </c>
      <c r="D129" s="75" t="s">
        <v>5355</v>
      </c>
      <c r="E129" s="6">
        <f t="shared" si="1"/>
        <v>1.0900000000000001</v>
      </c>
      <c r="F129" s="48">
        <v>0</v>
      </c>
      <c r="G129" s="6" t="str">
        <f t="shared" si="2"/>
        <v/>
      </c>
      <c r="H129" s="58">
        <f t="shared" si="3"/>
        <v>1.0900000000000001</v>
      </c>
    </row>
    <row r="130" spans="1:8" ht="15.75" customHeight="1">
      <c r="A130" s="8" t="s">
        <v>2658</v>
      </c>
      <c r="B130" s="76">
        <v>45416</v>
      </c>
      <c r="C130" s="80" t="s">
        <v>5356</v>
      </c>
      <c r="D130" s="75" t="s">
        <v>2519</v>
      </c>
      <c r="E130" s="6">
        <f t="shared" si="1"/>
        <v>0.64</v>
      </c>
      <c r="F130" s="48">
        <v>2</v>
      </c>
      <c r="G130" s="6">
        <f t="shared" si="2"/>
        <v>0.32</v>
      </c>
      <c r="H130" s="58">
        <f t="shared" si="3"/>
        <v>0.32</v>
      </c>
    </row>
    <row r="131" spans="1:8" ht="15.75" customHeight="1">
      <c r="A131" s="8"/>
      <c r="B131" s="73"/>
      <c r="C131" s="80"/>
      <c r="D131" s="75"/>
      <c r="E131" s="6"/>
      <c r="F131" s="48"/>
      <c r="G131" s="6"/>
      <c r="H131" s="58"/>
    </row>
    <row r="132" spans="1:8" ht="15.75" customHeight="1">
      <c r="A132" s="8"/>
      <c r="B132" s="76"/>
      <c r="C132" s="80"/>
      <c r="D132" s="75"/>
      <c r="E132" s="6"/>
      <c r="F132" s="48"/>
      <c r="G132" s="6"/>
      <c r="H132" s="58"/>
    </row>
    <row r="133" spans="1:8" ht="15.75" customHeight="1">
      <c r="A133" s="8"/>
      <c r="B133" s="73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6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3"/>
      <c r="C138" s="82"/>
      <c r="D138" s="77"/>
      <c r="E138" s="6"/>
      <c r="F138" s="48"/>
      <c r="G138" s="6"/>
      <c r="H138" s="58"/>
    </row>
    <row r="139" spans="1:8" ht="15.75" customHeight="1">
      <c r="A139" s="8"/>
      <c r="B139" s="76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3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3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3"/>
      <c r="C142" s="80"/>
      <c r="D142" s="75"/>
      <c r="E142" s="6"/>
      <c r="F142" s="48"/>
      <c r="G142" s="6"/>
      <c r="H142" s="58"/>
    </row>
    <row r="143" spans="1:8" ht="15.75" customHeight="1">
      <c r="A143" s="8"/>
      <c r="B143" s="7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6"/>
      <c r="C144" s="80"/>
      <c r="D144" s="75"/>
      <c r="E144" s="6"/>
      <c r="F144" s="48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6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0"/>
      <c r="D147" s="75"/>
      <c r="E147" s="6"/>
      <c r="F147" s="48"/>
      <c r="G147" s="6"/>
      <c r="H147" s="58"/>
    </row>
    <row r="148" spans="1:8" ht="15.75" customHeight="1">
      <c r="A148" s="8"/>
      <c r="B148" s="73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3"/>
      <c r="C150" s="80"/>
      <c r="D150" s="75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 t="str">
        <f t="shared" ref="G152:G173" si="5">IFERROR(E152/F152,"")</f>
        <v/>
      </c>
      <c r="H152" s="58">
        <f t="shared" ref="H152:H219" si="6">IF(F152=0,E152,E152-G152)</f>
        <v>0</v>
      </c>
    </row>
    <row r="153" spans="1:8" ht="15.75" customHeight="1">
      <c r="A153" s="8"/>
      <c r="B153" s="35"/>
      <c r="E153" s="6"/>
      <c r="F153" s="49"/>
      <c r="G153" s="6" t="str">
        <f t="shared" si="5"/>
        <v/>
      </c>
      <c r="H153" s="58">
        <f t="shared" si="6"/>
        <v>0</v>
      </c>
    </row>
    <row r="154" spans="1:8" ht="15.75" customHeight="1">
      <c r="A154" s="8"/>
      <c r="B154" s="33"/>
      <c r="E154" s="6"/>
      <c r="F154" s="49"/>
      <c r="G154" s="6" t="str">
        <f t="shared" si="5"/>
        <v/>
      </c>
      <c r="H154" s="58">
        <f t="shared" si="6"/>
        <v>0</v>
      </c>
    </row>
    <row r="155" spans="1:8" ht="15.75" customHeight="1">
      <c r="B155" s="68"/>
      <c r="E155" s="6"/>
      <c r="F155" s="49"/>
      <c r="G155" s="6" t="str">
        <f t="shared" si="5"/>
        <v/>
      </c>
      <c r="H155" s="58">
        <f t="shared" si="6"/>
        <v>0</v>
      </c>
    </row>
    <row r="156" spans="1:8" ht="15.75" customHeight="1">
      <c r="B156" s="68"/>
      <c r="E156" s="6"/>
      <c r="F156" s="49"/>
      <c r="G156" s="6" t="str">
        <f t="shared" si="5"/>
        <v/>
      </c>
      <c r="H156" s="58">
        <f t="shared" si="6"/>
        <v>0</v>
      </c>
    </row>
    <row r="157" spans="1:8" ht="15.75" customHeight="1">
      <c r="B157" s="68"/>
      <c r="E157" s="6"/>
      <c r="F157" s="49"/>
      <c r="G157" s="6" t="str">
        <f t="shared" si="5"/>
        <v/>
      </c>
      <c r="H157" s="58">
        <f t="shared" si="6"/>
        <v>0</v>
      </c>
    </row>
    <row r="158" spans="1:8" ht="15.75" customHeight="1">
      <c r="B158" s="68"/>
      <c r="E158" s="6"/>
      <c r="F158" s="49"/>
      <c r="G158" s="6" t="str">
        <f t="shared" si="5"/>
        <v/>
      </c>
      <c r="H158" s="58">
        <f t="shared" si="6"/>
        <v>0</v>
      </c>
    </row>
    <row r="159" spans="1:8" ht="15.75" customHeight="1">
      <c r="B159" s="69"/>
      <c r="E159" s="6"/>
      <c r="F159" s="49"/>
      <c r="G159" s="6" t="str">
        <f t="shared" si="5"/>
        <v/>
      </c>
      <c r="H159" s="58">
        <f t="shared" si="6"/>
        <v>0</v>
      </c>
    </row>
    <row r="160" spans="1:8" ht="15.75" customHeight="1">
      <c r="B160" s="69"/>
      <c r="E160" s="6"/>
      <c r="F160" s="49"/>
      <c r="G160" s="6" t="str">
        <f t="shared" si="5"/>
        <v/>
      </c>
      <c r="H160" s="58">
        <f t="shared" si="6"/>
        <v>0</v>
      </c>
    </row>
    <row r="161" spans="2:8" ht="15.75" customHeight="1">
      <c r="B161" s="69"/>
      <c r="E161" s="6"/>
      <c r="F161" s="49"/>
      <c r="G161" s="6" t="str">
        <f t="shared" si="5"/>
        <v/>
      </c>
      <c r="H161" s="58">
        <f t="shared" si="6"/>
        <v>0</v>
      </c>
    </row>
    <row r="162" spans="2:8" ht="15.75" customHeight="1">
      <c r="B162" s="69"/>
      <c r="E162" s="6"/>
      <c r="F162" s="49"/>
      <c r="G162" s="6" t="str">
        <f t="shared" si="5"/>
        <v/>
      </c>
      <c r="H162" s="58">
        <f t="shared" si="6"/>
        <v>0</v>
      </c>
    </row>
    <row r="163" spans="2:8" ht="15.75" customHeight="1">
      <c r="B163" s="69"/>
      <c r="E163" s="6"/>
      <c r="F163" s="49"/>
      <c r="G163" s="6" t="str">
        <f t="shared" si="5"/>
        <v/>
      </c>
      <c r="H163" s="58">
        <f t="shared" si="6"/>
        <v>0</v>
      </c>
    </row>
    <row r="164" spans="2:8" ht="15.75" customHeight="1">
      <c r="B164" s="69"/>
      <c r="E164" s="6"/>
      <c r="F164" s="49"/>
      <c r="G164" s="6" t="str">
        <f t="shared" si="5"/>
        <v/>
      </c>
      <c r="H164" s="58">
        <f t="shared" si="6"/>
        <v>0</v>
      </c>
    </row>
    <row r="165" spans="2:8" ht="15.75" customHeight="1">
      <c r="B165" s="69"/>
      <c r="E165" s="6"/>
      <c r="F165" s="49"/>
      <c r="G165" s="6" t="str">
        <f t="shared" si="5"/>
        <v/>
      </c>
      <c r="H165" s="58">
        <f t="shared" si="6"/>
        <v>0</v>
      </c>
    </row>
    <row r="166" spans="2:8" ht="15.75" customHeight="1">
      <c r="B166" s="69"/>
      <c r="E166" s="6"/>
      <c r="F166" s="49"/>
      <c r="G166" s="6" t="str">
        <f t="shared" si="5"/>
        <v/>
      </c>
      <c r="H166" s="58">
        <f t="shared" si="6"/>
        <v>0</v>
      </c>
    </row>
    <row r="167" spans="2:8" ht="15.75" customHeight="1">
      <c r="B167" s="33"/>
      <c r="E167" s="6"/>
      <c r="F167" s="49"/>
      <c r="G167" s="6" t="str">
        <f t="shared" si="5"/>
        <v/>
      </c>
      <c r="H167" s="58">
        <f t="shared" si="6"/>
        <v>0</v>
      </c>
    </row>
    <row r="168" spans="2:8" ht="15.75" customHeight="1">
      <c r="F168" s="49"/>
      <c r="G168" s="6" t="str">
        <f t="shared" si="5"/>
        <v/>
      </c>
      <c r="H168" s="58">
        <f t="shared" si="6"/>
        <v>0</v>
      </c>
    </row>
    <row r="169" spans="2:8" ht="15.75" customHeight="1">
      <c r="F169" s="49"/>
      <c r="G169" s="6" t="str">
        <f t="shared" si="5"/>
        <v/>
      </c>
      <c r="H169" s="58">
        <f t="shared" si="6"/>
        <v>0</v>
      </c>
    </row>
    <row r="170" spans="2:8" ht="15.75" customHeight="1">
      <c r="F170" s="49"/>
      <c r="G170" s="6" t="str">
        <f t="shared" si="5"/>
        <v/>
      </c>
      <c r="H170" s="58">
        <f t="shared" si="6"/>
        <v>0</v>
      </c>
    </row>
    <row r="171" spans="2:8" ht="15.75" customHeight="1">
      <c r="F171" s="49"/>
      <c r="G171" s="6" t="str">
        <f t="shared" si="5"/>
        <v/>
      </c>
      <c r="H171" s="58">
        <f t="shared" si="6"/>
        <v>0</v>
      </c>
    </row>
    <row r="172" spans="2:8" ht="15.75" customHeight="1">
      <c r="F172" s="49"/>
      <c r="G172" s="6" t="str">
        <f t="shared" si="5"/>
        <v/>
      </c>
      <c r="H172" s="58">
        <f t="shared" si="6"/>
        <v>0</v>
      </c>
    </row>
    <row r="173" spans="2:8" ht="15.75" customHeight="1">
      <c r="F173" s="49"/>
      <c r="G173" s="6" t="str">
        <f t="shared" si="5"/>
        <v/>
      </c>
      <c r="H173" s="58">
        <f t="shared" si="6"/>
        <v>0</v>
      </c>
    </row>
    <row r="174" spans="2:8" ht="15.75" customHeight="1">
      <c r="F174" s="49"/>
      <c r="G174" s="13"/>
      <c r="H174" s="58">
        <f t="shared" si="6"/>
        <v>0</v>
      </c>
    </row>
    <row r="175" spans="2:8" ht="15.75" customHeight="1">
      <c r="F175" s="49"/>
      <c r="G175" s="13"/>
      <c r="H175" s="58">
        <f t="shared" si="6"/>
        <v>0</v>
      </c>
    </row>
    <row r="176" spans="2:8" ht="15.75" customHeight="1">
      <c r="F176" s="49"/>
      <c r="G176" s="13"/>
      <c r="H176" s="58">
        <f t="shared" si="6"/>
        <v>0</v>
      </c>
    </row>
    <row r="177" spans="6:8" ht="15.75" customHeight="1">
      <c r="F177" s="49"/>
      <c r="G177" s="13"/>
      <c r="H177" s="58">
        <f t="shared" si="6"/>
        <v>0</v>
      </c>
    </row>
    <row r="178" spans="6:8" ht="15.75" customHeight="1">
      <c r="F178" s="49"/>
      <c r="G178" s="13"/>
      <c r="H178" s="58">
        <f t="shared" si="6"/>
        <v>0</v>
      </c>
    </row>
    <row r="179" spans="6:8" ht="15.75" customHeight="1">
      <c r="F179" s="49"/>
      <c r="G179" s="13"/>
      <c r="H179" s="58">
        <f t="shared" si="6"/>
        <v>0</v>
      </c>
    </row>
    <row r="180" spans="6:8" ht="15.75" customHeight="1">
      <c r="F180" s="49"/>
      <c r="G180" s="13"/>
      <c r="H180" s="58">
        <f t="shared" si="6"/>
        <v>0</v>
      </c>
    </row>
    <row r="181" spans="6:8" ht="15.75" customHeight="1">
      <c r="F181" s="49"/>
      <c r="G181" s="13"/>
      <c r="H181" s="58">
        <f t="shared" si="6"/>
        <v>0</v>
      </c>
    </row>
    <row r="182" spans="6:8" ht="15.75" customHeight="1">
      <c r="F182" s="49"/>
      <c r="G182" s="13"/>
      <c r="H182" s="58">
        <f t="shared" si="6"/>
        <v>0</v>
      </c>
    </row>
    <row r="183" spans="6:8" ht="15.75" customHeight="1">
      <c r="F183" s="49"/>
      <c r="G183" s="13"/>
      <c r="H183" s="58">
        <f t="shared" si="6"/>
        <v>0</v>
      </c>
    </row>
    <row r="184" spans="6:8" ht="15.75" customHeight="1">
      <c r="F184" s="49"/>
      <c r="G184" s="13"/>
      <c r="H184" s="58">
        <f t="shared" si="6"/>
        <v>0</v>
      </c>
    </row>
    <row r="185" spans="6:8" ht="15.75" customHeight="1">
      <c r="F185" s="49"/>
      <c r="G185" s="13"/>
      <c r="H185" s="58">
        <f t="shared" si="6"/>
        <v>0</v>
      </c>
    </row>
    <row r="186" spans="6:8" ht="15.75" customHeight="1">
      <c r="F186" s="49"/>
      <c r="G186" s="13"/>
      <c r="H186" s="58">
        <f t="shared" si="6"/>
        <v>0</v>
      </c>
    </row>
    <row r="187" spans="6:8" ht="15.75" customHeight="1">
      <c r="F187" s="49"/>
      <c r="G187" s="13"/>
      <c r="H187" s="58">
        <f t="shared" si="6"/>
        <v>0</v>
      </c>
    </row>
    <row r="188" spans="6:8" ht="15.75" customHeight="1">
      <c r="F188" s="49"/>
      <c r="G188" s="13"/>
      <c r="H188" s="58">
        <f t="shared" si="6"/>
        <v>0</v>
      </c>
    </row>
    <row r="189" spans="6:8" ht="15.75" customHeight="1">
      <c r="F189" s="49"/>
      <c r="G189" s="13"/>
      <c r="H189" s="58">
        <f t="shared" si="6"/>
        <v>0</v>
      </c>
    </row>
    <row r="190" spans="6:8" ht="15.75" customHeight="1">
      <c r="F190" s="49"/>
      <c r="G190" s="13"/>
      <c r="H190" s="58">
        <f t="shared" si="6"/>
        <v>0</v>
      </c>
    </row>
    <row r="191" spans="6:8" ht="15.75" customHeight="1">
      <c r="F191" s="49"/>
      <c r="G191" s="13"/>
      <c r="H191" s="58">
        <f t="shared" si="6"/>
        <v>0</v>
      </c>
    </row>
    <row r="192" spans="6:8" ht="15.75" customHeight="1">
      <c r="F192" s="49"/>
      <c r="G192" s="13"/>
      <c r="H192" s="58">
        <f t="shared" si="6"/>
        <v>0</v>
      </c>
    </row>
    <row r="193" spans="6:8" ht="15.75" customHeight="1">
      <c r="F193" s="49"/>
      <c r="G193" s="13"/>
      <c r="H193" s="58">
        <f t="shared" si="6"/>
        <v>0</v>
      </c>
    </row>
    <row r="194" spans="6:8" ht="15.75" customHeight="1">
      <c r="F194" s="49"/>
      <c r="G194" s="13"/>
      <c r="H194" s="58">
        <f t="shared" si="6"/>
        <v>0</v>
      </c>
    </row>
    <row r="195" spans="6:8" ht="15.75" customHeight="1">
      <c r="F195" s="49"/>
      <c r="G195" s="13"/>
      <c r="H195" s="58">
        <f t="shared" si="6"/>
        <v>0</v>
      </c>
    </row>
    <row r="196" spans="6:8" ht="15.75" customHeight="1">
      <c r="F196" s="49"/>
      <c r="G196" s="13"/>
      <c r="H196" s="58">
        <f t="shared" si="6"/>
        <v>0</v>
      </c>
    </row>
    <row r="197" spans="6:8" ht="15.75" customHeight="1">
      <c r="F197" s="49"/>
      <c r="G197" s="13"/>
      <c r="H197" s="58">
        <f t="shared" si="6"/>
        <v>0</v>
      </c>
    </row>
    <row r="198" spans="6:8" ht="15.75" customHeight="1">
      <c r="F198" s="49"/>
      <c r="G198" s="13"/>
      <c r="H198" s="58">
        <f t="shared" si="6"/>
        <v>0</v>
      </c>
    </row>
    <row r="199" spans="6:8" ht="15.75" customHeight="1">
      <c r="F199" s="49"/>
      <c r="G199" s="13"/>
      <c r="H199" s="58">
        <f t="shared" si="6"/>
        <v>0</v>
      </c>
    </row>
    <row r="200" spans="6:8" ht="15.75" customHeight="1">
      <c r="F200" s="49"/>
      <c r="G200" s="13"/>
      <c r="H200" s="58">
        <f t="shared" si="6"/>
        <v>0</v>
      </c>
    </row>
    <row r="201" spans="6:8" ht="15.75" customHeight="1">
      <c r="F201" s="49"/>
      <c r="G201" s="13"/>
      <c r="H201" s="58">
        <f t="shared" si="6"/>
        <v>0</v>
      </c>
    </row>
    <row r="202" spans="6:8" ht="15.75" customHeight="1">
      <c r="F202" s="49"/>
      <c r="G202" s="13"/>
      <c r="H202" s="58">
        <f t="shared" si="6"/>
        <v>0</v>
      </c>
    </row>
    <row r="203" spans="6:8" ht="15.75" customHeight="1">
      <c r="F203" s="49"/>
      <c r="G203" s="13"/>
      <c r="H203" s="58">
        <f t="shared" si="6"/>
        <v>0</v>
      </c>
    </row>
    <row r="204" spans="6:8" ht="15.75" customHeight="1">
      <c r="F204" s="49"/>
      <c r="G204" s="13"/>
      <c r="H204" s="58">
        <f t="shared" si="6"/>
        <v>0</v>
      </c>
    </row>
    <row r="205" spans="6:8" ht="15.75" customHeight="1">
      <c r="F205" s="49"/>
      <c r="G205" s="13"/>
      <c r="H205" s="58">
        <f t="shared" si="6"/>
        <v>0</v>
      </c>
    </row>
    <row r="206" spans="6:8" ht="15.75" customHeight="1">
      <c r="F206" s="49"/>
      <c r="G206" s="13"/>
      <c r="H206" s="58">
        <f t="shared" si="6"/>
        <v>0</v>
      </c>
    </row>
    <row r="207" spans="6:8" ht="15.75" customHeight="1">
      <c r="F207" s="49"/>
      <c r="G207" s="13"/>
      <c r="H207" s="58">
        <f t="shared" si="6"/>
        <v>0</v>
      </c>
    </row>
    <row r="208" spans="6:8" ht="15.75" customHeight="1">
      <c r="F208" s="49"/>
      <c r="G208" s="13"/>
      <c r="H208" s="58">
        <f t="shared" si="6"/>
        <v>0</v>
      </c>
    </row>
    <row r="209" spans="6:8" ht="15.75" customHeight="1">
      <c r="F209" s="49"/>
      <c r="G209" s="13"/>
      <c r="H209" s="58">
        <f t="shared" si="6"/>
        <v>0</v>
      </c>
    </row>
    <row r="210" spans="6:8" ht="15.75" customHeight="1">
      <c r="F210" s="49"/>
      <c r="G210" s="13"/>
      <c r="H210" s="58">
        <f t="shared" si="6"/>
        <v>0</v>
      </c>
    </row>
    <row r="211" spans="6:8" ht="15.75" customHeight="1">
      <c r="F211" s="49"/>
      <c r="G211" s="13"/>
      <c r="H211" s="58">
        <f t="shared" si="6"/>
        <v>0</v>
      </c>
    </row>
    <row r="212" spans="6:8" ht="15.75" customHeight="1">
      <c r="F212" s="49"/>
      <c r="G212" s="13"/>
      <c r="H212" s="58">
        <f t="shared" si="6"/>
        <v>0</v>
      </c>
    </row>
    <row r="213" spans="6:8" ht="15.75" customHeight="1">
      <c r="F213" s="49"/>
      <c r="G213" s="13"/>
      <c r="H213" s="58">
        <f t="shared" si="6"/>
        <v>0</v>
      </c>
    </row>
    <row r="214" spans="6:8" ht="15.75" customHeight="1">
      <c r="F214" s="49"/>
      <c r="G214" s="13"/>
      <c r="H214" s="58">
        <f t="shared" si="6"/>
        <v>0</v>
      </c>
    </row>
    <row r="215" spans="6:8" ht="15.75" customHeight="1">
      <c r="F215" s="49"/>
      <c r="G215" s="13"/>
      <c r="H215" s="58">
        <f t="shared" si="6"/>
        <v>0</v>
      </c>
    </row>
    <row r="216" spans="6:8" ht="15.75" customHeight="1">
      <c r="F216" s="49"/>
      <c r="G216" s="13"/>
      <c r="H216" s="58">
        <f t="shared" si="6"/>
        <v>0</v>
      </c>
    </row>
    <row r="217" spans="6:8" ht="15.75" customHeight="1">
      <c r="F217" s="49"/>
      <c r="G217" s="13"/>
      <c r="H217" s="58">
        <f t="shared" si="6"/>
        <v>0</v>
      </c>
    </row>
    <row r="218" spans="6:8" ht="15.75" customHeight="1">
      <c r="F218" s="49"/>
      <c r="G218" s="13"/>
      <c r="H218" s="58">
        <f t="shared" si="6"/>
        <v>0</v>
      </c>
    </row>
    <row r="219" spans="6:8" ht="15.75" customHeight="1">
      <c r="F219" s="49"/>
      <c r="G219" s="13"/>
      <c r="H219" s="58">
        <f t="shared" si="6"/>
        <v>0</v>
      </c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47000000}">
    <sortState xmlns:xlrd2="http://schemas.microsoft.com/office/spreadsheetml/2017/richdata2" ref="A2:H151">
      <sortCondition ref="G2:G151"/>
      <sortCondition ref="C2:C151"/>
      <sortCondition descending="1" ref="E2:E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32AA5C5F-5040-4325-AA21-81E73D317448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L1001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53.710937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SUM(E3:E204)</f>
        <v>8368.100000000004</v>
      </c>
      <c r="F1" s="48"/>
      <c r="G1" s="70">
        <f t="shared" ref="G1:H1" si="0">SUM(G3:G204)</f>
        <v>2535.4749999999999</v>
      </c>
      <c r="H1" s="71">
        <f t="shared" si="0"/>
        <v>5832.6249999999991</v>
      </c>
      <c r="I1" s="31" t="s">
        <v>1864</v>
      </c>
      <c r="J1" s="31">
        <f>G1*1</f>
        <v>2535.4749999999999</v>
      </c>
      <c r="K1" s="31">
        <f>SUM(G1:H1)-J1</f>
        <v>5832.6249999999982</v>
      </c>
      <c r="L1" s="31">
        <f>SUM(J1:K1)</f>
        <v>8368.0999999999985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2842.9749999999999</v>
      </c>
      <c r="K2" s="31">
        <f>K1+K6+K7</f>
        <v>6140.1249999999982</v>
      </c>
      <c r="L2" s="31">
        <f>SUM(J2:K2)</f>
        <v>8983.0999999999985</v>
      </c>
    </row>
    <row r="3" spans="1:12" ht="15.75">
      <c r="A3" s="8" t="s">
        <v>2658</v>
      </c>
      <c r="B3" s="73">
        <v>45454</v>
      </c>
      <c r="C3" s="80" t="s">
        <v>5357</v>
      </c>
      <c r="D3" s="75" t="s">
        <v>5358</v>
      </c>
      <c r="E3" s="6">
        <f t="shared" ref="E3:E149" si="1">MID(D3,3,LEN(D3)-2)+0</f>
        <v>1886.6</v>
      </c>
      <c r="F3" s="48">
        <v>0</v>
      </c>
      <c r="G3" s="6" t="str">
        <f t="shared" ref="G3:G4" si="2">IFERROR(E3/F3,"")</f>
        <v/>
      </c>
      <c r="H3" s="58">
        <f t="shared" ref="H3:H150" si="3">IF(F3=0,E3,E3-G3)</f>
        <v>1886.6</v>
      </c>
      <c r="I3" s="60" t="s">
        <v>1868</v>
      </c>
      <c r="J3" s="61">
        <f>J1-J7+J6</f>
        <v>2842.9749999999999</v>
      </c>
      <c r="K3" s="32"/>
      <c r="L3" s="32"/>
    </row>
    <row r="4" spans="1:12" ht="15.75">
      <c r="A4" s="8" t="s">
        <v>2658</v>
      </c>
      <c r="B4" s="73">
        <v>45474</v>
      </c>
      <c r="C4" s="80" t="s">
        <v>5359</v>
      </c>
      <c r="D4" s="75" t="s">
        <v>5360</v>
      </c>
      <c r="E4" s="6">
        <f t="shared" si="1"/>
        <v>931.08</v>
      </c>
      <c r="F4" s="48">
        <v>2</v>
      </c>
      <c r="G4" s="6">
        <f t="shared" si="2"/>
        <v>465.54</v>
      </c>
      <c r="H4" s="58">
        <f t="shared" si="3"/>
        <v>465.54</v>
      </c>
    </row>
    <row r="5" spans="1:12" ht="15.75">
      <c r="A5" s="8" t="s">
        <v>3361</v>
      </c>
      <c r="B5" s="73">
        <v>45469</v>
      </c>
      <c r="C5" s="80" t="s">
        <v>4798</v>
      </c>
      <c r="D5" s="75" t="s">
        <v>5361</v>
      </c>
      <c r="E5" s="6">
        <f t="shared" si="1"/>
        <v>660</v>
      </c>
      <c r="F5" s="48">
        <v>2</v>
      </c>
      <c r="G5" s="6"/>
      <c r="H5" s="58">
        <f t="shared" si="3"/>
        <v>660</v>
      </c>
      <c r="I5" s="32" t="s">
        <v>4552</v>
      </c>
      <c r="J5" s="32">
        <f>615</f>
        <v>615</v>
      </c>
      <c r="K5" s="32"/>
    </row>
    <row r="6" spans="1:12" ht="15.75">
      <c r="A6" s="8" t="s">
        <v>2658</v>
      </c>
      <c r="B6" s="76">
        <v>45471</v>
      </c>
      <c r="C6" s="80" t="s">
        <v>5362</v>
      </c>
      <c r="D6" s="75" t="s">
        <v>5363</v>
      </c>
      <c r="E6" s="6">
        <f t="shared" si="1"/>
        <v>315.14</v>
      </c>
      <c r="F6" s="48">
        <v>2</v>
      </c>
      <c r="G6" s="6">
        <f t="shared" ref="G6:G18" si="4">IFERROR(E6/F6,"")</f>
        <v>157.57</v>
      </c>
      <c r="H6" s="58">
        <f t="shared" si="3"/>
        <v>157.57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 t="s">
        <v>2658</v>
      </c>
      <c r="B7" s="73">
        <v>45468</v>
      </c>
      <c r="C7" s="80" t="s">
        <v>4200</v>
      </c>
      <c r="D7" s="75" t="s">
        <v>5364</v>
      </c>
      <c r="E7" s="6">
        <f t="shared" si="1"/>
        <v>275.51</v>
      </c>
      <c r="F7" s="48">
        <v>2</v>
      </c>
      <c r="G7" s="6">
        <f t="shared" si="4"/>
        <v>137.755</v>
      </c>
      <c r="H7" s="58">
        <f t="shared" si="3"/>
        <v>137.755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73">
        <v>45461</v>
      </c>
      <c r="C8" s="80" t="s">
        <v>3959</v>
      </c>
      <c r="D8" s="75" t="s">
        <v>5365</v>
      </c>
      <c r="E8" s="6">
        <f t="shared" si="1"/>
        <v>223.45</v>
      </c>
      <c r="F8" s="48">
        <v>2</v>
      </c>
      <c r="G8" s="6">
        <f t="shared" si="4"/>
        <v>111.72499999999999</v>
      </c>
      <c r="H8" s="58">
        <f t="shared" si="3"/>
        <v>111.72499999999999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76">
        <v>45464</v>
      </c>
      <c r="C9" s="80" t="s">
        <v>5366</v>
      </c>
      <c r="D9" s="75" t="s">
        <v>4121</v>
      </c>
      <c r="E9" s="6">
        <f t="shared" si="1"/>
        <v>221.4</v>
      </c>
      <c r="F9" s="48">
        <v>1</v>
      </c>
      <c r="G9" s="6">
        <f t="shared" si="4"/>
        <v>221.4</v>
      </c>
      <c r="H9" s="58">
        <f t="shared" si="3"/>
        <v>0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76">
        <v>45476</v>
      </c>
      <c r="C10" s="80" t="s">
        <v>4793</v>
      </c>
      <c r="D10" s="75" t="s">
        <v>4794</v>
      </c>
      <c r="E10" s="6">
        <f t="shared" si="1"/>
        <v>178.33</v>
      </c>
      <c r="F10" s="48">
        <v>0</v>
      </c>
      <c r="G10" s="6" t="str">
        <f t="shared" si="4"/>
        <v/>
      </c>
      <c r="H10" s="58">
        <f t="shared" si="3"/>
        <v>178.33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73">
        <v>45474</v>
      </c>
      <c r="C11" s="80" t="s">
        <v>5268</v>
      </c>
      <c r="D11" s="75" t="s">
        <v>5281</v>
      </c>
      <c r="E11" s="6">
        <f t="shared" si="1"/>
        <v>150</v>
      </c>
      <c r="F11" s="48">
        <v>0</v>
      </c>
      <c r="G11" s="6" t="str">
        <f t="shared" si="4"/>
        <v/>
      </c>
      <c r="H11" s="58">
        <f t="shared" si="3"/>
        <v>150</v>
      </c>
    </row>
    <row r="12" spans="1:12" ht="15.75">
      <c r="A12" s="8" t="s">
        <v>2658</v>
      </c>
      <c r="B12" s="73">
        <v>45471</v>
      </c>
      <c r="C12" s="80" t="s">
        <v>5362</v>
      </c>
      <c r="D12" s="75" t="s">
        <v>5367</v>
      </c>
      <c r="E12" s="6">
        <f t="shared" si="1"/>
        <v>119.98</v>
      </c>
      <c r="F12" s="48">
        <v>2</v>
      </c>
      <c r="G12" s="6">
        <f t="shared" si="4"/>
        <v>59.99</v>
      </c>
      <c r="H12" s="58">
        <f t="shared" si="3"/>
        <v>59.99</v>
      </c>
      <c r="I12" s="1" t="s">
        <v>1818</v>
      </c>
      <c r="J12" s="16">
        <f>J8-K2</f>
        <v>-542.12499999999818</v>
      </c>
      <c r="K12" s="17">
        <f t="shared" ref="K12:K13" si="5">J12/J8</f>
        <v>-9.6842622365130082E-2</v>
      </c>
    </row>
    <row r="13" spans="1:12" ht="15.75">
      <c r="A13" s="8" t="s">
        <v>2658</v>
      </c>
      <c r="B13" s="76">
        <v>45474</v>
      </c>
      <c r="C13" s="80" t="s">
        <v>823</v>
      </c>
      <c r="D13" s="75" t="s">
        <v>3264</v>
      </c>
      <c r="E13" s="6">
        <f t="shared" si="1"/>
        <v>107.8</v>
      </c>
      <c r="F13" s="48">
        <v>2</v>
      </c>
      <c r="G13" s="6">
        <f t="shared" si="4"/>
        <v>53.9</v>
      </c>
      <c r="H13" s="58">
        <f t="shared" si="3"/>
        <v>53.9</v>
      </c>
      <c r="I13" s="1" t="s">
        <v>1821</v>
      </c>
      <c r="J13" s="16">
        <f>J9-J2</f>
        <v>1112.2750000000001</v>
      </c>
      <c r="K13" s="17">
        <f t="shared" si="5"/>
        <v>0.28121484103406869</v>
      </c>
    </row>
    <row r="14" spans="1:12" ht="15.75">
      <c r="A14" s="8" t="s">
        <v>2658</v>
      </c>
      <c r="B14" s="76">
        <v>45451</v>
      </c>
      <c r="C14" s="80" t="s">
        <v>5368</v>
      </c>
      <c r="D14" s="75" t="s">
        <v>5369</v>
      </c>
      <c r="E14" s="6">
        <f t="shared" si="1"/>
        <v>101.9</v>
      </c>
      <c r="F14" s="49">
        <v>2</v>
      </c>
      <c r="G14" s="6">
        <f t="shared" si="4"/>
        <v>50.95</v>
      </c>
      <c r="H14" s="58">
        <f t="shared" si="3"/>
        <v>50.95</v>
      </c>
    </row>
    <row r="15" spans="1:12" ht="15.75">
      <c r="A15" s="8" t="s">
        <v>2658</v>
      </c>
      <c r="B15" s="73">
        <v>45447</v>
      </c>
      <c r="C15" s="80" t="s">
        <v>4577</v>
      </c>
      <c r="D15" s="75" t="s">
        <v>4618</v>
      </c>
      <c r="E15" s="6">
        <f t="shared" si="1"/>
        <v>101</v>
      </c>
      <c r="F15" s="48">
        <v>0</v>
      </c>
      <c r="G15" s="6" t="str">
        <f t="shared" si="4"/>
        <v/>
      </c>
      <c r="H15" s="58">
        <f t="shared" si="3"/>
        <v>101</v>
      </c>
    </row>
    <row r="16" spans="1:12" ht="15.75">
      <c r="A16" s="8" t="s">
        <v>2658</v>
      </c>
      <c r="B16" s="76">
        <v>45465</v>
      </c>
      <c r="C16" s="80" t="s">
        <v>4546</v>
      </c>
      <c r="D16" s="75" t="s">
        <v>5370</v>
      </c>
      <c r="E16" s="6">
        <f t="shared" si="1"/>
        <v>96.12</v>
      </c>
      <c r="F16" s="48">
        <v>2</v>
      </c>
      <c r="G16" s="6">
        <f t="shared" si="4"/>
        <v>48.06</v>
      </c>
      <c r="H16" s="58">
        <f t="shared" si="3"/>
        <v>48.06</v>
      </c>
    </row>
    <row r="17" spans="1:10" ht="15.75">
      <c r="A17" s="8" t="s">
        <v>2658</v>
      </c>
      <c r="B17" s="76">
        <v>45470</v>
      </c>
      <c r="C17" s="80" t="s">
        <v>4546</v>
      </c>
      <c r="D17" s="75" t="s">
        <v>5371</v>
      </c>
      <c r="E17" s="6">
        <f t="shared" si="1"/>
        <v>85.16</v>
      </c>
      <c r="F17" s="48">
        <v>2</v>
      </c>
      <c r="G17" s="6">
        <f t="shared" si="4"/>
        <v>42.58</v>
      </c>
      <c r="H17" s="58">
        <f t="shared" si="3"/>
        <v>42.58</v>
      </c>
    </row>
    <row r="18" spans="1:10" ht="15.75">
      <c r="A18" s="8" t="s">
        <v>2658</v>
      </c>
      <c r="B18" s="76">
        <v>45454</v>
      </c>
      <c r="C18" s="80" t="s">
        <v>5372</v>
      </c>
      <c r="D18" s="75" t="s">
        <v>1876</v>
      </c>
      <c r="E18" s="6">
        <f t="shared" si="1"/>
        <v>85</v>
      </c>
      <c r="F18" s="48">
        <v>2</v>
      </c>
      <c r="G18" s="6">
        <f t="shared" si="4"/>
        <v>42.5</v>
      </c>
      <c r="H18" s="58">
        <f t="shared" si="3"/>
        <v>42.5</v>
      </c>
    </row>
    <row r="19" spans="1:10" ht="15.75">
      <c r="A19" s="8" t="s">
        <v>3361</v>
      </c>
      <c r="B19" s="73">
        <v>45462</v>
      </c>
      <c r="C19" s="80" t="s">
        <v>292</v>
      </c>
      <c r="D19" s="75" t="s">
        <v>5373</v>
      </c>
      <c r="E19" s="6">
        <f t="shared" si="1"/>
        <v>82.87</v>
      </c>
      <c r="F19" s="48">
        <v>2</v>
      </c>
      <c r="G19" s="6"/>
      <c r="H19" s="58">
        <f t="shared" si="3"/>
        <v>82.87</v>
      </c>
    </row>
    <row r="20" spans="1:10" ht="15.75">
      <c r="A20" s="8" t="s">
        <v>2658</v>
      </c>
      <c r="B20" s="73">
        <v>45464</v>
      </c>
      <c r="C20" s="80" t="s">
        <v>4634</v>
      </c>
      <c r="D20" s="75" t="s">
        <v>2129</v>
      </c>
      <c r="E20" s="6">
        <f t="shared" si="1"/>
        <v>80</v>
      </c>
      <c r="F20" s="48">
        <v>2</v>
      </c>
      <c r="G20" s="6">
        <f t="shared" ref="G20:G28" si="6">IFERROR(E20/F20,"")</f>
        <v>40</v>
      </c>
      <c r="H20" s="58">
        <f t="shared" si="3"/>
        <v>40</v>
      </c>
    </row>
    <row r="21" spans="1:10" ht="15.75" customHeight="1">
      <c r="A21" s="8" t="s">
        <v>2658</v>
      </c>
      <c r="B21" s="76">
        <v>45468</v>
      </c>
      <c r="C21" s="80" t="s">
        <v>4479</v>
      </c>
      <c r="D21" s="75" t="s">
        <v>5374</v>
      </c>
      <c r="E21" s="6">
        <f t="shared" si="1"/>
        <v>74.599999999999994</v>
      </c>
      <c r="F21" s="48">
        <v>0</v>
      </c>
      <c r="G21" s="6" t="str">
        <f t="shared" si="6"/>
        <v/>
      </c>
      <c r="H21" s="58">
        <f t="shared" si="3"/>
        <v>74.599999999999994</v>
      </c>
    </row>
    <row r="22" spans="1:10" ht="15.75" customHeight="1">
      <c r="A22" s="8" t="s">
        <v>2658</v>
      </c>
      <c r="B22" s="73">
        <v>45459</v>
      </c>
      <c r="C22" s="80" t="s">
        <v>4105</v>
      </c>
      <c r="D22" s="75" t="s">
        <v>5375</v>
      </c>
      <c r="E22" s="6">
        <f t="shared" si="1"/>
        <v>72.099999999999994</v>
      </c>
      <c r="F22" s="48">
        <v>2</v>
      </c>
      <c r="G22" s="6">
        <f t="shared" si="6"/>
        <v>36.049999999999997</v>
      </c>
      <c r="H22" s="58">
        <f t="shared" si="3"/>
        <v>36.049999999999997</v>
      </c>
      <c r="J22" s="36"/>
    </row>
    <row r="23" spans="1:10" ht="15.75" customHeight="1">
      <c r="A23" s="8" t="s">
        <v>2658</v>
      </c>
      <c r="B23" s="76">
        <v>45459</v>
      </c>
      <c r="C23" s="80" t="s">
        <v>3916</v>
      </c>
      <c r="D23" s="75" t="s">
        <v>749</v>
      </c>
      <c r="E23" s="6">
        <f t="shared" si="1"/>
        <v>70</v>
      </c>
      <c r="F23" s="48">
        <v>2</v>
      </c>
      <c r="G23" s="6">
        <f t="shared" si="6"/>
        <v>35</v>
      </c>
      <c r="H23" s="58">
        <f t="shared" si="3"/>
        <v>35</v>
      </c>
      <c r="J23" s="36"/>
    </row>
    <row r="24" spans="1:10" ht="15.75" customHeight="1">
      <c r="A24" s="8" t="s">
        <v>2658</v>
      </c>
      <c r="B24" s="73">
        <v>45459</v>
      </c>
      <c r="C24" s="80" t="s">
        <v>5376</v>
      </c>
      <c r="D24" s="75" t="s">
        <v>1665</v>
      </c>
      <c r="E24" s="6">
        <f t="shared" si="1"/>
        <v>69</v>
      </c>
      <c r="F24" s="48">
        <v>0</v>
      </c>
      <c r="G24" s="6" t="str">
        <f t="shared" si="6"/>
        <v/>
      </c>
      <c r="H24" s="58">
        <f t="shared" si="3"/>
        <v>69</v>
      </c>
    </row>
    <row r="25" spans="1:10" ht="15.75" customHeight="1">
      <c r="A25" s="8" t="s">
        <v>2658</v>
      </c>
      <c r="B25" s="76">
        <v>45460</v>
      </c>
      <c r="C25" s="80" t="s">
        <v>4162</v>
      </c>
      <c r="D25" s="75" t="s">
        <v>5377</v>
      </c>
      <c r="E25" s="6">
        <f t="shared" si="1"/>
        <v>68</v>
      </c>
      <c r="F25" s="48">
        <v>0</v>
      </c>
      <c r="G25" s="6" t="str">
        <f t="shared" si="6"/>
        <v/>
      </c>
      <c r="H25" s="58">
        <f t="shared" si="3"/>
        <v>68</v>
      </c>
    </row>
    <row r="26" spans="1:10" ht="15.75" customHeight="1">
      <c r="A26" s="8" t="s">
        <v>2658</v>
      </c>
      <c r="B26" s="83">
        <v>45452</v>
      </c>
      <c r="C26" s="80" t="s">
        <v>5378</v>
      </c>
      <c r="D26" s="75" t="s">
        <v>5377</v>
      </c>
      <c r="E26" s="6">
        <f t="shared" si="1"/>
        <v>68</v>
      </c>
      <c r="F26" s="48">
        <v>2</v>
      </c>
      <c r="G26" s="6">
        <f t="shared" si="6"/>
        <v>34</v>
      </c>
      <c r="H26" s="58">
        <f t="shared" si="3"/>
        <v>34</v>
      </c>
    </row>
    <row r="27" spans="1:10" ht="15.75" customHeight="1">
      <c r="A27" s="8" t="s">
        <v>2658</v>
      </c>
      <c r="B27" s="73">
        <v>45445</v>
      </c>
      <c r="C27" s="80" t="s">
        <v>4546</v>
      </c>
      <c r="D27" s="75" t="s">
        <v>5379</v>
      </c>
      <c r="E27" s="6">
        <f t="shared" si="1"/>
        <v>67.31</v>
      </c>
      <c r="F27" s="49">
        <v>2</v>
      </c>
      <c r="G27" s="6">
        <f t="shared" si="6"/>
        <v>33.655000000000001</v>
      </c>
      <c r="H27" s="58">
        <f t="shared" si="3"/>
        <v>33.655000000000001</v>
      </c>
    </row>
    <row r="28" spans="1:10" ht="15.75" customHeight="1">
      <c r="A28" s="8" t="s">
        <v>2658</v>
      </c>
      <c r="B28" s="76">
        <v>45448</v>
      </c>
      <c r="C28" s="80" t="s">
        <v>4546</v>
      </c>
      <c r="D28" s="77" t="s">
        <v>5380</v>
      </c>
      <c r="E28" s="6">
        <f t="shared" si="1"/>
        <v>66.64</v>
      </c>
      <c r="F28" s="48">
        <v>2</v>
      </c>
      <c r="G28" s="6">
        <f t="shared" si="6"/>
        <v>33.32</v>
      </c>
      <c r="H28" s="58">
        <f t="shared" si="3"/>
        <v>33.32</v>
      </c>
    </row>
    <row r="29" spans="1:10" ht="15.75" customHeight="1">
      <c r="A29" s="8" t="s">
        <v>3361</v>
      </c>
      <c r="B29" s="73">
        <v>45469</v>
      </c>
      <c r="C29" s="80" t="s">
        <v>4798</v>
      </c>
      <c r="D29" s="75" t="s">
        <v>4850</v>
      </c>
      <c r="E29" s="6">
        <f t="shared" si="1"/>
        <v>66</v>
      </c>
      <c r="F29" s="48">
        <v>2</v>
      </c>
      <c r="G29" s="6"/>
      <c r="H29" s="58">
        <f t="shared" si="3"/>
        <v>66</v>
      </c>
    </row>
    <row r="30" spans="1:10" ht="15.75" customHeight="1">
      <c r="A30" s="8" t="s">
        <v>2658</v>
      </c>
      <c r="B30" s="73">
        <v>45458</v>
      </c>
      <c r="C30" s="80" t="s">
        <v>4546</v>
      </c>
      <c r="D30" s="75" t="s">
        <v>5381</v>
      </c>
      <c r="E30" s="6">
        <f t="shared" si="1"/>
        <v>65.569999999999993</v>
      </c>
      <c r="F30" s="48">
        <v>2</v>
      </c>
      <c r="G30" s="6">
        <f t="shared" ref="G30:G150" si="7">IFERROR(E30/F30,"")</f>
        <v>32.784999999999997</v>
      </c>
      <c r="H30" s="58">
        <f t="shared" si="3"/>
        <v>32.784999999999997</v>
      </c>
    </row>
    <row r="31" spans="1:10" ht="15.75" customHeight="1">
      <c r="A31" s="8" t="s">
        <v>2658</v>
      </c>
      <c r="B31" s="76">
        <v>45456</v>
      </c>
      <c r="C31" s="80" t="s">
        <v>4546</v>
      </c>
      <c r="D31" s="75" t="s">
        <v>5382</v>
      </c>
      <c r="E31" s="6">
        <f t="shared" si="1"/>
        <v>61.48</v>
      </c>
      <c r="F31" s="48">
        <v>2</v>
      </c>
      <c r="G31" s="6">
        <f t="shared" si="7"/>
        <v>30.74</v>
      </c>
      <c r="H31" s="58">
        <f t="shared" si="3"/>
        <v>30.74</v>
      </c>
    </row>
    <row r="32" spans="1:10" ht="15.75" customHeight="1">
      <c r="A32" s="8" t="s">
        <v>2658</v>
      </c>
      <c r="B32" s="73">
        <v>45449</v>
      </c>
      <c r="C32" s="80" t="s">
        <v>5383</v>
      </c>
      <c r="D32" s="75" t="s">
        <v>1671</v>
      </c>
      <c r="E32" s="6">
        <f t="shared" si="1"/>
        <v>60.8</v>
      </c>
      <c r="F32" s="48">
        <v>2</v>
      </c>
      <c r="G32" s="6">
        <f t="shared" si="7"/>
        <v>30.4</v>
      </c>
      <c r="H32" s="58">
        <f t="shared" si="3"/>
        <v>30.4</v>
      </c>
    </row>
    <row r="33" spans="1:8" ht="15.75" customHeight="1">
      <c r="A33" s="8" t="s">
        <v>2658</v>
      </c>
      <c r="B33" s="73">
        <v>45458</v>
      </c>
      <c r="C33" s="80" t="s">
        <v>1126</v>
      </c>
      <c r="D33" s="75" t="s">
        <v>5384</v>
      </c>
      <c r="E33" s="6">
        <f t="shared" si="1"/>
        <v>58.9</v>
      </c>
      <c r="F33" s="49">
        <v>2</v>
      </c>
      <c r="G33" s="6">
        <f t="shared" si="7"/>
        <v>29.45</v>
      </c>
      <c r="H33" s="58">
        <f t="shared" si="3"/>
        <v>29.45</v>
      </c>
    </row>
    <row r="34" spans="1:8" ht="15.75" customHeight="1">
      <c r="A34" s="8" t="s">
        <v>2658</v>
      </c>
      <c r="B34" s="73">
        <v>45451</v>
      </c>
      <c r="C34" s="80" t="s">
        <v>13</v>
      </c>
      <c r="D34" s="77" t="s">
        <v>5385</v>
      </c>
      <c r="E34" s="6">
        <f t="shared" si="1"/>
        <v>58.39</v>
      </c>
      <c r="F34" s="48">
        <v>1</v>
      </c>
      <c r="G34" s="6">
        <f t="shared" si="7"/>
        <v>58.39</v>
      </c>
      <c r="H34" s="58">
        <f t="shared" si="3"/>
        <v>0</v>
      </c>
    </row>
    <row r="35" spans="1:8" ht="15.75" customHeight="1">
      <c r="A35" s="8" t="s">
        <v>2658</v>
      </c>
      <c r="B35" s="73">
        <v>45463</v>
      </c>
      <c r="C35" s="80" t="s">
        <v>4973</v>
      </c>
      <c r="D35" s="75" t="s">
        <v>2612</v>
      </c>
      <c r="E35" s="6">
        <f t="shared" si="1"/>
        <v>56.5</v>
      </c>
      <c r="F35" s="48">
        <v>2</v>
      </c>
      <c r="G35" s="6">
        <f t="shared" si="7"/>
        <v>28.25</v>
      </c>
      <c r="H35" s="58">
        <f t="shared" si="3"/>
        <v>28.25</v>
      </c>
    </row>
    <row r="36" spans="1:8" ht="15.75" customHeight="1">
      <c r="A36" s="8" t="s">
        <v>2658</v>
      </c>
      <c r="B36" s="73">
        <v>45451</v>
      </c>
      <c r="C36" s="80" t="s">
        <v>5386</v>
      </c>
      <c r="D36" s="75" t="s">
        <v>5387</v>
      </c>
      <c r="E36" s="6">
        <f t="shared" si="1"/>
        <v>54.65</v>
      </c>
      <c r="F36" s="48">
        <v>2</v>
      </c>
      <c r="G36" s="6">
        <f t="shared" si="7"/>
        <v>27.324999999999999</v>
      </c>
      <c r="H36" s="58">
        <f t="shared" si="3"/>
        <v>27.324999999999999</v>
      </c>
    </row>
    <row r="37" spans="1:8" ht="15.75" customHeight="1">
      <c r="A37" s="8" t="s">
        <v>2658</v>
      </c>
      <c r="B37" s="76">
        <v>45456</v>
      </c>
      <c r="C37" s="80" t="s">
        <v>5388</v>
      </c>
      <c r="D37" s="75" t="s">
        <v>5389</v>
      </c>
      <c r="E37" s="6">
        <f t="shared" si="1"/>
        <v>53.96</v>
      </c>
      <c r="F37" s="48">
        <v>2</v>
      </c>
      <c r="G37" s="6">
        <f t="shared" si="7"/>
        <v>26.98</v>
      </c>
      <c r="H37" s="58">
        <f t="shared" si="3"/>
        <v>26.98</v>
      </c>
    </row>
    <row r="38" spans="1:8" ht="15.75" customHeight="1">
      <c r="A38" s="8" t="s">
        <v>2658</v>
      </c>
      <c r="B38" s="76">
        <v>45450</v>
      </c>
      <c r="C38" s="80" t="s">
        <v>4517</v>
      </c>
      <c r="D38" s="75" t="s">
        <v>5026</v>
      </c>
      <c r="E38" s="6">
        <f t="shared" si="1"/>
        <v>51.86</v>
      </c>
      <c r="F38" s="48">
        <v>2</v>
      </c>
      <c r="G38" s="6">
        <f t="shared" si="7"/>
        <v>25.93</v>
      </c>
      <c r="H38" s="58">
        <f t="shared" si="3"/>
        <v>25.93</v>
      </c>
    </row>
    <row r="39" spans="1:8" ht="15.75" customHeight="1">
      <c r="A39" s="8" t="s">
        <v>2658</v>
      </c>
      <c r="B39" s="76">
        <v>45444</v>
      </c>
      <c r="C39" s="80" t="s">
        <v>3415</v>
      </c>
      <c r="D39" s="75" t="s">
        <v>5390</v>
      </c>
      <c r="E39" s="6">
        <f t="shared" si="1"/>
        <v>50.61</v>
      </c>
      <c r="F39" s="48">
        <v>2</v>
      </c>
      <c r="G39" s="6">
        <f t="shared" si="7"/>
        <v>25.305</v>
      </c>
      <c r="H39" s="58">
        <f t="shared" si="3"/>
        <v>25.305</v>
      </c>
    </row>
    <row r="40" spans="1:8" ht="15.75" customHeight="1">
      <c r="A40" s="8" t="s">
        <v>2658</v>
      </c>
      <c r="B40" s="73">
        <v>45462</v>
      </c>
      <c r="C40" s="80" t="s">
        <v>2464</v>
      </c>
      <c r="D40" s="77" t="s">
        <v>77</v>
      </c>
      <c r="E40" s="6">
        <f t="shared" si="1"/>
        <v>50</v>
      </c>
      <c r="F40" s="48">
        <v>2</v>
      </c>
      <c r="G40" s="6">
        <f t="shared" si="7"/>
        <v>25</v>
      </c>
      <c r="H40" s="58">
        <f t="shared" si="3"/>
        <v>25</v>
      </c>
    </row>
    <row r="41" spans="1:8" ht="15.75" customHeight="1">
      <c r="A41" s="8" t="s">
        <v>2658</v>
      </c>
      <c r="B41" s="73">
        <v>45460</v>
      </c>
      <c r="C41" s="80" t="s">
        <v>5391</v>
      </c>
      <c r="D41" s="75" t="s">
        <v>2</v>
      </c>
      <c r="E41" s="6">
        <f t="shared" si="1"/>
        <v>45.9</v>
      </c>
      <c r="F41" s="48">
        <v>2</v>
      </c>
      <c r="G41" s="6">
        <f t="shared" si="7"/>
        <v>22.95</v>
      </c>
      <c r="H41" s="58">
        <f t="shared" si="3"/>
        <v>22.95</v>
      </c>
    </row>
    <row r="42" spans="1:8" ht="15.75" customHeight="1">
      <c r="A42" s="8" t="s">
        <v>2658</v>
      </c>
      <c r="B42" s="76">
        <v>45448</v>
      </c>
      <c r="C42" s="80" t="s">
        <v>3397</v>
      </c>
      <c r="D42" s="75" t="s">
        <v>4356</v>
      </c>
      <c r="E42" s="6">
        <f t="shared" si="1"/>
        <v>43</v>
      </c>
      <c r="F42" s="48">
        <v>2</v>
      </c>
      <c r="G42" s="6">
        <f t="shared" si="7"/>
        <v>21.5</v>
      </c>
      <c r="H42" s="58">
        <f t="shared" si="3"/>
        <v>21.5</v>
      </c>
    </row>
    <row r="43" spans="1:8" ht="15.75" customHeight="1">
      <c r="A43" s="8" t="s">
        <v>2658</v>
      </c>
      <c r="B43" s="73">
        <v>45474</v>
      </c>
      <c r="C43" s="80" t="s">
        <v>1175</v>
      </c>
      <c r="D43" s="75" t="s">
        <v>5392</v>
      </c>
      <c r="E43" s="6">
        <f t="shared" si="1"/>
        <v>39.6</v>
      </c>
      <c r="F43" s="48">
        <v>2</v>
      </c>
      <c r="G43" s="6">
        <f t="shared" si="7"/>
        <v>19.8</v>
      </c>
      <c r="H43" s="58">
        <f t="shared" si="3"/>
        <v>19.8</v>
      </c>
    </row>
    <row r="44" spans="1:8" ht="15.75" customHeight="1">
      <c r="A44" s="8" t="s">
        <v>2658</v>
      </c>
      <c r="B44" s="73">
        <v>45451</v>
      </c>
      <c r="C44" s="80" t="s">
        <v>5393</v>
      </c>
      <c r="D44" s="75" t="s">
        <v>1176</v>
      </c>
      <c r="E44" s="6">
        <f t="shared" si="1"/>
        <v>38.9</v>
      </c>
      <c r="F44" s="48">
        <v>1</v>
      </c>
      <c r="G44" s="6">
        <f t="shared" si="7"/>
        <v>38.9</v>
      </c>
      <c r="H44" s="58">
        <f t="shared" si="3"/>
        <v>0</v>
      </c>
    </row>
    <row r="45" spans="1:8" ht="15.75" customHeight="1">
      <c r="A45" s="8" t="s">
        <v>2658</v>
      </c>
      <c r="B45" s="73">
        <v>45469</v>
      </c>
      <c r="C45" s="80" t="s">
        <v>3989</v>
      </c>
      <c r="D45" s="75" t="s">
        <v>5394</v>
      </c>
      <c r="E45" s="6">
        <f t="shared" si="1"/>
        <v>38.6</v>
      </c>
      <c r="F45" s="48">
        <v>0</v>
      </c>
      <c r="G45" s="6" t="str">
        <f t="shared" si="7"/>
        <v/>
      </c>
      <c r="H45" s="58">
        <f t="shared" si="3"/>
        <v>38.6</v>
      </c>
    </row>
    <row r="46" spans="1:8" ht="15.75" customHeight="1">
      <c r="A46" s="8" t="s">
        <v>2658</v>
      </c>
      <c r="B46" s="73">
        <v>45475</v>
      </c>
      <c r="C46" s="80" t="s">
        <v>5313</v>
      </c>
      <c r="D46" s="75" t="s">
        <v>1685</v>
      </c>
      <c r="E46" s="6">
        <f t="shared" si="1"/>
        <v>35</v>
      </c>
      <c r="F46" s="48">
        <v>0</v>
      </c>
      <c r="G46" s="6" t="str">
        <f t="shared" si="7"/>
        <v/>
      </c>
      <c r="H46" s="58">
        <f t="shared" si="3"/>
        <v>35</v>
      </c>
    </row>
    <row r="47" spans="1:8" ht="15.75" customHeight="1">
      <c r="A47" s="8" t="s">
        <v>2658</v>
      </c>
      <c r="B47" s="73">
        <v>45454</v>
      </c>
      <c r="C47" s="80" t="s">
        <v>3415</v>
      </c>
      <c r="D47" s="75" t="s">
        <v>5395</v>
      </c>
      <c r="E47" s="6">
        <f t="shared" si="1"/>
        <v>34.32</v>
      </c>
      <c r="F47" s="48">
        <v>2</v>
      </c>
      <c r="G47" s="6">
        <f t="shared" si="7"/>
        <v>17.16</v>
      </c>
      <c r="H47" s="58">
        <f t="shared" si="3"/>
        <v>17.16</v>
      </c>
    </row>
    <row r="48" spans="1:8" ht="15.75" customHeight="1">
      <c r="A48" s="8" t="s">
        <v>2658</v>
      </c>
      <c r="B48" s="73">
        <v>45466</v>
      </c>
      <c r="C48" s="80" t="s">
        <v>5396</v>
      </c>
      <c r="D48" s="75" t="s">
        <v>5397</v>
      </c>
      <c r="E48" s="6">
        <f t="shared" si="1"/>
        <v>33.39</v>
      </c>
      <c r="F48" s="49">
        <v>2</v>
      </c>
      <c r="G48" s="6">
        <f t="shared" si="7"/>
        <v>16.695</v>
      </c>
      <c r="H48" s="58">
        <f t="shared" si="3"/>
        <v>16.695</v>
      </c>
    </row>
    <row r="49" spans="1:8" ht="15.75" customHeight="1">
      <c r="A49" s="8" t="s">
        <v>2658</v>
      </c>
      <c r="B49" s="76">
        <v>45474</v>
      </c>
      <c r="C49" s="80" t="s">
        <v>3684</v>
      </c>
      <c r="D49" s="75" t="s">
        <v>5398</v>
      </c>
      <c r="E49" s="6">
        <f t="shared" si="1"/>
        <v>32.32</v>
      </c>
      <c r="F49" s="48">
        <v>2</v>
      </c>
      <c r="G49" s="6">
        <f t="shared" si="7"/>
        <v>16.16</v>
      </c>
      <c r="H49" s="58">
        <f t="shared" si="3"/>
        <v>16.16</v>
      </c>
    </row>
    <row r="50" spans="1:8" ht="15.75" customHeight="1">
      <c r="A50" s="8" t="s">
        <v>2658</v>
      </c>
      <c r="B50" s="73">
        <v>45461</v>
      </c>
      <c r="C50" s="80" t="s">
        <v>5088</v>
      </c>
      <c r="D50" s="75" t="s">
        <v>1226</v>
      </c>
      <c r="E50" s="6">
        <f t="shared" si="1"/>
        <v>31.8</v>
      </c>
      <c r="F50" s="48">
        <v>2</v>
      </c>
      <c r="G50" s="6">
        <f t="shared" si="7"/>
        <v>15.9</v>
      </c>
      <c r="H50" s="58">
        <f t="shared" si="3"/>
        <v>15.9</v>
      </c>
    </row>
    <row r="51" spans="1:8" ht="15.75" customHeight="1">
      <c r="A51" s="8" t="s">
        <v>2658</v>
      </c>
      <c r="B51" s="76">
        <v>45475</v>
      </c>
      <c r="C51" s="80" t="s">
        <v>5388</v>
      </c>
      <c r="D51" s="75" t="s">
        <v>5399</v>
      </c>
      <c r="E51" s="6">
        <f t="shared" si="1"/>
        <v>31.17</v>
      </c>
      <c r="F51" s="48">
        <v>2</v>
      </c>
      <c r="G51" s="6">
        <f t="shared" si="7"/>
        <v>15.585000000000001</v>
      </c>
      <c r="H51" s="58">
        <f t="shared" si="3"/>
        <v>15.585000000000001</v>
      </c>
    </row>
    <row r="52" spans="1:8" ht="15.75" customHeight="1">
      <c r="A52" s="8" t="s">
        <v>2658</v>
      </c>
      <c r="B52" s="76">
        <v>45455</v>
      </c>
      <c r="C52" s="80" t="s">
        <v>5400</v>
      </c>
      <c r="D52" s="75" t="s">
        <v>709</v>
      </c>
      <c r="E52" s="6">
        <f t="shared" si="1"/>
        <v>30</v>
      </c>
      <c r="F52" s="48">
        <v>0</v>
      </c>
      <c r="G52" s="6" t="str">
        <f t="shared" si="7"/>
        <v/>
      </c>
      <c r="H52" s="58">
        <f t="shared" si="3"/>
        <v>30</v>
      </c>
    </row>
    <row r="53" spans="1:8" ht="15.75" customHeight="1">
      <c r="A53" s="8" t="s">
        <v>2658</v>
      </c>
      <c r="B53" s="73">
        <v>45463</v>
      </c>
      <c r="C53" s="80" t="s">
        <v>3169</v>
      </c>
      <c r="D53" s="75" t="s">
        <v>5401</v>
      </c>
      <c r="E53" s="6">
        <f t="shared" si="1"/>
        <v>29.33</v>
      </c>
      <c r="F53" s="49">
        <v>2</v>
      </c>
      <c r="G53" s="6">
        <f t="shared" si="7"/>
        <v>14.664999999999999</v>
      </c>
      <c r="H53" s="58">
        <f t="shared" si="3"/>
        <v>14.664999999999999</v>
      </c>
    </row>
    <row r="54" spans="1:8" ht="15.75" customHeight="1">
      <c r="A54" s="8" t="s">
        <v>2658</v>
      </c>
      <c r="B54" s="73">
        <v>45457</v>
      </c>
      <c r="C54" s="80" t="s">
        <v>5402</v>
      </c>
      <c r="D54" s="75" t="s">
        <v>1582</v>
      </c>
      <c r="E54" s="6">
        <f t="shared" si="1"/>
        <v>28</v>
      </c>
      <c r="F54" s="49">
        <v>2</v>
      </c>
      <c r="G54" s="6">
        <f t="shared" si="7"/>
        <v>14</v>
      </c>
      <c r="H54" s="58">
        <f t="shared" si="3"/>
        <v>14</v>
      </c>
    </row>
    <row r="55" spans="1:8" ht="15.75" customHeight="1">
      <c r="A55" s="8" t="s">
        <v>2658</v>
      </c>
      <c r="B55" s="76">
        <v>45445</v>
      </c>
      <c r="C55" s="80" t="s">
        <v>2404</v>
      </c>
      <c r="D55" s="75" t="s">
        <v>95</v>
      </c>
      <c r="E55" s="6">
        <f t="shared" si="1"/>
        <v>27</v>
      </c>
      <c r="F55" s="48">
        <v>0</v>
      </c>
      <c r="G55" s="6" t="str">
        <f t="shared" si="7"/>
        <v/>
      </c>
      <c r="H55" s="58">
        <f t="shared" si="3"/>
        <v>27</v>
      </c>
    </row>
    <row r="56" spans="1:8" ht="15.75" customHeight="1">
      <c r="A56" s="8" t="s">
        <v>2658</v>
      </c>
      <c r="B56" s="73">
        <v>45450</v>
      </c>
      <c r="C56" s="80" t="s">
        <v>2732</v>
      </c>
      <c r="D56" s="75" t="s">
        <v>5141</v>
      </c>
      <c r="E56" s="6">
        <f t="shared" si="1"/>
        <v>25.98</v>
      </c>
      <c r="F56" s="48">
        <v>2</v>
      </c>
      <c r="G56" s="6">
        <f t="shared" si="7"/>
        <v>12.99</v>
      </c>
      <c r="H56" s="58">
        <f t="shared" si="3"/>
        <v>12.99</v>
      </c>
    </row>
    <row r="57" spans="1:8" ht="15.75" customHeight="1">
      <c r="A57" s="8" t="s">
        <v>2658</v>
      </c>
      <c r="B57" s="73">
        <v>45468</v>
      </c>
      <c r="C57" s="80" t="s">
        <v>5403</v>
      </c>
      <c r="D57" s="75" t="s">
        <v>3268</v>
      </c>
      <c r="E57" s="6">
        <f t="shared" si="1"/>
        <v>25.6</v>
      </c>
      <c r="F57" s="48">
        <v>2</v>
      </c>
      <c r="G57" s="6">
        <f t="shared" si="7"/>
        <v>12.8</v>
      </c>
      <c r="H57" s="58">
        <f t="shared" si="3"/>
        <v>12.8</v>
      </c>
    </row>
    <row r="58" spans="1:8" ht="15.75" customHeight="1">
      <c r="A58" s="8" t="s">
        <v>2658</v>
      </c>
      <c r="B58" s="73">
        <v>45451</v>
      </c>
      <c r="C58" s="80" t="s">
        <v>4730</v>
      </c>
      <c r="D58" s="75" t="s">
        <v>692</v>
      </c>
      <c r="E58" s="6">
        <f t="shared" si="1"/>
        <v>25</v>
      </c>
      <c r="F58" s="48">
        <v>2</v>
      </c>
      <c r="G58" s="6">
        <f t="shared" si="7"/>
        <v>12.5</v>
      </c>
      <c r="H58" s="58">
        <f t="shared" si="3"/>
        <v>12.5</v>
      </c>
    </row>
    <row r="59" spans="1:8" ht="15.75" customHeight="1">
      <c r="A59" s="8" t="s">
        <v>2658</v>
      </c>
      <c r="B59" s="73">
        <v>45448</v>
      </c>
      <c r="C59" s="80" t="s">
        <v>2083</v>
      </c>
      <c r="D59" s="75" t="s">
        <v>513</v>
      </c>
      <c r="E59" s="6">
        <f t="shared" si="1"/>
        <v>24</v>
      </c>
      <c r="F59" s="48">
        <v>2</v>
      </c>
      <c r="G59" s="6">
        <f t="shared" si="7"/>
        <v>12</v>
      </c>
      <c r="H59" s="58">
        <f t="shared" si="3"/>
        <v>12</v>
      </c>
    </row>
    <row r="60" spans="1:8" ht="15.75" customHeight="1">
      <c r="A60" s="8" t="s">
        <v>2658</v>
      </c>
      <c r="B60" s="73">
        <v>45469</v>
      </c>
      <c r="C60" s="80" t="s">
        <v>3397</v>
      </c>
      <c r="D60" s="75" t="s">
        <v>4711</v>
      </c>
      <c r="E60" s="6">
        <f t="shared" si="1"/>
        <v>23.55</v>
      </c>
      <c r="F60" s="48">
        <v>2</v>
      </c>
      <c r="G60" s="6">
        <f t="shared" si="7"/>
        <v>11.775</v>
      </c>
      <c r="H60" s="58">
        <f t="shared" si="3"/>
        <v>11.775</v>
      </c>
    </row>
    <row r="61" spans="1:8" ht="15.75" customHeight="1">
      <c r="A61" s="8" t="s">
        <v>2658</v>
      </c>
      <c r="B61" s="73">
        <v>45475</v>
      </c>
      <c r="C61" s="80" t="s">
        <v>5404</v>
      </c>
      <c r="D61" s="75" t="s">
        <v>2770</v>
      </c>
      <c r="E61" s="6">
        <f t="shared" si="1"/>
        <v>23</v>
      </c>
      <c r="F61" s="48">
        <v>2</v>
      </c>
      <c r="G61" s="6">
        <f t="shared" si="7"/>
        <v>11.5</v>
      </c>
      <c r="H61" s="58">
        <f t="shared" si="3"/>
        <v>11.5</v>
      </c>
    </row>
    <row r="62" spans="1:8" ht="15.75" customHeight="1">
      <c r="A62" s="8" t="s">
        <v>2658</v>
      </c>
      <c r="B62" s="73">
        <v>45446</v>
      </c>
      <c r="C62" s="80" t="s">
        <v>5405</v>
      </c>
      <c r="D62" s="75" t="s">
        <v>648</v>
      </c>
      <c r="E62" s="6">
        <f t="shared" si="1"/>
        <v>22</v>
      </c>
      <c r="F62" s="48">
        <v>0</v>
      </c>
      <c r="G62" s="6" t="str">
        <f t="shared" si="7"/>
        <v/>
      </c>
      <c r="H62" s="58">
        <f t="shared" si="3"/>
        <v>22</v>
      </c>
    </row>
    <row r="63" spans="1:8" ht="15.75" customHeight="1">
      <c r="A63" s="8" t="s">
        <v>2658</v>
      </c>
      <c r="B63" s="76">
        <v>45473</v>
      </c>
      <c r="C63" s="80" t="s">
        <v>5406</v>
      </c>
      <c r="D63" s="75" t="s">
        <v>648</v>
      </c>
      <c r="E63" s="6">
        <f t="shared" si="1"/>
        <v>22</v>
      </c>
      <c r="F63" s="48">
        <v>2</v>
      </c>
      <c r="G63" s="6">
        <f t="shared" si="7"/>
        <v>11</v>
      </c>
      <c r="H63" s="58">
        <f t="shared" si="3"/>
        <v>11</v>
      </c>
    </row>
    <row r="64" spans="1:8" ht="15.75" customHeight="1">
      <c r="A64" s="8" t="s">
        <v>2658</v>
      </c>
      <c r="B64" s="76">
        <v>45460</v>
      </c>
      <c r="C64" s="80" t="s">
        <v>4973</v>
      </c>
      <c r="D64" s="75" t="s">
        <v>19</v>
      </c>
      <c r="E64" s="6">
        <f t="shared" si="1"/>
        <v>20.36</v>
      </c>
      <c r="F64" s="48">
        <v>2</v>
      </c>
      <c r="G64" s="6">
        <f t="shared" si="7"/>
        <v>10.18</v>
      </c>
      <c r="H64" s="58">
        <f t="shared" si="3"/>
        <v>10.18</v>
      </c>
    </row>
    <row r="65" spans="1:8" ht="15.75" customHeight="1">
      <c r="A65" s="8" t="s">
        <v>2658</v>
      </c>
      <c r="B65" s="73">
        <v>45476</v>
      </c>
      <c r="C65" s="80" t="s">
        <v>4889</v>
      </c>
      <c r="D65" s="75" t="s">
        <v>471</v>
      </c>
      <c r="E65" s="6">
        <f t="shared" si="1"/>
        <v>20</v>
      </c>
      <c r="F65" s="48">
        <v>0</v>
      </c>
      <c r="G65" s="6" t="str">
        <f t="shared" si="7"/>
        <v/>
      </c>
      <c r="H65" s="58">
        <f t="shared" si="3"/>
        <v>20</v>
      </c>
    </row>
    <row r="66" spans="1:8" ht="15.75" customHeight="1">
      <c r="A66" s="8" t="s">
        <v>2658</v>
      </c>
      <c r="B66" s="76">
        <v>45452</v>
      </c>
      <c r="C66" s="80" t="s">
        <v>5402</v>
      </c>
      <c r="D66" s="75" t="s">
        <v>471</v>
      </c>
      <c r="E66" s="6">
        <f t="shared" si="1"/>
        <v>20</v>
      </c>
      <c r="F66" s="48">
        <v>2</v>
      </c>
      <c r="G66" s="6">
        <f t="shared" si="7"/>
        <v>10</v>
      </c>
      <c r="H66" s="58">
        <f t="shared" si="3"/>
        <v>10</v>
      </c>
    </row>
    <row r="67" spans="1:8" ht="15.75" customHeight="1">
      <c r="A67" s="8" t="s">
        <v>2658</v>
      </c>
      <c r="B67" s="73">
        <v>45474</v>
      </c>
      <c r="C67" s="80" t="s">
        <v>5407</v>
      </c>
      <c r="D67" s="75" t="s">
        <v>21</v>
      </c>
      <c r="E67" s="6">
        <f t="shared" si="1"/>
        <v>19.899999999999999</v>
      </c>
      <c r="F67" s="48">
        <v>2</v>
      </c>
      <c r="G67" s="6">
        <f t="shared" si="7"/>
        <v>9.9499999999999993</v>
      </c>
      <c r="H67" s="58">
        <f t="shared" si="3"/>
        <v>9.9499999999999993</v>
      </c>
    </row>
    <row r="68" spans="1:8" ht="15.75" customHeight="1">
      <c r="A68" s="8" t="s">
        <v>2658</v>
      </c>
      <c r="B68" s="76">
        <v>45449</v>
      </c>
      <c r="C68" s="80" t="s">
        <v>5408</v>
      </c>
      <c r="D68" s="75" t="s">
        <v>1217</v>
      </c>
      <c r="E68" s="6">
        <f t="shared" si="1"/>
        <v>19.8</v>
      </c>
      <c r="F68" s="48">
        <v>2</v>
      </c>
      <c r="G68" s="6">
        <f t="shared" si="7"/>
        <v>9.9</v>
      </c>
      <c r="H68" s="58">
        <f t="shared" si="3"/>
        <v>9.9</v>
      </c>
    </row>
    <row r="69" spans="1:8" ht="15.75" customHeight="1">
      <c r="A69" s="8" t="s">
        <v>2658</v>
      </c>
      <c r="B69" s="76">
        <v>45462</v>
      </c>
      <c r="C69" s="80" t="s">
        <v>5408</v>
      </c>
      <c r="D69" s="75" t="s">
        <v>1217</v>
      </c>
      <c r="E69" s="6">
        <f t="shared" si="1"/>
        <v>19.8</v>
      </c>
      <c r="F69" s="48">
        <v>2</v>
      </c>
      <c r="G69" s="6">
        <f t="shared" si="7"/>
        <v>9.9</v>
      </c>
      <c r="H69" s="58">
        <f t="shared" si="3"/>
        <v>9.9</v>
      </c>
    </row>
    <row r="70" spans="1:8" ht="15.75" customHeight="1">
      <c r="A70" s="8" t="s">
        <v>2658</v>
      </c>
      <c r="B70" s="76">
        <v>45459</v>
      </c>
      <c r="C70" s="80" t="s">
        <v>5088</v>
      </c>
      <c r="D70" s="75" t="s">
        <v>919</v>
      </c>
      <c r="E70" s="6">
        <f t="shared" si="1"/>
        <v>18.899999999999999</v>
      </c>
      <c r="F70" s="48">
        <v>2</v>
      </c>
      <c r="G70" s="6">
        <f t="shared" si="7"/>
        <v>9.4499999999999993</v>
      </c>
      <c r="H70" s="58">
        <f t="shared" si="3"/>
        <v>9.4499999999999993</v>
      </c>
    </row>
    <row r="71" spans="1:8" ht="15.75" customHeight="1">
      <c r="A71" s="8" t="s">
        <v>2658</v>
      </c>
      <c r="B71" s="76">
        <v>45469</v>
      </c>
      <c r="C71" s="80" t="s">
        <v>3397</v>
      </c>
      <c r="D71" s="75" t="s">
        <v>5409</v>
      </c>
      <c r="E71" s="6">
        <f t="shared" si="1"/>
        <v>18.77</v>
      </c>
      <c r="F71" s="48">
        <v>2</v>
      </c>
      <c r="G71" s="6">
        <f t="shared" si="7"/>
        <v>9.3849999999999998</v>
      </c>
      <c r="H71" s="58">
        <f t="shared" si="3"/>
        <v>9.3849999999999998</v>
      </c>
    </row>
    <row r="72" spans="1:8" ht="15.75" customHeight="1">
      <c r="A72" s="8" t="s">
        <v>2658</v>
      </c>
      <c r="B72" s="73">
        <v>45470</v>
      </c>
      <c r="C72" s="80" t="s">
        <v>4288</v>
      </c>
      <c r="D72" s="77" t="s">
        <v>5166</v>
      </c>
      <c r="E72" s="6">
        <f t="shared" si="1"/>
        <v>18.46</v>
      </c>
      <c r="F72" s="48">
        <v>2</v>
      </c>
      <c r="G72" s="6">
        <f t="shared" si="7"/>
        <v>9.23</v>
      </c>
      <c r="H72" s="58">
        <f t="shared" si="3"/>
        <v>9.23</v>
      </c>
    </row>
    <row r="73" spans="1:8" ht="15.75" customHeight="1">
      <c r="A73" s="8" t="s">
        <v>2658</v>
      </c>
      <c r="B73" s="73">
        <v>45473</v>
      </c>
      <c r="C73" s="80" t="s">
        <v>2404</v>
      </c>
      <c r="D73" s="75" t="s">
        <v>5410</v>
      </c>
      <c r="E73" s="6">
        <f t="shared" si="1"/>
        <v>17.989999999999998</v>
      </c>
      <c r="F73" s="48">
        <v>0</v>
      </c>
      <c r="G73" s="6" t="str">
        <f t="shared" si="7"/>
        <v/>
      </c>
      <c r="H73" s="58">
        <f t="shared" si="3"/>
        <v>17.989999999999998</v>
      </c>
    </row>
    <row r="74" spans="1:8" ht="15.75" customHeight="1">
      <c r="A74" s="8" t="s">
        <v>2658</v>
      </c>
      <c r="B74" s="73">
        <v>45460</v>
      </c>
      <c r="C74" s="80" t="s">
        <v>4006</v>
      </c>
      <c r="D74" s="75" t="s">
        <v>1942</v>
      </c>
      <c r="E74" s="6">
        <f t="shared" si="1"/>
        <v>17.3</v>
      </c>
      <c r="F74" s="48">
        <v>2</v>
      </c>
      <c r="G74" s="6">
        <f t="shared" si="7"/>
        <v>8.65</v>
      </c>
      <c r="H74" s="58">
        <f t="shared" si="3"/>
        <v>8.65</v>
      </c>
    </row>
    <row r="75" spans="1:8" ht="15.75" customHeight="1">
      <c r="A75" s="8" t="s">
        <v>2658</v>
      </c>
      <c r="B75" s="73">
        <v>45470</v>
      </c>
      <c r="C75" s="80" t="s">
        <v>4546</v>
      </c>
      <c r="D75" s="75" t="s">
        <v>5411</v>
      </c>
      <c r="E75" s="6">
        <f t="shared" si="1"/>
        <v>17.059999999999999</v>
      </c>
      <c r="F75" s="48">
        <v>2</v>
      </c>
      <c r="G75" s="6">
        <f t="shared" si="7"/>
        <v>8.5299999999999994</v>
      </c>
      <c r="H75" s="58">
        <f t="shared" si="3"/>
        <v>8.5299999999999994</v>
      </c>
    </row>
    <row r="76" spans="1:8" ht="15.75" customHeight="1">
      <c r="A76" s="8" t="s">
        <v>2658</v>
      </c>
      <c r="B76" s="76">
        <v>45457</v>
      </c>
      <c r="C76" s="80" t="s">
        <v>5042</v>
      </c>
      <c r="D76" s="75" t="s">
        <v>2229</v>
      </c>
      <c r="E76" s="6">
        <f t="shared" si="1"/>
        <v>17</v>
      </c>
      <c r="F76" s="48">
        <v>2</v>
      </c>
      <c r="G76" s="6">
        <f t="shared" si="7"/>
        <v>8.5</v>
      </c>
      <c r="H76" s="58">
        <f t="shared" si="3"/>
        <v>8.5</v>
      </c>
    </row>
    <row r="77" spans="1:8" ht="15.75" customHeight="1">
      <c r="A77" s="8" t="s">
        <v>2658</v>
      </c>
      <c r="B77" s="76">
        <v>45475</v>
      </c>
      <c r="C77" s="80" t="s">
        <v>2062</v>
      </c>
      <c r="D77" s="75" t="s">
        <v>2216</v>
      </c>
      <c r="E77" s="6">
        <f t="shared" si="1"/>
        <v>16.350000000000001</v>
      </c>
      <c r="F77" s="48">
        <v>2</v>
      </c>
      <c r="G77" s="6">
        <f t="shared" si="7"/>
        <v>8.1750000000000007</v>
      </c>
      <c r="H77" s="58">
        <f t="shared" si="3"/>
        <v>8.1750000000000007</v>
      </c>
    </row>
    <row r="78" spans="1:8" ht="15.75" customHeight="1">
      <c r="A78" s="8" t="s">
        <v>2658</v>
      </c>
      <c r="B78" s="76">
        <v>45470</v>
      </c>
      <c r="C78" s="80" t="s">
        <v>4288</v>
      </c>
      <c r="D78" s="75" t="s">
        <v>5412</v>
      </c>
      <c r="E78" s="6">
        <f t="shared" si="1"/>
        <v>15.47</v>
      </c>
      <c r="F78" s="48">
        <v>2</v>
      </c>
      <c r="G78" s="6">
        <f t="shared" si="7"/>
        <v>7.7350000000000003</v>
      </c>
      <c r="H78" s="58">
        <f t="shared" si="3"/>
        <v>7.7350000000000003</v>
      </c>
    </row>
    <row r="79" spans="1:8" ht="15.75" customHeight="1">
      <c r="A79" s="8" t="s">
        <v>2658</v>
      </c>
      <c r="B79" s="73">
        <v>45448</v>
      </c>
      <c r="C79" s="80" t="s">
        <v>5413</v>
      </c>
      <c r="D79" s="75" t="s">
        <v>2832</v>
      </c>
      <c r="E79" s="6">
        <f t="shared" si="1"/>
        <v>15.13</v>
      </c>
      <c r="F79" s="48">
        <v>2</v>
      </c>
      <c r="G79" s="6">
        <f t="shared" si="7"/>
        <v>7.5650000000000004</v>
      </c>
      <c r="H79" s="58">
        <f t="shared" si="3"/>
        <v>7.5650000000000004</v>
      </c>
    </row>
    <row r="80" spans="1:8" ht="15.75" customHeight="1">
      <c r="A80" s="8" t="s">
        <v>2658</v>
      </c>
      <c r="B80" s="73">
        <v>45464</v>
      </c>
      <c r="C80" s="80" t="s">
        <v>5414</v>
      </c>
      <c r="D80" s="75" t="s">
        <v>773</v>
      </c>
      <c r="E80" s="6">
        <f t="shared" si="1"/>
        <v>15</v>
      </c>
      <c r="F80" s="48">
        <v>1</v>
      </c>
      <c r="G80" s="6">
        <f t="shared" si="7"/>
        <v>15</v>
      </c>
      <c r="H80" s="58">
        <f t="shared" si="3"/>
        <v>0</v>
      </c>
    </row>
    <row r="81" spans="1:8" ht="15.75" customHeight="1">
      <c r="A81" s="8" t="s">
        <v>2658</v>
      </c>
      <c r="B81" s="73">
        <v>45457</v>
      </c>
      <c r="C81" s="80" t="s">
        <v>33</v>
      </c>
      <c r="D81" s="75" t="s">
        <v>1329</v>
      </c>
      <c r="E81" s="6">
        <f t="shared" si="1"/>
        <v>13.95</v>
      </c>
      <c r="F81" s="48">
        <v>0</v>
      </c>
      <c r="G81" s="6" t="str">
        <f t="shared" si="7"/>
        <v/>
      </c>
      <c r="H81" s="58">
        <f t="shared" si="3"/>
        <v>13.95</v>
      </c>
    </row>
    <row r="82" spans="1:8" ht="15.75" customHeight="1">
      <c r="A82" s="8" t="s">
        <v>2658</v>
      </c>
      <c r="B82" s="73">
        <v>45448</v>
      </c>
      <c r="C82" s="80" t="s">
        <v>3415</v>
      </c>
      <c r="D82" s="75" t="s">
        <v>1329</v>
      </c>
      <c r="E82" s="6">
        <f t="shared" si="1"/>
        <v>13.95</v>
      </c>
      <c r="F82" s="48">
        <v>2</v>
      </c>
      <c r="G82" s="6">
        <f t="shared" si="7"/>
        <v>6.9749999999999996</v>
      </c>
      <c r="H82" s="58">
        <f t="shared" si="3"/>
        <v>6.9749999999999996</v>
      </c>
    </row>
    <row r="83" spans="1:8" ht="15.75" customHeight="1">
      <c r="A83" s="8" t="s">
        <v>2658</v>
      </c>
      <c r="B83" s="76">
        <v>45455</v>
      </c>
      <c r="C83" s="80" t="s">
        <v>5138</v>
      </c>
      <c r="D83" s="75" t="s">
        <v>1092</v>
      </c>
      <c r="E83" s="6">
        <f t="shared" si="1"/>
        <v>13.9</v>
      </c>
      <c r="F83" s="49">
        <v>2</v>
      </c>
      <c r="G83" s="6">
        <f t="shared" si="7"/>
        <v>6.95</v>
      </c>
      <c r="H83" s="58">
        <f t="shared" si="3"/>
        <v>6.95</v>
      </c>
    </row>
    <row r="84" spans="1:8" ht="15.75" customHeight="1">
      <c r="A84" s="8" t="s">
        <v>2658</v>
      </c>
      <c r="B84" s="76">
        <v>45451</v>
      </c>
      <c r="C84" s="80" t="s">
        <v>3415</v>
      </c>
      <c r="D84" s="75" t="s">
        <v>5415</v>
      </c>
      <c r="E84" s="6">
        <f t="shared" si="1"/>
        <v>13.79</v>
      </c>
      <c r="F84" s="48">
        <v>2</v>
      </c>
      <c r="G84" s="6">
        <f t="shared" si="7"/>
        <v>6.8949999999999996</v>
      </c>
      <c r="H84" s="58">
        <f t="shared" si="3"/>
        <v>6.8949999999999996</v>
      </c>
    </row>
    <row r="85" spans="1:8" ht="15.75" customHeight="1">
      <c r="A85" s="8" t="s">
        <v>2658</v>
      </c>
      <c r="B85" s="76">
        <v>45452</v>
      </c>
      <c r="C85" s="80" t="s">
        <v>5042</v>
      </c>
      <c r="D85" s="75" t="s">
        <v>3281</v>
      </c>
      <c r="E85" s="6">
        <f t="shared" si="1"/>
        <v>13.6</v>
      </c>
      <c r="F85" s="48">
        <v>2</v>
      </c>
      <c r="G85" s="6">
        <f t="shared" si="7"/>
        <v>6.8</v>
      </c>
      <c r="H85" s="58">
        <f t="shared" si="3"/>
        <v>6.8</v>
      </c>
    </row>
    <row r="86" spans="1:8" ht="15.75" customHeight="1">
      <c r="A86" s="8" t="s">
        <v>2658</v>
      </c>
      <c r="B86" s="76">
        <v>45474</v>
      </c>
      <c r="C86" s="80" t="s">
        <v>1175</v>
      </c>
      <c r="D86" s="75" t="s">
        <v>3594</v>
      </c>
      <c r="E86" s="6">
        <f t="shared" si="1"/>
        <v>13.3</v>
      </c>
      <c r="F86" s="48">
        <v>2</v>
      </c>
      <c r="G86" s="6">
        <f t="shared" si="7"/>
        <v>6.65</v>
      </c>
      <c r="H86" s="58">
        <f t="shared" si="3"/>
        <v>6.65</v>
      </c>
    </row>
    <row r="87" spans="1:8" ht="15.75" customHeight="1">
      <c r="A87" s="8" t="s">
        <v>2658</v>
      </c>
      <c r="B87" s="73">
        <v>45453</v>
      </c>
      <c r="C87" s="80" t="s">
        <v>5416</v>
      </c>
      <c r="D87" s="75" t="s">
        <v>618</v>
      </c>
      <c r="E87" s="6">
        <f t="shared" si="1"/>
        <v>13</v>
      </c>
      <c r="F87" s="48">
        <v>2</v>
      </c>
      <c r="G87" s="6">
        <f t="shared" si="7"/>
        <v>6.5</v>
      </c>
      <c r="H87" s="58">
        <f t="shared" si="3"/>
        <v>6.5</v>
      </c>
    </row>
    <row r="88" spans="1:8" ht="15.75" customHeight="1">
      <c r="A88" s="8" t="s">
        <v>2658</v>
      </c>
      <c r="B88" s="73">
        <v>45459</v>
      </c>
      <c r="C88" s="80" t="s">
        <v>5088</v>
      </c>
      <c r="D88" s="75" t="s">
        <v>337</v>
      </c>
      <c r="E88" s="6">
        <f t="shared" si="1"/>
        <v>12.9</v>
      </c>
      <c r="F88" s="48">
        <v>2</v>
      </c>
      <c r="G88" s="6">
        <f t="shared" si="7"/>
        <v>6.45</v>
      </c>
      <c r="H88" s="58">
        <f t="shared" si="3"/>
        <v>6.45</v>
      </c>
    </row>
    <row r="89" spans="1:8" ht="15.75" customHeight="1">
      <c r="A89" s="8" t="s">
        <v>2658</v>
      </c>
      <c r="B89" s="73">
        <v>45448</v>
      </c>
      <c r="C89" s="80" t="s">
        <v>2062</v>
      </c>
      <c r="D89" s="75" t="s">
        <v>5417</v>
      </c>
      <c r="E89" s="6">
        <f t="shared" si="1"/>
        <v>12.82</v>
      </c>
      <c r="F89" s="48">
        <v>2</v>
      </c>
      <c r="G89" s="6">
        <f t="shared" si="7"/>
        <v>6.41</v>
      </c>
      <c r="H89" s="58">
        <f t="shared" si="3"/>
        <v>6.41</v>
      </c>
    </row>
    <row r="90" spans="1:8" ht="15.75" customHeight="1">
      <c r="A90" s="8" t="s">
        <v>2658</v>
      </c>
      <c r="B90" s="76">
        <v>45466</v>
      </c>
      <c r="C90" s="80" t="s">
        <v>3496</v>
      </c>
      <c r="D90" s="75" t="s">
        <v>932</v>
      </c>
      <c r="E90" s="6">
        <f t="shared" si="1"/>
        <v>12.81</v>
      </c>
      <c r="F90" s="48">
        <v>0</v>
      </c>
      <c r="G90" s="6" t="str">
        <f t="shared" si="7"/>
        <v/>
      </c>
      <c r="H90" s="58">
        <f t="shared" si="3"/>
        <v>12.81</v>
      </c>
    </row>
    <row r="91" spans="1:8" ht="15.75" customHeight="1">
      <c r="A91" s="8" t="s">
        <v>2658</v>
      </c>
      <c r="B91" s="73">
        <v>45460</v>
      </c>
      <c r="C91" s="80" t="s">
        <v>3415</v>
      </c>
      <c r="D91" s="75" t="s">
        <v>5418</v>
      </c>
      <c r="E91" s="6">
        <f t="shared" si="1"/>
        <v>11.93</v>
      </c>
      <c r="F91" s="48">
        <v>2</v>
      </c>
      <c r="G91" s="6">
        <f t="shared" si="7"/>
        <v>5.9649999999999999</v>
      </c>
      <c r="H91" s="58">
        <f t="shared" si="3"/>
        <v>5.9649999999999999</v>
      </c>
    </row>
    <row r="92" spans="1:8" ht="15.75" customHeight="1">
      <c r="A92" s="8" t="s">
        <v>2658</v>
      </c>
      <c r="B92" s="73">
        <v>45473</v>
      </c>
      <c r="C92" s="80" t="s">
        <v>2404</v>
      </c>
      <c r="D92" s="75" t="s">
        <v>4713</v>
      </c>
      <c r="E92" s="6">
        <f t="shared" si="1"/>
        <v>11.29</v>
      </c>
      <c r="F92" s="48">
        <v>2</v>
      </c>
      <c r="G92" s="6">
        <f t="shared" si="7"/>
        <v>5.6449999999999996</v>
      </c>
      <c r="H92" s="58">
        <f t="shared" si="3"/>
        <v>5.6449999999999996</v>
      </c>
    </row>
    <row r="93" spans="1:8" ht="15.75" customHeight="1">
      <c r="A93" s="8" t="s">
        <v>2658</v>
      </c>
      <c r="B93" s="73">
        <v>45473</v>
      </c>
      <c r="C93" s="82" t="s">
        <v>336</v>
      </c>
      <c r="D93" s="77" t="s">
        <v>2936</v>
      </c>
      <c r="E93" s="6">
        <f t="shared" si="1"/>
        <v>10.95</v>
      </c>
      <c r="F93" s="48">
        <v>2</v>
      </c>
      <c r="G93" s="6">
        <f t="shared" si="7"/>
        <v>5.4749999999999996</v>
      </c>
      <c r="H93" s="58">
        <f t="shared" si="3"/>
        <v>5.4749999999999996</v>
      </c>
    </row>
    <row r="94" spans="1:8" ht="15.75" customHeight="1">
      <c r="A94" s="8" t="s">
        <v>2658</v>
      </c>
      <c r="B94" s="76">
        <v>45456</v>
      </c>
      <c r="C94" s="80" t="s">
        <v>5419</v>
      </c>
      <c r="D94" s="77" t="s">
        <v>647</v>
      </c>
      <c r="E94" s="6">
        <f t="shared" si="1"/>
        <v>10.9</v>
      </c>
      <c r="F94" s="48">
        <v>2</v>
      </c>
      <c r="G94" s="6">
        <f t="shared" si="7"/>
        <v>5.45</v>
      </c>
      <c r="H94" s="58">
        <f t="shared" si="3"/>
        <v>5.45</v>
      </c>
    </row>
    <row r="95" spans="1:8" ht="15.75" customHeight="1">
      <c r="A95" s="8" t="s">
        <v>2658</v>
      </c>
      <c r="B95" s="76">
        <v>45452</v>
      </c>
      <c r="C95" s="80" t="s">
        <v>2404</v>
      </c>
      <c r="D95" s="75" t="s">
        <v>2317</v>
      </c>
      <c r="E95" s="6">
        <f t="shared" si="1"/>
        <v>10.1</v>
      </c>
      <c r="F95" s="48">
        <v>2</v>
      </c>
      <c r="G95" s="6">
        <f t="shared" si="7"/>
        <v>5.05</v>
      </c>
      <c r="H95" s="58">
        <f t="shared" si="3"/>
        <v>5.05</v>
      </c>
    </row>
    <row r="96" spans="1:8" ht="15.75" customHeight="1">
      <c r="A96" s="8" t="s">
        <v>2658</v>
      </c>
      <c r="B96" s="73">
        <v>45468</v>
      </c>
      <c r="C96" s="80" t="s">
        <v>4546</v>
      </c>
      <c r="D96" s="75" t="s">
        <v>4690</v>
      </c>
      <c r="E96" s="6">
        <f t="shared" si="1"/>
        <v>9.99</v>
      </c>
      <c r="F96" s="48">
        <v>2</v>
      </c>
      <c r="G96" s="6">
        <f t="shared" si="7"/>
        <v>4.9950000000000001</v>
      </c>
      <c r="H96" s="58">
        <f t="shared" si="3"/>
        <v>4.9950000000000001</v>
      </c>
    </row>
    <row r="97" spans="1:8" ht="15.75" customHeight="1">
      <c r="A97" s="8" t="s">
        <v>2658</v>
      </c>
      <c r="B97" s="73">
        <v>45462</v>
      </c>
      <c r="C97" s="80" t="s">
        <v>4174</v>
      </c>
      <c r="D97" s="75" t="s">
        <v>31</v>
      </c>
      <c r="E97" s="6">
        <f t="shared" si="1"/>
        <v>9.9</v>
      </c>
      <c r="F97" s="48">
        <v>2</v>
      </c>
      <c r="G97" s="6">
        <f t="shared" si="7"/>
        <v>4.95</v>
      </c>
      <c r="H97" s="58">
        <f t="shared" si="3"/>
        <v>4.95</v>
      </c>
    </row>
    <row r="98" spans="1:8" ht="15.75" customHeight="1">
      <c r="A98" s="8" t="s">
        <v>2658</v>
      </c>
      <c r="B98" s="73">
        <v>45455</v>
      </c>
      <c r="C98" s="82" t="s">
        <v>265</v>
      </c>
      <c r="D98" s="77" t="s">
        <v>343</v>
      </c>
      <c r="E98" s="6">
        <f t="shared" si="1"/>
        <v>8.6</v>
      </c>
      <c r="F98" s="48">
        <v>2</v>
      </c>
      <c r="G98" s="6">
        <f t="shared" si="7"/>
        <v>4.3</v>
      </c>
      <c r="H98" s="58">
        <f t="shared" si="3"/>
        <v>4.3</v>
      </c>
    </row>
    <row r="99" spans="1:8" ht="15.75" customHeight="1">
      <c r="A99" s="8" t="s">
        <v>2658</v>
      </c>
      <c r="B99" s="73">
        <v>45448</v>
      </c>
      <c r="C99" s="80" t="s">
        <v>5420</v>
      </c>
      <c r="D99" s="75" t="s">
        <v>249</v>
      </c>
      <c r="E99" s="6">
        <f t="shared" si="1"/>
        <v>8</v>
      </c>
      <c r="F99" s="48">
        <v>1</v>
      </c>
      <c r="G99" s="6">
        <f t="shared" si="7"/>
        <v>8</v>
      </c>
      <c r="H99" s="58">
        <f t="shared" si="3"/>
        <v>0</v>
      </c>
    </row>
    <row r="100" spans="1:8" ht="15.75" customHeight="1">
      <c r="A100" s="8" t="s">
        <v>2658</v>
      </c>
      <c r="B100" s="76">
        <v>45449</v>
      </c>
      <c r="C100" s="80" t="s">
        <v>1910</v>
      </c>
      <c r="D100" s="75" t="s">
        <v>2233</v>
      </c>
      <c r="E100" s="6">
        <f t="shared" si="1"/>
        <v>7.4</v>
      </c>
      <c r="F100" s="48">
        <v>2</v>
      </c>
      <c r="G100" s="6">
        <f t="shared" si="7"/>
        <v>3.7</v>
      </c>
      <c r="H100" s="58">
        <f t="shared" si="3"/>
        <v>3.7</v>
      </c>
    </row>
    <row r="101" spans="1:8" ht="15.75" customHeight="1">
      <c r="A101" s="8" t="s">
        <v>2658</v>
      </c>
      <c r="B101" s="73">
        <v>45464</v>
      </c>
      <c r="C101" s="80" t="s">
        <v>5333</v>
      </c>
      <c r="D101" s="75" t="s">
        <v>2233</v>
      </c>
      <c r="E101" s="6">
        <f t="shared" si="1"/>
        <v>7.4</v>
      </c>
      <c r="F101" s="48">
        <v>0</v>
      </c>
      <c r="G101" s="6" t="str">
        <f t="shared" si="7"/>
        <v/>
      </c>
      <c r="H101" s="58">
        <f t="shared" si="3"/>
        <v>7.4</v>
      </c>
    </row>
    <row r="102" spans="1:8" ht="15.75" customHeight="1">
      <c r="A102" s="8" t="s">
        <v>2658</v>
      </c>
      <c r="B102" s="73">
        <v>45469</v>
      </c>
      <c r="C102" s="80" t="s">
        <v>3169</v>
      </c>
      <c r="D102" s="75" t="s">
        <v>2176</v>
      </c>
      <c r="E102" s="6">
        <f t="shared" si="1"/>
        <v>7.3</v>
      </c>
      <c r="F102" s="48">
        <v>0</v>
      </c>
      <c r="G102" s="6" t="str">
        <f t="shared" si="7"/>
        <v/>
      </c>
      <c r="H102" s="58">
        <f t="shared" si="3"/>
        <v>7.3</v>
      </c>
    </row>
    <row r="103" spans="1:8" ht="15.75" customHeight="1">
      <c r="A103" s="8" t="s">
        <v>2658</v>
      </c>
      <c r="B103" s="73">
        <v>45458</v>
      </c>
      <c r="C103" s="80" t="s">
        <v>5421</v>
      </c>
      <c r="D103" s="75" t="s">
        <v>38</v>
      </c>
      <c r="E103" s="6">
        <f t="shared" si="1"/>
        <v>7.2</v>
      </c>
      <c r="F103" s="48">
        <v>2</v>
      </c>
      <c r="G103" s="6">
        <f t="shared" si="7"/>
        <v>3.6</v>
      </c>
      <c r="H103" s="58">
        <f t="shared" si="3"/>
        <v>3.6</v>
      </c>
    </row>
    <row r="104" spans="1:8" ht="15.75" customHeight="1">
      <c r="A104" s="8" t="s">
        <v>2658</v>
      </c>
      <c r="B104" s="73">
        <v>45470</v>
      </c>
      <c r="C104" s="80" t="s">
        <v>4738</v>
      </c>
      <c r="D104" s="75" t="s">
        <v>38</v>
      </c>
      <c r="E104" s="6">
        <f t="shared" si="1"/>
        <v>7.2</v>
      </c>
      <c r="F104" s="48">
        <v>2</v>
      </c>
      <c r="G104" s="6">
        <f t="shared" si="7"/>
        <v>3.6</v>
      </c>
      <c r="H104" s="58">
        <f t="shared" si="3"/>
        <v>3.6</v>
      </c>
    </row>
    <row r="105" spans="1:8" ht="15.75" customHeight="1">
      <c r="A105" s="8" t="s">
        <v>2658</v>
      </c>
      <c r="B105" s="73">
        <v>45457</v>
      </c>
      <c r="C105" s="80" t="s">
        <v>5402</v>
      </c>
      <c r="D105" s="75" t="s">
        <v>1529</v>
      </c>
      <c r="E105" s="6">
        <f t="shared" si="1"/>
        <v>7</v>
      </c>
      <c r="F105" s="48">
        <v>2</v>
      </c>
      <c r="G105" s="6">
        <f t="shared" si="7"/>
        <v>3.5</v>
      </c>
      <c r="H105" s="58">
        <f t="shared" si="3"/>
        <v>3.5</v>
      </c>
    </row>
    <row r="106" spans="1:8" ht="15.75" customHeight="1">
      <c r="A106" s="8" t="s">
        <v>2658</v>
      </c>
      <c r="B106" s="73">
        <v>45457</v>
      </c>
      <c r="C106" s="82" t="s">
        <v>3980</v>
      </c>
      <c r="D106" s="77" t="s">
        <v>943</v>
      </c>
      <c r="E106" s="6">
        <f t="shared" si="1"/>
        <v>6.6</v>
      </c>
      <c r="F106" s="48">
        <v>0</v>
      </c>
      <c r="G106" s="6" t="str">
        <f t="shared" si="7"/>
        <v/>
      </c>
      <c r="H106" s="58">
        <f t="shared" si="3"/>
        <v>6.6</v>
      </c>
    </row>
    <row r="107" spans="1:8" ht="15.75" customHeight="1">
      <c r="A107" s="8" t="s">
        <v>2658</v>
      </c>
      <c r="B107" s="73">
        <v>45475</v>
      </c>
      <c r="C107" s="80" t="s">
        <v>5422</v>
      </c>
      <c r="D107" s="75" t="s">
        <v>5423</v>
      </c>
      <c r="E107" s="6">
        <f t="shared" si="1"/>
        <v>6.54</v>
      </c>
      <c r="F107" s="48">
        <v>2</v>
      </c>
      <c r="G107" s="6">
        <f t="shared" si="7"/>
        <v>3.27</v>
      </c>
      <c r="H107" s="58">
        <f t="shared" si="3"/>
        <v>3.27</v>
      </c>
    </row>
    <row r="108" spans="1:8" ht="15.75" customHeight="1">
      <c r="A108" s="8" t="s">
        <v>2658</v>
      </c>
      <c r="B108" s="76">
        <v>45464</v>
      </c>
      <c r="C108" s="80" t="s">
        <v>5424</v>
      </c>
      <c r="D108" s="77" t="s">
        <v>5425</v>
      </c>
      <c r="E108" s="6">
        <f t="shared" si="1"/>
        <v>5.94</v>
      </c>
      <c r="F108" s="48">
        <v>0</v>
      </c>
      <c r="G108" s="6" t="str">
        <f t="shared" si="7"/>
        <v/>
      </c>
      <c r="H108" s="58">
        <f t="shared" si="3"/>
        <v>5.94</v>
      </c>
    </row>
    <row r="109" spans="1:8" ht="15.75" customHeight="1">
      <c r="A109" s="8" t="s">
        <v>2658</v>
      </c>
      <c r="B109" s="73">
        <v>45458</v>
      </c>
      <c r="C109" s="80" t="s">
        <v>5426</v>
      </c>
      <c r="D109" s="75" t="s">
        <v>52</v>
      </c>
      <c r="E109" s="6">
        <f t="shared" si="1"/>
        <v>5.9</v>
      </c>
      <c r="F109" s="48">
        <v>2</v>
      </c>
      <c r="G109" s="6">
        <f t="shared" si="7"/>
        <v>2.95</v>
      </c>
      <c r="H109" s="58">
        <f t="shared" si="3"/>
        <v>2.95</v>
      </c>
    </row>
    <row r="110" spans="1:8" ht="15.75" customHeight="1">
      <c r="A110" s="8" t="s">
        <v>2658</v>
      </c>
      <c r="B110" s="76">
        <v>45454</v>
      </c>
      <c r="C110" s="80" t="s">
        <v>5427</v>
      </c>
      <c r="D110" s="75" t="s">
        <v>52</v>
      </c>
      <c r="E110" s="6">
        <f t="shared" si="1"/>
        <v>5.9</v>
      </c>
      <c r="F110" s="48">
        <v>2</v>
      </c>
      <c r="G110" s="6">
        <f t="shared" si="7"/>
        <v>2.95</v>
      </c>
      <c r="H110" s="58">
        <f t="shared" si="3"/>
        <v>2.95</v>
      </c>
    </row>
    <row r="111" spans="1:8" ht="15.75" customHeight="1">
      <c r="A111" s="8" t="s">
        <v>2658</v>
      </c>
      <c r="B111" s="73">
        <v>45460</v>
      </c>
      <c r="C111" s="80" t="s">
        <v>4048</v>
      </c>
      <c r="D111" s="75" t="s">
        <v>373</v>
      </c>
      <c r="E111" s="6">
        <f t="shared" si="1"/>
        <v>5.7</v>
      </c>
      <c r="F111" s="48">
        <v>2</v>
      </c>
      <c r="G111" s="6">
        <f t="shared" si="7"/>
        <v>2.85</v>
      </c>
      <c r="H111" s="58">
        <f t="shared" si="3"/>
        <v>2.85</v>
      </c>
    </row>
    <row r="112" spans="1:8" ht="15.75" customHeight="1">
      <c r="A112" s="8" t="s">
        <v>2658</v>
      </c>
      <c r="B112" s="73">
        <v>45455</v>
      </c>
      <c r="C112" s="80" t="s">
        <v>5428</v>
      </c>
      <c r="D112" s="75" t="s">
        <v>5429</v>
      </c>
      <c r="E112" s="6">
        <f t="shared" si="1"/>
        <v>4.93</v>
      </c>
      <c r="F112" s="48">
        <v>0</v>
      </c>
      <c r="G112" s="6" t="str">
        <f t="shared" si="7"/>
        <v/>
      </c>
      <c r="H112" s="58">
        <f t="shared" si="3"/>
        <v>4.93</v>
      </c>
    </row>
    <row r="113" spans="1:8" ht="15.75" customHeight="1">
      <c r="A113" s="8" t="s">
        <v>2658</v>
      </c>
      <c r="B113" s="73">
        <v>45458</v>
      </c>
      <c r="C113" s="80" t="s">
        <v>5430</v>
      </c>
      <c r="D113" s="75" t="s">
        <v>56</v>
      </c>
      <c r="E113" s="6">
        <f t="shared" si="1"/>
        <v>4.8</v>
      </c>
      <c r="F113" s="48">
        <v>2</v>
      </c>
      <c r="G113" s="6">
        <f t="shared" si="7"/>
        <v>2.4</v>
      </c>
      <c r="H113" s="58">
        <f t="shared" si="3"/>
        <v>2.4</v>
      </c>
    </row>
    <row r="114" spans="1:8" ht="15.75" customHeight="1">
      <c r="A114" s="8" t="s">
        <v>2658</v>
      </c>
      <c r="B114" s="76">
        <v>45466</v>
      </c>
      <c r="C114" s="80" t="s">
        <v>5431</v>
      </c>
      <c r="D114" s="75" t="s">
        <v>56</v>
      </c>
      <c r="E114" s="6">
        <f t="shared" si="1"/>
        <v>4.8</v>
      </c>
      <c r="F114" s="48">
        <v>1</v>
      </c>
      <c r="G114" s="6">
        <f t="shared" si="7"/>
        <v>4.8</v>
      </c>
      <c r="H114" s="58">
        <f t="shared" si="3"/>
        <v>0</v>
      </c>
    </row>
    <row r="115" spans="1:8" ht="15.75" customHeight="1">
      <c r="A115" s="8" t="s">
        <v>2658</v>
      </c>
      <c r="B115" s="76">
        <v>45455</v>
      </c>
      <c r="C115" s="80" t="s">
        <v>4191</v>
      </c>
      <c r="D115" s="75" t="s">
        <v>617</v>
      </c>
      <c r="E115" s="6">
        <f t="shared" si="1"/>
        <v>4.3</v>
      </c>
      <c r="F115" s="48">
        <v>0</v>
      </c>
      <c r="G115" s="6" t="str">
        <f t="shared" si="7"/>
        <v/>
      </c>
      <c r="H115" s="58">
        <f t="shared" si="3"/>
        <v>4.3</v>
      </c>
    </row>
    <row r="116" spans="1:8" ht="15.75" customHeight="1">
      <c r="A116" s="8" t="s">
        <v>2658</v>
      </c>
      <c r="B116" s="73">
        <v>45456</v>
      </c>
      <c r="C116" s="80" t="s">
        <v>5126</v>
      </c>
      <c r="D116" s="75" t="s">
        <v>560</v>
      </c>
      <c r="E116" s="6">
        <f t="shared" si="1"/>
        <v>4.2</v>
      </c>
      <c r="F116" s="48">
        <v>0</v>
      </c>
      <c r="G116" s="6" t="str">
        <f t="shared" si="7"/>
        <v/>
      </c>
      <c r="H116" s="58">
        <f t="shared" si="3"/>
        <v>4.2</v>
      </c>
    </row>
    <row r="117" spans="1:8" ht="15.75" customHeight="1">
      <c r="A117" s="8" t="s">
        <v>2658</v>
      </c>
      <c r="B117" s="76">
        <v>45465</v>
      </c>
      <c r="C117" s="80" t="s">
        <v>4546</v>
      </c>
      <c r="D117" s="75" t="s">
        <v>560</v>
      </c>
      <c r="E117" s="6">
        <f t="shared" si="1"/>
        <v>4.2</v>
      </c>
      <c r="F117" s="48">
        <v>2</v>
      </c>
      <c r="G117" s="6">
        <f t="shared" si="7"/>
        <v>2.1</v>
      </c>
      <c r="H117" s="58">
        <f t="shared" si="3"/>
        <v>2.1</v>
      </c>
    </row>
    <row r="118" spans="1:8" ht="15.75" customHeight="1">
      <c r="A118" s="8" t="s">
        <v>2658</v>
      </c>
      <c r="B118" s="76">
        <v>45460</v>
      </c>
      <c r="C118" s="80" t="s">
        <v>4009</v>
      </c>
      <c r="D118" s="75" t="s">
        <v>792</v>
      </c>
      <c r="E118" s="6">
        <f t="shared" si="1"/>
        <v>4</v>
      </c>
      <c r="F118" s="48">
        <v>2</v>
      </c>
      <c r="G118" s="6">
        <f t="shared" si="7"/>
        <v>2</v>
      </c>
      <c r="H118" s="58">
        <f t="shared" si="3"/>
        <v>2</v>
      </c>
    </row>
    <row r="119" spans="1:8" ht="15.75" customHeight="1">
      <c r="A119" s="8" t="s">
        <v>2658</v>
      </c>
      <c r="B119" s="73">
        <v>45460</v>
      </c>
      <c r="C119" s="80" t="s">
        <v>4048</v>
      </c>
      <c r="D119" s="75" t="s">
        <v>572</v>
      </c>
      <c r="E119" s="6">
        <f t="shared" si="1"/>
        <v>3.9</v>
      </c>
      <c r="F119" s="49">
        <v>2</v>
      </c>
      <c r="G119" s="6">
        <f t="shared" si="7"/>
        <v>1.95</v>
      </c>
      <c r="H119" s="58">
        <f t="shared" si="3"/>
        <v>1.95</v>
      </c>
    </row>
    <row r="120" spans="1:8" ht="15.75" customHeight="1">
      <c r="A120" s="8" t="s">
        <v>2658</v>
      </c>
      <c r="B120" s="73">
        <v>45443</v>
      </c>
      <c r="C120" s="80" t="s">
        <v>5432</v>
      </c>
      <c r="D120" s="75" t="s">
        <v>4915</v>
      </c>
      <c r="E120" s="6">
        <f t="shared" si="1"/>
        <v>3.76</v>
      </c>
      <c r="F120" s="48">
        <v>0</v>
      </c>
      <c r="G120" s="6" t="str">
        <f t="shared" si="7"/>
        <v/>
      </c>
      <c r="H120" s="58">
        <f t="shared" si="3"/>
        <v>3.76</v>
      </c>
    </row>
    <row r="121" spans="1:8" ht="15.75" customHeight="1">
      <c r="A121" s="8" t="s">
        <v>2658</v>
      </c>
      <c r="B121" s="73">
        <v>45446</v>
      </c>
      <c r="C121" s="80" t="s">
        <v>5433</v>
      </c>
      <c r="D121" s="75" t="s">
        <v>4915</v>
      </c>
      <c r="E121" s="6">
        <f t="shared" si="1"/>
        <v>3.76</v>
      </c>
      <c r="F121" s="48">
        <v>0</v>
      </c>
      <c r="G121" s="6" t="str">
        <f t="shared" si="7"/>
        <v/>
      </c>
      <c r="H121" s="58">
        <f t="shared" si="3"/>
        <v>3.76</v>
      </c>
    </row>
    <row r="122" spans="1:8" ht="15.75" customHeight="1">
      <c r="A122" s="8" t="s">
        <v>2658</v>
      </c>
      <c r="B122" s="73">
        <v>45448</v>
      </c>
      <c r="C122" s="80" t="s">
        <v>5434</v>
      </c>
      <c r="D122" s="75" t="s">
        <v>4915</v>
      </c>
      <c r="E122" s="6">
        <f t="shared" si="1"/>
        <v>3.76</v>
      </c>
      <c r="F122" s="48">
        <v>0</v>
      </c>
      <c r="G122" s="6" t="str">
        <f t="shared" si="7"/>
        <v/>
      </c>
      <c r="H122" s="58">
        <f t="shared" si="3"/>
        <v>3.76</v>
      </c>
    </row>
    <row r="123" spans="1:8" ht="15.75" customHeight="1">
      <c r="A123" s="8" t="s">
        <v>2658</v>
      </c>
      <c r="B123" s="73">
        <v>45450</v>
      </c>
      <c r="C123" s="80" t="s">
        <v>5435</v>
      </c>
      <c r="D123" s="75" t="s">
        <v>4915</v>
      </c>
      <c r="E123" s="6">
        <f t="shared" si="1"/>
        <v>3.76</v>
      </c>
      <c r="F123" s="48">
        <v>0</v>
      </c>
      <c r="G123" s="6" t="str">
        <f t="shared" si="7"/>
        <v/>
      </c>
      <c r="H123" s="58">
        <f t="shared" si="3"/>
        <v>3.76</v>
      </c>
    </row>
    <row r="124" spans="1:8" ht="15.75" customHeight="1">
      <c r="A124" s="8" t="s">
        <v>2658</v>
      </c>
      <c r="B124" s="73">
        <v>45453</v>
      </c>
      <c r="C124" s="80" t="s">
        <v>5436</v>
      </c>
      <c r="D124" s="75" t="s">
        <v>4915</v>
      </c>
      <c r="E124" s="6">
        <f t="shared" si="1"/>
        <v>3.76</v>
      </c>
      <c r="F124" s="48">
        <v>0</v>
      </c>
      <c r="G124" s="6" t="str">
        <f t="shared" si="7"/>
        <v/>
      </c>
      <c r="H124" s="58">
        <f t="shared" si="3"/>
        <v>3.76</v>
      </c>
    </row>
    <row r="125" spans="1:8" ht="15.75" customHeight="1">
      <c r="A125" s="8" t="s">
        <v>2658</v>
      </c>
      <c r="B125" s="73">
        <v>45457</v>
      </c>
      <c r="C125" s="80" t="s">
        <v>5437</v>
      </c>
      <c r="D125" s="75" t="s">
        <v>4915</v>
      </c>
      <c r="E125" s="6">
        <f t="shared" si="1"/>
        <v>3.76</v>
      </c>
      <c r="F125" s="48">
        <v>0</v>
      </c>
      <c r="G125" s="6" t="str">
        <f t="shared" si="7"/>
        <v/>
      </c>
      <c r="H125" s="58">
        <f t="shared" si="3"/>
        <v>3.76</v>
      </c>
    </row>
    <row r="126" spans="1:8" ht="15.75" customHeight="1">
      <c r="A126" s="8" t="s">
        <v>2658</v>
      </c>
      <c r="B126" s="76">
        <v>45462</v>
      </c>
      <c r="C126" s="80" t="s">
        <v>5438</v>
      </c>
      <c r="D126" s="77" t="s">
        <v>4915</v>
      </c>
      <c r="E126" s="6">
        <f t="shared" si="1"/>
        <v>3.76</v>
      </c>
      <c r="F126" s="48">
        <v>0</v>
      </c>
      <c r="G126" s="6" t="str">
        <f t="shared" si="7"/>
        <v/>
      </c>
      <c r="H126" s="58">
        <f t="shared" si="3"/>
        <v>3.76</v>
      </c>
    </row>
    <row r="127" spans="1:8" ht="15.75" customHeight="1">
      <c r="A127" s="8" t="s">
        <v>2658</v>
      </c>
      <c r="B127" s="76">
        <v>45467</v>
      </c>
      <c r="C127" s="80" t="s">
        <v>5439</v>
      </c>
      <c r="D127" s="75" t="s">
        <v>4915</v>
      </c>
      <c r="E127" s="6">
        <f t="shared" si="1"/>
        <v>3.76</v>
      </c>
      <c r="F127" s="48">
        <v>0</v>
      </c>
      <c r="G127" s="6" t="str">
        <f t="shared" si="7"/>
        <v/>
      </c>
      <c r="H127" s="58">
        <f t="shared" si="3"/>
        <v>3.76</v>
      </c>
    </row>
    <row r="128" spans="1:8" ht="15.75" customHeight="1">
      <c r="A128" s="8" t="s">
        <v>2658</v>
      </c>
      <c r="B128" s="76">
        <v>45466</v>
      </c>
      <c r="C128" s="80" t="s">
        <v>4738</v>
      </c>
      <c r="D128" s="75" t="s">
        <v>1114</v>
      </c>
      <c r="E128" s="6">
        <f t="shared" si="1"/>
        <v>3.6</v>
      </c>
      <c r="F128" s="48">
        <v>2</v>
      </c>
      <c r="G128" s="6">
        <f t="shared" si="7"/>
        <v>1.8</v>
      </c>
      <c r="H128" s="58">
        <f t="shared" si="3"/>
        <v>1.8</v>
      </c>
    </row>
    <row r="129" spans="1:8" ht="15.75" customHeight="1">
      <c r="A129" s="8" t="s">
        <v>2658</v>
      </c>
      <c r="B129" s="73">
        <v>45467</v>
      </c>
      <c r="C129" s="80" t="s">
        <v>4738</v>
      </c>
      <c r="D129" s="75" t="s">
        <v>1114</v>
      </c>
      <c r="E129" s="6">
        <f t="shared" si="1"/>
        <v>3.6</v>
      </c>
      <c r="F129" s="48">
        <v>2</v>
      </c>
      <c r="G129" s="6">
        <f t="shared" si="7"/>
        <v>1.8</v>
      </c>
      <c r="H129" s="58">
        <f t="shared" si="3"/>
        <v>1.8</v>
      </c>
    </row>
    <row r="130" spans="1:8" ht="15.75" customHeight="1">
      <c r="A130" s="8" t="s">
        <v>2658</v>
      </c>
      <c r="B130" s="73">
        <v>45452</v>
      </c>
      <c r="C130" s="80" t="s">
        <v>5042</v>
      </c>
      <c r="D130" s="77" t="s">
        <v>770</v>
      </c>
      <c r="E130" s="6">
        <f t="shared" si="1"/>
        <v>3.4</v>
      </c>
      <c r="F130" s="48">
        <v>2</v>
      </c>
      <c r="G130" s="6">
        <f t="shared" si="7"/>
        <v>1.7</v>
      </c>
      <c r="H130" s="58">
        <f t="shared" si="3"/>
        <v>1.7</v>
      </c>
    </row>
    <row r="131" spans="1:8" ht="15.75" customHeight="1">
      <c r="A131" s="8" t="s">
        <v>2658</v>
      </c>
      <c r="B131" s="73">
        <v>45474</v>
      </c>
      <c r="C131" s="80" t="s">
        <v>502</v>
      </c>
      <c r="D131" s="75" t="s">
        <v>270</v>
      </c>
      <c r="E131" s="6">
        <f t="shared" si="1"/>
        <v>3</v>
      </c>
      <c r="F131" s="48">
        <v>2</v>
      </c>
      <c r="G131" s="6">
        <f t="shared" si="7"/>
        <v>1.5</v>
      </c>
      <c r="H131" s="58">
        <f t="shared" si="3"/>
        <v>1.5</v>
      </c>
    </row>
    <row r="132" spans="1:8" ht="15.75" customHeight="1">
      <c r="A132" s="8" t="s">
        <v>2658</v>
      </c>
      <c r="B132" s="73">
        <v>45452</v>
      </c>
      <c r="C132" s="80" t="s">
        <v>5440</v>
      </c>
      <c r="D132" s="75" t="s">
        <v>270</v>
      </c>
      <c r="E132" s="6">
        <f t="shared" si="1"/>
        <v>3</v>
      </c>
      <c r="F132" s="48">
        <v>2</v>
      </c>
      <c r="G132" s="6">
        <f t="shared" si="7"/>
        <v>1.5</v>
      </c>
      <c r="H132" s="58">
        <f t="shared" si="3"/>
        <v>1.5</v>
      </c>
    </row>
    <row r="133" spans="1:8" ht="15.75" customHeight="1">
      <c r="A133" s="8" t="s">
        <v>2658</v>
      </c>
      <c r="B133" s="76">
        <v>45455</v>
      </c>
      <c r="C133" s="80" t="s">
        <v>5441</v>
      </c>
      <c r="D133" s="75" t="s">
        <v>5442</v>
      </c>
      <c r="E133" s="6">
        <f t="shared" si="1"/>
        <v>2.98</v>
      </c>
      <c r="F133" s="48">
        <v>0</v>
      </c>
      <c r="G133" s="6" t="str">
        <f t="shared" si="7"/>
        <v/>
      </c>
      <c r="H133" s="58">
        <f t="shared" si="3"/>
        <v>2.98</v>
      </c>
    </row>
    <row r="134" spans="1:8" ht="15.75" customHeight="1">
      <c r="A134" s="8" t="s">
        <v>2658</v>
      </c>
      <c r="B134" s="73">
        <v>45462</v>
      </c>
      <c r="C134" s="80" t="s">
        <v>5443</v>
      </c>
      <c r="D134" s="75" t="s">
        <v>59</v>
      </c>
      <c r="E134" s="6">
        <f t="shared" si="1"/>
        <v>2.9</v>
      </c>
      <c r="F134" s="48">
        <v>0</v>
      </c>
      <c r="G134" s="6" t="str">
        <f t="shared" si="7"/>
        <v/>
      </c>
      <c r="H134" s="58">
        <f t="shared" si="3"/>
        <v>2.9</v>
      </c>
    </row>
    <row r="135" spans="1:8" ht="15.75" customHeight="1">
      <c r="A135" s="8" t="s">
        <v>2658</v>
      </c>
      <c r="B135" s="73">
        <v>45448</v>
      </c>
      <c r="C135" s="80" t="s">
        <v>4978</v>
      </c>
      <c r="D135" s="75" t="s">
        <v>59</v>
      </c>
      <c r="E135" s="6">
        <f t="shared" si="1"/>
        <v>2.9</v>
      </c>
      <c r="F135" s="48">
        <v>0</v>
      </c>
      <c r="G135" s="6" t="str">
        <f t="shared" si="7"/>
        <v/>
      </c>
      <c r="H135" s="58">
        <f t="shared" si="3"/>
        <v>2.9</v>
      </c>
    </row>
    <row r="136" spans="1:8" ht="15.75" customHeight="1">
      <c r="A136" s="8" t="s">
        <v>2658</v>
      </c>
      <c r="B136" s="73">
        <v>45467</v>
      </c>
      <c r="C136" s="80" t="s">
        <v>4978</v>
      </c>
      <c r="D136" s="75" t="s">
        <v>59</v>
      </c>
      <c r="E136" s="6">
        <f t="shared" si="1"/>
        <v>2.9</v>
      </c>
      <c r="F136" s="48">
        <v>0</v>
      </c>
      <c r="G136" s="6" t="str">
        <f t="shared" si="7"/>
        <v/>
      </c>
      <c r="H136" s="58">
        <f t="shared" si="3"/>
        <v>2.9</v>
      </c>
    </row>
    <row r="137" spans="1:8" ht="15.75" customHeight="1">
      <c r="A137" s="8" t="s">
        <v>2658</v>
      </c>
      <c r="B137" s="73">
        <v>45454</v>
      </c>
      <c r="C137" s="80" t="s">
        <v>3415</v>
      </c>
      <c r="D137" s="75" t="s">
        <v>3825</v>
      </c>
      <c r="E137" s="6">
        <f t="shared" si="1"/>
        <v>2.5499999999999998</v>
      </c>
      <c r="F137" s="48">
        <v>2</v>
      </c>
      <c r="G137" s="6">
        <f t="shared" si="7"/>
        <v>1.2749999999999999</v>
      </c>
      <c r="H137" s="58">
        <f t="shared" si="3"/>
        <v>1.2749999999999999</v>
      </c>
    </row>
    <row r="138" spans="1:8" ht="15.75" customHeight="1">
      <c r="A138" s="8" t="s">
        <v>2658</v>
      </c>
      <c r="B138" s="76">
        <v>45454</v>
      </c>
      <c r="C138" s="80" t="s">
        <v>5444</v>
      </c>
      <c r="D138" s="75" t="s">
        <v>1024</v>
      </c>
      <c r="E138" s="6">
        <f t="shared" si="1"/>
        <v>2.2599999999999998</v>
      </c>
      <c r="F138" s="48">
        <v>2</v>
      </c>
      <c r="G138" s="6">
        <f t="shared" si="7"/>
        <v>1.1299999999999999</v>
      </c>
      <c r="H138" s="58">
        <f t="shared" si="3"/>
        <v>1.1299999999999999</v>
      </c>
    </row>
    <row r="139" spans="1:8" ht="15.75" customHeight="1">
      <c r="A139" s="8" t="s">
        <v>2658</v>
      </c>
      <c r="B139" s="73">
        <v>45454</v>
      </c>
      <c r="C139" s="80" t="s">
        <v>5445</v>
      </c>
      <c r="D139" s="75" t="s">
        <v>1099</v>
      </c>
      <c r="E139" s="6">
        <f t="shared" si="1"/>
        <v>2.2000000000000002</v>
      </c>
      <c r="F139" s="48">
        <v>2</v>
      </c>
      <c r="G139" s="6">
        <f t="shared" si="7"/>
        <v>1.1000000000000001</v>
      </c>
      <c r="H139" s="58">
        <f t="shared" si="3"/>
        <v>1.1000000000000001</v>
      </c>
    </row>
    <row r="140" spans="1:8" ht="15.75" customHeight="1">
      <c r="A140" s="8" t="s">
        <v>2658</v>
      </c>
      <c r="B140" s="76">
        <v>45442</v>
      </c>
      <c r="C140" s="80" t="s">
        <v>5446</v>
      </c>
      <c r="D140" s="75" t="s">
        <v>5025</v>
      </c>
      <c r="E140" s="6">
        <f t="shared" si="1"/>
        <v>2.1800000000000002</v>
      </c>
      <c r="F140" s="48">
        <v>0</v>
      </c>
      <c r="G140" s="6" t="str">
        <f t="shared" si="7"/>
        <v/>
      </c>
      <c r="H140" s="58">
        <f t="shared" si="3"/>
        <v>2.1800000000000002</v>
      </c>
    </row>
    <row r="141" spans="1:8" ht="15.75" customHeight="1">
      <c r="A141" s="8" t="s">
        <v>2658</v>
      </c>
      <c r="B141" s="76">
        <v>45448</v>
      </c>
      <c r="C141" s="80" t="s">
        <v>5447</v>
      </c>
      <c r="D141" s="75" t="s">
        <v>5025</v>
      </c>
      <c r="E141" s="6">
        <f t="shared" si="1"/>
        <v>2.1800000000000002</v>
      </c>
      <c r="F141" s="48">
        <v>0</v>
      </c>
      <c r="G141" s="6" t="str">
        <f t="shared" si="7"/>
        <v/>
      </c>
      <c r="H141" s="58">
        <f t="shared" si="3"/>
        <v>2.1800000000000002</v>
      </c>
    </row>
    <row r="142" spans="1:8" ht="15.75" customHeight="1">
      <c r="A142" s="8" t="s">
        <v>2658</v>
      </c>
      <c r="B142" s="76">
        <v>45457</v>
      </c>
      <c r="C142" s="80" t="s">
        <v>5448</v>
      </c>
      <c r="D142" s="75" t="s">
        <v>1240</v>
      </c>
      <c r="E142" s="6">
        <f t="shared" si="1"/>
        <v>1.71</v>
      </c>
      <c r="F142" s="49">
        <v>0</v>
      </c>
      <c r="G142" s="6" t="str">
        <f t="shared" si="7"/>
        <v/>
      </c>
      <c r="H142" s="58">
        <f t="shared" si="3"/>
        <v>1.71</v>
      </c>
    </row>
    <row r="143" spans="1:8" ht="15.75" customHeight="1">
      <c r="A143" s="8" t="s">
        <v>2658</v>
      </c>
      <c r="B143" s="83">
        <v>45448</v>
      </c>
      <c r="C143" s="80" t="s">
        <v>5449</v>
      </c>
      <c r="D143" s="75" t="s">
        <v>68</v>
      </c>
      <c r="E143" s="6">
        <f t="shared" si="1"/>
        <v>1.7</v>
      </c>
      <c r="F143" s="48">
        <v>2</v>
      </c>
      <c r="G143" s="6">
        <f t="shared" si="7"/>
        <v>0.85</v>
      </c>
      <c r="H143" s="58">
        <f t="shared" si="3"/>
        <v>0.85</v>
      </c>
    </row>
    <row r="144" spans="1:8" ht="15.75" customHeight="1">
      <c r="A144" s="8" t="s">
        <v>2658</v>
      </c>
      <c r="B144" s="73">
        <v>45450</v>
      </c>
      <c r="C144" s="80" t="s">
        <v>5450</v>
      </c>
      <c r="D144" s="75" t="s">
        <v>73</v>
      </c>
      <c r="E144" s="6">
        <f t="shared" si="1"/>
        <v>1.2</v>
      </c>
      <c r="F144" s="49">
        <v>2</v>
      </c>
      <c r="G144" s="6">
        <f t="shared" si="7"/>
        <v>0.6</v>
      </c>
      <c r="H144" s="58">
        <f t="shared" si="3"/>
        <v>0.6</v>
      </c>
    </row>
    <row r="145" spans="1:8" ht="15.75" customHeight="1">
      <c r="A145" s="8" t="s">
        <v>2658</v>
      </c>
      <c r="B145" s="76">
        <v>45472</v>
      </c>
      <c r="C145" s="80" t="s">
        <v>5451</v>
      </c>
      <c r="D145" s="75" t="s">
        <v>73</v>
      </c>
      <c r="E145" s="6">
        <f t="shared" si="1"/>
        <v>1.2</v>
      </c>
      <c r="F145" s="48">
        <v>2</v>
      </c>
      <c r="G145" s="6">
        <f t="shared" si="7"/>
        <v>0.6</v>
      </c>
      <c r="H145" s="58">
        <f t="shared" si="3"/>
        <v>0.6</v>
      </c>
    </row>
    <row r="146" spans="1:8" ht="15.75" customHeight="1">
      <c r="A146" s="8" t="s">
        <v>2658</v>
      </c>
      <c r="B146" s="73">
        <v>45462</v>
      </c>
      <c r="C146" s="80" t="s">
        <v>5452</v>
      </c>
      <c r="D146" s="75" t="s">
        <v>5453</v>
      </c>
      <c r="E146" s="6">
        <f t="shared" si="1"/>
        <v>1.19</v>
      </c>
      <c r="F146" s="48">
        <v>0</v>
      </c>
      <c r="G146" s="6" t="str">
        <f t="shared" si="7"/>
        <v/>
      </c>
      <c r="H146" s="58">
        <f t="shared" si="3"/>
        <v>1.19</v>
      </c>
    </row>
    <row r="147" spans="1:8" ht="15.75" customHeight="1">
      <c r="A147" s="8" t="s">
        <v>2658</v>
      </c>
      <c r="B147" s="73">
        <v>45474</v>
      </c>
      <c r="C147" s="82" t="s">
        <v>1175</v>
      </c>
      <c r="D147" s="77" t="s">
        <v>387</v>
      </c>
      <c r="E147" s="6">
        <f t="shared" si="1"/>
        <v>1</v>
      </c>
      <c r="F147" s="48">
        <v>2</v>
      </c>
      <c r="G147" s="6">
        <f t="shared" si="7"/>
        <v>0.5</v>
      </c>
      <c r="H147" s="58">
        <f t="shared" si="3"/>
        <v>0.5</v>
      </c>
    </row>
    <row r="148" spans="1:8" ht="15.75" customHeight="1">
      <c r="A148" s="8" t="s">
        <v>2658</v>
      </c>
      <c r="B148" s="76">
        <v>45466</v>
      </c>
      <c r="C148" s="80" t="s">
        <v>5454</v>
      </c>
      <c r="D148" s="75" t="s">
        <v>2011</v>
      </c>
      <c r="E148" s="6">
        <f t="shared" si="1"/>
        <v>0.32</v>
      </c>
      <c r="F148" s="48">
        <v>2</v>
      </c>
      <c r="G148" s="6">
        <f t="shared" si="7"/>
        <v>0.16</v>
      </c>
      <c r="H148" s="58">
        <f t="shared" si="3"/>
        <v>0.16</v>
      </c>
    </row>
    <row r="149" spans="1:8" ht="15.75" customHeight="1">
      <c r="A149" s="8" t="s">
        <v>2658</v>
      </c>
      <c r="B149" s="73">
        <v>45473</v>
      </c>
      <c r="C149" s="80" t="s">
        <v>5406</v>
      </c>
      <c r="D149" s="75" t="s">
        <v>1121</v>
      </c>
      <c r="E149" s="6">
        <f t="shared" si="1"/>
        <v>0.2</v>
      </c>
      <c r="F149" s="48">
        <v>0</v>
      </c>
      <c r="G149" s="6" t="str">
        <f t="shared" si="7"/>
        <v/>
      </c>
      <c r="H149" s="58">
        <f t="shared" si="3"/>
        <v>0.2</v>
      </c>
    </row>
    <row r="150" spans="1:8" ht="15.75" customHeight="1">
      <c r="A150" s="8" t="s">
        <v>2658</v>
      </c>
      <c r="B150" s="76">
        <v>45458</v>
      </c>
      <c r="C150" s="80" t="s">
        <v>5148</v>
      </c>
      <c r="D150" s="77" t="s">
        <v>5455</v>
      </c>
      <c r="E150" s="6">
        <v>-13.5</v>
      </c>
      <c r="F150" s="48">
        <v>2</v>
      </c>
      <c r="G150" s="6">
        <f t="shared" si="7"/>
        <v>-6.75</v>
      </c>
      <c r="H150" s="58">
        <f t="shared" si="3"/>
        <v>-6.75</v>
      </c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 t="str">
        <f t="shared" ref="G152:G173" si="8">IFERROR(E152/F152,"")</f>
        <v/>
      </c>
      <c r="H152" s="58">
        <f t="shared" ref="H152:H219" si="9">IF(F152=0,E152,E152-G152)</f>
        <v>0</v>
      </c>
    </row>
    <row r="153" spans="1:8" ht="15.75" customHeight="1">
      <c r="A153" s="8"/>
      <c r="B153" s="35"/>
      <c r="E153" s="6"/>
      <c r="F153" s="49"/>
      <c r="G153" s="6" t="str">
        <f t="shared" si="8"/>
        <v/>
      </c>
      <c r="H153" s="58">
        <f t="shared" si="9"/>
        <v>0</v>
      </c>
    </row>
    <row r="154" spans="1:8" ht="15.75" customHeight="1">
      <c r="A154" s="8"/>
      <c r="B154" s="33"/>
      <c r="E154" s="6"/>
      <c r="F154" s="49"/>
      <c r="G154" s="6" t="str">
        <f t="shared" si="8"/>
        <v/>
      </c>
      <c r="H154" s="58">
        <f t="shared" si="9"/>
        <v>0</v>
      </c>
    </row>
    <row r="155" spans="1:8" ht="15.75" customHeight="1">
      <c r="B155" s="68"/>
      <c r="E155" s="6"/>
      <c r="F155" s="49"/>
      <c r="G155" s="6" t="str">
        <f t="shared" si="8"/>
        <v/>
      </c>
      <c r="H155" s="58">
        <f t="shared" si="9"/>
        <v>0</v>
      </c>
    </row>
    <row r="156" spans="1:8" ht="15.75" customHeight="1">
      <c r="B156" s="68"/>
      <c r="E156" s="6"/>
      <c r="F156" s="49"/>
      <c r="G156" s="6" t="str">
        <f t="shared" si="8"/>
        <v/>
      </c>
      <c r="H156" s="58">
        <f t="shared" si="9"/>
        <v>0</v>
      </c>
    </row>
    <row r="157" spans="1:8" ht="15.75" customHeight="1">
      <c r="B157" s="68"/>
      <c r="E157" s="6"/>
      <c r="F157" s="49"/>
      <c r="G157" s="6" t="str">
        <f t="shared" si="8"/>
        <v/>
      </c>
      <c r="H157" s="58">
        <f t="shared" si="9"/>
        <v>0</v>
      </c>
    </row>
    <row r="158" spans="1:8" ht="15.75" customHeight="1">
      <c r="B158" s="68"/>
      <c r="E158" s="6"/>
      <c r="F158" s="49"/>
      <c r="G158" s="6" t="str">
        <f t="shared" si="8"/>
        <v/>
      </c>
      <c r="H158" s="58">
        <f t="shared" si="9"/>
        <v>0</v>
      </c>
    </row>
    <row r="159" spans="1:8" ht="15.75" customHeight="1">
      <c r="B159" s="69"/>
      <c r="E159" s="6"/>
      <c r="F159" s="49"/>
      <c r="G159" s="6" t="str">
        <f t="shared" si="8"/>
        <v/>
      </c>
      <c r="H159" s="58">
        <f t="shared" si="9"/>
        <v>0</v>
      </c>
    </row>
    <row r="160" spans="1:8" ht="15.75" customHeight="1">
      <c r="B160" s="69"/>
      <c r="E160" s="6"/>
      <c r="F160" s="49"/>
      <c r="G160" s="6" t="str">
        <f t="shared" si="8"/>
        <v/>
      </c>
      <c r="H160" s="58">
        <f t="shared" si="9"/>
        <v>0</v>
      </c>
    </row>
    <row r="161" spans="2:8" ht="15.75" customHeight="1">
      <c r="B161" s="69"/>
      <c r="E161" s="6"/>
      <c r="F161" s="49"/>
      <c r="G161" s="6" t="str">
        <f t="shared" si="8"/>
        <v/>
      </c>
      <c r="H161" s="58">
        <f t="shared" si="9"/>
        <v>0</v>
      </c>
    </row>
    <row r="162" spans="2:8" ht="15.75" customHeight="1">
      <c r="B162" s="69"/>
      <c r="E162" s="6"/>
      <c r="F162" s="49"/>
      <c r="G162" s="6" t="str">
        <f t="shared" si="8"/>
        <v/>
      </c>
      <c r="H162" s="58">
        <f t="shared" si="9"/>
        <v>0</v>
      </c>
    </row>
    <row r="163" spans="2:8" ht="15.75" customHeight="1">
      <c r="B163" s="69"/>
      <c r="E163" s="6"/>
      <c r="F163" s="49"/>
      <c r="G163" s="6" t="str">
        <f t="shared" si="8"/>
        <v/>
      </c>
      <c r="H163" s="58">
        <f t="shared" si="9"/>
        <v>0</v>
      </c>
    </row>
    <row r="164" spans="2:8" ht="15.75" customHeight="1">
      <c r="B164" s="69"/>
      <c r="E164" s="6"/>
      <c r="F164" s="49"/>
      <c r="G164" s="6" t="str">
        <f t="shared" si="8"/>
        <v/>
      </c>
      <c r="H164" s="58">
        <f t="shared" si="9"/>
        <v>0</v>
      </c>
    </row>
    <row r="165" spans="2:8" ht="15.75" customHeight="1">
      <c r="B165" s="69"/>
      <c r="E165" s="6"/>
      <c r="F165" s="49"/>
      <c r="G165" s="6" t="str">
        <f t="shared" si="8"/>
        <v/>
      </c>
      <c r="H165" s="58">
        <f t="shared" si="9"/>
        <v>0</v>
      </c>
    </row>
    <row r="166" spans="2:8" ht="15.75" customHeight="1">
      <c r="B166" s="69"/>
      <c r="E166" s="6"/>
      <c r="F166" s="49"/>
      <c r="G166" s="6" t="str">
        <f t="shared" si="8"/>
        <v/>
      </c>
      <c r="H166" s="58">
        <f t="shared" si="9"/>
        <v>0</v>
      </c>
    </row>
    <row r="167" spans="2:8" ht="15.75" customHeight="1">
      <c r="B167" s="33"/>
      <c r="E167" s="6"/>
      <c r="F167" s="49"/>
      <c r="G167" s="6" t="str">
        <f t="shared" si="8"/>
        <v/>
      </c>
      <c r="H167" s="58">
        <f t="shared" si="9"/>
        <v>0</v>
      </c>
    </row>
    <row r="168" spans="2:8" ht="15.75" customHeight="1">
      <c r="F168" s="49"/>
      <c r="G168" s="6" t="str">
        <f t="shared" si="8"/>
        <v/>
      </c>
      <c r="H168" s="58">
        <f t="shared" si="9"/>
        <v>0</v>
      </c>
    </row>
    <row r="169" spans="2:8" ht="15.75" customHeight="1">
      <c r="F169" s="49"/>
      <c r="G169" s="6" t="str">
        <f t="shared" si="8"/>
        <v/>
      </c>
      <c r="H169" s="58">
        <f t="shared" si="9"/>
        <v>0</v>
      </c>
    </row>
    <row r="170" spans="2:8" ht="15.75" customHeight="1">
      <c r="F170" s="49"/>
      <c r="G170" s="6" t="str">
        <f t="shared" si="8"/>
        <v/>
      </c>
      <c r="H170" s="58">
        <f t="shared" si="9"/>
        <v>0</v>
      </c>
    </row>
    <row r="171" spans="2:8" ht="15.75" customHeight="1">
      <c r="F171" s="49"/>
      <c r="G171" s="6" t="str">
        <f t="shared" si="8"/>
        <v/>
      </c>
      <c r="H171" s="58">
        <f t="shared" si="9"/>
        <v>0</v>
      </c>
    </row>
    <row r="172" spans="2:8" ht="15.75" customHeight="1">
      <c r="F172" s="49"/>
      <c r="G172" s="6" t="str">
        <f t="shared" si="8"/>
        <v/>
      </c>
      <c r="H172" s="58">
        <f t="shared" si="9"/>
        <v>0</v>
      </c>
    </row>
    <row r="173" spans="2:8" ht="15.75" customHeight="1">
      <c r="F173" s="49"/>
      <c r="G173" s="6" t="str">
        <f t="shared" si="8"/>
        <v/>
      </c>
      <c r="H173" s="58">
        <f t="shared" si="9"/>
        <v>0</v>
      </c>
    </row>
    <row r="174" spans="2:8" ht="15.75" customHeight="1">
      <c r="F174" s="49"/>
      <c r="G174" s="13"/>
      <c r="H174" s="58">
        <f t="shared" si="9"/>
        <v>0</v>
      </c>
    </row>
    <row r="175" spans="2:8" ht="15.75" customHeight="1">
      <c r="F175" s="49"/>
      <c r="G175" s="13"/>
      <c r="H175" s="58">
        <f t="shared" si="9"/>
        <v>0</v>
      </c>
    </row>
    <row r="176" spans="2:8" ht="15.75" customHeight="1">
      <c r="F176" s="49"/>
      <c r="G176" s="13"/>
      <c r="H176" s="58">
        <f t="shared" si="9"/>
        <v>0</v>
      </c>
    </row>
    <row r="177" spans="6:8" ht="15.75" customHeight="1">
      <c r="F177" s="49"/>
      <c r="G177" s="13"/>
      <c r="H177" s="58">
        <f t="shared" si="9"/>
        <v>0</v>
      </c>
    </row>
    <row r="178" spans="6:8" ht="15.75" customHeight="1">
      <c r="F178" s="49"/>
      <c r="G178" s="13"/>
      <c r="H178" s="58">
        <f t="shared" si="9"/>
        <v>0</v>
      </c>
    </row>
    <row r="179" spans="6:8" ht="15.75" customHeight="1">
      <c r="F179" s="49"/>
      <c r="G179" s="13"/>
      <c r="H179" s="58">
        <f t="shared" si="9"/>
        <v>0</v>
      </c>
    </row>
    <row r="180" spans="6:8" ht="15.75" customHeight="1">
      <c r="F180" s="49"/>
      <c r="G180" s="13"/>
      <c r="H180" s="58">
        <f t="shared" si="9"/>
        <v>0</v>
      </c>
    </row>
    <row r="181" spans="6:8" ht="15.75" customHeight="1">
      <c r="F181" s="49"/>
      <c r="G181" s="13"/>
      <c r="H181" s="58">
        <f t="shared" si="9"/>
        <v>0</v>
      </c>
    </row>
    <row r="182" spans="6:8" ht="15.75" customHeight="1">
      <c r="F182" s="49"/>
      <c r="G182" s="13"/>
      <c r="H182" s="58">
        <f t="shared" si="9"/>
        <v>0</v>
      </c>
    </row>
    <row r="183" spans="6:8" ht="15.75" customHeight="1">
      <c r="F183" s="49"/>
      <c r="G183" s="13"/>
      <c r="H183" s="58">
        <f t="shared" si="9"/>
        <v>0</v>
      </c>
    </row>
    <row r="184" spans="6:8" ht="15.75" customHeight="1">
      <c r="F184" s="49"/>
      <c r="G184" s="13"/>
      <c r="H184" s="58">
        <f t="shared" si="9"/>
        <v>0</v>
      </c>
    </row>
    <row r="185" spans="6:8" ht="15.75" customHeight="1">
      <c r="F185" s="49"/>
      <c r="G185" s="13"/>
      <c r="H185" s="58">
        <f t="shared" si="9"/>
        <v>0</v>
      </c>
    </row>
    <row r="186" spans="6:8" ht="15.75" customHeight="1">
      <c r="F186" s="49"/>
      <c r="G186" s="13"/>
      <c r="H186" s="58">
        <f t="shared" si="9"/>
        <v>0</v>
      </c>
    </row>
    <row r="187" spans="6:8" ht="15.75" customHeight="1">
      <c r="F187" s="49"/>
      <c r="G187" s="13"/>
      <c r="H187" s="58">
        <f t="shared" si="9"/>
        <v>0</v>
      </c>
    </row>
    <row r="188" spans="6:8" ht="15.75" customHeight="1">
      <c r="F188" s="49"/>
      <c r="G188" s="13"/>
      <c r="H188" s="58">
        <f t="shared" si="9"/>
        <v>0</v>
      </c>
    </row>
    <row r="189" spans="6:8" ht="15.75" customHeight="1">
      <c r="F189" s="49"/>
      <c r="G189" s="13"/>
      <c r="H189" s="58">
        <f t="shared" si="9"/>
        <v>0</v>
      </c>
    </row>
    <row r="190" spans="6:8" ht="15.75" customHeight="1">
      <c r="F190" s="49"/>
      <c r="G190" s="13"/>
      <c r="H190" s="58">
        <f t="shared" si="9"/>
        <v>0</v>
      </c>
    </row>
    <row r="191" spans="6:8" ht="15.75" customHeight="1">
      <c r="F191" s="49"/>
      <c r="G191" s="13"/>
      <c r="H191" s="58">
        <f t="shared" si="9"/>
        <v>0</v>
      </c>
    </row>
    <row r="192" spans="6:8" ht="15.75" customHeight="1">
      <c r="F192" s="49"/>
      <c r="G192" s="13"/>
      <c r="H192" s="58">
        <f t="shared" si="9"/>
        <v>0</v>
      </c>
    </row>
    <row r="193" spans="6:8" ht="15.75" customHeight="1">
      <c r="F193" s="49"/>
      <c r="G193" s="13"/>
      <c r="H193" s="58">
        <f t="shared" si="9"/>
        <v>0</v>
      </c>
    </row>
    <row r="194" spans="6:8" ht="15.75" customHeight="1">
      <c r="F194" s="49"/>
      <c r="G194" s="13"/>
      <c r="H194" s="58">
        <f t="shared" si="9"/>
        <v>0</v>
      </c>
    </row>
    <row r="195" spans="6:8" ht="15.75" customHeight="1">
      <c r="F195" s="49"/>
      <c r="G195" s="13"/>
      <c r="H195" s="58">
        <f t="shared" si="9"/>
        <v>0</v>
      </c>
    </row>
    <row r="196" spans="6:8" ht="15.75" customHeight="1">
      <c r="F196" s="49"/>
      <c r="G196" s="13"/>
      <c r="H196" s="58">
        <f t="shared" si="9"/>
        <v>0</v>
      </c>
    </row>
    <row r="197" spans="6:8" ht="15.75" customHeight="1">
      <c r="F197" s="49"/>
      <c r="G197" s="13"/>
      <c r="H197" s="58">
        <f t="shared" si="9"/>
        <v>0</v>
      </c>
    </row>
    <row r="198" spans="6:8" ht="15.75" customHeight="1">
      <c r="F198" s="49"/>
      <c r="G198" s="13"/>
      <c r="H198" s="58">
        <f t="shared" si="9"/>
        <v>0</v>
      </c>
    </row>
    <row r="199" spans="6:8" ht="15.75" customHeight="1">
      <c r="F199" s="49"/>
      <c r="G199" s="13"/>
      <c r="H199" s="58">
        <f t="shared" si="9"/>
        <v>0</v>
      </c>
    </row>
    <row r="200" spans="6:8" ht="15.75" customHeight="1">
      <c r="F200" s="49"/>
      <c r="G200" s="13"/>
      <c r="H200" s="58">
        <f t="shared" si="9"/>
        <v>0</v>
      </c>
    </row>
    <row r="201" spans="6:8" ht="15.75" customHeight="1">
      <c r="F201" s="49"/>
      <c r="G201" s="13"/>
      <c r="H201" s="58">
        <f t="shared" si="9"/>
        <v>0</v>
      </c>
    </row>
    <row r="202" spans="6:8" ht="15.75" customHeight="1">
      <c r="F202" s="49"/>
      <c r="G202" s="13"/>
      <c r="H202" s="58">
        <f t="shared" si="9"/>
        <v>0</v>
      </c>
    </row>
    <row r="203" spans="6:8" ht="15.75" customHeight="1">
      <c r="F203" s="49"/>
      <c r="G203" s="13"/>
      <c r="H203" s="58">
        <f t="shared" si="9"/>
        <v>0</v>
      </c>
    </row>
    <row r="204" spans="6:8" ht="15.75" customHeight="1">
      <c r="F204" s="49"/>
      <c r="G204" s="13"/>
      <c r="H204" s="58">
        <f t="shared" si="9"/>
        <v>0</v>
      </c>
    </row>
    <row r="205" spans="6:8" ht="15.75" customHeight="1">
      <c r="F205" s="49"/>
      <c r="G205" s="13"/>
      <c r="H205" s="58">
        <f t="shared" si="9"/>
        <v>0</v>
      </c>
    </row>
    <row r="206" spans="6:8" ht="15.75" customHeight="1">
      <c r="F206" s="49"/>
      <c r="G206" s="13"/>
      <c r="H206" s="58">
        <f t="shared" si="9"/>
        <v>0</v>
      </c>
    </row>
    <row r="207" spans="6:8" ht="15.75" customHeight="1">
      <c r="F207" s="49"/>
      <c r="G207" s="13"/>
      <c r="H207" s="58">
        <f t="shared" si="9"/>
        <v>0</v>
      </c>
    </row>
    <row r="208" spans="6:8" ht="15.75" customHeight="1">
      <c r="F208" s="49"/>
      <c r="G208" s="13"/>
      <c r="H208" s="58">
        <f t="shared" si="9"/>
        <v>0</v>
      </c>
    </row>
    <row r="209" spans="6:8" ht="15.75" customHeight="1">
      <c r="F209" s="49"/>
      <c r="G209" s="13"/>
      <c r="H209" s="58">
        <f t="shared" si="9"/>
        <v>0</v>
      </c>
    </row>
    <row r="210" spans="6:8" ht="15.75" customHeight="1">
      <c r="F210" s="49"/>
      <c r="G210" s="13"/>
      <c r="H210" s="58">
        <f t="shared" si="9"/>
        <v>0</v>
      </c>
    </row>
    <row r="211" spans="6:8" ht="15.75" customHeight="1">
      <c r="F211" s="49"/>
      <c r="G211" s="13"/>
      <c r="H211" s="58">
        <f t="shared" si="9"/>
        <v>0</v>
      </c>
    </row>
    <row r="212" spans="6:8" ht="15.75" customHeight="1">
      <c r="F212" s="49"/>
      <c r="G212" s="13"/>
      <c r="H212" s="58">
        <f t="shared" si="9"/>
        <v>0</v>
      </c>
    </row>
    <row r="213" spans="6:8" ht="15.75" customHeight="1">
      <c r="F213" s="49"/>
      <c r="G213" s="13"/>
      <c r="H213" s="58">
        <f t="shared" si="9"/>
        <v>0</v>
      </c>
    </row>
    <row r="214" spans="6:8" ht="15.75" customHeight="1">
      <c r="F214" s="49"/>
      <c r="G214" s="13"/>
      <c r="H214" s="58">
        <f t="shared" si="9"/>
        <v>0</v>
      </c>
    </row>
    <row r="215" spans="6:8" ht="15.75" customHeight="1">
      <c r="F215" s="49"/>
      <c r="G215" s="13"/>
      <c r="H215" s="58">
        <f t="shared" si="9"/>
        <v>0</v>
      </c>
    </row>
    <row r="216" spans="6:8" ht="15.75" customHeight="1">
      <c r="F216" s="49"/>
      <c r="G216" s="13"/>
      <c r="H216" s="58">
        <f t="shared" si="9"/>
        <v>0</v>
      </c>
    </row>
    <row r="217" spans="6:8" ht="15.75" customHeight="1">
      <c r="F217" s="49"/>
      <c r="G217" s="13"/>
      <c r="H217" s="58">
        <f t="shared" si="9"/>
        <v>0</v>
      </c>
    </row>
    <row r="218" spans="6:8" ht="15.75" customHeight="1">
      <c r="F218" s="49"/>
      <c r="G218" s="13"/>
      <c r="H218" s="58">
        <f t="shared" si="9"/>
        <v>0</v>
      </c>
    </row>
    <row r="219" spans="6:8" ht="15.75" customHeight="1">
      <c r="F219" s="49"/>
      <c r="G219" s="13"/>
      <c r="H219" s="58">
        <f t="shared" si="9"/>
        <v>0</v>
      </c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48000000}">
    <sortState xmlns:xlrd2="http://schemas.microsoft.com/office/spreadsheetml/2017/richdata2" ref="A2:H151">
      <sortCondition descending="1" ref="E2:E151"/>
      <sortCondition ref="G2:G151"/>
      <sortCondition ref="C2:C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B90008B8-2067-48CA-8A23-93FBD2F321DD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L1001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60.2851562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SUM(E3:E204)</f>
        <v>15612.060000000001</v>
      </c>
      <c r="F1" s="48"/>
      <c r="G1" s="70">
        <f t="shared" ref="G1:H1" si="0">SUM(G3:G204)</f>
        <v>11838.245000000001</v>
      </c>
      <c r="H1" s="71">
        <f t="shared" si="0"/>
        <v>3773.8150000000001</v>
      </c>
      <c r="I1" s="31" t="s">
        <v>1864</v>
      </c>
      <c r="J1" s="31">
        <f>G1*1</f>
        <v>11838.245000000001</v>
      </c>
      <c r="K1" s="31">
        <f>SUM(G1:H1)-J1</f>
        <v>3773.8150000000005</v>
      </c>
      <c r="L1" s="31">
        <f>SUM(J1:K1)</f>
        <v>15612.060000000001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12145.745000000001</v>
      </c>
      <c r="K2" s="31">
        <f>K1+K6+K7</f>
        <v>4081.3150000000005</v>
      </c>
      <c r="L2" s="31">
        <f>SUM(J2:K2)</f>
        <v>16227.060000000001</v>
      </c>
    </row>
    <row r="3" spans="1:12" ht="15.75">
      <c r="A3" s="8"/>
      <c r="B3" s="73">
        <v>45475</v>
      </c>
      <c r="C3" s="91" t="s">
        <v>5456</v>
      </c>
      <c r="D3" s="75" t="s">
        <v>5457</v>
      </c>
      <c r="E3" s="6">
        <f t="shared" ref="E3:E102" si="1">MID(D3,3,LEN(D3)-2)+0</f>
        <v>455.68</v>
      </c>
      <c r="F3" s="48">
        <v>2</v>
      </c>
      <c r="G3" s="6">
        <f t="shared" ref="G3:G102" si="2">IFERROR(E3/F3,"")</f>
        <v>227.84</v>
      </c>
      <c r="H3" s="58">
        <f t="shared" ref="H3:H102" si="3">IF(F3=0,E3,E3-G3)</f>
        <v>227.84</v>
      </c>
      <c r="I3" s="60" t="s">
        <v>1868</v>
      </c>
      <c r="J3" s="61">
        <f>J1-J7+J6</f>
        <v>12145.745000000001</v>
      </c>
      <c r="K3" s="32"/>
      <c r="L3" s="32"/>
    </row>
    <row r="4" spans="1:12" ht="15.75">
      <c r="A4" s="8"/>
      <c r="B4" s="76">
        <v>45475</v>
      </c>
      <c r="C4" s="80" t="s">
        <v>5458</v>
      </c>
      <c r="D4" s="75" t="s">
        <v>5459</v>
      </c>
      <c r="E4" s="6">
        <f t="shared" si="1"/>
        <v>344.94</v>
      </c>
      <c r="F4" s="48">
        <v>2</v>
      </c>
      <c r="G4" s="6">
        <f t="shared" si="2"/>
        <v>172.47</v>
      </c>
      <c r="H4" s="58">
        <f t="shared" si="3"/>
        <v>172.47</v>
      </c>
    </row>
    <row r="5" spans="1:12" ht="15.75">
      <c r="A5" s="8"/>
      <c r="B5" s="73">
        <v>45475</v>
      </c>
      <c r="C5" s="80" t="s">
        <v>5458</v>
      </c>
      <c r="D5" s="75" t="s">
        <v>5460</v>
      </c>
      <c r="E5" s="6">
        <f t="shared" si="1"/>
        <v>327.22000000000003</v>
      </c>
      <c r="F5" s="48">
        <v>2</v>
      </c>
      <c r="G5" s="6">
        <f t="shared" si="2"/>
        <v>163.61000000000001</v>
      </c>
      <c r="H5" s="58">
        <f t="shared" si="3"/>
        <v>163.61000000000001</v>
      </c>
      <c r="I5" s="32" t="s">
        <v>4552</v>
      </c>
      <c r="J5" s="32">
        <f>615</f>
        <v>615</v>
      </c>
      <c r="K5" s="32"/>
    </row>
    <row r="6" spans="1:12" ht="15.75">
      <c r="A6" s="8"/>
      <c r="B6" s="73">
        <v>45475</v>
      </c>
      <c r="C6" s="80" t="s">
        <v>5461</v>
      </c>
      <c r="D6" s="75" t="s">
        <v>5462</v>
      </c>
      <c r="E6" s="6">
        <f t="shared" si="1"/>
        <v>7.69</v>
      </c>
      <c r="F6" s="48">
        <v>2</v>
      </c>
      <c r="G6" s="6">
        <f t="shared" si="2"/>
        <v>3.8450000000000002</v>
      </c>
      <c r="H6" s="58">
        <f t="shared" si="3"/>
        <v>3.8450000000000002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/>
      <c r="B7" s="73">
        <v>45475</v>
      </c>
      <c r="C7" s="80" t="s">
        <v>5463</v>
      </c>
      <c r="D7" s="75" t="s">
        <v>61</v>
      </c>
      <c r="E7" s="6">
        <f t="shared" si="1"/>
        <v>2.7</v>
      </c>
      <c r="F7" s="48">
        <v>2</v>
      </c>
      <c r="G7" s="6">
        <f t="shared" si="2"/>
        <v>1.35</v>
      </c>
      <c r="H7" s="58">
        <f t="shared" si="3"/>
        <v>1.35</v>
      </c>
      <c r="I7" s="1" t="s">
        <v>1809</v>
      </c>
      <c r="J7" s="1">
        <v>0</v>
      </c>
      <c r="K7" s="1">
        <v>0</v>
      </c>
    </row>
    <row r="8" spans="1:12" ht="15.75">
      <c r="A8" s="8"/>
      <c r="B8" s="73">
        <v>45476</v>
      </c>
      <c r="C8" s="80" t="s">
        <v>3397</v>
      </c>
      <c r="D8" s="75" t="s">
        <v>5464</v>
      </c>
      <c r="E8" s="6">
        <f t="shared" si="1"/>
        <v>157.91</v>
      </c>
      <c r="F8" s="48">
        <v>2</v>
      </c>
      <c r="G8" s="6">
        <f t="shared" si="2"/>
        <v>78.954999999999998</v>
      </c>
      <c r="H8" s="58">
        <f t="shared" si="3"/>
        <v>78.954999999999998</v>
      </c>
      <c r="I8" s="1" t="s">
        <v>1811</v>
      </c>
      <c r="J8" s="16">
        <v>5598</v>
      </c>
      <c r="K8" s="17">
        <v>0.6</v>
      </c>
    </row>
    <row r="9" spans="1:12" ht="15.75">
      <c r="A9" s="8"/>
      <c r="B9" s="76">
        <v>45476</v>
      </c>
      <c r="C9" s="80" t="s">
        <v>3169</v>
      </c>
      <c r="D9" s="75" t="s">
        <v>5465</v>
      </c>
      <c r="E9" s="6">
        <f t="shared" si="1"/>
        <v>35.97</v>
      </c>
      <c r="F9" s="48">
        <v>2</v>
      </c>
      <c r="G9" s="6">
        <f t="shared" si="2"/>
        <v>17.984999999999999</v>
      </c>
      <c r="H9" s="58">
        <f t="shared" si="3"/>
        <v>17.984999999999999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73">
        <v>45476</v>
      </c>
      <c r="C10" s="80" t="s">
        <v>5466</v>
      </c>
      <c r="D10" s="75" t="s">
        <v>5467</v>
      </c>
      <c r="E10" s="6">
        <f t="shared" si="1"/>
        <v>24.42</v>
      </c>
      <c r="F10" s="48">
        <v>2</v>
      </c>
      <c r="G10" s="6">
        <f t="shared" si="2"/>
        <v>12.21</v>
      </c>
      <c r="H10" s="58">
        <f t="shared" si="3"/>
        <v>12.21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/>
      <c r="B11" s="76">
        <v>45476</v>
      </c>
      <c r="C11" s="80" t="s">
        <v>5466</v>
      </c>
      <c r="D11" s="75" t="s">
        <v>5467</v>
      </c>
      <c r="E11" s="6">
        <f t="shared" si="1"/>
        <v>24.42</v>
      </c>
      <c r="F11" s="48">
        <v>2</v>
      </c>
      <c r="G11" s="6">
        <f t="shared" si="2"/>
        <v>12.21</v>
      </c>
      <c r="H11" s="58">
        <f t="shared" si="3"/>
        <v>12.21</v>
      </c>
    </row>
    <row r="12" spans="1:12" ht="15.75">
      <c r="A12" s="8"/>
      <c r="B12" s="73">
        <v>45476</v>
      </c>
      <c r="C12" s="80" t="s">
        <v>5468</v>
      </c>
      <c r="D12" s="75" t="s">
        <v>5469</v>
      </c>
      <c r="E12" s="6">
        <f t="shared" si="1"/>
        <v>7.52</v>
      </c>
      <c r="F12" s="48">
        <v>2</v>
      </c>
      <c r="G12" s="6">
        <f t="shared" si="2"/>
        <v>3.76</v>
      </c>
      <c r="H12" s="58">
        <f t="shared" si="3"/>
        <v>3.76</v>
      </c>
      <c r="I12" s="1" t="s">
        <v>1818</v>
      </c>
      <c r="J12" s="16">
        <f>J8-K2</f>
        <v>1516.6849999999995</v>
      </c>
      <c r="K12" s="17">
        <f t="shared" ref="K12:K13" si="4">J12/J8</f>
        <v>0.27093336906037863</v>
      </c>
    </row>
    <row r="13" spans="1:12" ht="15.75">
      <c r="A13" s="8"/>
      <c r="B13" s="76">
        <v>45476</v>
      </c>
      <c r="C13" s="80" t="s">
        <v>5470</v>
      </c>
      <c r="D13" s="75" t="s">
        <v>976</v>
      </c>
      <c r="E13" s="6">
        <f t="shared" si="1"/>
        <v>0.22</v>
      </c>
      <c r="F13" s="48">
        <v>2</v>
      </c>
      <c r="G13" s="6">
        <f t="shared" si="2"/>
        <v>0.11</v>
      </c>
      <c r="H13" s="58">
        <f t="shared" si="3"/>
        <v>0.11</v>
      </c>
      <c r="I13" s="1" t="s">
        <v>1821</v>
      </c>
      <c r="J13" s="16">
        <f>J9-J2</f>
        <v>-8190.4950000000008</v>
      </c>
      <c r="K13" s="17">
        <f t="shared" si="4"/>
        <v>-2.0707907211933509</v>
      </c>
    </row>
    <row r="14" spans="1:12" ht="15.75">
      <c r="A14" s="8"/>
      <c r="B14" s="76">
        <v>45478</v>
      </c>
      <c r="C14" s="80" t="s">
        <v>3415</v>
      </c>
      <c r="D14" s="75" t="s">
        <v>5471</v>
      </c>
      <c r="E14" s="6">
        <f t="shared" si="1"/>
        <v>79.08</v>
      </c>
      <c r="F14" s="48">
        <v>2</v>
      </c>
      <c r="G14" s="6">
        <f t="shared" si="2"/>
        <v>39.54</v>
      </c>
      <c r="H14" s="58">
        <f t="shared" si="3"/>
        <v>39.54</v>
      </c>
    </row>
    <row r="15" spans="1:12" ht="15.75">
      <c r="A15" s="8"/>
      <c r="B15" s="76">
        <v>45478</v>
      </c>
      <c r="C15" s="80" t="s">
        <v>5388</v>
      </c>
      <c r="D15" s="75" t="s">
        <v>5472</v>
      </c>
      <c r="E15" s="6">
        <f t="shared" si="1"/>
        <v>50.36</v>
      </c>
      <c r="F15" s="49">
        <v>2</v>
      </c>
      <c r="G15" s="6">
        <f t="shared" si="2"/>
        <v>25.18</v>
      </c>
      <c r="H15" s="58">
        <f t="shared" si="3"/>
        <v>25.18</v>
      </c>
    </row>
    <row r="16" spans="1:12" ht="15.75">
      <c r="A16" s="8"/>
      <c r="B16" s="76">
        <v>45478</v>
      </c>
      <c r="C16" s="80" t="s">
        <v>5473</v>
      </c>
      <c r="D16" s="75" t="s">
        <v>2832</v>
      </c>
      <c r="E16" s="6">
        <f t="shared" si="1"/>
        <v>15.13</v>
      </c>
      <c r="F16" s="48">
        <v>2</v>
      </c>
      <c r="G16" s="6">
        <f t="shared" si="2"/>
        <v>7.5650000000000004</v>
      </c>
      <c r="H16" s="58">
        <f t="shared" si="3"/>
        <v>7.5650000000000004</v>
      </c>
    </row>
    <row r="17" spans="1:10" ht="15.75">
      <c r="A17" s="8"/>
      <c r="B17" s="73">
        <v>45478</v>
      </c>
      <c r="C17" s="80" t="s">
        <v>5474</v>
      </c>
      <c r="D17" s="75" t="s">
        <v>1829</v>
      </c>
      <c r="E17" s="6">
        <f t="shared" si="1"/>
        <v>10.8</v>
      </c>
      <c r="F17" s="48">
        <v>2</v>
      </c>
      <c r="G17" s="6">
        <f t="shared" si="2"/>
        <v>5.4</v>
      </c>
      <c r="H17" s="58">
        <f t="shared" si="3"/>
        <v>5.4</v>
      </c>
    </row>
    <row r="18" spans="1:10" ht="15.75">
      <c r="A18" s="8"/>
      <c r="B18" s="76">
        <v>45479</v>
      </c>
      <c r="C18" s="80" t="s">
        <v>5475</v>
      </c>
      <c r="D18" s="75" t="s">
        <v>5476</v>
      </c>
      <c r="E18" s="6">
        <f t="shared" si="1"/>
        <v>180</v>
      </c>
      <c r="F18" s="48">
        <v>2</v>
      </c>
      <c r="G18" s="6">
        <f t="shared" si="2"/>
        <v>90</v>
      </c>
      <c r="H18" s="58">
        <f t="shared" si="3"/>
        <v>90</v>
      </c>
    </row>
    <row r="19" spans="1:10" ht="15.75">
      <c r="A19" s="8"/>
      <c r="B19" s="73">
        <v>45479</v>
      </c>
      <c r="C19" s="80" t="s">
        <v>3916</v>
      </c>
      <c r="D19" s="75" t="s">
        <v>749</v>
      </c>
      <c r="E19" s="6">
        <f t="shared" si="1"/>
        <v>70</v>
      </c>
      <c r="F19" s="48">
        <v>2</v>
      </c>
      <c r="G19" s="6">
        <f t="shared" si="2"/>
        <v>35</v>
      </c>
      <c r="H19" s="58">
        <f t="shared" si="3"/>
        <v>35</v>
      </c>
    </row>
    <row r="20" spans="1:10" ht="15.75">
      <c r="A20" s="8"/>
      <c r="B20" s="76">
        <v>45479</v>
      </c>
      <c r="C20" s="80" t="s">
        <v>5477</v>
      </c>
      <c r="D20" s="75" t="s">
        <v>1583</v>
      </c>
      <c r="E20" s="6">
        <f t="shared" si="1"/>
        <v>26.9</v>
      </c>
      <c r="F20" s="48">
        <v>2</v>
      </c>
      <c r="G20" s="6">
        <f t="shared" si="2"/>
        <v>13.45</v>
      </c>
      <c r="H20" s="58">
        <f t="shared" si="3"/>
        <v>13.45</v>
      </c>
    </row>
    <row r="21" spans="1:10" ht="15.75" customHeight="1">
      <c r="A21" s="8"/>
      <c r="B21" s="73">
        <v>45479</v>
      </c>
      <c r="C21" s="80" t="s">
        <v>5477</v>
      </c>
      <c r="D21" s="75" t="s">
        <v>919</v>
      </c>
      <c r="E21" s="6">
        <f t="shared" si="1"/>
        <v>18.899999999999999</v>
      </c>
      <c r="F21" s="48">
        <v>2</v>
      </c>
      <c r="G21" s="6">
        <f t="shared" si="2"/>
        <v>9.4499999999999993</v>
      </c>
      <c r="H21" s="58">
        <f t="shared" si="3"/>
        <v>9.4499999999999993</v>
      </c>
    </row>
    <row r="22" spans="1:10" ht="15.75" customHeight="1">
      <c r="A22" s="8"/>
      <c r="B22" s="73">
        <v>45479</v>
      </c>
      <c r="C22" s="80" t="s">
        <v>5478</v>
      </c>
      <c r="D22" s="75" t="s">
        <v>323</v>
      </c>
      <c r="E22" s="6">
        <f t="shared" si="1"/>
        <v>13.5</v>
      </c>
      <c r="F22" s="48">
        <v>2</v>
      </c>
      <c r="G22" s="6">
        <f t="shared" si="2"/>
        <v>6.75</v>
      </c>
      <c r="H22" s="58">
        <f t="shared" si="3"/>
        <v>6.75</v>
      </c>
      <c r="J22" s="36"/>
    </row>
    <row r="23" spans="1:10" ht="15.75" customHeight="1">
      <c r="A23" s="8"/>
      <c r="B23" s="73">
        <v>45479</v>
      </c>
      <c r="C23" s="80" t="s">
        <v>5479</v>
      </c>
      <c r="D23" s="75" t="s">
        <v>5480</v>
      </c>
      <c r="E23" s="6">
        <f t="shared" si="1"/>
        <v>13.42</v>
      </c>
      <c r="F23" s="48">
        <v>2</v>
      </c>
      <c r="G23" s="6">
        <f t="shared" si="2"/>
        <v>6.71</v>
      </c>
      <c r="H23" s="58">
        <f t="shared" si="3"/>
        <v>6.71</v>
      </c>
      <c r="J23" s="36"/>
    </row>
    <row r="24" spans="1:10" ht="15.75" customHeight="1">
      <c r="A24" s="8"/>
      <c r="B24" s="76">
        <v>45479</v>
      </c>
      <c r="C24" s="80" t="s">
        <v>5481</v>
      </c>
      <c r="D24" s="75" t="s">
        <v>1114</v>
      </c>
      <c r="E24" s="6">
        <f t="shared" si="1"/>
        <v>3.6</v>
      </c>
      <c r="F24" s="48">
        <v>2</v>
      </c>
      <c r="G24" s="6">
        <f t="shared" si="2"/>
        <v>1.8</v>
      </c>
      <c r="H24" s="58">
        <f t="shared" si="3"/>
        <v>1.8</v>
      </c>
    </row>
    <row r="25" spans="1:10" ht="15.75" customHeight="1">
      <c r="A25" s="8"/>
      <c r="B25" s="76">
        <v>45479</v>
      </c>
      <c r="C25" s="80" t="s">
        <v>3415</v>
      </c>
      <c r="D25" s="75" t="s">
        <v>385</v>
      </c>
      <c r="E25" s="6">
        <f t="shared" si="1"/>
        <v>0.8</v>
      </c>
      <c r="F25" s="48">
        <v>2</v>
      </c>
      <c r="G25" s="6">
        <f t="shared" si="2"/>
        <v>0.4</v>
      </c>
      <c r="H25" s="58">
        <f t="shared" si="3"/>
        <v>0.4</v>
      </c>
    </row>
    <row r="26" spans="1:10" ht="15.75" customHeight="1">
      <c r="A26" s="8"/>
      <c r="B26" s="83">
        <v>45480</v>
      </c>
      <c r="C26" s="80" t="s">
        <v>114</v>
      </c>
      <c r="D26" s="75" t="s">
        <v>1111</v>
      </c>
      <c r="E26" s="6">
        <f t="shared" si="1"/>
        <v>118.7</v>
      </c>
      <c r="F26" s="48">
        <v>0</v>
      </c>
      <c r="G26" s="6" t="str">
        <f t="shared" si="2"/>
        <v/>
      </c>
      <c r="H26" s="58">
        <f t="shared" si="3"/>
        <v>118.7</v>
      </c>
    </row>
    <row r="27" spans="1:10" ht="15.75" customHeight="1">
      <c r="A27" s="8"/>
      <c r="B27" s="73">
        <v>45480</v>
      </c>
      <c r="C27" s="80" t="s">
        <v>4105</v>
      </c>
      <c r="D27" s="75" t="s">
        <v>2640</v>
      </c>
      <c r="E27" s="6">
        <f t="shared" si="1"/>
        <v>47.4</v>
      </c>
      <c r="F27" s="48">
        <v>2</v>
      </c>
      <c r="G27" s="6">
        <f t="shared" si="2"/>
        <v>23.7</v>
      </c>
      <c r="H27" s="58">
        <f t="shared" si="3"/>
        <v>23.7</v>
      </c>
    </row>
    <row r="28" spans="1:10" ht="15.75" customHeight="1">
      <c r="A28" s="8"/>
      <c r="B28" s="76">
        <v>45480</v>
      </c>
      <c r="C28" s="80" t="s">
        <v>5124</v>
      </c>
      <c r="D28" s="77" t="s">
        <v>5482</v>
      </c>
      <c r="E28" s="6">
        <f t="shared" si="1"/>
        <v>43.04</v>
      </c>
      <c r="F28" s="48">
        <v>0</v>
      </c>
      <c r="G28" s="6" t="str">
        <f t="shared" si="2"/>
        <v/>
      </c>
      <c r="H28" s="58">
        <f t="shared" si="3"/>
        <v>43.04</v>
      </c>
    </row>
    <row r="29" spans="1:10" ht="15.75" customHeight="1">
      <c r="A29" s="8"/>
      <c r="B29" s="73">
        <v>45480</v>
      </c>
      <c r="C29" s="80" t="s">
        <v>443</v>
      </c>
      <c r="D29" s="75" t="s">
        <v>3478</v>
      </c>
      <c r="E29" s="6">
        <f t="shared" si="1"/>
        <v>11.4</v>
      </c>
      <c r="F29" s="48">
        <v>0</v>
      </c>
      <c r="G29" s="6" t="str">
        <f t="shared" si="2"/>
        <v/>
      </c>
      <c r="H29" s="58">
        <f t="shared" si="3"/>
        <v>11.4</v>
      </c>
    </row>
    <row r="30" spans="1:10" ht="15.75" customHeight="1">
      <c r="A30" s="8"/>
      <c r="B30" s="73">
        <v>45480</v>
      </c>
      <c r="C30" s="80" t="s">
        <v>2464</v>
      </c>
      <c r="D30" s="75" t="s">
        <v>353</v>
      </c>
      <c r="E30" s="6">
        <f t="shared" si="1"/>
        <v>9</v>
      </c>
      <c r="F30" s="49">
        <v>1</v>
      </c>
      <c r="G30" s="6">
        <f t="shared" si="2"/>
        <v>9</v>
      </c>
      <c r="H30" s="58">
        <f t="shared" si="3"/>
        <v>0</v>
      </c>
    </row>
    <row r="31" spans="1:10" ht="15.75" customHeight="1">
      <c r="A31" s="8"/>
      <c r="B31" s="73">
        <v>45481</v>
      </c>
      <c r="C31" s="80" t="s">
        <v>3768</v>
      </c>
      <c r="D31" s="75" t="s">
        <v>5483</v>
      </c>
      <c r="E31" s="6">
        <f t="shared" si="1"/>
        <v>100.52</v>
      </c>
      <c r="F31" s="49">
        <v>2</v>
      </c>
      <c r="G31" s="6">
        <f t="shared" si="2"/>
        <v>50.26</v>
      </c>
      <c r="H31" s="58">
        <f t="shared" si="3"/>
        <v>50.26</v>
      </c>
    </row>
    <row r="32" spans="1:10" ht="15.75" customHeight="1">
      <c r="A32" s="8"/>
      <c r="B32" s="76">
        <v>45481</v>
      </c>
      <c r="C32" s="80" t="s">
        <v>5359</v>
      </c>
      <c r="D32" s="75" t="s">
        <v>356</v>
      </c>
      <c r="E32" s="6">
        <f t="shared" si="1"/>
        <v>74</v>
      </c>
      <c r="F32" s="48">
        <v>2</v>
      </c>
      <c r="G32" s="6">
        <f t="shared" si="2"/>
        <v>37</v>
      </c>
      <c r="H32" s="58">
        <f t="shared" si="3"/>
        <v>37</v>
      </c>
    </row>
    <row r="33" spans="1:8" ht="15.75" customHeight="1">
      <c r="A33" s="8"/>
      <c r="B33" s="73">
        <v>45481</v>
      </c>
      <c r="C33" s="80" t="s">
        <v>4517</v>
      </c>
      <c r="D33" s="75" t="s">
        <v>5026</v>
      </c>
      <c r="E33" s="6">
        <f t="shared" si="1"/>
        <v>51.86</v>
      </c>
      <c r="F33" s="48">
        <v>2</v>
      </c>
      <c r="G33" s="6">
        <f t="shared" si="2"/>
        <v>25.93</v>
      </c>
      <c r="H33" s="58">
        <f t="shared" si="3"/>
        <v>25.93</v>
      </c>
    </row>
    <row r="34" spans="1:8" ht="15.75" customHeight="1">
      <c r="A34" s="8"/>
      <c r="B34" s="73">
        <v>45481</v>
      </c>
      <c r="C34" s="80" t="s">
        <v>2438</v>
      </c>
      <c r="D34" s="77" t="s">
        <v>5141</v>
      </c>
      <c r="E34" s="6">
        <f t="shared" si="1"/>
        <v>25.98</v>
      </c>
      <c r="F34" s="48">
        <v>2</v>
      </c>
      <c r="G34" s="6">
        <f t="shared" si="2"/>
        <v>12.99</v>
      </c>
      <c r="H34" s="58">
        <f t="shared" si="3"/>
        <v>12.99</v>
      </c>
    </row>
    <row r="35" spans="1:8" ht="15.75" customHeight="1">
      <c r="A35" s="8"/>
      <c r="B35" s="73">
        <v>45481</v>
      </c>
      <c r="C35" s="80" t="s">
        <v>5414</v>
      </c>
      <c r="D35" s="75" t="s">
        <v>801</v>
      </c>
      <c r="E35" s="6">
        <f t="shared" si="1"/>
        <v>6</v>
      </c>
      <c r="F35" s="48">
        <v>2</v>
      </c>
      <c r="G35" s="6">
        <f t="shared" si="2"/>
        <v>3</v>
      </c>
      <c r="H35" s="58">
        <f t="shared" si="3"/>
        <v>3</v>
      </c>
    </row>
    <row r="36" spans="1:8" ht="15.75" customHeight="1">
      <c r="A36" s="8"/>
      <c r="B36" s="73">
        <v>45482</v>
      </c>
      <c r="C36" s="80" t="s">
        <v>5484</v>
      </c>
      <c r="D36" s="75" t="s">
        <v>5485</v>
      </c>
      <c r="E36" s="6">
        <f t="shared" si="1"/>
        <v>33.6</v>
      </c>
      <c r="F36" s="48">
        <v>0</v>
      </c>
      <c r="G36" s="6" t="str">
        <f t="shared" si="2"/>
        <v/>
      </c>
      <c r="H36" s="58">
        <f t="shared" si="3"/>
        <v>33.6</v>
      </c>
    </row>
    <row r="37" spans="1:8" ht="15.75" customHeight="1">
      <c r="A37" s="8"/>
      <c r="B37" s="76">
        <v>45482</v>
      </c>
      <c r="C37" s="80" t="s">
        <v>5486</v>
      </c>
      <c r="D37" s="75" t="s">
        <v>3652</v>
      </c>
      <c r="E37" s="6">
        <f t="shared" si="1"/>
        <v>19.399999999999999</v>
      </c>
      <c r="F37" s="48">
        <v>0</v>
      </c>
      <c r="G37" s="6" t="str">
        <f t="shared" si="2"/>
        <v/>
      </c>
      <c r="H37" s="58">
        <f t="shared" si="3"/>
        <v>19.399999999999999</v>
      </c>
    </row>
    <row r="38" spans="1:8" ht="15.75" customHeight="1">
      <c r="A38" s="8"/>
      <c r="B38" s="73">
        <v>45483</v>
      </c>
      <c r="C38" s="80" t="s">
        <v>3009</v>
      </c>
      <c r="D38" s="77" t="s">
        <v>5487</v>
      </c>
      <c r="E38" s="6">
        <f t="shared" si="1"/>
        <v>180.95</v>
      </c>
      <c r="F38" s="48">
        <v>0</v>
      </c>
      <c r="G38" s="6" t="str">
        <f t="shared" si="2"/>
        <v/>
      </c>
      <c r="H38" s="58">
        <f t="shared" si="3"/>
        <v>180.95</v>
      </c>
    </row>
    <row r="39" spans="1:8" ht="15.75" customHeight="1">
      <c r="A39" s="8"/>
      <c r="B39" s="76">
        <v>45483</v>
      </c>
      <c r="C39" s="80" t="s">
        <v>4546</v>
      </c>
      <c r="D39" s="75" t="s">
        <v>5488</v>
      </c>
      <c r="E39" s="6">
        <f t="shared" si="1"/>
        <v>86.52</v>
      </c>
      <c r="F39" s="48">
        <v>2</v>
      </c>
      <c r="G39" s="6">
        <f t="shared" si="2"/>
        <v>43.26</v>
      </c>
      <c r="H39" s="58">
        <f t="shared" si="3"/>
        <v>43.26</v>
      </c>
    </row>
    <row r="40" spans="1:8" ht="15.75" customHeight="1">
      <c r="A40" s="8"/>
      <c r="B40" s="76">
        <v>45483</v>
      </c>
      <c r="C40" s="80" t="s">
        <v>3397</v>
      </c>
      <c r="D40" s="75" t="s">
        <v>5489</v>
      </c>
      <c r="E40" s="6">
        <f t="shared" si="1"/>
        <v>40.71</v>
      </c>
      <c r="F40" s="48">
        <v>2</v>
      </c>
      <c r="G40" s="6">
        <f t="shared" si="2"/>
        <v>20.355</v>
      </c>
      <c r="H40" s="58">
        <f t="shared" si="3"/>
        <v>20.355</v>
      </c>
    </row>
    <row r="41" spans="1:8" ht="15.75" customHeight="1">
      <c r="A41" s="8"/>
      <c r="B41" s="76">
        <v>45483</v>
      </c>
      <c r="C41" s="80" t="s">
        <v>3169</v>
      </c>
      <c r="D41" s="75" t="s">
        <v>5410</v>
      </c>
      <c r="E41" s="6">
        <f t="shared" si="1"/>
        <v>17.989999999999998</v>
      </c>
      <c r="F41" s="48">
        <v>0</v>
      </c>
      <c r="G41" s="6" t="str">
        <f t="shared" si="2"/>
        <v/>
      </c>
      <c r="H41" s="58">
        <f t="shared" si="3"/>
        <v>17.989999999999998</v>
      </c>
    </row>
    <row r="42" spans="1:8" ht="15.75" customHeight="1">
      <c r="A42" s="8"/>
      <c r="B42" s="73">
        <v>45483</v>
      </c>
      <c r="C42" s="80" t="s">
        <v>443</v>
      </c>
      <c r="D42" s="75" t="s">
        <v>2698</v>
      </c>
      <c r="E42" s="6">
        <f t="shared" si="1"/>
        <v>6.2</v>
      </c>
      <c r="F42" s="48">
        <v>0</v>
      </c>
      <c r="G42" s="6" t="str">
        <f t="shared" si="2"/>
        <v/>
      </c>
      <c r="H42" s="58">
        <f t="shared" si="3"/>
        <v>6.2</v>
      </c>
    </row>
    <row r="43" spans="1:8" ht="15.75" customHeight="1">
      <c r="A43" s="8"/>
      <c r="B43" s="73">
        <v>45484</v>
      </c>
      <c r="C43" s="80" t="s">
        <v>3959</v>
      </c>
      <c r="D43" s="75" t="s">
        <v>5490</v>
      </c>
      <c r="E43" s="6">
        <f t="shared" si="1"/>
        <v>452.35</v>
      </c>
      <c r="F43" s="48">
        <v>2</v>
      </c>
      <c r="G43" s="6">
        <f t="shared" si="2"/>
        <v>226.17500000000001</v>
      </c>
      <c r="H43" s="58">
        <f t="shared" si="3"/>
        <v>226.17500000000001</v>
      </c>
    </row>
    <row r="44" spans="1:8" ht="15.75" customHeight="1">
      <c r="A44" s="8"/>
      <c r="B44" s="73">
        <v>45484</v>
      </c>
      <c r="C44" s="80" t="s">
        <v>5491</v>
      </c>
      <c r="D44" s="75" t="s">
        <v>5492</v>
      </c>
      <c r="E44" s="6">
        <f t="shared" si="1"/>
        <v>44.96</v>
      </c>
      <c r="F44" s="48">
        <v>2</v>
      </c>
      <c r="G44" s="6">
        <f t="shared" si="2"/>
        <v>22.48</v>
      </c>
      <c r="H44" s="58">
        <f t="shared" si="3"/>
        <v>22.48</v>
      </c>
    </row>
    <row r="45" spans="1:8" ht="15.75" customHeight="1">
      <c r="A45" s="8"/>
      <c r="B45" s="73">
        <v>45484</v>
      </c>
      <c r="C45" s="80" t="s">
        <v>114</v>
      </c>
      <c r="D45" s="75" t="s">
        <v>1438</v>
      </c>
      <c r="E45" s="6">
        <f t="shared" si="1"/>
        <v>29.8</v>
      </c>
      <c r="F45" s="48">
        <v>0</v>
      </c>
      <c r="G45" s="6" t="str">
        <f t="shared" si="2"/>
        <v/>
      </c>
      <c r="H45" s="58">
        <f t="shared" si="3"/>
        <v>29.8</v>
      </c>
    </row>
    <row r="46" spans="1:8" ht="15.75" customHeight="1">
      <c r="A46" s="8"/>
      <c r="B46" s="73">
        <v>45484</v>
      </c>
      <c r="C46" s="80" t="s">
        <v>5493</v>
      </c>
      <c r="D46" s="75" t="s">
        <v>505</v>
      </c>
      <c r="E46" s="6">
        <f t="shared" si="1"/>
        <v>5.5</v>
      </c>
      <c r="F46" s="48">
        <v>0</v>
      </c>
      <c r="G46" s="6" t="str">
        <f t="shared" si="2"/>
        <v/>
      </c>
      <c r="H46" s="58">
        <f t="shared" si="3"/>
        <v>5.5</v>
      </c>
    </row>
    <row r="47" spans="1:8" ht="15.75" customHeight="1">
      <c r="A47" s="8"/>
      <c r="B47" s="73">
        <v>45484</v>
      </c>
      <c r="C47" s="80" t="s">
        <v>5253</v>
      </c>
      <c r="D47" s="75" t="s">
        <v>695</v>
      </c>
      <c r="E47" s="6">
        <f t="shared" si="1"/>
        <v>5.3</v>
      </c>
      <c r="F47" s="48">
        <v>1</v>
      </c>
      <c r="G47" s="6">
        <f t="shared" si="2"/>
        <v>5.3</v>
      </c>
      <c r="H47" s="58">
        <f t="shared" si="3"/>
        <v>0</v>
      </c>
    </row>
    <row r="48" spans="1:8" ht="15.75" customHeight="1">
      <c r="A48" s="8"/>
      <c r="B48" s="73">
        <v>45484</v>
      </c>
      <c r="C48" s="80" t="s">
        <v>5494</v>
      </c>
      <c r="D48" s="75" t="s">
        <v>5495</v>
      </c>
      <c r="E48" s="6">
        <f t="shared" si="1"/>
        <v>4.1399999999999997</v>
      </c>
      <c r="F48" s="49">
        <v>2</v>
      </c>
      <c r="G48" s="6">
        <f t="shared" si="2"/>
        <v>2.0699999999999998</v>
      </c>
      <c r="H48" s="58">
        <f t="shared" si="3"/>
        <v>2.0699999999999998</v>
      </c>
    </row>
    <row r="49" spans="1:8" ht="15.75" customHeight="1">
      <c r="A49" s="8"/>
      <c r="B49" s="76">
        <v>45485</v>
      </c>
      <c r="C49" s="80" t="s">
        <v>5496</v>
      </c>
      <c r="D49" s="75" t="s">
        <v>5497</v>
      </c>
      <c r="E49" s="6">
        <f t="shared" si="1"/>
        <v>88.2</v>
      </c>
      <c r="F49" s="48">
        <v>2</v>
      </c>
      <c r="G49" s="6">
        <f t="shared" si="2"/>
        <v>44.1</v>
      </c>
      <c r="H49" s="58">
        <f t="shared" si="3"/>
        <v>44.1</v>
      </c>
    </row>
    <row r="50" spans="1:8" ht="15.75" customHeight="1">
      <c r="A50" s="8"/>
      <c r="B50" s="76">
        <v>45485</v>
      </c>
      <c r="C50" s="80" t="s">
        <v>5498</v>
      </c>
      <c r="D50" s="75" t="s">
        <v>927</v>
      </c>
      <c r="E50" s="6">
        <f t="shared" si="1"/>
        <v>31.5</v>
      </c>
      <c r="F50" s="48">
        <v>2</v>
      </c>
      <c r="G50" s="6">
        <f t="shared" si="2"/>
        <v>15.75</v>
      </c>
      <c r="H50" s="58">
        <f t="shared" si="3"/>
        <v>15.75</v>
      </c>
    </row>
    <row r="51" spans="1:8" ht="15.75" customHeight="1">
      <c r="A51" s="8"/>
      <c r="B51" s="73">
        <v>45485</v>
      </c>
      <c r="C51" s="80" t="s">
        <v>5499</v>
      </c>
      <c r="D51" s="75" t="s">
        <v>5500</v>
      </c>
      <c r="E51" s="6">
        <f t="shared" si="1"/>
        <v>24.86</v>
      </c>
      <c r="F51" s="48">
        <v>2</v>
      </c>
      <c r="G51" s="6">
        <f t="shared" si="2"/>
        <v>12.43</v>
      </c>
      <c r="H51" s="58">
        <f t="shared" si="3"/>
        <v>12.43</v>
      </c>
    </row>
    <row r="52" spans="1:8" ht="15.75" customHeight="1">
      <c r="A52" s="8"/>
      <c r="B52" s="76">
        <v>45485</v>
      </c>
      <c r="C52" s="80" t="s">
        <v>5501</v>
      </c>
      <c r="D52" s="75" t="s">
        <v>5502</v>
      </c>
      <c r="E52" s="6">
        <f t="shared" si="1"/>
        <v>22.36</v>
      </c>
      <c r="F52" s="48">
        <v>2</v>
      </c>
      <c r="G52" s="6">
        <f t="shared" si="2"/>
        <v>11.18</v>
      </c>
      <c r="H52" s="58">
        <f t="shared" si="3"/>
        <v>11.18</v>
      </c>
    </row>
    <row r="53" spans="1:8" ht="15.75" customHeight="1">
      <c r="A53" s="8"/>
      <c r="B53" s="73">
        <v>45486</v>
      </c>
      <c r="C53" s="80" t="s">
        <v>5503</v>
      </c>
      <c r="D53" s="75" t="s">
        <v>5504</v>
      </c>
      <c r="E53" s="6">
        <f t="shared" si="1"/>
        <v>211.89</v>
      </c>
      <c r="F53" s="49">
        <v>2</v>
      </c>
      <c r="G53" s="6">
        <f t="shared" si="2"/>
        <v>105.94499999999999</v>
      </c>
      <c r="H53" s="58">
        <f t="shared" si="3"/>
        <v>105.94499999999999</v>
      </c>
    </row>
    <row r="54" spans="1:8" ht="15.75" customHeight="1">
      <c r="A54" s="8"/>
      <c r="B54" s="73">
        <v>45486</v>
      </c>
      <c r="C54" s="80" t="s">
        <v>292</v>
      </c>
      <c r="D54" s="75" t="s">
        <v>4952</v>
      </c>
      <c r="E54" s="6">
        <f t="shared" si="1"/>
        <v>72.540000000000006</v>
      </c>
      <c r="F54" s="48">
        <v>2</v>
      </c>
      <c r="G54" s="6">
        <f t="shared" si="2"/>
        <v>36.270000000000003</v>
      </c>
      <c r="H54" s="58">
        <f t="shared" si="3"/>
        <v>36.270000000000003</v>
      </c>
    </row>
    <row r="55" spans="1:8" ht="15.75" customHeight="1">
      <c r="A55" s="8"/>
      <c r="B55" s="73">
        <v>45486</v>
      </c>
      <c r="C55" s="80" t="s">
        <v>5124</v>
      </c>
      <c r="D55" s="75" t="s">
        <v>5505</v>
      </c>
      <c r="E55" s="6">
        <f t="shared" si="1"/>
        <v>63.68</v>
      </c>
      <c r="F55" s="49">
        <v>2</v>
      </c>
      <c r="G55" s="6">
        <f t="shared" si="2"/>
        <v>31.84</v>
      </c>
      <c r="H55" s="58">
        <f t="shared" si="3"/>
        <v>31.84</v>
      </c>
    </row>
    <row r="56" spans="1:8" ht="15.75" customHeight="1">
      <c r="A56" s="8"/>
      <c r="B56" s="76">
        <v>45486</v>
      </c>
      <c r="C56" s="80" t="s">
        <v>3415</v>
      </c>
      <c r="D56" s="75" t="s">
        <v>1889</v>
      </c>
      <c r="E56" s="6">
        <f t="shared" si="1"/>
        <v>41.35</v>
      </c>
      <c r="F56" s="48">
        <v>2</v>
      </c>
      <c r="G56" s="6">
        <f t="shared" si="2"/>
        <v>20.675000000000001</v>
      </c>
      <c r="H56" s="58">
        <f t="shared" si="3"/>
        <v>20.675000000000001</v>
      </c>
    </row>
    <row r="57" spans="1:8" ht="15.75" customHeight="1">
      <c r="A57" s="8"/>
      <c r="B57" s="73">
        <v>45486</v>
      </c>
      <c r="C57" s="80" t="s">
        <v>2361</v>
      </c>
      <c r="D57" s="75" t="s">
        <v>5506</v>
      </c>
      <c r="E57" s="6">
        <f t="shared" si="1"/>
        <v>32.979999999999997</v>
      </c>
      <c r="F57" s="48">
        <v>2</v>
      </c>
      <c r="G57" s="6">
        <f t="shared" si="2"/>
        <v>16.489999999999998</v>
      </c>
      <c r="H57" s="58">
        <f t="shared" si="3"/>
        <v>16.489999999999998</v>
      </c>
    </row>
    <row r="58" spans="1:8" ht="15.75" customHeight="1">
      <c r="A58" s="8"/>
      <c r="B58" s="73">
        <v>45486</v>
      </c>
      <c r="C58" s="80" t="s">
        <v>4105</v>
      </c>
      <c r="D58" s="75" t="s">
        <v>579</v>
      </c>
      <c r="E58" s="6">
        <f t="shared" si="1"/>
        <v>26</v>
      </c>
      <c r="F58" s="48">
        <v>2</v>
      </c>
      <c r="G58" s="6">
        <f t="shared" si="2"/>
        <v>13</v>
      </c>
      <c r="H58" s="58">
        <f t="shared" si="3"/>
        <v>13</v>
      </c>
    </row>
    <row r="59" spans="1:8" ht="15.75" customHeight="1">
      <c r="A59" s="8"/>
      <c r="B59" s="73">
        <v>45486</v>
      </c>
      <c r="C59" s="80" t="s">
        <v>3415</v>
      </c>
      <c r="D59" s="75" t="s">
        <v>505</v>
      </c>
      <c r="E59" s="6">
        <f t="shared" si="1"/>
        <v>5.5</v>
      </c>
      <c r="F59" s="48">
        <v>2</v>
      </c>
      <c r="G59" s="6">
        <f t="shared" si="2"/>
        <v>2.75</v>
      </c>
      <c r="H59" s="58">
        <f t="shared" si="3"/>
        <v>2.75</v>
      </c>
    </row>
    <row r="60" spans="1:8" ht="15.75" customHeight="1">
      <c r="A60" s="8"/>
      <c r="B60" s="76">
        <v>45486</v>
      </c>
      <c r="C60" s="80" t="s">
        <v>5507</v>
      </c>
      <c r="D60" s="75" t="s">
        <v>1258</v>
      </c>
      <c r="E60" s="6">
        <f t="shared" si="1"/>
        <v>2.1</v>
      </c>
      <c r="F60" s="48">
        <v>2</v>
      </c>
      <c r="G60" s="6">
        <f t="shared" si="2"/>
        <v>1.05</v>
      </c>
      <c r="H60" s="58">
        <f t="shared" si="3"/>
        <v>1.05</v>
      </c>
    </row>
    <row r="61" spans="1:8" ht="15.75" customHeight="1">
      <c r="A61" s="8"/>
      <c r="B61" s="73">
        <v>45487</v>
      </c>
      <c r="C61" s="80" t="s">
        <v>5508</v>
      </c>
      <c r="D61" s="75" t="s">
        <v>1685</v>
      </c>
      <c r="E61" s="6">
        <f t="shared" si="1"/>
        <v>35</v>
      </c>
      <c r="F61" s="48">
        <v>2</v>
      </c>
      <c r="G61" s="6">
        <f t="shared" si="2"/>
        <v>17.5</v>
      </c>
      <c r="H61" s="58">
        <f t="shared" si="3"/>
        <v>17.5</v>
      </c>
    </row>
    <row r="62" spans="1:8" ht="15.75" customHeight="1">
      <c r="A62" s="8"/>
      <c r="B62" s="73">
        <v>45487</v>
      </c>
      <c r="C62" s="80" t="s">
        <v>5509</v>
      </c>
      <c r="D62" s="75" t="s">
        <v>591</v>
      </c>
      <c r="E62" s="6">
        <f t="shared" si="1"/>
        <v>7.7</v>
      </c>
      <c r="F62" s="48">
        <v>2</v>
      </c>
      <c r="G62" s="6">
        <f t="shared" si="2"/>
        <v>3.85</v>
      </c>
      <c r="H62" s="58">
        <f t="shared" si="3"/>
        <v>3.85</v>
      </c>
    </row>
    <row r="63" spans="1:8" ht="15.75" customHeight="1">
      <c r="A63" s="8"/>
      <c r="B63" s="73">
        <v>45487</v>
      </c>
      <c r="C63" s="80" t="s">
        <v>5510</v>
      </c>
      <c r="D63" s="75" t="s">
        <v>1612</v>
      </c>
      <c r="E63" s="6">
        <f t="shared" si="1"/>
        <v>4.7</v>
      </c>
      <c r="F63" s="48">
        <v>2</v>
      </c>
      <c r="G63" s="6">
        <f t="shared" si="2"/>
        <v>2.35</v>
      </c>
      <c r="H63" s="58">
        <f t="shared" si="3"/>
        <v>2.35</v>
      </c>
    </row>
    <row r="64" spans="1:8" ht="15.75" customHeight="1">
      <c r="A64" s="8"/>
      <c r="B64" s="73">
        <v>45488</v>
      </c>
      <c r="C64" s="80" t="s">
        <v>5511</v>
      </c>
      <c r="D64" s="75" t="s">
        <v>5512</v>
      </c>
      <c r="E64" s="6">
        <f t="shared" si="1"/>
        <v>335.11</v>
      </c>
      <c r="F64" s="48">
        <v>2</v>
      </c>
      <c r="G64" s="6">
        <f t="shared" si="2"/>
        <v>167.55500000000001</v>
      </c>
      <c r="H64" s="58">
        <f t="shared" si="3"/>
        <v>167.55500000000001</v>
      </c>
    </row>
    <row r="65" spans="1:8" ht="15.75" customHeight="1">
      <c r="A65" s="8"/>
      <c r="B65" s="76">
        <v>45490</v>
      </c>
      <c r="C65" s="80" t="s">
        <v>5513</v>
      </c>
      <c r="D65" s="75" t="s">
        <v>5514</v>
      </c>
      <c r="E65" s="6">
        <f t="shared" si="1"/>
        <v>263.42</v>
      </c>
      <c r="F65" s="48">
        <v>2</v>
      </c>
      <c r="G65" s="6">
        <f t="shared" si="2"/>
        <v>131.71</v>
      </c>
      <c r="H65" s="58">
        <f t="shared" si="3"/>
        <v>131.71</v>
      </c>
    </row>
    <row r="66" spans="1:8" ht="15.75" customHeight="1">
      <c r="A66" s="8"/>
      <c r="B66" s="73">
        <v>45493</v>
      </c>
      <c r="C66" s="80" t="s">
        <v>5515</v>
      </c>
      <c r="D66" s="75" t="s">
        <v>5516</v>
      </c>
      <c r="E66" s="6">
        <f t="shared" si="1"/>
        <v>41.46</v>
      </c>
      <c r="F66" s="48">
        <v>0</v>
      </c>
      <c r="G66" s="6" t="str">
        <f t="shared" si="2"/>
        <v/>
      </c>
      <c r="H66" s="58">
        <f t="shared" si="3"/>
        <v>41.46</v>
      </c>
    </row>
    <row r="67" spans="1:8" ht="15.75" customHeight="1">
      <c r="A67" s="8"/>
      <c r="B67" s="76">
        <v>45493</v>
      </c>
      <c r="C67" s="80" t="s">
        <v>5517</v>
      </c>
      <c r="D67" s="75" t="s">
        <v>4459</v>
      </c>
      <c r="E67" s="6">
        <f t="shared" si="1"/>
        <v>29.58</v>
      </c>
      <c r="F67" s="48">
        <v>0</v>
      </c>
      <c r="G67" s="6" t="str">
        <f t="shared" si="2"/>
        <v/>
      </c>
      <c r="H67" s="58">
        <f t="shared" si="3"/>
        <v>29.58</v>
      </c>
    </row>
    <row r="68" spans="1:8" ht="15.75" customHeight="1">
      <c r="A68" s="8"/>
      <c r="B68" s="73">
        <v>45496</v>
      </c>
      <c r="C68" s="91" t="s">
        <v>5518</v>
      </c>
      <c r="D68" s="75" t="s">
        <v>5519</v>
      </c>
      <c r="E68" s="6">
        <f t="shared" si="1"/>
        <v>8882.67</v>
      </c>
      <c r="F68" s="48">
        <v>1</v>
      </c>
      <c r="G68" s="6">
        <f t="shared" si="2"/>
        <v>8882.67</v>
      </c>
      <c r="H68" s="58">
        <f t="shared" si="3"/>
        <v>0</v>
      </c>
    </row>
    <row r="69" spans="1:8" ht="15.75" customHeight="1">
      <c r="A69" s="8"/>
      <c r="B69" s="76">
        <v>45496</v>
      </c>
      <c r="C69" s="80" t="s">
        <v>5520</v>
      </c>
      <c r="D69" s="75" t="s">
        <v>5521</v>
      </c>
      <c r="E69" s="6">
        <f t="shared" si="1"/>
        <v>404</v>
      </c>
      <c r="F69" s="48">
        <v>2</v>
      </c>
      <c r="G69" s="6">
        <f t="shared" si="2"/>
        <v>202</v>
      </c>
      <c r="H69" s="58">
        <f t="shared" si="3"/>
        <v>202</v>
      </c>
    </row>
    <row r="70" spans="1:8" ht="15.75" customHeight="1">
      <c r="A70" s="8"/>
      <c r="B70" s="76">
        <v>45496</v>
      </c>
      <c r="C70" s="80" t="s">
        <v>5522</v>
      </c>
      <c r="D70" s="75" t="s">
        <v>5523</v>
      </c>
      <c r="E70" s="6">
        <f t="shared" si="1"/>
        <v>310.36</v>
      </c>
      <c r="F70" s="48">
        <v>2</v>
      </c>
      <c r="G70" s="6">
        <f t="shared" si="2"/>
        <v>155.18</v>
      </c>
      <c r="H70" s="58">
        <f t="shared" si="3"/>
        <v>155.18</v>
      </c>
    </row>
    <row r="71" spans="1:8" ht="15.75" customHeight="1">
      <c r="A71" s="8"/>
      <c r="B71" s="73">
        <v>45497</v>
      </c>
      <c r="C71" s="80" t="s">
        <v>5524</v>
      </c>
      <c r="D71" s="77" t="s">
        <v>339</v>
      </c>
      <c r="E71" s="6">
        <f t="shared" si="1"/>
        <v>70.819999999999993</v>
      </c>
      <c r="F71" s="48">
        <v>2</v>
      </c>
      <c r="G71" s="6">
        <f t="shared" si="2"/>
        <v>35.409999999999997</v>
      </c>
      <c r="H71" s="58">
        <f t="shared" si="3"/>
        <v>35.409999999999997</v>
      </c>
    </row>
    <row r="72" spans="1:8" ht="15.75" customHeight="1">
      <c r="A72" s="8"/>
      <c r="B72" s="76">
        <v>45497</v>
      </c>
      <c r="C72" s="80" t="s">
        <v>3510</v>
      </c>
      <c r="D72" s="75" t="s">
        <v>2985</v>
      </c>
      <c r="E72" s="6">
        <f t="shared" si="1"/>
        <v>59.1</v>
      </c>
      <c r="F72" s="48">
        <v>1</v>
      </c>
      <c r="G72" s="6">
        <f t="shared" si="2"/>
        <v>59.1</v>
      </c>
      <c r="H72" s="58">
        <f t="shared" si="3"/>
        <v>0</v>
      </c>
    </row>
    <row r="73" spans="1:8" ht="15.75" customHeight="1">
      <c r="A73" s="8"/>
      <c r="B73" s="73">
        <v>45497</v>
      </c>
      <c r="C73" s="80" t="s">
        <v>3510</v>
      </c>
      <c r="D73" s="75" t="s">
        <v>2985</v>
      </c>
      <c r="E73" s="6">
        <f t="shared" si="1"/>
        <v>59.1</v>
      </c>
      <c r="F73" s="48">
        <v>1</v>
      </c>
      <c r="G73" s="6">
        <f t="shared" si="2"/>
        <v>59.1</v>
      </c>
      <c r="H73" s="58">
        <f t="shared" si="3"/>
        <v>0</v>
      </c>
    </row>
    <row r="74" spans="1:8" ht="15.75" customHeight="1">
      <c r="A74" s="8"/>
      <c r="B74" s="76">
        <v>45497</v>
      </c>
      <c r="C74" s="80" t="s">
        <v>5525</v>
      </c>
      <c r="D74" s="75" t="s">
        <v>2122</v>
      </c>
      <c r="E74" s="6">
        <f t="shared" si="1"/>
        <v>11.6</v>
      </c>
      <c r="F74" s="48">
        <v>0</v>
      </c>
      <c r="G74" s="6" t="str">
        <f t="shared" si="2"/>
        <v/>
      </c>
      <c r="H74" s="58">
        <f t="shared" si="3"/>
        <v>11.6</v>
      </c>
    </row>
    <row r="75" spans="1:8" ht="15.75" customHeight="1">
      <c r="A75" s="8"/>
      <c r="B75" s="76">
        <v>45497</v>
      </c>
      <c r="C75" s="80" t="s">
        <v>5526</v>
      </c>
      <c r="D75" s="75" t="s">
        <v>848</v>
      </c>
      <c r="E75" s="6">
        <f t="shared" si="1"/>
        <v>9.6</v>
      </c>
      <c r="F75" s="48">
        <v>1</v>
      </c>
      <c r="G75" s="6">
        <f t="shared" si="2"/>
        <v>9.6</v>
      </c>
      <c r="H75" s="58">
        <f t="shared" si="3"/>
        <v>0</v>
      </c>
    </row>
    <row r="76" spans="1:8" ht="15.75" customHeight="1">
      <c r="A76" s="8"/>
      <c r="B76" s="76">
        <v>45498</v>
      </c>
      <c r="C76" s="80" t="s">
        <v>2404</v>
      </c>
      <c r="D76" s="75" t="s">
        <v>5527</v>
      </c>
      <c r="E76" s="6">
        <f t="shared" si="1"/>
        <v>51.39</v>
      </c>
      <c r="F76" s="48">
        <v>0</v>
      </c>
      <c r="G76" s="6" t="str">
        <f t="shared" si="2"/>
        <v/>
      </c>
      <c r="H76" s="58">
        <f t="shared" si="3"/>
        <v>51.39</v>
      </c>
    </row>
    <row r="77" spans="1:8" ht="15.75" customHeight="1">
      <c r="A77" s="8"/>
      <c r="B77" s="73">
        <v>45498</v>
      </c>
      <c r="C77" s="80" t="s">
        <v>4200</v>
      </c>
      <c r="D77" s="75" t="s">
        <v>5528</v>
      </c>
      <c r="E77" s="6">
        <f t="shared" si="1"/>
        <v>44.17</v>
      </c>
      <c r="F77" s="48">
        <v>2</v>
      </c>
      <c r="G77" s="6">
        <f t="shared" si="2"/>
        <v>22.085000000000001</v>
      </c>
      <c r="H77" s="58">
        <f t="shared" si="3"/>
        <v>22.085000000000001</v>
      </c>
    </row>
    <row r="78" spans="1:8" ht="15.75" customHeight="1">
      <c r="A78" s="8"/>
      <c r="B78" s="76">
        <v>45498</v>
      </c>
      <c r="C78" s="80" t="s">
        <v>3397</v>
      </c>
      <c r="D78" s="75" t="s">
        <v>5529</v>
      </c>
      <c r="E78" s="6">
        <f t="shared" si="1"/>
        <v>15.58</v>
      </c>
      <c r="F78" s="48">
        <v>2</v>
      </c>
      <c r="G78" s="6">
        <f t="shared" si="2"/>
        <v>7.79</v>
      </c>
      <c r="H78" s="58">
        <f t="shared" si="3"/>
        <v>7.79</v>
      </c>
    </row>
    <row r="79" spans="1:8" ht="15.75" customHeight="1">
      <c r="A79" s="8"/>
      <c r="B79" s="76">
        <v>45498</v>
      </c>
      <c r="C79" s="80" t="s">
        <v>3025</v>
      </c>
      <c r="D79" s="75" t="s">
        <v>1612</v>
      </c>
      <c r="E79" s="6">
        <f t="shared" si="1"/>
        <v>4.7</v>
      </c>
      <c r="F79" s="48">
        <v>2</v>
      </c>
      <c r="G79" s="6">
        <f t="shared" si="2"/>
        <v>2.35</v>
      </c>
      <c r="H79" s="58">
        <f t="shared" si="3"/>
        <v>2.35</v>
      </c>
    </row>
    <row r="80" spans="1:8" ht="15.75" customHeight="1">
      <c r="A80" s="8"/>
      <c r="B80" s="73">
        <v>45498</v>
      </c>
      <c r="C80" s="80" t="s">
        <v>3397</v>
      </c>
      <c r="D80" s="75" t="s">
        <v>2269</v>
      </c>
      <c r="E80" s="6">
        <f t="shared" si="1"/>
        <v>2.15</v>
      </c>
      <c r="F80" s="48">
        <v>2</v>
      </c>
      <c r="G80" s="6">
        <f t="shared" si="2"/>
        <v>1.075</v>
      </c>
      <c r="H80" s="58">
        <f t="shared" si="3"/>
        <v>1.075</v>
      </c>
    </row>
    <row r="81" spans="1:8" ht="15.75" customHeight="1">
      <c r="A81" s="8"/>
      <c r="B81" s="73">
        <v>45499</v>
      </c>
      <c r="C81" s="80" t="s">
        <v>4798</v>
      </c>
      <c r="D81" s="75" t="s">
        <v>4850</v>
      </c>
      <c r="E81" s="6">
        <f t="shared" si="1"/>
        <v>66</v>
      </c>
      <c r="F81" s="48">
        <v>2</v>
      </c>
      <c r="G81" s="6">
        <f t="shared" si="2"/>
        <v>33</v>
      </c>
      <c r="H81" s="58">
        <f t="shared" si="3"/>
        <v>33</v>
      </c>
    </row>
    <row r="82" spans="1:8" ht="15.75" customHeight="1">
      <c r="A82" s="8"/>
      <c r="B82" s="73">
        <v>45499</v>
      </c>
      <c r="C82" s="80" t="s">
        <v>4546</v>
      </c>
      <c r="D82" s="75" t="s">
        <v>5530</v>
      </c>
      <c r="E82" s="6">
        <f t="shared" si="1"/>
        <v>65.760000000000005</v>
      </c>
      <c r="F82" s="48">
        <v>2</v>
      </c>
      <c r="G82" s="6">
        <f t="shared" si="2"/>
        <v>32.880000000000003</v>
      </c>
      <c r="H82" s="58">
        <f t="shared" si="3"/>
        <v>32.880000000000003</v>
      </c>
    </row>
    <row r="83" spans="1:8" ht="15.75" customHeight="1">
      <c r="A83" s="8"/>
      <c r="B83" s="73">
        <v>45500</v>
      </c>
      <c r="C83" s="80" t="s">
        <v>5531</v>
      </c>
      <c r="D83" s="75" t="s">
        <v>5532</v>
      </c>
      <c r="E83" s="6">
        <f t="shared" si="1"/>
        <v>57</v>
      </c>
      <c r="F83" s="48">
        <v>2</v>
      </c>
      <c r="G83" s="6">
        <f t="shared" si="2"/>
        <v>28.5</v>
      </c>
      <c r="H83" s="58">
        <f t="shared" si="3"/>
        <v>28.5</v>
      </c>
    </row>
    <row r="84" spans="1:8" ht="15.75" customHeight="1">
      <c r="A84" s="8"/>
      <c r="B84" s="73">
        <v>45500</v>
      </c>
      <c r="C84" s="80" t="s">
        <v>5533</v>
      </c>
      <c r="D84" s="75" t="s">
        <v>618</v>
      </c>
      <c r="E84" s="6">
        <f t="shared" si="1"/>
        <v>13</v>
      </c>
      <c r="F84" s="48">
        <v>2</v>
      </c>
      <c r="G84" s="6">
        <f t="shared" si="2"/>
        <v>6.5</v>
      </c>
      <c r="H84" s="58">
        <f t="shared" si="3"/>
        <v>6.5</v>
      </c>
    </row>
    <row r="85" spans="1:8" ht="15.75" customHeight="1">
      <c r="A85" s="8"/>
      <c r="B85" s="73">
        <v>45500</v>
      </c>
      <c r="C85" s="80" t="s">
        <v>443</v>
      </c>
      <c r="D85" s="75" t="s">
        <v>3478</v>
      </c>
      <c r="E85" s="6">
        <f t="shared" si="1"/>
        <v>11.4</v>
      </c>
      <c r="F85" s="48">
        <v>0</v>
      </c>
      <c r="G85" s="6" t="str">
        <f t="shared" si="2"/>
        <v/>
      </c>
      <c r="H85" s="58">
        <f t="shared" si="3"/>
        <v>11.4</v>
      </c>
    </row>
    <row r="86" spans="1:8" ht="15.75" customHeight="1">
      <c r="A86" s="8"/>
      <c r="B86" s="76">
        <v>45502</v>
      </c>
      <c r="C86" s="80" t="s">
        <v>4312</v>
      </c>
      <c r="D86" s="75" t="s">
        <v>256</v>
      </c>
      <c r="E86" s="6">
        <f t="shared" si="1"/>
        <v>11</v>
      </c>
      <c r="F86" s="48">
        <v>2</v>
      </c>
      <c r="G86" s="6">
        <f t="shared" si="2"/>
        <v>5.5</v>
      </c>
      <c r="H86" s="58">
        <f t="shared" si="3"/>
        <v>5.5</v>
      </c>
    </row>
    <row r="87" spans="1:8" ht="15.75" customHeight="1">
      <c r="A87" s="8"/>
      <c r="B87" s="76">
        <v>45502</v>
      </c>
      <c r="C87" s="80" t="s">
        <v>5534</v>
      </c>
      <c r="D87" s="75" t="s">
        <v>1460</v>
      </c>
      <c r="E87" s="6">
        <f t="shared" si="1"/>
        <v>10.199999999999999</v>
      </c>
      <c r="F87" s="48">
        <v>2</v>
      </c>
      <c r="G87" s="6">
        <f t="shared" si="2"/>
        <v>5.0999999999999996</v>
      </c>
      <c r="H87" s="58">
        <f t="shared" si="3"/>
        <v>5.0999999999999996</v>
      </c>
    </row>
    <row r="88" spans="1:8" ht="15.75" customHeight="1">
      <c r="A88" s="8"/>
      <c r="B88" s="76">
        <v>45502</v>
      </c>
      <c r="C88" s="80" t="s">
        <v>823</v>
      </c>
      <c r="D88" s="75" t="s">
        <v>501</v>
      </c>
      <c r="E88" s="6">
        <f t="shared" si="1"/>
        <v>5</v>
      </c>
      <c r="F88" s="49">
        <v>2</v>
      </c>
      <c r="G88" s="6">
        <f t="shared" si="2"/>
        <v>2.5</v>
      </c>
      <c r="H88" s="58">
        <f t="shared" si="3"/>
        <v>2.5</v>
      </c>
    </row>
    <row r="89" spans="1:8" ht="15.75" customHeight="1">
      <c r="A89" s="8"/>
      <c r="B89" s="73">
        <v>45503</v>
      </c>
      <c r="C89" s="80" t="s">
        <v>5</v>
      </c>
      <c r="D89" s="75" t="s">
        <v>54</v>
      </c>
      <c r="E89" s="6">
        <f t="shared" si="1"/>
        <v>4.9000000000000004</v>
      </c>
      <c r="F89" s="48">
        <v>2</v>
      </c>
      <c r="G89" s="6">
        <f t="shared" si="2"/>
        <v>2.4500000000000002</v>
      </c>
      <c r="H89" s="58">
        <f t="shared" si="3"/>
        <v>2.4500000000000002</v>
      </c>
    </row>
    <row r="90" spans="1:8" ht="15.75" customHeight="1">
      <c r="A90" s="8"/>
      <c r="B90" s="76">
        <v>45503</v>
      </c>
      <c r="C90" s="80" t="s">
        <v>5414</v>
      </c>
      <c r="D90" s="75" t="s">
        <v>270</v>
      </c>
      <c r="E90" s="6">
        <f t="shared" si="1"/>
        <v>3</v>
      </c>
      <c r="F90" s="48">
        <v>2</v>
      </c>
      <c r="G90" s="6">
        <f t="shared" si="2"/>
        <v>1.5</v>
      </c>
      <c r="H90" s="58">
        <f t="shared" si="3"/>
        <v>1.5</v>
      </c>
    </row>
    <row r="91" spans="1:8" ht="15.75" customHeight="1">
      <c r="A91" s="8"/>
      <c r="B91" s="73">
        <v>45504</v>
      </c>
      <c r="C91" s="80" t="s">
        <v>823</v>
      </c>
      <c r="D91" s="75" t="s">
        <v>5535</v>
      </c>
      <c r="E91" s="6">
        <f t="shared" si="1"/>
        <v>257.60000000000002</v>
      </c>
      <c r="F91" s="48">
        <v>2</v>
      </c>
      <c r="G91" s="6">
        <f t="shared" si="2"/>
        <v>128.80000000000001</v>
      </c>
      <c r="H91" s="58">
        <f t="shared" si="3"/>
        <v>128.80000000000001</v>
      </c>
    </row>
    <row r="92" spans="1:8" ht="15.75" customHeight="1">
      <c r="A92" s="8"/>
      <c r="B92" s="73">
        <v>45504</v>
      </c>
      <c r="C92" s="80" t="s">
        <v>3916</v>
      </c>
      <c r="D92" s="75" t="s">
        <v>749</v>
      </c>
      <c r="E92" s="6">
        <f t="shared" si="1"/>
        <v>70</v>
      </c>
      <c r="F92" s="48">
        <v>2</v>
      </c>
      <c r="G92" s="6">
        <f t="shared" si="2"/>
        <v>35</v>
      </c>
      <c r="H92" s="58">
        <f t="shared" si="3"/>
        <v>35</v>
      </c>
    </row>
    <row r="93" spans="1:8" ht="15.75" customHeight="1">
      <c r="A93" s="8"/>
      <c r="B93" s="76">
        <v>45504</v>
      </c>
      <c r="C93" s="80" t="s">
        <v>1175</v>
      </c>
      <c r="D93" s="75" t="s">
        <v>2771</v>
      </c>
      <c r="E93" s="6">
        <f t="shared" si="1"/>
        <v>35.6</v>
      </c>
      <c r="F93" s="48">
        <v>2</v>
      </c>
      <c r="G93" s="6">
        <f t="shared" si="2"/>
        <v>17.8</v>
      </c>
      <c r="H93" s="58">
        <f t="shared" si="3"/>
        <v>17.8</v>
      </c>
    </row>
    <row r="94" spans="1:8" ht="15.75" customHeight="1">
      <c r="A94" s="8"/>
      <c r="B94" s="73">
        <v>45504</v>
      </c>
      <c r="C94" s="82" t="s">
        <v>5046</v>
      </c>
      <c r="D94" s="77" t="s">
        <v>4400</v>
      </c>
      <c r="E94" s="6">
        <f t="shared" si="1"/>
        <v>30.85</v>
      </c>
      <c r="F94" s="48">
        <v>2</v>
      </c>
      <c r="G94" s="6">
        <f t="shared" si="2"/>
        <v>15.425000000000001</v>
      </c>
      <c r="H94" s="58">
        <f t="shared" si="3"/>
        <v>15.425000000000001</v>
      </c>
    </row>
    <row r="95" spans="1:8" ht="15.75" customHeight="1">
      <c r="A95" s="8"/>
      <c r="B95" s="73">
        <v>45504</v>
      </c>
      <c r="C95" s="80" t="s">
        <v>2404</v>
      </c>
      <c r="D95" s="75" t="s">
        <v>3932</v>
      </c>
      <c r="E95" s="6">
        <f t="shared" si="1"/>
        <v>10.65</v>
      </c>
      <c r="F95" s="48">
        <v>2</v>
      </c>
      <c r="G95" s="6">
        <f t="shared" si="2"/>
        <v>5.3250000000000002</v>
      </c>
      <c r="H95" s="58">
        <f t="shared" si="3"/>
        <v>5.3250000000000002</v>
      </c>
    </row>
    <row r="96" spans="1:8" ht="15.75" customHeight="1">
      <c r="A96" s="8"/>
      <c r="B96" s="73">
        <v>45504</v>
      </c>
      <c r="C96" s="80" t="s">
        <v>5536</v>
      </c>
      <c r="D96" s="75" t="s">
        <v>358</v>
      </c>
      <c r="E96" s="6">
        <f t="shared" si="1"/>
        <v>10</v>
      </c>
      <c r="F96" s="48">
        <v>2</v>
      </c>
      <c r="G96" s="6">
        <f t="shared" si="2"/>
        <v>5</v>
      </c>
      <c r="H96" s="58">
        <f t="shared" si="3"/>
        <v>5</v>
      </c>
    </row>
    <row r="97" spans="1:8" ht="15.75" customHeight="1">
      <c r="A97" s="8"/>
      <c r="B97" s="76">
        <v>45504</v>
      </c>
      <c r="C97" s="80" t="s">
        <v>823</v>
      </c>
      <c r="D97" s="77" t="s">
        <v>1529</v>
      </c>
      <c r="E97" s="6">
        <f t="shared" si="1"/>
        <v>7</v>
      </c>
      <c r="F97" s="48">
        <v>2</v>
      </c>
      <c r="G97" s="6">
        <f t="shared" si="2"/>
        <v>3.5</v>
      </c>
      <c r="H97" s="58">
        <f t="shared" si="3"/>
        <v>3.5</v>
      </c>
    </row>
    <row r="98" spans="1:8" ht="15.75" customHeight="1">
      <c r="A98" s="8"/>
      <c r="B98" s="76">
        <v>45505</v>
      </c>
      <c r="C98" s="80" t="s">
        <v>5268</v>
      </c>
      <c r="D98" s="75" t="s">
        <v>5281</v>
      </c>
      <c r="E98" s="6">
        <f t="shared" si="1"/>
        <v>150</v>
      </c>
      <c r="F98" s="48">
        <v>0</v>
      </c>
      <c r="G98" s="6" t="str">
        <f t="shared" si="2"/>
        <v/>
      </c>
      <c r="H98" s="58">
        <f t="shared" si="3"/>
        <v>150</v>
      </c>
    </row>
    <row r="99" spans="1:8" ht="15.75" customHeight="1">
      <c r="A99" s="8"/>
      <c r="B99" s="73">
        <v>45505</v>
      </c>
      <c r="C99" s="80" t="s">
        <v>5537</v>
      </c>
      <c r="D99" s="75" t="s">
        <v>5538</v>
      </c>
      <c r="E99" s="6">
        <f t="shared" si="1"/>
        <v>34.5</v>
      </c>
      <c r="F99" s="48">
        <v>2</v>
      </c>
      <c r="G99" s="6">
        <f t="shared" si="2"/>
        <v>17.25</v>
      </c>
      <c r="H99" s="58">
        <f t="shared" si="3"/>
        <v>17.25</v>
      </c>
    </row>
    <row r="100" spans="1:8" ht="15.75" customHeight="1">
      <c r="A100" s="8"/>
      <c r="B100" s="73">
        <v>45506</v>
      </c>
      <c r="C100" s="80" t="s">
        <v>3454</v>
      </c>
      <c r="D100" s="75" t="s">
        <v>343</v>
      </c>
      <c r="E100" s="6">
        <f t="shared" si="1"/>
        <v>8.6</v>
      </c>
      <c r="F100" s="48">
        <v>2</v>
      </c>
      <c r="G100" s="6">
        <f t="shared" si="2"/>
        <v>4.3</v>
      </c>
      <c r="H100" s="58">
        <f t="shared" si="3"/>
        <v>4.3</v>
      </c>
    </row>
    <row r="101" spans="1:8" ht="15.75" customHeight="1">
      <c r="A101" s="8"/>
      <c r="B101" s="73">
        <v>45507</v>
      </c>
      <c r="C101" s="82" t="s">
        <v>4793</v>
      </c>
      <c r="D101" s="77" t="s">
        <v>4794</v>
      </c>
      <c r="E101" s="6">
        <f t="shared" si="1"/>
        <v>178.33</v>
      </c>
      <c r="F101" s="48">
        <v>0</v>
      </c>
      <c r="G101" s="6" t="str">
        <f t="shared" si="2"/>
        <v/>
      </c>
      <c r="H101" s="58">
        <f t="shared" si="3"/>
        <v>178.33</v>
      </c>
    </row>
    <row r="102" spans="1:8" ht="15.75" customHeight="1">
      <c r="A102" s="8"/>
      <c r="B102" s="73">
        <v>45507</v>
      </c>
      <c r="C102" s="80" t="s">
        <v>4889</v>
      </c>
      <c r="D102" s="75" t="s">
        <v>471</v>
      </c>
      <c r="E102" s="6">
        <f t="shared" si="1"/>
        <v>20</v>
      </c>
      <c r="F102" s="48">
        <v>0</v>
      </c>
      <c r="G102" s="6" t="str">
        <f t="shared" si="2"/>
        <v/>
      </c>
      <c r="H102" s="58">
        <f t="shared" si="3"/>
        <v>20</v>
      </c>
    </row>
    <row r="103" spans="1:8" ht="15.75" customHeight="1">
      <c r="A103" s="8"/>
      <c r="B103" s="73"/>
      <c r="C103" s="80"/>
      <c r="D103" s="75"/>
      <c r="E103" s="6"/>
      <c r="F103" s="48"/>
      <c r="G103" s="6"/>
      <c r="H103" s="58"/>
    </row>
    <row r="104" spans="1:8" ht="15.75" customHeight="1">
      <c r="A104" s="8"/>
      <c r="B104" s="73"/>
      <c r="C104" s="80"/>
      <c r="D104" s="75"/>
      <c r="E104" s="6"/>
      <c r="F104" s="48"/>
      <c r="G104" s="6"/>
      <c r="H104" s="58"/>
    </row>
    <row r="105" spans="1:8" ht="15.75" customHeight="1">
      <c r="A105" s="8"/>
      <c r="B105" s="73"/>
      <c r="C105" s="80"/>
      <c r="D105" s="75"/>
      <c r="E105" s="6"/>
      <c r="F105" s="48"/>
      <c r="G105" s="6"/>
      <c r="H105" s="58"/>
    </row>
    <row r="106" spans="1:8" ht="15.75" customHeight="1">
      <c r="A106" s="8"/>
      <c r="B106" s="73"/>
      <c r="C106" s="82"/>
      <c r="D106" s="77"/>
      <c r="E106" s="6"/>
      <c r="F106" s="48"/>
      <c r="G106" s="6"/>
      <c r="H106" s="58"/>
    </row>
    <row r="107" spans="1:8" ht="15.75" customHeight="1">
      <c r="A107" s="8"/>
      <c r="B107" s="73"/>
      <c r="C107" s="80"/>
      <c r="D107" s="75"/>
      <c r="E107" s="6"/>
      <c r="F107" s="48"/>
      <c r="G107" s="6"/>
      <c r="H107" s="58"/>
    </row>
    <row r="108" spans="1:8" ht="15.75" customHeight="1">
      <c r="A108" s="8"/>
      <c r="B108" s="76"/>
      <c r="C108" s="80"/>
      <c r="D108" s="77"/>
      <c r="E108" s="6"/>
      <c r="F108" s="48"/>
      <c r="G108" s="6"/>
      <c r="H108" s="58"/>
    </row>
    <row r="109" spans="1:8" ht="15.75" customHeight="1">
      <c r="A109" s="8"/>
      <c r="B109" s="73"/>
      <c r="C109" s="80"/>
      <c r="D109" s="75"/>
      <c r="E109" s="6"/>
      <c r="F109" s="48"/>
      <c r="G109" s="6"/>
      <c r="H109" s="58"/>
    </row>
    <row r="110" spans="1:8" ht="15.75" customHeight="1">
      <c r="A110" s="8"/>
      <c r="B110" s="76"/>
      <c r="C110" s="80"/>
      <c r="D110" s="75"/>
      <c r="E110" s="6"/>
      <c r="F110" s="48"/>
      <c r="G110" s="6"/>
      <c r="H110" s="58"/>
    </row>
    <row r="111" spans="1:8" ht="15.75" customHeight="1">
      <c r="A111" s="8"/>
      <c r="B111" s="73"/>
      <c r="C111" s="80"/>
      <c r="D111" s="75"/>
      <c r="E111" s="6"/>
      <c r="F111" s="48"/>
      <c r="G111" s="6"/>
      <c r="H111" s="58"/>
    </row>
    <row r="112" spans="1:8" ht="15.75" customHeight="1">
      <c r="A112" s="8"/>
      <c r="B112" s="73"/>
      <c r="C112" s="80"/>
      <c r="D112" s="75"/>
      <c r="E112" s="6"/>
      <c r="F112" s="48"/>
      <c r="G112" s="6"/>
      <c r="H112" s="58"/>
    </row>
    <row r="113" spans="1:8" ht="15.75" customHeight="1">
      <c r="A113" s="8"/>
      <c r="B113" s="73"/>
      <c r="C113" s="80"/>
      <c r="D113" s="75"/>
      <c r="E113" s="6"/>
      <c r="F113" s="48"/>
      <c r="G113" s="6"/>
      <c r="H113" s="58"/>
    </row>
    <row r="114" spans="1:8" ht="15.75" customHeight="1">
      <c r="A114" s="8"/>
      <c r="B114" s="76"/>
      <c r="C114" s="80"/>
      <c r="D114" s="75"/>
      <c r="E114" s="6"/>
      <c r="F114" s="48"/>
      <c r="G114" s="6"/>
      <c r="H114" s="58"/>
    </row>
    <row r="115" spans="1:8" ht="15.75" customHeight="1">
      <c r="A115" s="8"/>
      <c r="B115" s="76"/>
      <c r="C115" s="80"/>
      <c r="D115" s="75"/>
      <c r="E115" s="6"/>
      <c r="F115" s="48"/>
      <c r="G115" s="6"/>
      <c r="H115" s="58"/>
    </row>
    <row r="116" spans="1:8" ht="15.75" customHeight="1">
      <c r="A116" s="8"/>
      <c r="B116" s="73"/>
      <c r="C116" s="80"/>
      <c r="D116" s="75"/>
      <c r="E116" s="6"/>
      <c r="F116" s="48"/>
      <c r="G116" s="6"/>
      <c r="H116" s="58"/>
    </row>
    <row r="117" spans="1:8" ht="15.75" customHeight="1">
      <c r="A117" s="8"/>
      <c r="B117" s="76"/>
      <c r="C117" s="80"/>
      <c r="D117" s="75"/>
      <c r="E117" s="6"/>
      <c r="F117" s="48"/>
      <c r="G117" s="6"/>
      <c r="H117" s="58"/>
    </row>
    <row r="118" spans="1:8" ht="15.75" customHeight="1">
      <c r="A118" s="8"/>
      <c r="B118" s="76"/>
      <c r="C118" s="80"/>
      <c r="D118" s="75"/>
      <c r="E118" s="6"/>
      <c r="F118" s="48"/>
      <c r="G118" s="6"/>
      <c r="H118" s="58"/>
    </row>
    <row r="119" spans="1:8" ht="15.75" customHeight="1">
      <c r="A119" s="8"/>
      <c r="B119" s="73"/>
      <c r="C119" s="80"/>
      <c r="D119" s="75"/>
      <c r="E119" s="6"/>
      <c r="F119" s="49"/>
      <c r="G119" s="6"/>
      <c r="H119" s="58"/>
    </row>
    <row r="120" spans="1:8" ht="15.75" customHeight="1">
      <c r="A120" s="8"/>
      <c r="B120" s="73"/>
      <c r="C120" s="80"/>
      <c r="D120" s="75"/>
      <c r="E120" s="6"/>
      <c r="F120" s="48"/>
      <c r="G120" s="6"/>
      <c r="H120" s="58"/>
    </row>
    <row r="121" spans="1:8" ht="15.75" customHeight="1">
      <c r="A121" s="8"/>
      <c r="B121" s="73"/>
      <c r="C121" s="80"/>
      <c r="D121" s="75"/>
      <c r="E121" s="6"/>
      <c r="F121" s="48"/>
      <c r="G121" s="6"/>
      <c r="H121" s="58"/>
    </row>
    <row r="122" spans="1:8" ht="15.75" customHeight="1">
      <c r="A122" s="8"/>
      <c r="B122" s="73"/>
      <c r="C122" s="80"/>
      <c r="D122" s="75"/>
      <c r="E122" s="6"/>
      <c r="F122" s="48"/>
      <c r="G122" s="6"/>
      <c r="H122" s="58"/>
    </row>
    <row r="123" spans="1:8" ht="15.75" customHeight="1">
      <c r="A123" s="8"/>
      <c r="B123" s="73"/>
      <c r="C123" s="80"/>
      <c r="D123" s="75"/>
      <c r="E123" s="6"/>
      <c r="F123" s="48"/>
      <c r="G123" s="6"/>
      <c r="H123" s="58"/>
    </row>
    <row r="124" spans="1:8" ht="15.75" customHeight="1">
      <c r="A124" s="8"/>
      <c r="B124" s="73"/>
      <c r="C124" s="80"/>
      <c r="D124" s="75"/>
      <c r="E124" s="6"/>
      <c r="F124" s="48"/>
      <c r="G124" s="6"/>
      <c r="H124" s="58"/>
    </row>
    <row r="125" spans="1:8" ht="15.75" customHeight="1">
      <c r="A125" s="8"/>
      <c r="B125" s="73"/>
      <c r="C125" s="80"/>
      <c r="D125" s="75"/>
      <c r="E125" s="6"/>
      <c r="F125" s="48"/>
      <c r="G125" s="6"/>
      <c r="H125" s="58"/>
    </row>
    <row r="126" spans="1:8" ht="15.75" customHeight="1">
      <c r="A126" s="8"/>
      <c r="B126" s="76"/>
      <c r="C126" s="80"/>
      <c r="D126" s="77"/>
      <c r="E126" s="6"/>
      <c r="F126" s="48"/>
      <c r="G126" s="6"/>
      <c r="H126" s="58"/>
    </row>
    <row r="127" spans="1:8" ht="15.75" customHeight="1">
      <c r="A127" s="8"/>
      <c r="B127" s="76"/>
      <c r="C127" s="80"/>
      <c r="D127" s="75"/>
      <c r="E127" s="6"/>
      <c r="F127" s="48"/>
      <c r="G127" s="6"/>
      <c r="H127" s="58"/>
    </row>
    <row r="128" spans="1:8" ht="15.75" customHeight="1">
      <c r="A128" s="8"/>
      <c r="B128" s="76"/>
      <c r="C128" s="80"/>
      <c r="D128" s="75"/>
      <c r="E128" s="6"/>
      <c r="F128" s="48"/>
      <c r="G128" s="6"/>
      <c r="H128" s="58"/>
    </row>
    <row r="129" spans="1:8" ht="15.75" customHeight="1">
      <c r="A129" s="8"/>
      <c r="B129" s="73"/>
      <c r="C129" s="80"/>
      <c r="D129" s="75"/>
      <c r="E129" s="6"/>
      <c r="F129" s="48"/>
      <c r="G129" s="6"/>
      <c r="H129" s="58"/>
    </row>
    <row r="130" spans="1:8" ht="15.75" customHeight="1">
      <c r="A130" s="8"/>
      <c r="B130" s="73"/>
      <c r="C130" s="80"/>
      <c r="D130" s="77"/>
      <c r="E130" s="6"/>
      <c r="F130" s="48"/>
      <c r="G130" s="6"/>
      <c r="H130" s="58"/>
    </row>
    <row r="131" spans="1:8" ht="15.75" customHeight="1">
      <c r="A131" s="8"/>
      <c r="B131" s="73"/>
      <c r="C131" s="80"/>
      <c r="D131" s="75"/>
      <c r="E131" s="6"/>
      <c r="F131" s="48"/>
      <c r="G131" s="6"/>
      <c r="H131" s="58"/>
    </row>
    <row r="132" spans="1:8" ht="15.75" customHeight="1">
      <c r="A132" s="8"/>
      <c r="B132" s="73"/>
      <c r="C132" s="80"/>
      <c r="D132" s="75"/>
      <c r="E132" s="6"/>
      <c r="F132" s="48"/>
      <c r="G132" s="6"/>
      <c r="H132" s="58"/>
    </row>
    <row r="133" spans="1:8" ht="15.75" customHeight="1">
      <c r="A133" s="8"/>
      <c r="B133" s="76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3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6"/>
      <c r="C138" s="80"/>
      <c r="D138" s="75"/>
      <c r="E138" s="6"/>
      <c r="F138" s="48"/>
      <c r="G138" s="6"/>
      <c r="H138" s="58"/>
    </row>
    <row r="139" spans="1:8" ht="15.75" customHeight="1">
      <c r="A139" s="8"/>
      <c r="B139" s="73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6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6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6"/>
      <c r="C142" s="80"/>
      <c r="D142" s="75"/>
      <c r="E142" s="6"/>
      <c r="F142" s="49"/>
      <c r="G142" s="6"/>
      <c r="H142" s="58"/>
    </row>
    <row r="143" spans="1:8" ht="15.75" customHeight="1">
      <c r="A143" s="8"/>
      <c r="B143" s="8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3"/>
      <c r="C144" s="80"/>
      <c r="D144" s="75"/>
      <c r="E144" s="6"/>
      <c r="F144" s="49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3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2"/>
      <c r="D147" s="77"/>
      <c r="E147" s="6"/>
      <c r="F147" s="48"/>
      <c r="G147" s="6"/>
      <c r="H147" s="58"/>
    </row>
    <row r="148" spans="1:8" ht="15.75" customHeight="1">
      <c r="A148" s="8"/>
      <c r="B148" s="76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6"/>
      <c r="C150" s="80"/>
      <c r="D150" s="77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5"/>
      <c r="E153" s="6"/>
      <c r="F153" s="49"/>
      <c r="G153" s="6"/>
      <c r="H153" s="58"/>
    </row>
    <row r="154" spans="1:8" ht="15.75" customHeight="1">
      <c r="A154" s="8"/>
      <c r="B154" s="33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8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69"/>
      <c r="E166" s="6"/>
      <c r="F166" s="49"/>
      <c r="G166" s="6"/>
      <c r="H166" s="58"/>
    </row>
    <row r="167" spans="2:8" ht="15.75" customHeight="1">
      <c r="B167" s="33"/>
      <c r="E167" s="6"/>
      <c r="F167" s="49"/>
      <c r="G167" s="6"/>
      <c r="H167" s="58"/>
    </row>
    <row r="168" spans="2:8" ht="15.75" customHeight="1">
      <c r="F168" s="49"/>
      <c r="G168" s="6"/>
      <c r="H168" s="58"/>
    </row>
    <row r="169" spans="2:8" ht="15.75" customHeight="1">
      <c r="F169" s="49"/>
      <c r="G169" s="6"/>
      <c r="H169" s="58"/>
    </row>
    <row r="170" spans="2:8" ht="15.75" customHeight="1">
      <c r="F170" s="49"/>
      <c r="G170" s="6"/>
      <c r="H170" s="58"/>
    </row>
    <row r="171" spans="2:8" ht="15.75" customHeight="1">
      <c r="F171" s="49"/>
      <c r="G171" s="6"/>
      <c r="H171" s="58"/>
    </row>
    <row r="172" spans="2:8" ht="15.75" customHeight="1">
      <c r="F172" s="49"/>
      <c r="G172" s="6"/>
      <c r="H172" s="58"/>
    </row>
    <row r="173" spans="2:8" ht="15.75" customHeight="1">
      <c r="F173" s="49"/>
      <c r="G173" s="6"/>
      <c r="H173" s="58"/>
    </row>
    <row r="174" spans="2:8" ht="15.75" customHeight="1">
      <c r="F174" s="49"/>
      <c r="G174" s="13"/>
      <c r="H174" s="58"/>
    </row>
    <row r="175" spans="2:8" ht="15.75" customHeight="1">
      <c r="F175" s="49"/>
      <c r="G175" s="13"/>
      <c r="H175" s="58"/>
    </row>
    <row r="176" spans="2:8" ht="15.75" customHeight="1">
      <c r="F176" s="49"/>
      <c r="G176" s="13"/>
      <c r="H176" s="58"/>
    </row>
    <row r="177" spans="6:8" ht="15.75" customHeight="1">
      <c r="F177" s="49"/>
      <c r="G177" s="13"/>
      <c r="H177" s="58"/>
    </row>
    <row r="178" spans="6:8" ht="15.75" customHeight="1">
      <c r="F178" s="49"/>
      <c r="G178" s="13"/>
      <c r="H178" s="58"/>
    </row>
    <row r="179" spans="6:8" ht="15.75" customHeight="1">
      <c r="F179" s="49"/>
      <c r="G179" s="13"/>
      <c r="H179" s="58"/>
    </row>
    <row r="180" spans="6:8" ht="15.75" customHeight="1">
      <c r="F180" s="49"/>
      <c r="G180" s="13"/>
      <c r="H180" s="58"/>
    </row>
    <row r="181" spans="6:8" ht="15.75" customHeight="1">
      <c r="F181" s="49"/>
      <c r="G181" s="13"/>
      <c r="H181" s="58"/>
    </row>
    <row r="182" spans="6:8" ht="15.75" customHeight="1">
      <c r="F182" s="49"/>
      <c r="G182" s="13"/>
      <c r="H182" s="58"/>
    </row>
    <row r="183" spans="6:8" ht="15.75" customHeight="1">
      <c r="F183" s="49"/>
      <c r="G183" s="13"/>
      <c r="H183" s="58"/>
    </row>
    <row r="184" spans="6:8" ht="15.75" customHeight="1">
      <c r="F184" s="49"/>
      <c r="G184" s="13"/>
      <c r="H184" s="58"/>
    </row>
    <row r="185" spans="6:8" ht="15.75" customHeight="1">
      <c r="F185" s="49"/>
      <c r="G185" s="13"/>
      <c r="H185" s="58"/>
    </row>
    <row r="186" spans="6:8" ht="15.75" customHeight="1">
      <c r="F186" s="49"/>
      <c r="G186" s="13"/>
      <c r="H186" s="58"/>
    </row>
    <row r="187" spans="6:8" ht="15.75" customHeight="1">
      <c r="F187" s="49"/>
      <c r="G187" s="13"/>
      <c r="H187" s="58"/>
    </row>
    <row r="188" spans="6:8" ht="15.75" customHeight="1">
      <c r="F188" s="49"/>
      <c r="G188" s="13"/>
      <c r="H188" s="58"/>
    </row>
    <row r="189" spans="6:8" ht="15.75" customHeight="1">
      <c r="F189" s="49"/>
      <c r="G189" s="13"/>
      <c r="H189" s="58"/>
    </row>
    <row r="190" spans="6:8" ht="15.75" customHeight="1">
      <c r="F190" s="49"/>
      <c r="G190" s="13"/>
      <c r="H190" s="58"/>
    </row>
    <row r="191" spans="6:8" ht="15.75" customHeight="1">
      <c r="F191" s="49"/>
      <c r="G191" s="13"/>
      <c r="H191" s="58"/>
    </row>
    <row r="192" spans="6:8" ht="15.75" customHeight="1">
      <c r="F192" s="49"/>
      <c r="G192" s="13"/>
      <c r="H192" s="58"/>
    </row>
    <row r="193" spans="6:8" ht="15.75" customHeight="1">
      <c r="F193" s="49"/>
      <c r="G193" s="13"/>
      <c r="H193" s="58"/>
    </row>
    <row r="194" spans="6:8" ht="15.75" customHeight="1">
      <c r="F194" s="49"/>
      <c r="G194" s="13"/>
      <c r="H194" s="58"/>
    </row>
    <row r="195" spans="6:8" ht="15.75" customHeight="1">
      <c r="F195" s="49"/>
      <c r="G195" s="13"/>
      <c r="H195" s="58"/>
    </row>
    <row r="196" spans="6:8" ht="15.75" customHeight="1">
      <c r="F196" s="49"/>
      <c r="G196" s="13"/>
      <c r="H196" s="58"/>
    </row>
    <row r="197" spans="6:8" ht="15.75" customHeight="1">
      <c r="F197" s="49"/>
      <c r="G197" s="13"/>
      <c r="H197" s="58"/>
    </row>
    <row r="198" spans="6:8" ht="15.75" customHeight="1">
      <c r="F198" s="49"/>
      <c r="G198" s="13"/>
      <c r="H198" s="58"/>
    </row>
    <row r="199" spans="6:8" ht="15.75" customHeight="1">
      <c r="F199" s="49"/>
      <c r="G199" s="13"/>
      <c r="H199" s="58"/>
    </row>
    <row r="200" spans="6:8" ht="15.75" customHeight="1">
      <c r="F200" s="49"/>
      <c r="G200" s="13"/>
      <c r="H200" s="58"/>
    </row>
    <row r="201" spans="6:8" ht="15.75" customHeight="1">
      <c r="F201" s="49"/>
      <c r="G201" s="13"/>
      <c r="H201" s="58"/>
    </row>
    <row r="202" spans="6:8" ht="15.75" customHeight="1">
      <c r="F202" s="49"/>
      <c r="G202" s="13"/>
      <c r="H202" s="58"/>
    </row>
    <row r="203" spans="6:8" ht="15.75" customHeight="1">
      <c r="F203" s="49"/>
      <c r="G203" s="13"/>
      <c r="H203" s="58"/>
    </row>
    <row r="204" spans="6:8" ht="15.75" customHeight="1">
      <c r="F204" s="49"/>
      <c r="G204" s="13"/>
      <c r="H204" s="58"/>
    </row>
    <row r="205" spans="6:8" ht="15.75" customHeight="1">
      <c r="F205" s="49"/>
      <c r="G205" s="13"/>
      <c r="H205" s="58"/>
    </row>
    <row r="206" spans="6:8" ht="15.75" customHeight="1">
      <c r="F206" s="49"/>
      <c r="G206" s="13"/>
      <c r="H206" s="58"/>
    </row>
    <row r="207" spans="6:8" ht="15.75" customHeight="1">
      <c r="F207" s="49"/>
      <c r="G207" s="13"/>
      <c r="H207" s="58"/>
    </row>
    <row r="208" spans="6:8" ht="15.75" customHeight="1">
      <c r="F208" s="49"/>
      <c r="G208" s="13"/>
      <c r="H208" s="58"/>
    </row>
    <row r="209" spans="6:8" ht="15.75" customHeight="1">
      <c r="F209" s="49"/>
      <c r="G209" s="13"/>
      <c r="H209" s="58"/>
    </row>
    <row r="210" spans="6:8" ht="15.75" customHeight="1">
      <c r="F210" s="49"/>
      <c r="G210" s="13"/>
      <c r="H210" s="58"/>
    </row>
    <row r="211" spans="6:8" ht="15.75" customHeight="1">
      <c r="F211" s="49"/>
      <c r="G211" s="13"/>
      <c r="H211" s="58"/>
    </row>
    <row r="212" spans="6:8" ht="15.75" customHeight="1">
      <c r="F212" s="49"/>
      <c r="G212" s="13"/>
      <c r="H212" s="58"/>
    </row>
    <row r="213" spans="6:8" ht="15.75" customHeight="1">
      <c r="F213" s="49"/>
      <c r="G213" s="13"/>
      <c r="H213" s="58"/>
    </row>
    <row r="214" spans="6:8" ht="15.75" customHeight="1">
      <c r="F214" s="49"/>
      <c r="G214" s="13"/>
      <c r="H214" s="58"/>
    </row>
    <row r="215" spans="6:8" ht="15.75" customHeight="1">
      <c r="F215" s="49"/>
      <c r="G215" s="13"/>
      <c r="H215" s="58"/>
    </row>
    <row r="216" spans="6:8" ht="15.75" customHeight="1">
      <c r="F216" s="49"/>
      <c r="G216" s="13"/>
      <c r="H216" s="58"/>
    </row>
    <row r="217" spans="6:8" ht="15.75" customHeight="1">
      <c r="F217" s="49"/>
      <c r="G217" s="13"/>
      <c r="H217" s="58"/>
    </row>
    <row r="218" spans="6:8" ht="15.75" customHeight="1">
      <c r="F218" s="49"/>
      <c r="G218" s="13"/>
      <c r="H218" s="58"/>
    </row>
    <row r="219" spans="6:8" ht="15.75" customHeight="1">
      <c r="F219" s="49"/>
      <c r="G219" s="13"/>
      <c r="H219" s="58"/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49000000}">
    <sortState xmlns:xlrd2="http://schemas.microsoft.com/office/spreadsheetml/2017/richdata2" ref="A2:H151">
      <sortCondition ref="B2:B151"/>
      <sortCondition descending="1" ref="E2:E151"/>
      <sortCondition ref="G2:G151"/>
      <sortCondition ref="C2:C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C2A1E90B-5AE6-4E32-BC4A-3EECAC1FAD38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L1001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60.2851562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SUM(E3:E204)</f>
        <v>5668.9599999999982</v>
      </c>
      <c r="F1" s="48"/>
      <c r="G1" s="70">
        <f t="shared" ref="G1:H1" si="0">SUM(G3:G204)</f>
        <v>2999.3149999999991</v>
      </c>
      <c r="H1" s="71">
        <f t="shared" si="0"/>
        <v>2669.6449999999995</v>
      </c>
      <c r="I1" s="31" t="s">
        <v>1864</v>
      </c>
      <c r="J1" s="31">
        <f>G1*1</f>
        <v>2999.3149999999991</v>
      </c>
      <c r="K1" s="31">
        <f>SUM(G1:H1)-J1</f>
        <v>2669.645</v>
      </c>
      <c r="L1" s="31">
        <f>SUM(J1:K1)</f>
        <v>5668.9599999999991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3306.8149999999991</v>
      </c>
      <c r="K2" s="31">
        <f>K1+K6+K7</f>
        <v>2977.145</v>
      </c>
      <c r="L2" s="31">
        <f>SUM(J2:K2)</f>
        <v>6283.9599999999991</v>
      </c>
    </row>
    <row r="3" spans="1:12" ht="15.75">
      <c r="A3" s="8"/>
      <c r="B3" s="87">
        <v>45524</v>
      </c>
      <c r="C3" s="85" t="s">
        <v>5209</v>
      </c>
      <c r="D3" s="86" t="s">
        <v>5539</v>
      </c>
      <c r="E3" s="6">
        <f t="shared" ref="E3:E122" si="1">MID(D3,3,LEN(D3)-2)+0</f>
        <v>658</v>
      </c>
      <c r="F3" s="48">
        <v>1</v>
      </c>
      <c r="G3" s="6">
        <f t="shared" ref="G3:G122" si="2">IFERROR(E3/F3,"")</f>
        <v>658</v>
      </c>
      <c r="H3" s="58">
        <f t="shared" ref="H3:H122" si="3">IF(F3=0,E3,E3-G3)</f>
        <v>0</v>
      </c>
      <c r="I3" s="60" t="s">
        <v>1868</v>
      </c>
      <c r="J3" s="61">
        <f>J1-J7+J6</f>
        <v>3306.8149999999991</v>
      </c>
      <c r="K3" s="32"/>
      <c r="L3" s="32"/>
    </row>
    <row r="4" spans="1:12" ht="15.75">
      <c r="A4" s="8"/>
      <c r="B4" s="84">
        <v>45534</v>
      </c>
      <c r="C4" s="85" t="s">
        <v>4606</v>
      </c>
      <c r="D4" s="86" t="s">
        <v>5540</v>
      </c>
      <c r="E4" s="6">
        <f t="shared" si="1"/>
        <v>308.47000000000003</v>
      </c>
      <c r="F4" s="48">
        <v>2</v>
      </c>
      <c r="G4" s="6">
        <f t="shared" si="2"/>
        <v>154.23500000000001</v>
      </c>
      <c r="H4" s="58">
        <f t="shared" si="3"/>
        <v>154.23500000000001</v>
      </c>
    </row>
    <row r="5" spans="1:12" ht="15.75">
      <c r="A5" s="8"/>
      <c r="B5" s="87">
        <v>45530</v>
      </c>
      <c r="C5" s="85" t="s">
        <v>1747</v>
      </c>
      <c r="D5" s="86" t="s">
        <v>5541</v>
      </c>
      <c r="E5" s="6">
        <f t="shared" si="1"/>
        <v>256.99</v>
      </c>
      <c r="F5" s="48">
        <v>2</v>
      </c>
      <c r="G5" s="6">
        <f t="shared" si="2"/>
        <v>128.495</v>
      </c>
      <c r="H5" s="58">
        <f t="shared" si="3"/>
        <v>128.495</v>
      </c>
      <c r="I5" s="32" t="s">
        <v>4552</v>
      </c>
      <c r="J5" s="32">
        <f>615</f>
        <v>615</v>
      </c>
      <c r="K5" s="32"/>
    </row>
    <row r="6" spans="1:12" ht="15.75">
      <c r="A6" s="8"/>
      <c r="B6" s="84">
        <v>45530</v>
      </c>
      <c r="C6" s="85" t="s">
        <v>4200</v>
      </c>
      <c r="D6" s="86" t="s">
        <v>5542</v>
      </c>
      <c r="E6" s="6">
        <f t="shared" si="1"/>
        <v>237.73</v>
      </c>
      <c r="F6" s="48">
        <v>2</v>
      </c>
      <c r="G6" s="6">
        <f t="shared" si="2"/>
        <v>118.86499999999999</v>
      </c>
      <c r="H6" s="58">
        <f t="shared" si="3"/>
        <v>118.86499999999999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/>
      <c r="B7" s="84">
        <v>45512</v>
      </c>
      <c r="C7" s="85" t="s">
        <v>3959</v>
      </c>
      <c r="D7" s="86" t="s">
        <v>5365</v>
      </c>
      <c r="E7" s="6">
        <f t="shared" si="1"/>
        <v>223.45</v>
      </c>
      <c r="F7" s="48">
        <v>2</v>
      </c>
      <c r="G7" s="6">
        <f t="shared" si="2"/>
        <v>111.72499999999999</v>
      </c>
      <c r="H7" s="58">
        <f t="shared" si="3"/>
        <v>111.72499999999999</v>
      </c>
      <c r="I7" s="1" t="s">
        <v>1809</v>
      </c>
      <c r="J7" s="1">
        <v>0</v>
      </c>
      <c r="K7" s="1">
        <v>0</v>
      </c>
    </row>
    <row r="8" spans="1:12" ht="15.75">
      <c r="A8" s="8"/>
      <c r="B8" s="87">
        <v>45508</v>
      </c>
      <c r="C8" s="85" t="s">
        <v>3415</v>
      </c>
      <c r="D8" s="86" t="s">
        <v>5543</v>
      </c>
      <c r="E8" s="6">
        <f t="shared" si="1"/>
        <v>190.66</v>
      </c>
      <c r="F8" s="48">
        <v>2</v>
      </c>
      <c r="G8" s="6">
        <f t="shared" si="2"/>
        <v>95.33</v>
      </c>
      <c r="H8" s="58">
        <f t="shared" si="3"/>
        <v>95.33</v>
      </c>
      <c r="I8" s="1" t="s">
        <v>1811</v>
      </c>
      <c r="J8" s="16">
        <v>5598</v>
      </c>
      <c r="K8" s="17">
        <v>0.6</v>
      </c>
    </row>
    <row r="9" spans="1:12" ht="15.75">
      <c r="A9" s="8"/>
      <c r="B9" s="76">
        <v>45538</v>
      </c>
      <c r="C9" s="80" t="s">
        <v>4793</v>
      </c>
      <c r="D9" s="75" t="s">
        <v>4794</v>
      </c>
      <c r="E9" s="6">
        <f t="shared" si="1"/>
        <v>178.33</v>
      </c>
      <c r="F9" s="48">
        <v>0</v>
      </c>
      <c r="G9" s="6" t="str">
        <f t="shared" si="2"/>
        <v/>
      </c>
      <c r="H9" s="58">
        <f t="shared" si="3"/>
        <v>178.33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87">
        <v>45533</v>
      </c>
      <c r="C10" s="85" t="s">
        <v>4546</v>
      </c>
      <c r="D10" s="86" t="s">
        <v>5544</v>
      </c>
      <c r="E10" s="6">
        <f t="shared" si="1"/>
        <v>174.7</v>
      </c>
      <c r="F10" s="48">
        <v>2</v>
      </c>
      <c r="G10" s="6">
        <f t="shared" si="2"/>
        <v>87.35</v>
      </c>
      <c r="H10" s="58">
        <f t="shared" si="3"/>
        <v>87.35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/>
      <c r="B11" s="87">
        <v>45536</v>
      </c>
      <c r="C11" s="85" t="s">
        <v>5268</v>
      </c>
      <c r="D11" s="86" t="s">
        <v>5281</v>
      </c>
      <c r="E11" s="6">
        <f t="shared" si="1"/>
        <v>150</v>
      </c>
      <c r="F11" s="48">
        <v>0</v>
      </c>
      <c r="G11" s="6" t="str">
        <f t="shared" si="2"/>
        <v/>
      </c>
      <c r="H11" s="58">
        <f t="shared" si="3"/>
        <v>150</v>
      </c>
    </row>
    <row r="12" spans="1:12" ht="15.75">
      <c r="A12" s="8"/>
      <c r="B12" s="87">
        <v>45505</v>
      </c>
      <c r="C12" s="85" t="s">
        <v>4546</v>
      </c>
      <c r="D12" s="86" t="s">
        <v>5545</v>
      </c>
      <c r="E12" s="6">
        <f t="shared" si="1"/>
        <v>125.02</v>
      </c>
      <c r="F12" s="48">
        <v>2</v>
      </c>
      <c r="G12" s="6">
        <f t="shared" si="2"/>
        <v>62.51</v>
      </c>
      <c r="H12" s="58">
        <f t="shared" si="3"/>
        <v>62.51</v>
      </c>
      <c r="I12" s="1" t="s">
        <v>1818</v>
      </c>
      <c r="J12" s="16">
        <f>J8-K2</f>
        <v>2620.855</v>
      </c>
      <c r="K12" s="17">
        <f t="shared" ref="K12:K13" si="4">J12/J8</f>
        <v>0.46817702750982493</v>
      </c>
    </row>
    <row r="13" spans="1:12" ht="15.75">
      <c r="A13" s="8"/>
      <c r="B13" s="87">
        <v>45537</v>
      </c>
      <c r="C13" s="85" t="s">
        <v>4973</v>
      </c>
      <c r="D13" s="86" t="s">
        <v>5546</v>
      </c>
      <c r="E13" s="6">
        <f t="shared" si="1"/>
        <v>116.79</v>
      </c>
      <c r="F13" s="48">
        <v>2</v>
      </c>
      <c r="G13" s="6">
        <f t="shared" si="2"/>
        <v>58.395000000000003</v>
      </c>
      <c r="H13" s="58">
        <f t="shared" si="3"/>
        <v>58.395000000000003</v>
      </c>
      <c r="I13" s="1" t="s">
        <v>1821</v>
      </c>
      <c r="J13" s="16">
        <f>J9-J2</f>
        <v>648.43500000000085</v>
      </c>
      <c r="K13" s="17">
        <f t="shared" si="4"/>
        <v>0.16394286075469336</v>
      </c>
    </row>
    <row r="14" spans="1:12" ht="15.75">
      <c r="A14" s="8"/>
      <c r="B14" s="87">
        <v>45531</v>
      </c>
      <c r="C14" s="85" t="s">
        <v>114</v>
      </c>
      <c r="D14" s="86" t="s">
        <v>5547</v>
      </c>
      <c r="E14" s="6">
        <f t="shared" si="1"/>
        <v>113.6</v>
      </c>
      <c r="F14" s="48">
        <v>2</v>
      </c>
      <c r="G14" s="6">
        <f t="shared" si="2"/>
        <v>56.8</v>
      </c>
      <c r="H14" s="58">
        <f t="shared" si="3"/>
        <v>56.8</v>
      </c>
    </row>
    <row r="15" spans="1:12" ht="15.75">
      <c r="A15" s="8"/>
      <c r="B15" s="87">
        <v>45528</v>
      </c>
      <c r="C15" s="85" t="s">
        <v>2404</v>
      </c>
      <c r="D15" s="86" t="s">
        <v>5548</v>
      </c>
      <c r="E15" s="6">
        <f t="shared" si="1"/>
        <v>105.48</v>
      </c>
      <c r="F15" s="48">
        <v>2</v>
      </c>
      <c r="G15" s="6">
        <f t="shared" si="2"/>
        <v>52.74</v>
      </c>
      <c r="H15" s="58">
        <f t="shared" si="3"/>
        <v>52.74</v>
      </c>
    </row>
    <row r="16" spans="1:12" ht="15.75">
      <c r="A16" s="8"/>
      <c r="B16" s="84">
        <v>45515</v>
      </c>
      <c r="C16" s="85" t="s">
        <v>4546</v>
      </c>
      <c r="D16" s="86" t="s">
        <v>5549</v>
      </c>
      <c r="E16" s="6">
        <f t="shared" si="1"/>
        <v>103.26</v>
      </c>
      <c r="F16" s="48">
        <v>2</v>
      </c>
      <c r="G16" s="6">
        <f t="shared" si="2"/>
        <v>51.63</v>
      </c>
      <c r="H16" s="58">
        <f t="shared" si="3"/>
        <v>51.63</v>
      </c>
    </row>
    <row r="17" spans="1:10" ht="15.75">
      <c r="A17" s="8"/>
      <c r="B17" s="87">
        <v>45521</v>
      </c>
      <c r="C17" s="85" t="s">
        <v>2027</v>
      </c>
      <c r="D17" s="86" t="s">
        <v>5550</v>
      </c>
      <c r="E17" s="6">
        <f t="shared" si="1"/>
        <v>94.44</v>
      </c>
      <c r="F17" s="48">
        <v>2</v>
      </c>
      <c r="G17" s="6">
        <f t="shared" si="2"/>
        <v>47.22</v>
      </c>
      <c r="H17" s="58">
        <f t="shared" si="3"/>
        <v>47.22</v>
      </c>
    </row>
    <row r="18" spans="1:10" ht="15.75">
      <c r="A18" s="8"/>
      <c r="B18" s="84">
        <v>45511</v>
      </c>
      <c r="C18" s="85" t="s">
        <v>5551</v>
      </c>
      <c r="D18" s="86" t="s">
        <v>4293</v>
      </c>
      <c r="E18" s="6">
        <f t="shared" si="1"/>
        <v>93</v>
      </c>
      <c r="F18" s="48">
        <v>2</v>
      </c>
      <c r="G18" s="6">
        <f t="shared" si="2"/>
        <v>46.5</v>
      </c>
      <c r="H18" s="58">
        <f t="shared" si="3"/>
        <v>46.5</v>
      </c>
    </row>
    <row r="19" spans="1:10" ht="15.75">
      <c r="A19" s="8"/>
      <c r="B19" s="87">
        <v>45520</v>
      </c>
      <c r="C19" s="85" t="s">
        <v>3703</v>
      </c>
      <c r="D19" s="86" t="s">
        <v>5552</v>
      </c>
      <c r="E19" s="6">
        <f t="shared" si="1"/>
        <v>92.85</v>
      </c>
      <c r="F19" s="48">
        <v>2</v>
      </c>
      <c r="G19" s="6">
        <f t="shared" si="2"/>
        <v>46.424999999999997</v>
      </c>
      <c r="H19" s="58">
        <f t="shared" si="3"/>
        <v>46.424999999999997</v>
      </c>
    </row>
    <row r="20" spans="1:10" ht="15.75">
      <c r="A20" s="8"/>
      <c r="B20" s="84">
        <v>45519</v>
      </c>
      <c r="C20" s="85" t="s">
        <v>3415</v>
      </c>
      <c r="D20" s="86" t="s">
        <v>5553</v>
      </c>
      <c r="E20" s="6">
        <f t="shared" si="1"/>
        <v>90.87</v>
      </c>
      <c r="F20" s="48">
        <v>2</v>
      </c>
      <c r="G20" s="6">
        <f t="shared" si="2"/>
        <v>45.435000000000002</v>
      </c>
      <c r="H20" s="58">
        <f t="shared" si="3"/>
        <v>45.435000000000002</v>
      </c>
    </row>
    <row r="21" spans="1:10" ht="15.75" customHeight="1">
      <c r="A21" s="8"/>
      <c r="B21" s="84">
        <v>45522</v>
      </c>
      <c r="C21" s="85" t="s">
        <v>4479</v>
      </c>
      <c r="D21" s="86" t="s">
        <v>5554</v>
      </c>
      <c r="E21" s="6">
        <f t="shared" si="1"/>
        <v>88.3</v>
      </c>
      <c r="F21" s="48">
        <v>2</v>
      </c>
      <c r="G21" s="6">
        <f t="shared" si="2"/>
        <v>44.15</v>
      </c>
      <c r="H21" s="58">
        <f t="shared" si="3"/>
        <v>44.15</v>
      </c>
    </row>
    <row r="22" spans="1:10" ht="15.75" customHeight="1">
      <c r="A22" s="8"/>
      <c r="B22" s="84">
        <v>45512</v>
      </c>
      <c r="C22" s="85" t="s">
        <v>983</v>
      </c>
      <c r="D22" s="86" t="s">
        <v>5555</v>
      </c>
      <c r="E22" s="6">
        <f t="shared" si="1"/>
        <v>74.900000000000006</v>
      </c>
      <c r="F22" s="48">
        <v>2</v>
      </c>
      <c r="G22" s="6">
        <f t="shared" si="2"/>
        <v>37.450000000000003</v>
      </c>
      <c r="H22" s="58">
        <f t="shared" si="3"/>
        <v>37.450000000000003</v>
      </c>
      <c r="J22" s="36"/>
    </row>
    <row r="23" spans="1:10" ht="15.75" customHeight="1">
      <c r="A23" s="8"/>
      <c r="B23" s="87">
        <v>45509</v>
      </c>
      <c r="C23" s="85" t="s">
        <v>1993</v>
      </c>
      <c r="D23" s="86" t="s">
        <v>5556</v>
      </c>
      <c r="E23" s="6">
        <f t="shared" si="1"/>
        <v>71.069999999999993</v>
      </c>
      <c r="F23" s="48">
        <v>2</v>
      </c>
      <c r="G23" s="6">
        <f t="shared" si="2"/>
        <v>35.534999999999997</v>
      </c>
      <c r="H23" s="58">
        <f t="shared" si="3"/>
        <v>35.534999999999997</v>
      </c>
      <c r="J23" s="36"/>
    </row>
    <row r="24" spans="1:10" ht="15.75" customHeight="1">
      <c r="A24" s="8"/>
      <c r="B24" s="84">
        <v>45524</v>
      </c>
      <c r="C24" s="85" t="s">
        <v>5557</v>
      </c>
      <c r="D24" s="86" t="s">
        <v>5558</v>
      </c>
      <c r="E24" s="6">
        <f t="shared" si="1"/>
        <v>70.599999999999994</v>
      </c>
      <c r="F24" s="48">
        <v>2</v>
      </c>
      <c r="G24" s="6">
        <f t="shared" si="2"/>
        <v>35.299999999999997</v>
      </c>
      <c r="H24" s="58">
        <f t="shared" si="3"/>
        <v>35.299999999999997</v>
      </c>
    </row>
    <row r="25" spans="1:10" ht="15.75" customHeight="1">
      <c r="A25" s="8"/>
      <c r="B25" s="87">
        <v>45517</v>
      </c>
      <c r="C25" s="85" t="s">
        <v>3916</v>
      </c>
      <c r="D25" s="86" t="s">
        <v>749</v>
      </c>
      <c r="E25" s="6">
        <f t="shared" si="1"/>
        <v>70</v>
      </c>
      <c r="F25" s="48">
        <v>2</v>
      </c>
      <c r="G25" s="6">
        <f t="shared" si="2"/>
        <v>35</v>
      </c>
      <c r="H25" s="58">
        <f t="shared" si="3"/>
        <v>35</v>
      </c>
    </row>
    <row r="26" spans="1:10" ht="15.75" customHeight="1">
      <c r="A26" s="8"/>
      <c r="B26" s="84">
        <v>45536</v>
      </c>
      <c r="C26" s="85" t="s">
        <v>3916</v>
      </c>
      <c r="D26" s="86" t="s">
        <v>749</v>
      </c>
      <c r="E26" s="6">
        <f t="shared" si="1"/>
        <v>70</v>
      </c>
      <c r="F26" s="48">
        <v>2</v>
      </c>
      <c r="G26" s="6">
        <f t="shared" si="2"/>
        <v>35</v>
      </c>
      <c r="H26" s="58">
        <f t="shared" si="3"/>
        <v>35</v>
      </c>
    </row>
    <row r="27" spans="1:10" ht="15.75" customHeight="1">
      <c r="A27" s="8"/>
      <c r="B27" s="87">
        <v>45530</v>
      </c>
      <c r="C27" s="85" t="s">
        <v>4039</v>
      </c>
      <c r="D27" s="86" t="s">
        <v>749</v>
      </c>
      <c r="E27" s="6">
        <f t="shared" si="1"/>
        <v>70</v>
      </c>
      <c r="F27" s="48">
        <v>2</v>
      </c>
      <c r="G27" s="6">
        <f t="shared" si="2"/>
        <v>35</v>
      </c>
      <c r="H27" s="58">
        <f t="shared" si="3"/>
        <v>35</v>
      </c>
    </row>
    <row r="28" spans="1:10" ht="15.75" customHeight="1">
      <c r="A28" s="8"/>
      <c r="B28" s="84">
        <v>45513</v>
      </c>
      <c r="C28" s="85" t="s">
        <v>2984</v>
      </c>
      <c r="D28" s="86" t="s">
        <v>5559</v>
      </c>
      <c r="E28" s="6">
        <f t="shared" si="1"/>
        <v>68.8</v>
      </c>
      <c r="F28" s="48">
        <v>2</v>
      </c>
      <c r="G28" s="6">
        <f t="shared" si="2"/>
        <v>34.4</v>
      </c>
      <c r="H28" s="58">
        <f t="shared" si="3"/>
        <v>34.4</v>
      </c>
    </row>
    <row r="29" spans="1:10" ht="15.75" customHeight="1">
      <c r="A29" s="8"/>
      <c r="B29" s="87">
        <v>45517</v>
      </c>
      <c r="C29" s="85" t="s">
        <v>5001</v>
      </c>
      <c r="D29" s="86" t="s">
        <v>5560</v>
      </c>
      <c r="E29" s="6">
        <f t="shared" si="1"/>
        <v>68.7</v>
      </c>
      <c r="F29" s="48">
        <v>2</v>
      </c>
      <c r="G29" s="6">
        <f t="shared" si="2"/>
        <v>34.35</v>
      </c>
      <c r="H29" s="58">
        <f t="shared" si="3"/>
        <v>34.35</v>
      </c>
    </row>
    <row r="30" spans="1:10" ht="15.75" customHeight="1">
      <c r="A30" s="8"/>
      <c r="B30" s="87">
        <v>45516</v>
      </c>
      <c r="C30" s="85" t="s">
        <v>2404</v>
      </c>
      <c r="D30" s="86" t="s">
        <v>1669</v>
      </c>
      <c r="E30" s="6">
        <f t="shared" si="1"/>
        <v>66.400000000000006</v>
      </c>
      <c r="F30" s="48">
        <v>2</v>
      </c>
      <c r="G30" s="6">
        <f t="shared" si="2"/>
        <v>33.200000000000003</v>
      </c>
      <c r="H30" s="58">
        <f t="shared" si="3"/>
        <v>33.200000000000003</v>
      </c>
    </row>
    <row r="31" spans="1:10" ht="15.75" customHeight="1">
      <c r="A31" s="8"/>
      <c r="B31" s="84">
        <v>45523</v>
      </c>
      <c r="C31" s="85" t="s">
        <v>3415</v>
      </c>
      <c r="D31" s="86" t="s">
        <v>5144</v>
      </c>
      <c r="E31" s="6">
        <f t="shared" si="1"/>
        <v>61.45</v>
      </c>
      <c r="F31" s="48">
        <v>2</v>
      </c>
      <c r="G31" s="6">
        <f t="shared" si="2"/>
        <v>30.725000000000001</v>
      </c>
      <c r="H31" s="58">
        <f t="shared" si="3"/>
        <v>30.725000000000001</v>
      </c>
    </row>
    <row r="32" spans="1:10" ht="15.75" customHeight="1">
      <c r="A32" s="8"/>
      <c r="B32" s="87">
        <v>45528</v>
      </c>
      <c r="C32" s="85" t="s">
        <v>5561</v>
      </c>
      <c r="D32" s="86" t="s">
        <v>2220</v>
      </c>
      <c r="E32" s="6">
        <f t="shared" si="1"/>
        <v>58.6</v>
      </c>
      <c r="F32" s="48">
        <v>2</v>
      </c>
      <c r="G32" s="6">
        <f t="shared" si="2"/>
        <v>29.3</v>
      </c>
      <c r="H32" s="58">
        <f t="shared" si="3"/>
        <v>29.3</v>
      </c>
    </row>
    <row r="33" spans="1:8" ht="15.75" customHeight="1">
      <c r="A33" s="8"/>
      <c r="B33" s="87">
        <v>45519</v>
      </c>
      <c r="C33" s="85" t="s">
        <v>5561</v>
      </c>
      <c r="D33" s="86" t="s">
        <v>5562</v>
      </c>
      <c r="E33" s="6">
        <f t="shared" si="1"/>
        <v>53.8</v>
      </c>
      <c r="F33" s="48">
        <v>2</v>
      </c>
      <c r="G33" s="6">
        <f t="shared" si="2"/>
        <v>26.9</v>
      </c>
      <c r="H33" s="58">
        <f t="shared" si="3"/>
        <v>26.9</v>
      </c>
    </row>
    <row r="34" spans="1:8" ht="15.75" customHeight="1">
      <c r="A34" s="8"/>
      <c r="B34" s="87">
        <v>45508</v>
      </c>
      <c r="C34" s="85" t="s">
        <v>4517</v>
      </c>
      <c r="D34" s="86" t="s">
        <v>5026</v>
      </c>
      <c r="E34" s="6">
        <f t="shared" si="1"/>
        <v>51.86</v>
      </c>
      <c r="F34" s="48">
        <v>2</v>
      </c>
      <c r="G34" s="6">
        <f t="shared" si="2"/>
        <v>25.93</v>
      </c>
      <c r="H34" s="58">
        <f t="shared" si="3"/>
        <v>25.93</v>
      </c>
    </row>
    <row r="35" spans="1:8" ht="15.75" customHeight="1">
      <c r="A35" s="8"/>
      <c r="B35" s="84">
        <v>45510</v>
      </c>
      <c r="C35" s="85" t="s">
        <v>1385</v>
      </c>
      <c r="D35" s="86" t="s">
        <v>4559</v>
      </c>
      <c r="E35" s="6">
        <f t="shared" si="1"/>
        <v>51.37</v>
      </c>
      <c r="F35" s="48">
        <v>2</v>
      </c>
      <c r="G35" s="6">
        <f t="shared" si="2"/>
        <v>25.684999999999999</v>
      </c>
      <c r="H35" s="58">
        <f t="shared" si="3"/>
        <v>25.684999999999999</v>
      </c>
    </row>
    <row r="36" spans="1:8" ht="15.75" customHeight="1">
      <c r="A36" s="8"/>
      <c r="B36" s="87">
        <v>45519</v>
      </c>
      <c r="C36" s="85" t="s">
        <v>4526</v>
      </c>
      <c r="D36" s="86" t="s">
        <v>2908</v>
      </c>
      <c r="E36" s="6">
        <f t="shared" si="1"/>
        <v>50.3</v>
      </c>
      <c r="F36" s="48">
        <v>2</v>
      </c>
      <c r="G36" s="6">
        <f t="shared" si="2"/>
        <v>25.15</v>
      </c>
      <c r="H36" s="58">
        <f t="shared" si="3"/>
        <v>25.15</v>
      </c>
    </row>
    <row r="37" spans="1:8" ht="15.75" customHeight="1">
      <c r="A37" s="8"/>
      <c r="B37" s="84">
        <v>45531</v>
      </c>
      <c r="C37" s="85" t="s">
        <v>1385</v>
      </c>
      <c r="D37" s="86" t="s">
        <v>5563</v>
      </c>
      <c r="E37" s="6">
        <f t="shared" si="1"/>
        <v>50.23</v>
      </c>
      <c r="F37" s="48">
        <v>2</v>
      </c>
      <c r="G37" s="6">
        <f t="shared" si="2"/>
        <v>25.114999999999998</v>
      </c>
      <c r="H37" s="58">
        <f t="shared" si="3"/>
        <v>25.114999999999998</v>
      </c>
    </row>
    <row r="38" spans="1:8" ht="15.75" customHeight="1">
      <c r="A38" s="8"/>
      <c r="B38" s="87">
        <v>45519</v>
      </c>
      <c r="C38" s="85" t="s">
        <v>1678</v>
      </c>
      <c r="D38" s="86" t="s">
        <v>77</v>
      </c>
      <c r="E38" s="6">
        <f t="shared" si="1"/>
        <v>50</v>
      </c>
      <c r="F38" s="48">
        <v>2</v>
      </c>
      <c r="G38" s="6">
        <f t="shared" si="2"/>
        <v>25</v>
      </c>
      <c r="H38" s="58">
        <f t="shared" si="3"/>
        <v>25</v>
      </c>
    </row>
    <row r="39" spans="1:8" ht="15.75" customHeight="1">
      <c r="A39" s="8"/>
      <c r="B39" s="84">
        <v>45525</v>
      </c>
      <c r="C39" s="85" t="s">
        <v>1385</v>
      </c>
      <c r="D39" s="86" t="s">
        <v>5564</v>
      </c>
      <c r="E39" s="6">
        <f t="shared" si="1"/>
        <v>45.85</v>
      </c>
      <c r="F39" s="48">
        <v>2</v>
      </c>
      <c r="G39" s="6">
        <f t="shared" si="2"/>
        <v>22.925000000000001</v>
      </c>
      <c r="H39" s="58">
        <f t="shared" si="3"/>
        <v>22.925000000000001</v>
      </c>
    </row>
    <row r="40" spans="1:8" ht="15.75" customHeight="1">
      <c r="A40" s="8"/>
      <c r="B40" s="87">
        <v>45516</v>
      </c>
      <c r="C40" s="85" t="s">
        <v>3415</v>
      </c>
      <c r="D40" s="86" t="s">
        <v>5565</v>
      </c>
      <c r="E40" s="6">
        <f t="shared" si="1"/>
        <v>41.5</v>
      </c>
      <c r="F40" s="48">
        <v>2</v>
      </c>
      <c r="G40" s="6">
        <f t="shared" si="2"/>
        <v>20.75</v>
      </c>
      <c r="H40" s="58">
        <f t="shared" si="3"/>
        <v>20.75</v>
      </c>
    </row>
    <row r="41" spans="1:8" ht="15.75" customHeight="1">
      <c r="A41" s="8"/>
      <c r="B41" s="87">
        <v>45523</v>
      </c>
      <c r="C41" s="85" t="s">
        <v>1385</v>
      </c>
      <c r="D41" s="86" t="s">
        <v>5566</v>
      </c>
      <c r="E41" s="6">
        <f t="shared" si="1"/>
        <v>37.770000000000003</v>
      </c>
      <c r="F41" s="48">
        <v>2</v>
      </c>
      <c r="G41" s="6">
        <f t="shared" si="2"/>
        <v>18.885000000000002</v>
      </c>
      <c r="H41" s="58">
        <f t="shared" si="3"/>
        <v>18.885000000000002</v>
      </c>
    </row>
    <row r="42" spans="1:8" ht="15.75" customHeight="1">
      <c r="A42" s="8"/>
      <c r="B42" s="87">
        <v>45524</v>
      </c>
      <c r="C42" s="85" t="s">
        <v>4532</v>
      </c>
      <c r="D42" s="88" t="s">
        <v>5567</v>
      </c>
      <c r="E42" s="6">
        <f t="shared" si="1"/>
        <v>37.1</v>
      </c>
      <c r="F42" s="48">
        <v>2</v>
      </c>
      <c r="G42" s="6">
        <f t="shared" si="2"/>
        <v>18.55</v>
      </c>
      <c r="H42" s="58">
        <f t="shared" si="3"/>
        <v>18.55</v>
      </c>
    </row>
    <row r="43" spans="1:8" ht="15.75" customHeight="1">
      <c r="A43" s="8"/>
      <c r="B43" s="87">
        <v>45533</v>
      </c>
      <c r="C43" s="85" t="s">
        <v>5568</v>
      </c>
      <c r="D43" s="86" t="s">
        <v>5569</v>
      </c>
      <c r="E43" s="6">
        <f t="shared" si="1"/>
        <v>36.200000000000003</v>
      </c>
      <c r="F43" s="48">
        <v>2</v>
      </c>
      <c r="G43" s="6">
        <f t="shared" si="2"/>
        <v>18.100000000000001</v>
      </c>
      <c r="H43" s="58">
        <f t="shared" si="3"/>
        <v>18.100000000000001</v>
      </c>
    </row>
    <row r="44" spans="1:8" ht="15.75" customHeight="1">
      <c r="A44" s="8"/>
      <c r="B44" s="87">
        <v>45534</v>
      </c>
      <c r="C44" s="85" t="s">
        <v>2464</v>
      </c>
      <c r="D44" s="86" t="s">
        <v>5570</v>
      </c>
      <c r="E44" s="6">
        <f t="shared" si="1"/>
        <v>32.78</v>
      </c>
      <c r="F44" s="48">
        <v>2</v>
      </c>
      <c r="G44" s="6">
        <f t="shared" si="2"/>
        <v>16.39</v>
      </c>
      <c r="H44" s="58">
        <f t="shared" si="3"/>
        <v>16.39</v>
      </c>
    </row>
    <row r="45" spans="1:8" ht="15.75" customHeight="1">
      <c r="A45" s="8"/>
      <c r="B45" s="87">
        <v>45508</v>
      </c>
      <c r="C45" s="85" t="s">
        <v>1902</v>
      </c>
      <c r="D45" s="86" t="s">
        <v>4601</v>
      </c>
      <c r="E45" s="6">
        <f t="shared" si="1"/>
        <v>32.5</v>
      </c>
      <c r="F45" s="48">
        <v>2</v>
      </c>
      <c r="G45" s="6">
        <f t="shared" si="2"/>
        <v>16.25</v>
      </c>
      <c r="H45" s="58">
        <f t="shared" si="3"/>
        <v>16.25</v>
      </c>
    </row>
    <row r="46" spans="1:8" ht="15.75" customHeight="1">
      <c r="A46" s="8"/>
      <c r="B46" s="87">
        <v>45519</v>
      </c>
      <c r="C46" s="85" t="s">
        <v>1385</v>
      </c>
      <c r="D46" s="86" t="s">
        <v>5571</v>
      </c>
      <c r="E46" s="6">
        <f t="shared" si="1"/>
        <v>32.43</v>
      </c>
      <c r="F46" s="48">
        <v>2</v>
      </c>
      <c r="G46" s="6">
        <f t="shared" si="2"/>
        <v>16.215</v>
      </c>
      <c r="H46" s="58">
        <f t="shared" si="3"/>
        <v>16.215</v>
      </c>
    </row>
    <row r="47" spans="1:8" ht="15.75" customHeight="1">
      <c r="A47" s="8"/>
      <c r="B47" s="73">
        <v>45532</v>
      </c>
      <c r="C47" s="80" t="s">
        <v>898</v>
      </c>
      <c r="D47" s="75" t="s">
        <v>5572</v>
      </c>
      <c r="E47" s="6">
        <f t="shared" si="1"/>
        <v>29.67</v>
      </c>
      <c r="F47" s="48">
        <v>2</v>
      </c>
      <c r="G47" s="6">
        <f t="shared" si="2"/>
        <v>14.835000000000001</v>
      </c>
      <c r="H47" s="58">
        <f t="shared" si="3"/>
        <v>14.835000000000001</v>
      </c>
    </row>
    <row r="48" spans="1:8" ht="15.75" customHeight="1">
      <c r="A48" s="8"/>
      <c r="B48" s="87">
        <v>45510</v>
      </c>
      <c r="C48" s="85" t="s">
        <v>2464</v>
      </c>
      <c r="D48" s="86" t="s">
        <v>3515</v>
      </c>
      <c r="E48" s="6">
        <f t="shared" si="1"/>
        <v>27.58</v>
      </c>
      <c r="F48" s="48">
        <v>2</v>
      </c>
      <c r="G48" s="6">
        <f t="shared" si="2"/>
        <v>13.79</v>
      </c>
      <c r="H48" s="58">
        <f t="shared" si="3"/>
        <v>13.79</v>
      </c>
    </row>
    <row r="49" spans="1:8" ht="15.75" customHeight="1">
      <c r="A49" s="8"/>
      <c r="B49" s="87">
        <v>45535</v>
      </c>
      <c r="C49" s="89" t="s">
        <v>3496</v>
      </c>
      <c r="D49" s="88" t="s">
        <v>5573</v>
      </c>
      <c r="E49" s="6">
        <f t="shared" si="1"/>
        <v>27.47</v>
      </c>
      <c r="F49" s="48">
        <v>2</v>
      </c>
      <c r="G49" s="6">
        <f t="shared" si="2"/>
        <v>13.734999999999999</v>
      </c>
      <c r="H49" s="58">
        <f t="shared" si="3"/>
        <v>13.734999999999999</v>
      </c>
    </row>
    <row r="50" spans="1:8" ht="15.75" customHeight="1">
      <c r="A50" s="8"/>
      <c r="B50" s="84">
        <v>45527</v>
      </c>
      <c r="C50" s="85" t="s">
        <v>3025</v>
      </c>
      <c r="D50" s="86" t="s">
        <v>5574</v>
      </c>
      <c r="E50" s="6">
        <f t="shared" si="1"/>
        <v>26.05</v>
      </c>
      <c r="F50" s="48">
        <v>2</v>
      </c>
      <c r="G50" s="6">
        <f t="shared" si="2"/>
        <v>13.025</v>
      </c>
      <c r="H50" s="58">
        <f t="shared" si="3"/>
        <v>13.025</v>
      </c>
    </row>
    <row r="51" spans="1:8" ht="15.75" customHeight="1">
      <c r="A51" s="8"/>
      <c r="B51" s="84">
        <v>45512</v>
      </c>
      <c r="C51" s="85" t="s">
        <v>2438</v>
      </c>
      <c r="D51" s="88" t="s">
        <v>5141</v>
      </c>
      <c r="E51" s="6">
        <f t="shared" si="1"/>
        <v>25.98</v>
      </c>
      <c r="F51" s="48">
        <v>2</v>
      </c>
      <c r="G51" s="6">
        <f t="shared" si="2"/>
        <v>12.99</v>
      </c>
      <c r="H51" s="58">
        <f t="shared" si="3"/>
        <v>12.99</v>
      </c>
    </row>
    <row r="52" spans="1:8" ht="15.75" customHeight="1">
      <c r="A52" s="8"/>
      <c r="B52" s="84">
        <v>45514</v>
      </c>
      <c r="C52" s="85" t="s">
        <v>5575</v>
      </c>
      <c r="D52" s="86" t="s">
        <v>5576</v>
      </c>
      <c r="E52" s="6">
        <f t="shared" si="1"/>
        <v>24.6</v>
      </c>
      <c r="F52" s="48">
        <v>2</v>
      </c>
      <c r="G52" s="6">
        <f t="shared" si="2"/>
        <v>12.3</v>
      </c>
      <c r="H52" s="58">
        <f t="shared" si="3"/>
        <v>12.3</v>
      </c>
    </row>
    <row r="53" spans="1:8" ht="15.75" customHeight="1">
      <c r="A53" s="8"/>
      <c r="B53" s="87">
        <v>45535</v>
      </c>
      <c r="C53" s="85" t="s">
        <v>5577</v>
      </c>
      <c r="D53" s="86" t="s">
        <v>5578</v>
      </c>
      <c r="E53" s="6">
        <f t="shared" si="1"/>
        <v>24.21</v>
      </c>
      <c r="F53" s="48">
        <v>2</v>
      </c>
      <c r="G53" s="6">
        <f t="shared" si="2"/>
        <v>12.105</v>
      </c>
      <c r="H53" s="58">
        <f t="shared" si="3"/>
        <v>12.105</v>
      </c>
    </row>
    <row r="54" spans="1:8" ht="15.75" customHeight="1">
      <c r="A54" s="8"/>
      <c r="B54" s="87">
        <v>45513</v>
      </c>
      <c r="C54" s="85" t="s">
        <v>5466</v>
      </c>
      <c r="D54" s="86" t="s">
        <v>5579</v>
      </c>
      <c r="E54" s="6">
        <f t="shared" si="1"/>
        <v>22.42</v>
      </c>
      <c r="F54" s="48">
        <v>2</v>
      </c>
      <c r="G54" s="6">
        <f t="shared" si="2"/>
        <v>11.21</v>
      </c>
      <c r="H54" s="58">
        <f t="shared" si="3"/>
        <v>11.21</v>
      </c>
    </row>
    <row r="55" spans="1:8" ht="15.75" customHeight="1">
      <c r="A55" s="8"/>
      <c r="B55" s="87">
        <v>45513</v>
      </c>
      <c r="C55" s="85" t="s">
        <v>5466</v>
      </c>
      <c r="D55" s="86" t="s">
        <v>5579</v>
      </c>
      <c r="E55" s="6">
        <f t="shared" si="1"/>
        <v>22.42</v>
      </c>
      <c r="F55" s="48">
        <v>2</v>
      </c>
      <c r="G55" s="6">
        <f t="shared" si="2"/>
        <v>11.21</v>
      </c>
      <c r="H55" s="58">
        <f t="shared" si="3"/>
        <v>11.21</v>
      </c>
    </row>
    <row r="56" spans="1:8" ht="15.75" customHeight="1">
      <c r="A56" s="8"/>
      <c r="B56" s="87">
        <v>45514</v>
      </c>
      <c r="C56" s="85" t="s">
        <v>5580</v>
      </c>
      <c r="D56" s="86" t="s">
        <v>320</v>
      </c>
      <c r="E56" s="6">
        <f t="shared" si="1"/>
        <v>20.9</v>
      </c>
      <c r="F56" s="48">
        <v>2</v>
      </c>
      <c r="G56" s="6">
        <f t="shared" si="2"/>
        <v>10.45</v>
      </c>
      <c r="H56" s="58">
        <f t="shared" si="3"/>
        <v>10.45</v>
      </c>
    </row>
    <row r="57" spans="1:8" ht="15.75" customHeight="1">
      <c r="A57" s="8"/>
      <c r="B57" s="87">
        <v>45518</v>
      </c>
      <c r="C57" s="85" t="s">
        <v>336</v>
      </c>
      <c r="D57" s="86" t="s">
        <v>320</v>
      </c>
      <c r="E57" s="6">
        <f t="shared" si="1"/>
        <v>20.9</v>
      </c>
      <c r="F57" s="48">
        <v>2</v>
      </c>
      <c r="G57" s="6">
        <f t="shared" si="2"/>
        <v>10.45</v>
      </c>
      <c r="H57" s="58">
        <f t="shared" si="3"/>
        <v>10.45</v>
      </c>
    </row>
    <row r="58" spans="1:8" ht="15.75" customHeight="1">
      <c r="A58" s="8"/>
      <c r="B58" s="87">
        <v>45511</v>
      </c>
      <c r="C58" s="85" t="s">
        <v>41</v>
      </c>
      <c r="D58" s="86" t="s">
        <v>3875</v>
      </c>
      <c r="E58" s="6">
        <f t="shared" si="1"/>
        <v>20.6</v>
      </c>
      <c r="F58" s="48">
        <v>2</v>
      </c>
      <c r="G58" s="6">
        <f t="shared" si="2"/>
        <v>10.3</v>
      </c>
      <c r="H58" s="58">
        <f t="shared" si="3"/>
        <v>10.3</v>
      </c>
    </row>
    <row r="59" spans="1:8" ht="15.75" customHeight="1">
      <c r="A59" s="8"/>
      <c r="B59" s="87">
        <v>45532</v>
      </c>
      <c r="C59" s="89" t="s">
        <v>3195</v>
      </c>
      <c r="D59" s="88" t="s">
        <v>5581</v>
      </c>
      <c r="E59" s="6">
        <f t="shared" si="1"/>
        <v>20.2</v>
      </c>
      <c r="F59" s="48">
        <v>2</v>
      </c>
      <c r="G59" s="6">
        <f t="shared" si="2"/>
        <v>10.1</v>
      </c>
      <c r="H59" s="58">
        <f t="shared" si="3"/>
        <v>10.1</v>
      </c>
    </row>
    <row r="60" spans="1:8" ht="15.75" customHeight="1">
      <c r="A60" s="8"/>
      <c r="B60" s="87">
        <v>45526</v>
      </c>
      <c r="C60" s="85" t="s">
        <v>5582</v>
      </c>
      <c r="D60" s="86" t="s">
        <v>5583</v>
      </c>
      <c r="E60" s="6">
        <f t="shared" si="1"/>
        <v>20.18</v>
      </c>
      <c r="F60" s="48">
        <v>2</v>
      </c>
      <c r="G60" s="6">
        <f t="shared" si="2"/>
        <v>10.09</v>
      </c>
      <c r="H60" s="58">
        <f t="shared" si="3"/>
        <v>10.09</v>
      </c>
    </row>
    <row r="61" spans="1:8" ht="15.75" customHeight="1">
      <c r="A61" s="8"/>
      <c r="B61" s="84">
        <v>45530</v>
      </c>
      <c r="C61" s="85" t="s">
        <v>3397</v>
      </c>
      <c r="D61" s="86" t="s">
        <v>1524</v>
      </c>
      <c r="E61" s="6">
        <f t="shared" si="1"/>
        <v>20.100000000000001</v>
      </c>
      <c r="F61" s="48">
        <v>2</v>
      </c>
      <c r="G61" s="6">
        <f t="shared" si="2"/>
        <v>10.050000000000001</v>
      </c>
      <c r="H61" s="58">
        <f t="shared" si="3"/>
        <v>10.050000000000001</v>
      </c>
    </row>
    <row r="62" spans="1:8" ht="15.75" customHeight="1">
      <c r="A62" s="8"/>
      <c r="B62" s="84">
        <v>45538</v>
      </c>
      <c r="C62" s="85" t="s">
        <v>4889</v>
      </c>
      <c r="D62" s="86" t="s">
        <v>471</v>
      </c>
      <c r="E62" s="6">
        <f t="shared" si="1"/>
        <v>20</v>
      </c>
      <c r="F62" s="48">
        <v>2</v>
      </c>
      <c r="G62" s="6">
        <f t="shared" si="2"/>
        <v>10</v>
      </c>
      <c r="H62" s="58">
        <f t="shared" si="3"/>
        <v>10</v>
      </c>
    </row>
    <row r="63" spans="1:8" ht="15.75" customHeight="1">
      <c r="A63" s="8"/>
      <c r="B63" s="90">
        <v>45512</v>
      </c>
      <c r="C63" s="85" t="s">
        <v>4180</v>
      </c>
      <c r="D63" s="86" t="s">
        <v>919</v>
      </c>
      <c r="E63" s="6">
        <f t="shared" si="1"/>
        <v>18.899999999999999</v>
      </c>
      <c r="F63" s="48">
        <v>2</v>
      </c>
      <c r="G63" s="6">
        <f t="shared" si="2"/>
        <v>9.4499999999999993</v>
      </c>
      <c r="H63" s="58">
        <f t="shared" si="3"/>
        <v>9.4499999999999993</v>
      </c>
    </row>
    <row r="64" spans="1:8" ht="15.75" customHeight="1">
      <c r="A64" s="8"/>
      <c r="B64" s="87">
        <v>45536</v>
      </c>
      <c r="C64" s="85" t="s">
        <v>5584</v>
      </c>
      <c r="D64" s="86" t="s">
        <v>919</v>
      </c>
      <c r="E64" s="6">
        <f t="shared" si="1"/>
        <v>18.899999999999999</v>
      </c>
      <c r="F64" s="48">
        <v>2</v>
      </c>
      <c r="G64" s="6">
        <f t="shared" si="2"/>
        <v>9.4499999999999993</v>
      </c>
      <c r="H64" s="58">
        <f t="shared" si="3"/>
        <v>9.4499999999999993</v>
      </c>
    </row>
    <row r="65" spans="1:8" ht="15.75" customHeight="1">
      <c r="A65" s="8"/>
      <c r="B65" s="87">
        <v>45535</v>
      </c>
      <c r="C65" s="85" t="s">
        <v>5585</v>
      </c>
      <c r="D65" s="86" t="s">
        <v>3202</v>
      </c>
      <c r="E65" s="6">
        <f t="shared" si="1"/>
        <v>18.8</v>
      </c>
      <c r="F65" s="48">
        <v>2</v>
      </c>
      <c r="G65" s="6">
        <f t="shared" si="2"/>
        <v>9.4</v>
      </c>
      <c r="H65" s="58">
        <f t="shared" si="3"/>
        <v>9.4</v>
      </c>
    </row>
    <row r="66" spans="1:8" ht="15.75" customHeight="1">
      <c r="A66" s="8"/>
      <c r="B66" s="84">
        <v>45532</v>
      </c>
      <c r="C66" s="85" t="s">
        <v>2537</v>
      </c>
      <c r="D66" s="86" t="s">
        <v>5586</v>
      </c>
      <c r="E66" s="6">
        <f t="shared" si="1"/>
        <v>18.38</v>
      </c>
      <c r="F66" s="48">
        <v>2</v>
      </c>
      <c r="G66" s="6">
        <f t="shared" si="2"/>
        <v>9.19</v>
      </c>
      <c r="H66" s="58">
        <f t="shared" si="3"/>
        <v>9.19</v>
      </c>
    </row>
    <row r="67" spans="1:8" ht="15.75" customHeight="1">
      <c r="A67" s="8"/>
      <c r="B67" s="87">
        <v>45522</v>
      </c>
      <c r="C67" s="85" t="s">
        <v>1385</v>
      </c>
      <c r="D67" s="86" t="s">
        <v>5587</v>
      </c>
      <c r="E67" s="6">
        <f t="shared" si="1"/>
        <v>17.47</v>
      </c>
      <c r="F67" s="48">
        <v>2</v>
      </c>
      <c r="G67" s="6">
        <f t="shared" si="2"/>
        <v>8.7349999999999994</v>
      </c>
      <c r="H67" s="58">
        <f t="shared" si="3"/>
        <v>8.7349999999999994</v>
      </c>
    </row>
    <row r="68" spans="1:8" ht="15.75" customHeight="1">
      <c r="A68" s="8"/>
      <c r="B68" s="87">
        <v>45534</v>
      </c>
      <c r="C68" s="85" t="s">
        <v>5383</v>
      </c>
      <c r="D68" s="86" t="s">
        <v>405</v>
      </c>
      <c r="E68" s="6">
        <f t="shared" si="1"/>
        <v>17.100000000000001</v>
      </c>
      <c r="F68" s="48">
        <v>2</v>
      </c>
      <c r="G68" s="6">
        <f t="shared" si="2"/>
        <v>8.5500000000000007</v>
      </c>
      <c r="H68" s="58">
        <f t="shared" si="3"/>
        <v>8.5500000000000007</v>
      </c>
    </row>
    <row r="69" spans="1:8" ht="15.75" customHeight="1">
      <c r="A69" s="8"/>
      <c r="B69" s="87">
        <v>45530</v>
      </c>
      <c r="C69" s="85" t="s">
        <v>3397</v>
      </c>
      <c r="D69" s="86" t="s">
        <v>605</v>
      </c>
      <c r="E69" s="6">
        <f t="shared" si="1"/>
        <v>16.899999999999999</v>
      </c>
      <c r="F69" s="48">
        <v>2</v>
      </c>
      <c r="G69" s="6">
        <f t="shared" si="2"/>
        <v>8.4499999999999993</v>
      </c>
      <c r="H69" s="58">
        <f t="shared" si="3"/>
        <v>8.4499999999999993</v>
      </c>
    </row>
    <row r="70" spans="1:8" ht="15.75" customHeight="1">
      <c r="A70" s="8"/>
      <c r="B70" s="87">
        <v>45511</v>
      </c>
      <c r="C70" s="85" t="s">
        <v>3397</v>
      </c>
      <c r="D70" s="86" t="s">
        <v>2396</v>
      </c>
      <c r="E70" s="6">
        <f t="shared" si="1"/>
        <v>15.4</v>
      </c>
      <c r="F70" s="48">
        <v>2</v>
      </c>
      <c r="G70" s="6">
        <f t="shared" si="2"/>
        <v>7.7</v>
      </c>
      <c r="H70" s="58">
        <f t="shared" si="3"/>
        <v>7.7</v>
      </c>
    </row>
    <row r="71" spans="1:8" ht="15.75" customHeight="1">
      <c r="A71" s="8"/>
      <c r="B71" s="84">
        <v>45509</v>
      </c>
      <c r="C71" s="85" t="s">
        <v>5588</v>
      </c>
      <c r="D71" s="86" t="s">
        <v>2832</v>
      </c>
      <c r="E71" s="6">
        <f t="shared" si="1"/>
        <v>15.13</v>
      </c>
      <c r="F71" s="48">
        <v>2</v>
      </c>
      <c r="G71" s="6">
        <f t="shared" si="2"/>
        <v>7.5650000000000004</v>
      </c>
      <c r="H71" s="58">
        <f t="shared" si="3"/>
        <v>7.5650000000000004</v>
      </c>
    </row>
    <row r="72" spans="1:8" ht="15.75" customHeight="1">
      <c r="A72" s="8"/>
      <c r="B72" s="87">
        <v>45514</v>
      </c>
      <c r="C72" s="85" t="s">
        <v>5402</v>
      </c>
      <c r="D72" s="88" t="s">
        <v>773</v>
      </c>
      <c r="E72" s="6">
        <f t="shared" si="1"/>
        <v>15</v>
      </c>
      <c r="F72" s="48">
        <v>2</v>
      </c>
      <c r="G72" s="6">
        <f t="shared" si="2"/>
        <v>7.5</v>
      </c>
      <c r="H72" s="58">
        <f t="shared" si="3"/>
        <v>7.5</v>
      </c>
    </row>
    <row r="73" spans="1:8" ht="15.75" customHeight="1">
      <c r="A73" s="8"/>
      <c r="B73" s="84">
        <v>45525</v>
      </c>
      <c r="C73" s="85" t="s">
        <v>1902</v>
      </c>
      <c r="D73" s="86" t="s">
        <v>773</v>
      </c>
      <c r="E73" s="6">
        <f t="shared" si="1"/>
        <v>15</v>
      </c>
      <c r="F73" s="48">
        <v>2</v>
      </c>
      <c r="G73" s="6">
        <f t="shared" si="2"/>
        <v>7.5</v>
      </c>
      <c r="H73" s="58">
        <f t="shared" si="3"/>
        <v>7.5</v>
      </c>
    </row>
    <row r="74" spans="1:8" ht="15.75" customHeight="1">
      <c r="A74" s="8"/>
      <c r="B74" s="87">
        <v>45521</v>
      </c>
      <c r="C74" s="85" t="s">
        <v>5589</v>
      </c>
      <c r="D74" s="86" t="s">
        <v>2152</v>
      </c>
      <c r="E74" s="6">
        <f t="shared" si="1"/>
        <v>14.3</v>
      </c>
      <c r="F74" s="48">
        <v>2</v>
      </c>
      <c r="G74" s="6">
        <f t="shared" si="2"/>
        <v>7.15</v>
      </c>
      <c r="H74" s="58">
        <f t="shared" si="3"/>
        <v>7.15</v>
      </c>
    </row>
    <row r="75" spans="1:8" ht="15.75" customHeight="1">
      <c r="A75" s="8"/>
      <c r="B75" s="84">
        <v>45511</v>
      </c>
      <c r="C75" s="85" t="s">
        <v>5590</v>
      </c>
      <c r="D75" s="86" t="s">
        <v>517</v>
      </c>
      <c r="E75" s="6">
        <f t="shared" si="1"/>
        <v>14</v>
      </c>
      <c r="F75" s="48">
        <v>2</v>
      </c>
      <c r="G75" s="6">
        <f t="shared" si="2"/>
        <v>7</v>
      </c>
      <c r="H75" s="58">
        <f t="shared" si="3"/>
        <v>7</v>
      </c>
    </row>
    <row r="76" spans="1:8" ht="15.75" customHeight="1">
      <c r="A76" s="8"/>
      <c r="B76" s="84">
        <v>45526</v>
      </c>
      <c r="C76" s="85" t="s">
        <v>2404</v>
      </c>
      <c r="D76" s="86" t="s">
        <v>1092</v>
      </c>
      <c r="E76" s="6">
        <f t="shared" si="1"/>
        <v>13.9</v>
      </c>
      <c r="F76" s="48">
        <v>2</v>
      </c>
      <c r="G76" s="6">
        <f t="shared" si="2"/>
        <v>6.95</v>
      </c>
      <c r="H76" s="58">
        <f t="shared" si="3"/>
        <v>6.95</v>
      </c>
    </row>
    <row r="77" spans="1:8" ht="15.75" customHeight="1">
      <c r="A77" s="8"/>
      <c r="B77" s="84">
        <v>45533</v>
      </c>
      <c r="C77" s="85" t="s">
        <v>2062</v>
      </c>
      <c r="D77" s="88" t="s">
        <v>3737</v>
      </c>
      <c r="E77" s="6">
        <f t="shared" si="1"/>
        <v>13.67</v>
      </c>
      <c r="F77" s="48">
        <v>2</v>
      </c>
      <c r="G77" s="6">
        <f t="shared" si="2"/>
        <v>6.835</v>
      </c>
      <c r="H77" s="58">
        <f t="shared" si="3"/>
        <v>6.835</v>
      </c>
    </row>
    <row r="78" spans="1:8" ht="15.75" customHeight="1">
      <c r="A78" s="8"/>
      <c r="B78" s="84">
        <v>45524</v>
      </c>
      <c r="C78" s="85" t="s">
        <v>3419</v>
      </c>
      <c r="D78" s="86" t="s">
        <v>618</v>
      </c>
      <c r="E78" s="6">
        <f t="shared" si="1"/>
        <v>13</v>
      </c>
      <c r="F78" s="48">
        <v>2</v>
      </c>
      <c r="G78" s="6">
        <f t="shared" si="2"/>
        <v>6.5</v>
      </c>
      <c r="H78" s="58">
        <f t="shared" si="3"/>
        <v>6.5</v>
      </c>
    </row>
    <row r="79" spans="1:8" ht="15.75" customHeight="1">
      <c r="A79" s="8"/>
      <c r="B79" s="87">
        <v>45536</v>
      </c>
      <c r="C79" s="85" t="s">
        <v>5584</v>
      </c>
      <c r="D79" s="86" t="s">
        <v>337</v>
      </c>
      <c r="E79" s="6">
        <f t="shared" si="1"/>
        <v>12.9</v>
      </c>
      <c r="F79" s="48">
        <v>2</v>
      </c>
      <c r="G79" s="6">
        <f t="shared" si="2"/>
        <v>6.45</v>
      </c>
      <c r="H79" s="58">
        <f t="shared" si="3"/>
        <v>6.45</v>
      </c>
    </row>
    <row r="80" spans="1:8" ht="15.75" customHeight="1">
      <c r="A80" s="8"/>
      <c r="B80" s="87">
        <v>45514</v>
      </c>
      <c r="C80" s="85" t="s">
        <v>5580</v>
      </c>
      <c r="D80" s="88" t="s">
        <v>3393</v>
      </c>
      <c r="E80" s="6">
        <f t="shared" si="1"/>
        <v>12.4</v>
      </c>
      <c r="F80" s="48">
        <v>2</v>
      </c>
      <c r="G80" s="6">
        <f t="shared" si="2"/>
        <v>6.2</v>
      </c>
      <c r="H80" s="58">
        <f t="shared" si="3"/>
        <v>6.2</v>
      </c>
    </row>
    <row r="81" spans="1:8" ht="15.75" customHeight="1">
      <c r="A81" s="8"/>
      <c r="B81" s="84">
        <v>45520</v>
      </c>
      <c r="C81" s="85" t="s">
        <v>4022</v>
      </c>
      <c r="D81" s="86" t="s">
        <v>3393</v>
      </c>
      <c r="E81" s="6">
        <f t="shared" si="1"/>
        <v>12.4</v>
      </c>
      <c r="F81" s="48">
        <v>2</v>
      </c>
      <c r="G81" s="6">
        <f t="shared" si="2"/>
        <v>6.2</v>
      </c>
      <c r="H81" s="58">
        <f t="shared" si="3"/>
        <v>6.2</v>
      </c>
    </row>
    <row r="82" spans="1:8" ht="15.75" customHeight="1">
      <c r="A82" s="8"/>
      <c r="B82" s="87">
        <v>45536</v>
      </c>
      <c r="C82" s="85" t="s">
        <v>2674</v>
      </c>
      <c r="D82" s="86" t="s">
        <v>2460</v>
      </c>
      <c r="E82" s="6">
        <f t="shared" si="1"/>
        <v>11.8</v>
      </c>
      <c r="F82" s="48">
        <v>2</v>
      </c>
      <c r="G82" s="6">
        <f t="shared" si="2"/>
        <v>5.9</v>
      </c>
      <c r="H82" s="58">
        <f t="shared" si="3"/>
        <v>5.9</v>
      </c>
    </row>
    <row r="83" spans="1:8" ht="15.75" customHeight="1">
      <c r="A83" s="8"/>
      <c r="B83" s="84">
        <v>45510</v>
      </c>
      <c r="C83" s="85" t="s">
        <v>3415</v>
      </c>
      <c r="D83" s="86" t="s">
        <v>5591</v>
      </c>
      <c r="E83" s="6">
        <f t="shared" si="1"/>
        <v>11.73</v>
      </c>
      <c r="F83" s="48">
        <v>2</v>
      </c>
      <c r="G83" s="6">
        <f t="shared" si="2"/>
        <v>5.8650000000000002</v>
      </c>
      <c r="H83" s="58">
        <f t="shared" si="3"/>
        <v>5.8650000000000002</v>
      </c>
    </row>
    <row r="84" spans="1:8" ht="15.75" customHeight="1">
      <c r="A84" s="8"/>
      <c r="B84" s="87">
        <v>45515</v>
      </c>
      <c r="C84" s="85" t="s">
        <v>5592</v>
      </c>
      <c r="D84" s="86" t="s">
        <v>529</v>
      </c>
      <c r="E84" s="6">
        <f t="shared" si="1"/>
        <v>11.2</v>
      </c>
      <c r="F84" s="48">
        <v>2</v>
      </c>
      <c r="G84" s="6">
        <f t="shared" si="2"/>
        <v>5.6</v>
      </c>
      <c r="H84" s="58">
        <f t="shared" si="3"/>
        <v>5.6</v>
      </c>
    </row>
    <row r="85" spans="1:8" ht="15.75" customHeight="1">
      <c r="A85" s="8"/>
      <c r="B85" s="87">
        <v>45505</v>
      </c>
      <c r="C85" s="85" t="s">
        <v>3415</v>
      </c>
      <c r="D85" s="86" t="s">
        <v>5593</v>
      </c>
      <c r="E85" s="6">
        <f t="shared" si="1"/>
        <v>10.74</v>
      </c>
      <c r="F85" s="48">
        <v>2</v>
      </c>
      <c r="G85" s="6">
        <f t="shared" si="2"/>
        <v>5.37</v>
      </c>
      <c r="H85" s="58">
        <f t="shared" si="3"/>
        <v>5.37</v>
      </c>
    </row>
    <row r="86" spans="1:8" ht="15.75" customHeight="1">
      <c r="A86" s="8"/>
      <c r="B86" s="87">
        <v>45519</v>
      </c>
      <c r="C86" s="85" t="s">
        <v>1385</v>
      </c>
      <c r="D86" s="86" t="s">
        <v>5594</v>
      </c>
      <c r="E86" s="6">
        <f t="shared" si="1"/>
        <v>10.11</v>
      </c>
      <c r="F86" s="48">
        <v>2</v>
      </c>
      <c r="G86" s="6">
        <f t="shared" si="2"/>
        <v>5.0549999999999997</v>
      </c>
      <c r="H86" s="58">
        <f t="shared" si="3"/>
        <v>5.0549999999999997</v>
      </c>
    </row>
    <row r="87" spans="1:8" ht="15.75" customHeight="1">
      <c r="A87" s="8"/>
      <c r="B87" s="84">
        <v>45514</v>
      </c>
      <c r="C87" s="85" t="s">
        <v>5043</v>
      </c>
      <c r="D87" s="86" t="s">
        <v>358</v>
      </c>
      <c r="E87" s="6">
        <f t="shared" si="1"/>
        <v>10</v>
      </c>
      <c r="F87" s="48">
        <v>2</v>
      </c>
      <c r="G87" s="6">
        <f t="shared" si="2"/>
        <v>5</v>
      </c>
      <c r="H87" s="58">
        <f t="shared" si="3"/>
        <v>5</v>
      </c>
    </row>
    <row r="88" spans="1:8" ht="15.75" customHeight="1">
      <c r="A88" s="8"/>
      <c r="B88" s="87">
        <v>45532</v>
      </c>
      <c r="C88" s="85" t="s">
        <v>4546</v>
      </c>
      <c r="D88" s="86" t="s">
        <v>4690</v>
      </c>
      <c r="E88" s="6">
        <f t="shared" si="1"/>
        <v>9.99</v>
      </c>
      <c r="F88" s="48">
        <v>2</v>
      </c>
      <c r="G88" s="6">
        <f t="shared" si="2"/>
        <v>4.9950000000000001</v>
      </c>
      <c r="H88" s="58">
        <f t="shared" si="3"/>
        <v>4.9950000000000001</v>
      </c>
    </row>
    <row r="89" spans="1:8" ht="15.75" customHeight="1">
      <c r="A89" s="8"/>
      <c r="B89" s="87">
        <v>45518</v>
      </c>
      <c r="C89" s="85" t="s">
        <v>1898</v>
      </c>
      <c r="D89" s="86" t="s">
        <v>2137</v>
      </c>
      <c r="E89" s="6">
        <f t="shared" si="1"/>
        <v>9.4</v>
      </c>
      <c r="F89" s="48">
        <v>2</v>
      </c>
      <c r="G89" s="6">
        <f t="shared" si="2"/>
        <v>4.7</v>
      </c>
      <c r="H89" s="58">
        <f t="shared" si="3"/>
        <v>4.7</v>
      </c>
    </row>
    <row r="90" spans="1:8" ht="15.75" customHeight="1">
      <c r="A90" s="8"/>
      <c r="B90" s="87">
        <v>45535</v>
      </c>
      <c r="C90" s="89" t="s">
        <v>5595</v>
      </c>
      <c r="D90" s="88" t="s">
        <v>372</v>
      </c>
      <c r="E90" s="6">
        <f t="shared" si="1"/>
        <v>9.3000000000000007</v>
      </c>
      <c r="F90" s="48">
        <v>2</v>
      </c>
      <c r="G90" s="6">
        <f t="shared" si="2"/>
        <v>4.6500000000000004</v>
      </c>
      <c r="H90" s="58">
        <f t="shared" si="3"/>
        <v>4.6500000000000004</v>
      </c>
    </row>
    <row r="91" spans="1:8" ht="15.75" customHeight="1">
      <c r="A91" s="8"/>
      <c r="B91" s="87">
        <v>45511</v>
      </c>
      <c r="C91" s="85" t="s">
        <v>2452</v>
      </c>
      <c r="D91" s="86" t="s">
        <v>353</v>
      </c>
      <c r="E91" s="6">
        <f t="shared" si="1"/>
        <v>9</v>
      </c>
      <c r="F91" s="48">
        <v>2</v>
      </c>
      <c r="G91" s="6">
        <f t="shared" si="2"/>
        <v>4.5</v>
      </c>
      <c r="H91" s="58">
        <f t="shared" si="3"/>
        <v>4.5</v>
      </c>
    </row>
    <row r="92" spans="1:8" ht="15.75" customHeight="1">
      <c r="A92" s="8"/>
      <c r="B92" s="87">
        <v>45535</v>
      </c>
      <c r="C92" s="85" t="s">
        <v>5596</v>
      </c>
      <c r="D92" s="86" t="s">
        <v>353</v>
      </c>
      <c r="E92" s="6">
        <f t="shared" si="1"/>
        <v>9</v>
      </c>
      <c r="F92" s="48">
        <v>2</v>
      </c>
      <c r="G92" s="6">
        <f t="shared" si="2"/>
        <v>4.5</v>
      </c>
      <c r="H92" s="58">
        <f t="shared" si="3"/>
        <v>4.5</v>
      </c>
    </row>
    <row r="93" spans="1:8" ht="15.75" customHeight="1">
      <c r="A93" s="8"/>
      <c r="B93" s="84">
        <v>45510</v>
      </c>
      <c r="C93" s="85" t="s">
        <v>3454</v>
      </c>
      <c r="D93" s="86" t="s">
        <v>343</v>
      </c>
      <c r="E93" s="6">
        <f t="shared" si="1"/>
        <v>8.6</v>
      </c>
      <c r="F93" s="48">
        <v>2</v>
      </c>
      <c r="G93" s="6">
        <f t="shared" si="2"/>
        <v>4.3</v>
      </c>
      <c r="H93" s="58">
        <f t="shared" si="3"/>
        <v>4.3</v>
      </c>
    </row>
    <row r="94" spans="1:8" ht="15.75" customHeight="1">
      <c r="A94" s="8"/>
      <c r="B94" s="84">
        <v>45517</v>
      </c>
      <c r="C94" s="85" t="s">
        <v>5597</v>
      </c>
      <c r="D94" s="86" t="s">
        <v>430</v>
      </c>
      <c r="E94" s="6">
        <f t="shared" si="1"/>
        <v>8.1999999999999993</v>
      </c>
      <c r="F94" s="48">
        <v>2</v>
      </c>
      <c r="G94" s="6">
        <f t="shared" si="2"/>
        <v>4.0999999999999996</v>
      </c>
      <c r="H94" s="58">
        <f t="shared" si="3"/>
        <v>4.0999999999999996</v>
      </c>
    </row>
    <row r="95" spans="1:8" ht="15.75" customHeight="1">
      <c r="A95" s="8"/>
      <c r="B95" s="87">
        <v>45512</v>
      </c>
      <c r="C95" s="85" t="s">
        <v>4970</v>
      </c>
      <c r="D95" s="86" t="s">
        <v>34</v>
      </c>
      <c r="E95" s="6">
        <f t="shared" si="1"/>
        <v>7.9</v>
      </c>
      <c r="F95" s="48">
        <v>2</v>
      </c>
      <c r="G95" s="6">
        <f t="shared" si="2"/>
        <v>3.95</v>
      </c>
      <c r="H95" s="58">
        <f t="shared" si="3"/>
        <v>3.95</v>
      </c>
    </row>
    <row r="96" spans="1:8" ht="15.75" customHeight="1">
      <c r="A96" s="8"/>
      <c r="B96" s="87">
        <v>45521</v>
      </c>
      <c r="C96" s="85" t="s">
        <v>4331</v>
      </c>
      <c r="D96" s="86" t="s">
        <v>591</v>
      </c>
      <c r="E96" s="6">
        <f t="shared" si="1"/>
        <v>7.7</v>
      </c>
      <c r="F96" s="48">
        <v>2</v>
      </c>
      <c r="G96" s="6">
        <f t="shared" si="2"/>
        <v>3.85</v>
      </c>
      <c r="H96" s="58">
        <f t="shared" si="3"/>
        <v>3.85</v>
      </c>
    </row>
    <row r="97" spans="1:8" ht="15.75" customHeight="1">
      <c r="A97" s="8"/>
      <c r="B97" s="84">
        <v>45518</v>
      </c>
      <c r="C97" s="85" t="s">
        <v>3169</v>
      </c>
      <c r="D97" s="86" t="s">
        <v>5332</v>
      </c>
      <c r="E97" s="6">
        <f t="shared" si="1"/>
        <v>7.63</v>
      </c>
      <c r="F97" s="48">
        <v>2</v>
      </c>
      <c r="G97" s="6">
        <f t="shared" si="2"/>
        <v>3.8149999999999999</v>
      </c>
      <c r="H97" s="58">
        <f t="shared" si="3"/>
        <v>3.8149999999999999</v>
      </c>
    </row>
    <row r="98" spans="1:8" ht="15.75" customHeight="1">
      <c r="A98" s="8"/>
      <c r="B98" s="84">
        <v>45523</v>
      </c>
      <c r="C98" s="85" t="s">
        <v>5568</v>
      </c>
      <c r="D98" s="86" t="s">
        <v>5598</v>
      </c>
      <c r="E98" s="6">
        <f t="shared" si="1"/>
        <v>6.99</v>
      </c>
      <c r="F98" s="48">
        <v>2</v>
      </c>
      <c r="G98" s="6">
        <f t="shared" si="2"/>
        <v>3.4950000000000001</v>
      </c>
      <c r="H98" s="58">
        <f t="shared" si="3"/>
        <v>3.4950000000000001</v>
      </c>
    </row>
    <row r="99" spans="1:8" ht="15.75" customHeight="1">
      <c r="A99" s="8"/>
      <c r="B99" s="84">
        <v>45514</v>
      </c>
      <c r="C99" s="85" t="s">
        <v>5253</v>
      </c>
      <c r="D99" s="86" t="s">
        <v>52</v>
      </c>
      <c r="E99" s="6">
        <f t="shared" si="1"/>
        <v>5.9</v>
      </c>
      <c r="F99" s="48">
        <v>2</v>
      </c>
      <c r="G99" s="6">
        <f t="shared" si="2"/>
        <v>2.95</v>
      </c>
      <c r="H99" s="58">
        <f t="shared" si="3"/>
        <v>2.95</v>
      </c>
    </row>
    <row r="100" spans="1:8" ht="15.75" customHeight="1">
      <c r="A100" s="8"/>
      <c r="B100" s="84">
        <v>45508</v>
      </c>
      <c r="C100" s="85" t="s">
        <v>3114</v>
      </c>
      <c r="D100" s="86" t="s">
        <v>5599</v>
      </c>
      <c r="E100" s="6">
        <f t="shared" si="1"/>
        <v>5.68</v>
      </c>
      <c r="F100" s="48">
        <v>2</v>
      </c>
      <c r="G100" s="6">
        <f t="shared" si="2"/>
        <v>2.84</v>
      </c>
      <c r="H100" s="58">
        <f t="shared" si="3"/>
        <v>2.84</v>
      </c>
    </row>
    <row r="101" spans="1:8" ht="15.75" customHeight="1">
      <c r="A101" s="8"/>
      <c r="B101" s="87">
        <v>45516</v>
      </c>
      <c r="C101" s="85" t="s">
        <v>5600</v>
      </c>
      <c r="D101" s="86" t="s">
        <v>1712</v>
      </c>
      <c r="E101" s="6">
        <f t="shared" si="1"/>
        <v>5.6</v>
      </c>
      <c r="F101" s="48">
        <v>2</v>
      </c>
      <c r="G101" s="6">
        <f t="shared" si="2"/>
        <v>2.8</v>
      </c>
      <c r="H101" s="58">
        <f t="shared" si="3"/>
        <v>2.8</v>
      </c>
    </row>
    <row r="102" spans="1:8" ht="15.75" customHeight="1">
      <c r="A102" s="8"/>
      <c r="B102" s="87">
        <v>45512</v>
      </c>
      <c r="C102" s="85" t="s">
        <v>1436</v>
      </c>
      <c r="D102" s="86" t="s">
        <v>505</v>
      </c>
      <c r="E102" s="6">
        <f t="shared" si="1"/>
        <v>5.5</v>
      </c>
      <c r="F102" s="48">
        <v>2</v>
      </c>
      <c r="G102" s="6">
        <f t="shared" si="2"/>
        <v>2.75</v>
      </c>
      <c r="H102" s="58">
        <f t="shared" si="3"/>
        <v>2.75</v>
      </c>
    </row>
    <row r="103" spans="1:8" ht="15.75" customHeight="1">
      <c r="A103" s="8"/>
      <c r="B103" s="84">
        <v>45505</v>
      </c>
      <c r="C103" s="85" t="s">
        <v>4546</v>
      </c>
      <c r="D103" s="86" t="s">
        <v>5601</v>
      </c>
      <c r="E103" s="6">
        <f t="shared" si="1"/>
        <v>5.18</v>
      </c>
      <c r="F103" s="48">
        <v>2</v>
      </c>
      <c r="G103" s="6">
        <f t="shared" si="2"/>
        <v>2.59</v>
      </c>
      <c r="H103" s="58">
        <f t="shared" si="3"/>
        <v>2.59</v>
      </c>
    </row>
    <row r="104" spans="1:8" ht="15.75" customHeight="1">
      <c r="A104" s="8"/>
      <c r="B104" s="87">
        <v>45508</v>
      </c>
      <c r="C104" s="85" t="s">
        <v>3025</v>
      </c>
      <c r="D104" s="86" t="s">
        <v>501</v>
      </c>
      <c r="E104" s="6">
        <f t="shared" si="1"/>
        <v>5</v>
      </c>
      <c r="F104" s="48">
        <v>2</v>
      </c>
      <c r="G104" s="6">
        <f t="shared" si="2"/>
        <v>2.5</v>
      </c>
      <c r="H104" s="58">
        <f t="shared" si="3"/>
        <v>2.5</v>
      </c>
    </row>
    <row r="105" spans="1:8" ht="15.75" customHeight="1">
      <c r="A105" s="8"/>
      <c r="B105" s="84">
        <v>45537</v>
      </c>
      <c r="C105" s="85" t="s">
        <v>5602</v>
      </c>
      <c r="D105" s="86" t="s">
        <v>501</v>
      </c>
      <c r="E105" s="6">
        <f t="shared" si="1"/>
        <v>5</v>
      </c>
      <c r="F105" s="48">
        <v>2</v>
      </c>
      <c r="G105" s="6">
        <f t="shared" si="2"/>
        <v>2.5</v>
      </c>
      <c r="H105" s="58">
        <f t="shared" si="3"/>
        <v>2.5</v>
      </c>
    </row>
    <row r="106" spans="1:8" ht="15.75" customHeight="1">
      <c r="A106" s="8"/>
      <c r="B106" s="84">
        <v>45510</v>
      </c>
      <c r="C106" s="85" t="s">
        <v>1385</v>
      </c>
      <c r="D106" s="86" t="s">
        <v>5603</v>
      </c>
      <c r="E106" s="6">
        <f t="shared" si="1"/>
        <v>4.84</v>
      </c>
      <c r="F106" s="48">
        <v>2</v>
      </c>
      <c r="G106" s="6">
        <f t="shared" si="2"/>
        <v>2.42</v>
      </c>
      <c r="H106" s="58">
        <f t="shared" si="3"/>
        <v>2.42</v>
      </c>
    </row>
    <row r="107" spans="1:8" ht="15.75" customHeight="1">
      <c r="A107" s="8"/>
      <c r="B107" s="87">
        <v>45535</v>
      </c>
      <c r="C107" s="85" t="s">
        <v>5585</v>
      </c>
      <c r="D107" s="86" t="s">
        <v>954</v>
      </c>
      <c r="E107" s="6">
        <f t="shared" si="1"/>
        <v>4.5</v>
      </c>
      <c r="F107" s="48">
        <v>2</v>
      </c>
      <c r="G107" s="6">
        <f t="shared" si="2"/>
        <v>2.25</v>
      </c>
      <c r="H107" s="58">
        <f t="shared" si="3"/>
        <v>2.25</v>
      </c>
    </row>
    <row r="108" spans="1:8" ht="15.75" customHeight="1">
      <c r="A108" s="8"/>
      <c r="B108" s="87">
        <v>45535</v>
      </c>
      <c r="C108" s="85" t="s">
        <v>5585</v>
      </c>
      <c r="D108" s="86" t="s">
        <v>954</v>
      </c>
      <c r="E108" s="6">
        <f t="shared" si="1"/>
        <v>4.5</v>
      </c>
      <c r="F108" s="48">
        <v>2</v>
      </c>
      <c r="G108" s="6">
        <f t="shared" si="2"/>
        <v>2.25</v>
      </c>
      <c r="H108" s="58">
        <f t="shared" si="3"/>
        <v>2.25</v>
      </c>
    </row>
    <row r="109" spans="1:8" ht="15.75" customHeight="1">
      <c r="A109" s="8"/>
      <c r="B109" s="84">
        <v>45536</v>
      </c>
      <c r="C109" s="85" t="s">
        <v>3454</v>
      </c>
      <c r="D109" s="88" t="s">
        <v>954</v>
      </c>
      <c r="E109" s="6">
        <f t="shared" si="1"/>
        <v>4.5</v>
      </c>
      <c r="F109" s="48">
        <v>2</v>
      </c>
      <c r="G109" s="6">
        <f t="shared" si="2"/>
        <v>2.25</v>
      </c>
      <c r="H109" s="58">
        <f t="shared" si="3"/>
        <v>2.25</v>
      </c>
    </row>
    <row r="110" spans="1:8" ht="15.75" customHeight="1">
      <c r="A110" s="8"/>
      <c r="B110" s="87">
        <v>45532</v>
      </c>
      <c r="C110" s="85" t="s">
        <v>5604</v>
      </c>
      <c r="D110" s="86" t="s">
        <v>617</v>
      </c>
      <c r="E110" s="6">
        <f t="shared" si="1"/>
        <v>4.3</v>
      </c>
      <c r="F110" s="48">
        <v>2</v>
      </c>
      <c r="G110" s="6">
        <f t="shared" si="2"/>
        <v>2.15</v>
      </c>
      <c r="H110" s="58">
        <f t="shared" si="3"/>
        <v>2.15</v>
      </c>
    </row>
    <row r="111" spans="1:8" ht="15.75" customHeight="1">
      <c r="A111" s="8"/>
      <c r="B111" s="84">
        <v>45525</v>
      </c>
      <c r="C111" s="85" t="s">
        <v>4936</v>
      </c>
      <c r="D111" s="86" t="s">
        <v>1006</v>
      </c>
      <c r="E111" s="6">
        <f t="shared" si="1"/>
        <v>4.07</v>
      </c>
      <c r="F111" s="48">
        <v>2</v>
      </c>
      <c r="G111" s="6">
        <f t="shared" si="2"/>
        <v>2.0350000000000001</v>
      </c>
      <c r="H111" s="58">
        <f t="shared" si="3"/>
        <v>2.0350000000000001</v>
      </c>
    </row>
    <row r="112" spans="1:8" ht="15.75" customHeight="1">
      <c r="A112" s="8"/>
      <c r="B112" s="84">
        <v>45536</v>
      </c>
      <c r="C112" s="85" t="s">
        <v>4738</v>
      </c>
      <c r="D112" s="86" t="s">
        <v>1835</v>
      </c>
      <c r="E112" s="6">
        <f t="shared" si="1"/>
        <v>3.3</v>
      </c>
      <c r="F112" s="48">
        <v>2</v>
      </c>
      <c r="G112" s="6">
        <f t="shared" si="2"/>
        <v>1.65</v>
      </c>
      <c r="H112" s="58">
        <f t="shared" si="3"/>
        <v>1.65</v>
      </c>
    </row>
    <row r="113" spans="1:8" ht="15.75" customHeight="1">
      <c r="A113" s="8"/>
      <c r="B113" s="87">
        <v>45514</v>
      </c>
      <c r="C113" s="85" t="s">
        <v>5440</v>
      </c>
      <c r="D113" s="86" t="s">
        <v>270</v>
      </c>
      <c r="E113" s="6">
        <f t="shared" si="1"/>
        <v>3</v>
      </c>
      <c r="F113" s="48">
        <v>2</v>
      </c>
      <c r="G113" s="6">
        <f t="shared" si="2"/>
        <v>1.5</v>
      </c>
      <c r="H113" s="58">
        <f t="shared" si="3"/>
        <v>1.5</v>
      </c>
    </row>
    <row r="114" spans="1:8" ht="15.75" customHeight="1">
      <c r="A114" s="8"/>
      <c r="B114" s="84">
        <v>45517</v>
      </c>
      <c r="C114" s="85" t="s">
        <v>5605</v>
      </c>
      <c r="D114" s="86" t="s">
        <v>5606</v>
      </c>
      <c r="E114" s="6">
        <f t="shared" si="1"/>
        <v>2.68</v>
      </c>
      <c r="F114" s="48">
        <v>2</v>
      </c>
      <c r="G114" s="6">
        <f t="shared" si="2"/>
        <v>1.34</v>
      </c>
      <c r="H114" s="58">
        <f t="shared" si="3"/>
        <v>1.34</v>
      </c>
    </row>
    <row r="115" spans="1:8" ht="15.75" customHeight="1">
      <c r="A115" s="8"/>
      <c r="B115" s="87">
        <v>45512</v>
      </c>
      <c r="C115" s="85" t="s">
        <v>4125</v>
      </c>
      <c r="D115" s="86" t="s">
        <v>346</v>
      </c>
      <c r="E115" s="6">
        <f t="shared" si="1"/>
        <v>2.5</v>
      </c>
      <c r="F115" s="48">
        <v>2</v>
      </c>
      <c r="G115" s="6">
        <f t="shared" si="2"/>
        <v>1.25</v>
      </c>
      <c r="H115" s="58">
        <f t="shared" si="3"/>
        <v>1.25</v>
      </c>
    </row>
    <row r="116" spans="1:8" ht="15.75" customHeight="1">
      <c r="A116" s="8"/>
      <c r="B116" s="87">
        <v>45512</v>
      </c>
      <c r="C116" s="85" t="s">
        <v>5607</v>
      </c>
      <c r="D116" s="86" t="s">
        <v>521</v>
      </c>
      <c r="E116" s="6">
        <f t="shared" si="1"/>
        <v>2.4</v>
      </c>
      <c r="F116" s="48">
        <v>2</v>
      </c>
      <c r="G116" s="6">
        <f t="shared" si="2"/>
        <v>1.2</v>
      </c>
      <c r="H116" s="58">
        <f t="shared" si="3"/>
        <v>1.2</v>
      </c>
    </row>
    <row r="117" spans="1:8" ht="15.75" customHeight="1">
      <c r="A117" s="8"/>
      <c r="B117" s="87">
        <v>45514</v>
      </c>
      <c r="C117" s="85" t="s">
        <v>5608</v>
      </c>
      <c r="D117" s="86" t="s">
        <v>62</v>
      </c>
      <c r="E117" s="6">
        <f t="shared" si="1"/>
        <v>2.2999999999999998</v>
      </c>
      <c r="F117" s="48">
        <v>2</v>
      </c>
      <c r="G117" s="6">
        <f t="shared" si="2"/>
        <v>1.1499999999999999</v>
      </c>
      <c r="H117" s="58">
        <f t="shared" si="3"/>
        <v>1.1499999999999999</v>
      </c>
    </row>
    <row r="118" spans="1:8" ht="15.75" customHeight="1">
      <c r="A118" s="8"/>
      <c r="B118" s="84">
        <v>45532</v>
      </c>
      <c r="C118" s="85" t="s">
        <v>3944</v>
      </c>
      <c r="D118" s="86" t="s">
        <v>68</v>
      </c>
      <c r="E118" s="6">
        <f t="shared" si="1"/>
        <v>1.7</v>
      </c>
      <c r="F118" s="48">
        <v>2</v>
      </c>
      <c r="G118" s="6">
        <f t="shared" si="2"/>
        <v>0.85</v>
      </c>
      <c r="H118" s="58">
        <f t="shared" si="3"/>
        <v>0.85</v>
      </c>
    </row>
    <row r="119" spans="1:8" ht="15.75" customHeight="1">
      <c r="A119" s="8"/>
      <c r="B119" s="87">
        <v>45516</v>
      </c>
      <c r="C119" s="85" t="s">
        <v>3114</v>
      </c>
      <c r="D119" s="86" t="s">
        <v>1339</v>
      </c>
      <c r="E119" s="6">
        <f t="shared" si="1"/>
        <v>1.32</v>
      </c>
      <c r="F119" s="48">
        <v>2</v>
      </c>
      <c r="G119" s="6">
        <f t="shared" si="2"/>
        <v>0.66</v>
      </c>
      <c r="H119" s="58">
        <f t="shared" si="3"/>
        <v>0.66</v>
      </c>
    </row>
    <row r="120" spans="1:8" ht="15.75" customHeight="1">
      <c r="A120" s="8"/>
      <c r="B120" s="87">
        <v>45528</v>
      </c>
      <c r="C120" s="85" t="s">
        <v>5243</v>
      </c>
      <c r="D120" s="86" t="s">
        <v>71</v>
      </c>
      <c r="E120" s="6">
        <f t="shared" si="1"/>
        <v>1.3</v>
      </c>
      <c r="F120" s="48">
        <v>2</v>
      </c>
      <c r="G120" s="6">
        <f t="shared" si="2"/>
        <v>0.65</v>
      </c>
      <c r="H120" s="58">
        <f t="shared" si="3"/>
        <v>0.65</v>
      </c>
    </row>
    <row r="121" spans="1:8" ht="15.75" customHeight="1">
      <c r="A121" s="8"/>
      <c r="B121" s="87">
        <v>45516</v>
      </c>
      <c r="C121" s="85" t="s">
        <v>3397</v>
      </c>
      <c r="D121" s="86" t="s">
        <v>4416</v>
      </c>
      <c r="E121" s="6">
        <f t="shared" si="1"/>
        <v>0.84</v>
      </c>
      <c r="F121" s="48">
        <v>2</v>
      </c>
      <c r="G121" s="6">
        <f t="shared" si="2"/>
        <v>0.42</v>
      </c>
      <c r="H121" s="58">
        <f t="shared" si="3"/>
        <v>0.42</v>
      </c>
    </row>
    <row r="122" spans="1:8" ht="15.75" customHeight="1">
      <c r="A122" s="8"/>
      <c r="B122" s="87">
        <v>45529</v>
      </c>
      <c r="C122" s="85" t="s">
        <v>5609</v>
      </c>
      <c r="D122" s="86" t="s">
        <v>370</v>
      </c>
      <c r="E122" s="6">
        <f t="shared" si="1"/>
        <v>0.78</v>
      </c>
      <c r="F122" s="48">
        <v>2</v>
      </c>
      <c r="G122" s="6">
        <f t="shared" si="2"/>
        <v>0.39</v>
      </c>
      <c r="H122" s="58">
        <f t="shared" si="3"/>
        <v>0.39</v>
      </c>
    </row>
    <row r="123" spans="1:8" ht="15.75" customHeight="1">
      <c r="A123" s="8"/>
      <c r="B123" s="73"/>
      <c r="C123" s="80"/>
      <c r="D123" s="75"/>
      <c r="E123" s="6"/>
      <c r="F123" s="48"/>
      <c r="G123" s="6"/>
      <c r="H123" s="58"/>
    </row>
    <row r="124" spans="1:8" ht="15.75" customHeight="1">
      <c r="A124" s="8"/>
      <c r="B124" s="73"/>
      <c r="C124" s="80"/>
      <c r="D124" s="75"/>
      <c r="E124" s="6"/>
      <c r="F124" s="48"/>
      <c r="G124" s="6"/>
      <c r="H124" s="58"/>
    </row>
    <row r="125" spans="1:8" ht="15.75" customHeight="1">
      <c r="A125" s="8"/>
      <c r="B125" s="73"/>
      <c r="C125" s="80"/>
      <c r="D125" s="75"/>
      <c r="E125" s="6"/>
      <c r="F125" s="48"/>
      <c r="G125" s="6"/>
      <c r="H125" s="58"/>
    </row>
    <row r="126" spans="1:8" ht="15.75" customHeight="1">
      <c r="A126" s="8"/>
      <c r="B126" s="76"/>
      <c r="C126" s="80"/>
      <c r="D126" s="77"/>
      <c r="E126" s="6"/>
      <c r="F126" s="48"/>
      <c r="G126" s="6"/>
      <c r="H126" s="58"/>
    </row>
    <row r="127" spans="1:8" ht="15.75" customHeight="1">
      <c r="A127" s="8"/>
      <c r="B127" s="76"/>
      <c r="C127" s="80"/>
      <c r="D127" s="75"/>
      <c r="E127" s="6"/>
      <c r="F127" s="48"/>
      <c r="G127" s="6"/>
      <c r="H127" s="58"/>
    </row>
    <row r="128" spans="1:8" ht="15.75" customHeight="1">
      <c r="A128" s="8"/>
      <c r="B128" s="76"/>
      <c r="C128" s="80"/>
      <c r="D128" s="75"/>
      <c r="E128" s="6"/>
      <c r="F128" s="48"/>
      <c r="G128" s="6"/>
      <c r="H128" s="58"/>
    </row>
    <row r="129" spans="1:8" ht="15.75" customHeight="1">
      <c r="A129" s="8"/>
      <c r="B129" s="73"/>
      <c r="C129" s="80"/>
      <c r="D129" s="75"/>
      <c r="E129" s="6"/>
      <c r="F129" s="48"/>
      <c r="G129" s="6"/>
      <c r="H129" s="58"/>
    </row>
    <row r="130" spans="1:8" ht="15.75" customHeight="1">
      <c r="A130" s="8"/>
      <c r="B130" s="73"/>
      <c r="C130" s="80"/>
      <c r="D130" s="77"/>
      <c r="E130" s="6"/>
      <c r="F130" s="48"/>
      <c r="G130" s="6"/>
      <c r="H130" s="58"/>
    </row>
    <row r="131" spans="1:8" ht="15.75" customHeight="1">
      <c r="A131" s="8"/>
      <c r="B131" s="73"/>
      <c r="C131" s="80"/>
      <c r="D131" s="75"/>
      <c r="E131" s="6"/>
      <c r="F131" s="48"/>
      <c r="G131" s="6"/>
      <c r="H131" s="58"/>
    </row>
    <row r="132" spans="1:8" ht="15.75" customHeight="1">
      <c r="A132" s="8"/>
      <c r="B132" s="73"/>
      <c r="C132" s="80"/>
      <c r="D132" s="75"/>
      <c r="E132" s="6"/>
      <c r="F132" s="48"/>
      <c r="G132" s="6"/>
      <c r="H132" s="58"/>
    </row>
    <row r="133" spans="1:8" ht="15.75" customHeight="1">
      <c r="A133" s="8"/>
      <c r="B133" s="76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3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6"/>
      <c r="C138" s="80"/>
      <c r="D138" s="75"/>
      <c r="E138" s="6"/>
      <c r="F138" s="48"/>
      <c r="G138" s="6"/>
      <c r="H138" s="58"/>
    </row>
    <row r="139" spans="1:8" ht="15.75" customHeight="1">
      <c r="A139" s="8"/>
      <c r="B139" s="73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6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6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6"/>
      <c r="C142" s="80"/>
      <c r="D142" s="75"/>
      <c r="E142" s="6"/>
      <c r="F142" s="49"/>
      <c r="G142" s="6"/>
      <c r="H142" s="58"/>
    </row>
    <row r="143" spans="1:8" ht="15.75" customHeight="1">
      <c r="A143" s="8"/>
      <c r="B143" s="8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3"/>
      <c r="C144" s="80"/>
      <c r="D144" s="75"/>
      <c r="E144" s="6"/>
      <c r="F144" s="49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3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2"/>
      <c r="D147" s="77"/>
      <c r="E147" s="6"/>
      <c r="F147" s="48"/>
      <c r="G147" s="6"/>
      <c r="H147" s="58"/>
    </row>
    <row r="148" spans="1:8" ht="15.75" customHeight="1">
      <c r="A148" s="8"/>
      <c r="B148" s="76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6"/>
      <c r="C150" s="80"/>
      <c r="D150" s="77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5"/>
      <c r="E153" s="6"/>
      <c r="F153" s="49"/>
      <c r="G153" s="6"/>
      <c r="H153" s="58"/>
    </row>
    <row r="154" spans="1:8" ht="15.75" customHeight="1">
      <c r="A154" s="8"/>
      <c r="B154" s="33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8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69"/>
      <c r="E166" s="6"/>
      <c r="F166" s="49"/>
      <c r="G166" s="6"/>
      <c r="H166" s="58"/>
    </row>
    <row r="167" spans="2:8" ht="15.75" customHeight="1">
      <c r="B167" s="33"/>
      <c r="E167" s="6"/>
      <c r="F167" s="49"/>
      <c r="G167" s="6"/>
      <c r="H167" s="58"/>
    </row>
    <row r="168" spans="2:8" ht="15.75" customHeight="1">
      <c r="F168" s="49"/>
      <c r="G168" s="6"/>
      <c r="H168" s="58"/>
    </row>
    <row r="169" spans="2:8" ht="15.75" customHeight="1">
      <c r="F169" s="49"/>
      <c r="G169" s="6"/>
      <c r="H169" s="58"/>
    </row>
    <row r="170" spans="2:8" ht="15.75" customHeight="1">
      <c r="F170" s="49"/>
      <c r="G170" s="6"/>
      <c r="H170" s="58"/>
    </row>
    <row r="171" spans="2:8" ht="15.75" customHeight="1">
      <c r="F171" s="49"/>
      <c r="G171" s="6"/>
      <c r="H171" s="58"/>
    </row>
    <row r="172" spans="2:8" ht="15.75" customHeight="1">
      <c r="F172" s="49"/>
      <c r="G172" s="6"/>
      <c r="H172" s="58"/>
    </row>
    <row r="173" spans="2:8" ht="15.75" customHeight="1">
      <c r="F173" s="49"/>
      <c r="G173" s="6"/>
      <c r="H173" s="58"/>
    </row>
    <row r="174" spans="2:8" ht="15.75" customHeight="1">
      <c r="F174" s="49"/>
      <c r="G174" s="13"/>
      <c r="H174" s="58"/>
    </row>
    <row r="175" spans="2:8" ht="15.75" customHeight="1">
      <c r="F175" s="49"/>
      <c r="G175" s="13"/>
      <c r="H175" s="58"/>
    </row>
    <row r="176" spans="2:8" ht="15.75" customHeight="1">
      <c r="F176" s="49"/>
      <c r="G176" s="13"/>
      <c r="H176" s="58"/>
    </row>
    <row r="177" spans="6:8" ht="15.75" customHeight="1">
      <c r="F177" s="49"/>
      <c r="G177" s="13"/>
      <c r="H177" s="58"/>
    </row>
    <row r="178" spans="6:8" ht="15.75" customHeight="1">
      <c r="F178" s="49"/>
      <c r="G178" s="13"/>
      <c r="H178" s="58"/>
    </row>
    <row r="179" spans="6:8" ht="15.75" customHeight="1">
      <c r="F179" s="49"/>
      <c r="G179" s="13"/>
      <c r="H179" s="58"/>
    </row>
    <row r="180" spans="6:8" ht="15.75" customHeight="1">
      <c r="F180" s="49"/>
      <c r="G180" s="13"/>
      <c r="H180" s="58"/>
    </row>
    <row r="181" spans="6:8" ht="15.75" customHeight="1">
      <c r="F181" s="49"/>
      <c r="G181" s="13"/>
      <c r="H181" s="58"/>
    </row>
    <row r="182" spans="6:8" ht="15.75" customHeight="1">
      <c r="F182" s="49"/>
      <c r="G182" s="13"/>
      <c r="H182" s="58"/>
    </row>
    <row r="183" spans="6:8" ht="15.75" customHeight="1">
      <c r="F183" s="49"/>
      <c r="G183" s="13"/>
      <c r="H183" s="58"/>
    </row>
    <row r="184" spans="6:8" ht="15.75" customHeight="1">
      <c r="F184" s="49"/>
      <c r="G184" s="13"/>
      <c r="H184" s="58"/>
    </row>
    <row r="185" spans="6:8" ht="15.75" customHeight="1">
      <c r="F185" s="49"/>
      <c r="G185" s="13"/>
      <c r="H185" s="58"/>
    </row>
    <row r="186" spans="6:8" ht="15.75" customHeight="1">
      <c r="F186" s="49"/>
      <c r="G186" s="13"/>
      <c r="H186" s="58"/>
    </row>
    <row r="187" spans="6:8" ht="15.75" customHeight="1">
      <c r="F187" s="49"/>
      <c r="G187" s="13"/>
      <c r="H187" s="58"/>
    </row>
    <row r="188" spans="6:8" ht="15.75" customHeight="1">
      <c r="F188" s="49"/>
      <c r="G188" s="13"/>
      <c r="H188" s="58"/>
    </row>
    <row r="189" spans="6:8" ht="15.75" customHeight="1">
      <c r="F189" s="49"/>
      <c r="G189" s="13"/>
      <c r="H189" s="58"/>
    </row>
    <row r="190" spans="6:8" ht="15.75" customHeight="1">
      <c r="F190" s="49"/>
      <c r="G190" s="13"/>
      <c r="H190" s="58"/>
    </row>
    <row r="191" spans="6:8" ht="15.75" customHeight="1">
      <c r="F191" s="49"/>
      <c r="G191" s="13"/>
      <c r="H191" s="58"/>
    </row>
    <row r="192" spans="6:8" ht="15.75" customHeight="1">
      <c r="F192" s="49"/>
      <c r="G192" s="13"/>
      <c r="H192" s="58"/>
    </row>
    <row r="193" spans="6:8" ht="15.75" customHeight="1">
      <c r="F193" s="49"/>
      <c r="G193" s="13"/>
      <c r="H193" s="58"/>
    </row>
    <row r="194" spans="6:8" ht="15.75" customHeight="1">
      <c r="F194" s="49"/>
      <c r="G194" s="13"/>
      <c r="H194" s="58"/>
    </row>
    <row r="195" spans="6:8" ht="15.75" customHeight="1">
      <c r="F195" s="49"/>
      <c r="G195" s="13"/>
      <c r="H195" s="58"/>
    </row>
    <row r="196" spans="6:8" ht="15.75" customHeight="1">
      <c r="F196" s="49"/>
      <c r="G196" s="13"/>
      <c r="H196" s="58"/>
    </row>
    <row r="197" spans="6:8" ht="15.75" customHeight="1">
      <c r="F197" s="49"/>
      <c r="G197" s="13"/>
      <c r="H197" s="58"/>
    </row>
    <row r="198" spans="6:8" ht="15.75" customHeight="1">
      <c r="F198" s="49"/>
      <c r="G198" s="13"/>
      <c r="H198" s="58"/>
    </row>
    <row r="199" spans="6:8" ht="15.75" customHeight="1">
      <c r="F199" s="49"/>
      <c r="G199" s="13"/>
      <c r="H199" s="58"/>
    </row>
    <row r="200" spans="6:8" ht="15.75" customHeight="1">
      <c r="F200" s="49"/>
      <c r="G200" s="13"/>
      <c r="H200" s="58"/>
    </row>
    <row r="201" spans="6:8" ht="15.75" customHeight="1">
      <c r="F201" s="49"/>
      <c r="G201" s="13"/>
      <c r="H201" s="58"/>
    </row>
    <row r="202" spans="6:8" ht="15.75" customHeight="1">
      <c r="F202" s="49"/>
      <c r="G202" s="13"/>
      <c r="H202" s="58"/>
    </row>
    <row r="203" spans="6:8" ht="15.75" customHeight="1">
      <c r="F203" s="49"/>
      <c r="G203" s="13"/>
      <c r="H203" s="58"/>
    </row>
    <row r="204" spans="6:8" ht="15.75" customHeight="1">
      <c r="F204" s="49"/>
      <c r="G204" s="13"/>
      <c r="H204" s="58"/>
    </row>
    <row r="205" spans="6:8" ht="15.75" customHeight="1">
      <c r="F205" s="49"/>
      <c r="G205" s="13"/>
      <c r="H205" s="58"/>
    </row>
    <row r="206" spans="6:8" ht="15.75" customHeight="1">
      <c r="F206" s="49"/>
      <c r="G206" s="13"/>
      <c r="H206" s="58"/>
    </row>
    <row r="207" spans="6:8" ht="15.75" customHeight="1">
      <c r="F207" s="49"/>
      <c r="G207" s="13"/>
      <c r="H207" s="58"/>
    </row>
    <row r="208" spans="6:8" ht="15.75" customHeight="1">
      <c r="F208" s="49"/>
      <c r="G208" s="13"/>
      <c r="H208" s="58"/>
    </row>
    <row r="209" spans="6:8" ht="15.75" customHeight="1">
      <c r="F209" s="49"/>
      <c r="G209" s="13"/>
      <c r="H209" s="58"/>
    </row>
    <row r="210" spans="6:8" ht="15.75" customHeight="1">
      <c r="F210" s="49"/>
      <c r="G210" s="13"/>
      <c r="H210" s="58"/>
    </row>
    <row r="211" spans="6:8" ht="15.75" customHeight="1">
      <c r="F211" s="49"/>
      <c r="G211" s="13"/>
      <c r="H211" s="58"/>
    </row>
    <row r="212" spans="6:8" ht="15.75" customHeight="1">
      <c r="F212" s="49"/>
      <c r="G212" s="13"/>
      <c r="H212" s="58"/>
    </row>
    <row r="213" spans="6:8" ht="15.75" customHeight="1">
      <c r="F213" s="49"/>
      <c r="G213" s="13"/>
      <c r="H213" s="58"/>
    </row>
    <row r="214" spans="6:8" ht="15.75" customHeight="1">
      <c r="F214" s="49"/>
      <c r="G214" s="13"/>
      <c r="H214" s="58"/>
    </row>
    <row r="215" spans="6:8" ht="15.75" customHeight="1">
      <c r="F215" s="49"/>
      <c r="G215" s="13"/>
      <c r="H215" s="58"/>
    </row>
    <row r="216" spans="6:8" ht="15.75" customHeight="1">
      <c r="F216" s="49"/>
      <c r="G216" s="13"/>
      <c r="H216" s="58"/>
    </row>
    <row r="217" spans="6:8" ht="15.75" customHeight="1">
      <c r="F217" s="49"/>
      <c r="G217" s="13"/>
      <c r="H217" s="58"/>
    </row>
    <row r="218" spans="6:8" ht="15.75" customHeight="1">
      <c r="F218" s="49"/>
      <c r="G218" s="13"/>
      <c r="H218" s="58"/>
    </row>
    <row r="219" spans="6:8" ht="15.75" customHeight="1">
      <c r="F219" s="49"/>
      <c r="G219" s="13"/>
      <c r="H219" s="58"/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4A000000}">
    <sortState xmlns:xlrd2="http://schemas.microsoft.com/office/spreadsheetml/2017/richdata2" ref="A2:H151">
      <sortCondition descending="1" ref="E2:E151"/>
      <sortCondition ref="B2:B151"/>
      <sortCondition ref="G2:G151"/>
      <sortCondition ref="C2:C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D97E6DEF-67C9-4D6B-8FFD-3371AD2D8CEE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E44"/>
  <sheetViews>
    <sheetView workbookViewId="0"/>
  </sheetViews>
  <sheetFormatPr defaultColWidth="14.42578125" defaultRowHeight="15" customHeight="1"/>
  <sheetData>
    <row r="1" spans="1:5">
      <c r="B1" s="34">
        <f>SUM(B2:B44)</f>
        <v>1833.1833723231957</v>
      </c>
      <c r="C1" s="34">
        <v>116.697</v>
      </c>
      <c r="D1" s="34">
        <f>B1/2*0.9</f>
        <v>824.93251754543815</v>
      </c>
      <c r="E1" s="34">
        <f>D1+150</f>
        <v>974.93251754543815</v>
      </c>
    </row>
    <row r="2" spans="1:5">
      <c r="A2" s="34">
        <v>7825</v>
      </c>
      <c r="B2" s="34">
        <f t="shared" ref="B2:B44" si="0">A2/$C$1</f>
        <v>67.053994532850027</v>
      </c>
    </row>
    <row r="3" spans="1:5">
      <c r="A3" s="34">
        <v>338</v>
      </c>
      <c r="B3" s="34">
        <f t="shared" si="0"/>
        <v>2.8963897957959501</v>
      </c>
    </row>
    <row r="4" spans="1:5">
      <c r="A4" s="34">
        <v>2700</v>
      </c>
      <c r="B4" s="34">
        <f t="shared" si="0"/>
        <v>23.136841564050489</v>
      </c>
    </row>
    <row r="5" spans="1:5">
      <c r="A5" s="34">
        <v>9158</v>
      </c>
      <c r="B5" s="34">
        <f t="shared" si="0"/>
        <v>78.476738905027545</v>
      </c>
    </row>
    <row r="6" spans="1:5">
      <c r="A6" s="34">
        <v>428</v>
      </c>
      <c r="B6" s="34">
        <f t="shared" si="0"/>
        <v>3.6676178479309662</v>
      </c>
    </row>
    <row r="7" spans="1:5">
      <c r="A7" s="34">
        <v>7415</v>
      </c>
      <c r="B7" s="34">
        <f t="shared" si="0"/>
        <v>63.540622295346068</v>
      </c>
    </row>
    <row r="8" spans="1:5">
      <c r="A8" s="34">
        <v>179</v>
      </c>
      <c r="B8" s="34">
        <f t="shared" si="0"/>
        <v>1.5338869036907548</v>
      </c>
    </row>
    <row r="9" spans="1:5">
      <c r="A9" s="34">
        <v>358</v>
      </c>
      <c r="B9" s="34">
        <f t="shared" si="0"/>
        <v>3.0677738073815095</v>
      </c>
    </row>
    <row r="10" spans="1:5">
      <c r="A10" s="34">
        <v>518</v>
      </c>
      <c r="B10" s="34">
        <f t="shared" si="0"/>
        <v>4.4388459000659823</v>
      </c>
    </row>
    <row r="11" spans="1:5">
      <c r="A11" s="34">
        <v>11000</v>
      </c>
      <c r="B11" s="34">
        <f t="shared" si="0"/>
        <v>94.261206372057543</v>
      </c>
    </row>
    <row r="12" spans="1:5">
      <c r="A12" s="34">
        <v>18582</v>
      </c>
      <c r="B12" s="34">
        <f t="shared" si="0"/>
        <v>159.23288516414303</v>
      </c>
    </row>
    <row r="13" spans="1:5">
      <c r="A13" s="34">
        <v>1034</v>
      </c>
      <c r="B13" s="34">
        <f t="shared" si="0"/>
        <v>8.8605533989734102</v>
      </c>
    </row>
    <row r="14" spans="1:5">
      <c r="A14" s="34">
        <v>179</v>
      </c>
      <c r="B14" s="34">
        <f t="shared" si="0"/>
        <v>1.5338869036907548</v>
      </c>
    </row>
    <row r="15" spans="1:5">
      <c r="A15" s="34">
        <v>1060</v>
      </c>
      <c r="B15" s="34">
        <f t="shared" si="0"/>
        <v>9.0833526140346361</v>
      </c>
    </row>
    <row r="16" spans="1:5">
      <c r="A16" s="34">
        <v>2499</v>
      </c>
      <c r="B16" s="34">
        <f t="shared" si="0"/>
        <v>21.414432247615618</v>
      </c>
    </row>
    <row r="17" spans="1:2">
      <c r="A17" s="34">
        <v>12800</v>
      </c>
      <c r="B17" s="34">
        <f t="shared" si="0"/>
        <v>109.68576741475788</v>
      </c>
    </row>
    <row r="18" spans="1:2">
      <c r="A18" s="34">
        <v>8000</v>
      </c>
      <c r="B18" s="34">
        <f t="shared" si="0"/>
        <v>68.553604634223674</v>
      </c>
    </row>
    <row r="19" spans="1:2">
      <c r="A19" s="34">
        <v>5060</v>
      </c>
      <c r="B19" s="34">
        <f t="shared" si="0"/>
        <v>43.360154931146475</v>
      </c>
    </row>
    <row r="20" spans="1:2">
      <c r="A20" s="34">
        <v>10876</v>
      </c>
      <c r="B20" s="34">
        <f t="shared" si="0"/>
        <v>93.198625500227081</v>
      </c>
    </row>
    <row r="21" spans="1:2">
      <c r="A21" s="34">
        <v>2343</v>
      </c>
      <c r="B21" s="34">
        <f t="shared" si="0"/>
        <v>20.077636957248259</v>
      </c>
    </row>
    <row r="22" spans="1:2">
      <c r="A22" s="34">
        <v>481</v>
      </c>
      <c r="B22" s="34">
        <f t="shared" si="0"/>
        <v>4.121785478632698</v>
      </c>
    </row>
    <row r="23" spans="1:2">
      <c r="A23" s="34">
        <v>15180</v>
      </c>
      <c r="B23" s="34">
        <f t="shared" si="0"/>
        <v>130.0804647934394</v>
      </c>
    </row>
    <row r="24" spans="1:2">
      <c r="A24" s="34">
        <v>17061</v>
      </c>
      <c r="B24" s="34">
        <f t="shared" si="0"/>
        <v>146.19913108306125</v>
      </c>
    </row>
    <row r="25" spans="1:2">
      <c r="A25" s="34">
        <v>4950</v>
      </c>
      <c r="B25" s="34">
        <f t="shared" si="0"/>
        <v>42.417542867425894</v>
      </c>
    </row>
    <row r="26" spans="1:2">
      <c r="A26" s="34">
        <v>800</v>
      </c>
      <c r="B26" s="34">
        <f t="shared" si="0"/>
        <v>6.8553604634223673</v>
      </c>
    </row>
    <row r="27" spans="1:2">
      <c r="A27" s="34">
        <v>1760</v>
      </c>
      <c r="B27" s="34">
        <f t="shared" si="0"/>
        <v>15.081793019529208</v>
      </c>
    </row>
    <row r="28" spans="1:2">
      <c r="A28" s="34">
        <v>5578</v>
      </c>
      <c r="B28" s="34">
        <f t="shared" si="0"/>
        <v>47.799000831212453</v>
      </c>
    </row>
    <row r="29" spans="1:2">
      <c r="A29" s="34">
        <v>5390</v>
      </c>
      <c r="B29" s="34">
        <f t="shared" si="0"/>
        <v>46.187991122308198</v>
      </c>
    </row>
    <row r="30" spans="1:2">
      <c r="A30" s="34">
        <v>5200</v>
      </c>
      <c r="B30" s="34">
        <f t="shared" si="0"/>
        <v>44.559843012245388</v>
      </c>
    </row>
    <row r="31" spans="1:2">
      <c r="A31" s="34">
        <v>4380</v>
      </c>
      <c r="B31" s="34">
        <f t="shared" si="0"/>
        <v>37.533098537237457</v>
      </c>
    </row>
    <row r="32" spans="1:2">
      <c r="A32" s="34">
        <v>1540</v>
      </c>
      <c r="B32" s="34">
        <f t="shared" si="0"/>
        <v>13.196568892088056</v>
      </c>
    </row>
    <row r="33" spans="1:2">
      <c r="A33" s="34">
        <v>1200</v>
      </c>
      <c r="B33" s="34">
        <f t="shared" si="0"/>
        <v>10.28304069513355</v>
      </c>
    </row>
    <row r="34" spans="1:2">
      <c r="A34" s="34">
        <v>620</v>
      </c>
      <c r="B34" s="34">
        <f t="shared" si="0"/>
        <v>5.3129043591523342</v>
      </c>
    </row>
    <row r="35" spans="1:2">
      <c r="A35" s="34">
        <v>7150</v>
      </c>
      <c r="B35" s="34">
        <f t="shared" si="0"/>
        <v>61.269784141837405</v>
      </c>
    </row>
    <row r="36" spans="1:2">
      <c r="A36" s="34">
        <v>3000</v>
      </c>
      <c r="B36" s="34">
        <f t="shared" si="0"/>
        <v>25.707601737833876</v>
      </c>
    </row>
    <row r="37" spans="1:2">
      <c r="A37" s="34">
        <v>639</v>
      </c>
      <c r="B37" s="34">
        <f t="shared" si="0"/>
        <v>5.4757191701586159</v>
      </c>
    </row>
    <row r="38" spans="1:2">
      <c r="A38" s="34">
        <v>4400</v>
      </c>
      <c r="B38" s="34">
        <f t="shared" si="0"/>
        <v>37.704482548823016</v>
      </c>
    </row>
    <row r="39" spans="1:2">
      <c r="A39" s="34">
        <v>14176</v>
      </c>
      <c r="B39" s="34">
        <f t="shared" si="0"/>
        <v>121.47698741184435</v>
      </c>
    </row>
    <row r="40" spans="1:2">
      <c r="A40" s="34">
        <v>699</v>
      </c>
      <c r="B40" s="34">
        <f t="shared" si="0"/>
        <v>5.9898712049152936</v>
      </c>
    </row>
    <row r="41" spans="1:2">
      <c r="A41" s="34">
        <v>1700</v>
      </c>
      <c r="B41" s="34">
        <f t="shared" si="0"/>
        <v>14.567640984772531</v>
      </c>
    </row>
    <row r="42" spans="1:2">
      <c r="A42" s="34">
        <v>1660</v>
      </c>
      <c r="B42" s="34">
        <f t="shared" si="0"/>
        <v>14.224872961601411</v>
      </c>
    </row>
    <row r="43" spans="1:2">
      <c r="A43" s="34">
        <v>9776</v>
      </c>
      <c r="B43" s="34">
        <f t="shared" si="0"/>
        <v>83.772504863021325</v>
      </c>
    </row>
    <row r="44" spans="1:2">
      <c r="A44" s="34">
        <v>4235</v>
      </c>
      <c r="B44" s="34">
        <f t="shared" si="0"/>
        <v>36.290564453242155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L1001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60.2851562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SUM(E3:E204)</f>
        <v>5801.4999999999982</v>
      </c>
      <c r="F1" s="48"/>
      <c r="G1" s="70">
        <f t="shared" ref="G1:H1" si="0">SUM(G3:G204)</f>
        <v>2513.1749999999997</v>
      </c>
      <c r="H1" s="71">
        <f t="shared" si="0"/>
        <v>3288.3249999999989</v>
      </c>
      <c r="I1" s="31" t="s">
        <v>1864</v>
      </c>
      <c r="J1" s="31">
        <f>G1*1</f>
        <v>2513.1749999999997</v>
      </c>
      <c r="K1" s="31">
        <f>SUM(G1:H1)-J1</f>
        <v>3288.3249999999985</v>
      </c>
      <c r="L1" s="31">
        <f>SUM(J1:K1)</f>
        <v>5801.4999999999982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2820.6749999999997</v>
      </c>
      <c r="K2" s="31">
        <f>K1+K6+K7</f>
        <v>3595.8249999999985</v>
      </c>
      <c r="L2" s="31">
        <f>SUM(J2:K2)</f>
        <v>6416.4999999999982</v>
      </c>
    </row>
    <row r="3" spans="1:12" ht="15.75">
      <c r="A3" s="8"/>
      <c r="B3" s="73">
        <v>45559</v>
      </c>
      <c r="C3" s="80" t="s">
        <v>3768</v>
      </c>
      <c r="D3" s="75" t="s">
        <v>5610</v>
      </c>
      <c r="E3" s="6">
        <f t="shared" ref="E3:E132" si="1">MID(D3,3,LEN(D3)-2)+0</f>
        <v>521.04</v>
      </c>
      <c r="F3" s="48">
        <v>2</v>
      </c>
      <c r="G3" s="6">
        <f t="shared" ref="G3:G132" si="2">IFERROR(E3/F3,"")</f>
        <v>260.52</v>
      </c>
      <c r="H3" s="58">
        <f t="shared" ref="H3:H132" si="3">IF(F3=0,E3,E3-G3)</f>
        <v>260.52</v>
      </c>
      <c r="I3" s="60" t="s">
        <v>1868</v>
      </c>
      <c r="J3" s="61">
        <f>J1-J7+J6</f>
        <v>2820.6749999999997</v>
      </c>
      <c r="K3" s="32"/>
      <c r="L3" s="32"/>
    </row>
    <row r="4" spans="1:12" ht="15.75">
      <c r="A4" s="8"/>
      <c r="B4" s="76">
        <v>45559</v>
      </c>
      <c r="C4" s="80" t="s">
        <v>4200</v>
      </c>
      <c r="D4" s="75" t="s">
        <v>5611</v>
      </c>
      <c r="E4" s="6">
        <f t="shared" si="1"/>
        <v>257.68</v>
      </c>
      <c r="F4" s="48">
        <v>2</v>
      </c>
      <c r="G4" s="6">
        <f t="shared" si="2"/>
        <v>128.84</v>
      </c>
      <c r="H4" s="58">
        <f t="shared" si="3"/>
        <v>128.84</v>
      </c>
    </row>
    <row r="5" spans="1:12" ht="15.75">
      <c r="A5" s="8"/>
      <c r="B5" s="73">
        <v>45561</v>
      </c>
      <c r="C5" s="82" t="s">
        <v>5612</v>
      </c>
      <c r="D5" s="77" t="s">
        <v>2054</v>
      </c>
      <c r="E5" s="6">
        <f t="shared" si="1"/>
        <v>250</v>
      </c>
      <c r="F5" s="48">
        <v>0</v>
      </c>
      <c r="G5" s="6" t="str">
        <f t="shared" si="2"/>
        <v/>
      </c>
      <c r="H5" s="58">
        <f t="shared" si="3"/>
        <v>250</v>
      </c>
      <c r="I5" s="32" t="s">
        <v>4552</v>
      </c>
      <c r="J5" s="32">
        <f>615</f>
        <v>615</v>
      </c>
      <c r="K5" s="32"/>
    </row>
    <row r="6" spans="1:12" ht="15.75">
      <c r="A6" s="8"/>
      <c r="B6" s="73">
        <v>45565</v>
      </c>
      <c r="C6" s="80" t="s">
        <v>4606</v>
      </c>
      <c r="D6" s="75" t="s">
        <v>5613</v>
      </c>
      <c r="E6" s="6">
        <f t="shared" si="1"/>
        <v>229.12</v>
      </c>
      <c r="F6" s="48">
        <v>2</v>
      </c>
      <c r="G6" s="6">
        <f t="shared" si="2"/>
        <v>114.56</v>
      </c>
      <c r="H6" s="58">
        <f t="shared" si="3"/>
        <v>114.56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/>
      <c r="B7" s="73">
        <v>45540</v>
      </c>
      <c r="C7" s="80" t="s">
        <v>3959</v>
      </c>
      <c r="D7" s="75" t="s">
        <v>5365</v>
      </c>
      <c r="E7" s="6">
        <f t="shared" si="1"/>
        <v>223.45</v>
      </c>
      <c r="F7" s="48">
        <v>2</v>
      </c>
      <c r="G7" s="6">
        <f t="shared" si="2"/>
        <v>111.72499999999999</v>
      </c>
      <c r="H7" s="58">
        <f t="shared" si="3"/>
        <v>111.72499999999999</v>
      </c>
      <c r="I7" s="1" t="s">
        <v>1809</v>
      </c>
      <c r="J7" s="1">
        <v>0</v>
      </c>
      <c r="K7" s="1">
        <v>0</v>
      </c>
    </row>
    <row r="8" spans="1:12" ht="15.75">
      <c r="A8" s="8"/>
      <c r="B8" s="73">
        <v>45550</v>
      </c>
      <c r="C8" s="80" t="s">
        <v>5242</v>
      </c>
      <c r="D8" s="75" t="s">
        <v>5614</v>
      </c>
      <c r="E8" s="6">
        <f t="shared" si="1"/>
        <v>209</v>
      </c>
      <c r="F8" s="48">
        <v>2</v>
      </c>
      <c r="G8" s="6">
        <f t="shared" si="2"/>
        <v>104.5</v>
      </c>
      <c r="H8" s="58">
        <f t="shared" si="3"/>
        <v>104.5</v>
      </c>
      <c r="I8" s="1" t="s">
        <v>1811</v>
      </c>
      <c r="J8" s="16">
        <v>5598</v>
      </c>
      <c r="K8" s="17">
        <v>0.6</v>
      </c>
    </row>
    <row r="9" spans="1:12" ht="15.75">
      <c r="A9" s="8"/>
      <c r="B9" s="76">
        <v>45562</v>
      </c>
      <c r="C9" s="80" t="s">
        <v>5615</v>
      </c>
      <c r="D9" s="77" t="s">
        <v>381</v>
      </c>
      <c r="E9" s="6">
        <f t="shared" si="1"/>
        <v>199</v>
      </c>
      <c r="F9" s="48">
        <v>2</v>
      </c>
      <c r="G9" s="6">
        <f t="shared" si="2"/>
        <v>99.5</v>
      </c>
      <c r="H9" s="58">
        <f t="shared" si="3"/>
        <v>99.5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76">
        <v>45553</v>
      </c>
      <c r="C10" s="80" t="s">
        <v>5616</v>
      </c>
      <c r="D10" s="75" t="s">
        <v>5617</v>
      </c>
      <c r="E10" s="6">
        <f t="shared" si="1"/>
        <v>196.64</v>
      </c>
      <c r="F10" s="48">
        <v>2</v>
      </c>
      <c r="G10" s="6">
        <f t="shared" si="2"/>
        <v>98.32</v>
      </c>
      <c r="H10" s="58">
        <f t="shared" si="3"/>
        <v>98.32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/>
      <c r="B11" s="73">
        <v>45561</v>
      </c>
      <c r="C11" s="80" t="s">
        <v>3959</v>
      </c>
      <c r="D11" s="75" t="s">
        <v>5618</v>
      </c>
      <c r="E11" s="6">
        <f t="shared" si="1"/>
        <v>185.3</v>
      </c>
      <c r="F11" s="48">
        <v>2</v>
      </c>
      <c r="G11" s="6">
        <f t="shared" si="2"/>
        <v>92.65</v>
      </c>
      <c r="H11" s="58">
        <f t="shared" si="3"/>
        <v>92.65</v>
      </c>
    </row>
    <row r="12" spans="1:12" ht="15.75">
      <c r="A12" s="8"/>
      <c r="B12" s="76">
        <v>45568</v>
      </c>
      <c r="C12" s="80" t="s">
        <v>4793</v>
      </c>
      <c r="D12" s="75" t="s">
        <v>4794</v>
      </c>
      <c r="E12" s="6">
        <f t="shared" si="1"/>
        <v>178.33</v>
      </c>
      <c r="F12" s="48">
        <v>2</v>
      </c>
      <c r="G12" s="6">
        <f t="shared" si="2"/>
        <v>89.165000000000006</v>
      </c>
      <c r="H12" s="58">
        <f t="shared" si="3"/>
        <v>89.165000000000006</v>
      </c>
      <c r="I12" s="1" t="s">
        <v>1818</v>
      </c>
      <c r="J12" s="16">
        <f>J8-K2</f>
        <v>2002.1750000000015</v>
      </c>
      <c r="K12" s="17">
        <f t="shared" ref="K12:K13" si="4">J12/J8</f>
        <v>0.35765898535191165</v>
      </c>
    </row>
    <row r="13" spans="1:12" ht="15.75">
      <c r="A13" s="8"/>
      <c r="B13" s="73">
        <v>45538</v>
      </c>
      <c r="C13" s="80" t="s">
        <v>4606</v>
      </c>
      <c r="D13" s="75" t="s">
        <v>5619</v>
      </c>
      <c r="E13" s="6">
        <f t="shared" si="1"/>
        <v>152.6</v>
      </c>
      <c r="F13" s="48">
        <v>2</v>
      </c>
      <c r="G13" s="6">
        <f t="shared" si="2"/>
        <v>76.3</v>
      </c>
      <c r="H13" s="58">
        <f t="shared" si="3"/>
        <v>76.3</v>
      </c>
      <c r="I13" s="1" t="s">
        <v>1821</v>
      </c>
      <c r="J13" s="16">
        <f>J9-J2</f>
        <v>1134.5750000000003</v>
      </c>
      <c r="K13" s="17">
        <f t="shared" si="4"/>
        <v>0.2868529170090387</v>
      </c>
    </row>
    <row r="14" spans="1:12" ht="15.75">
      <c r="A14" s="8"/>
      <c r="B14" s="73">
        <v>45566</v>
      </c>
      <c r="C14" s="80" t="s">
        <v>5268</v>
      </c>
      <c r="D14" s="75" t="s">
        <v>5281</v>
      </c>
      <c r="E14" s="6">
        <f t="shared" si="1"/>
        <v>150</v>
      </c>
      <c r="F14" s="48">
        <v>0</v>
      </c>
      <c r="G14" s="6" t="str">
        <f t="shared" si="2"/>
        <v/>
      </c>
      <c r="H14" s="58">
        <f t="shared" si="3"/>
        <v>150</v>
      </c>
    </row>
    <row r="15" spans="1:12" ht="15.75">
      <c r="A15" s="8"/>
      <c r="B15" s="76">
        <v>45565</v>
      </c>
      <c r="C15" s="80" t="s">
        <v>3741</v>
      </c>
      <c r="D15" s="75" t="s">
        <v>5620</v>
      </c>
      <c r="E15" s="6">
        <f t="shared" si="1"/>
        <v>139.38999999999999</v>
      </c>
      <c r="F15" s="48">
        <v>2</v>
      </c>
      <c r="G15" s="6">
        <f t="shared" si="2"/>
        <v>69.694999999999993</v>
      </c>
      <c r="H15" s="58">
        <f t="shared" si="3"/>
        <v>69.694999999999993</v>
      </c>
    </row>
    <row r="16" spans="1:12" ht="15.75">
      <c r="A16" s="8"/>
      <c r="B16" s="76">
        <v>45558</v>
      </c>
      <c r="C16" s="80" t="s">
        <v>5621</v>
      </c>
      <c r="D16" s="75" t="s">
        <v>716</v>
      </c>
      <c r="E16" s="6">
        <f t="shared" si="1"/>
        <v>138</v>
      </c>
      <c r="F16" s="48">
        <v>0</v>
      </c>
      <c r="G16" s="6" t="str">
        <f t="shared" si="2"/>
        <v/>
      </c>
      <c r="H16" s="58">
        <f t="shared" si="3"/>
        <v>138</v>
      </c>
    </row>
    <row r="17" spans="1:10" ht="15.75">
      <c r="A17" s="8"/>
      <c r="B17" s="76">
        <v>45562</v>
      </c>
      <c r="C17" s="80" t="s">
        <v>4460</v>
      </c>
      <c r="D17" s="75" t="s">
        <v>5622</v>
      </c>
      <c r="E17" s="6">
        <f t="shared" si="1"/>
        <v>124.9</v>
      </c>
      <c r="F17" s="48">
        <v>2</v>
      </c>
      <c r="G17" s="6">
        <f t="shared" si="2"/>
        <v>62.45</v>
      </c>
      <c r="H17" s="58">
        <f t="shared" si="3"/>
        <v>62.45</v>
      </c>
    </row>
    <row r="18" spans="1:10" ht="15.75">
      <c r="A18" s="8"/>
      <c r="B18" s="76">
        <v>45558</v>
      </c>
      <c r="C18" s="80" t="s">
        <v>5621</v>
      </c>
      <c r="D18" s="75" t="s">
        <v>1961</v>
      </c>
      <c r="E18" s="6">
        <f t="shared" si="1"/>
        <v>95</v>
      </c>
      <c r="F18" s="48">
        <v>0</v>
      </c>
      <c r="G18" s="6" t="str">
        <f t="shared" si="2"/>
        <v/>
      </c>
      <c r="H18" s="58">
        <f t="shared" si="3"/>
        <v>95</v>
      </c>
    </row>
    <row r="19" spans="1:10" ht="15.75">
      <c r="A19" s="8"/>
      <c r="B19" s="73">
        <v>45538</v>
      </c>
      <c r="C19" s="80" t="s">
        <v>1064</v>
      </c>
      <c r="D19" s="75" t="s">
        <v>5623</v>
      </c>
      <c r="E19" s="6">
        <f t="shared" si="1"/>
        <v>91.7</v>
      </c>
      <c r="F19" s="48">
        <v>2</v>
      </c>
      <c r="G19" s="6">
        <f t="shared" si="2"/>
        <v>45.85</v>
      </c>
      <c r="H19" s="58">
        <f t="shared" si="3"/>
        <v>45.85</v>
      </c>
    </row>
    <row r="20" spans="1:10" ht="15.75">
      <c r="A20" s="8"/>
      <c r="B20" s="73">
        <v>45561</v>
      </c>
      <c r="C20" s="80" t="s">
        <v>4546</v>
      </c>
      <c r="D20" s="75" t="s">
        <v>5624</v>
      </c>
      <c r="E20" s="6">
        <f t="shared" si="1"/>
        <v>86.28</v>
      </c>
      <c r="F20" s="48">
        <v>2</v>
      </c>
      <c r="G20" s="6">
        <f t="shared" si="2"/>
        <v>43.14</v>
      </c>
      <c r="H20" s="58">
        <f t="shared" si="3"/>
        <v>43.14</v>
      </c>
    </row>
    <row r="21" spans="1:10" ht="15.75" customHeight="1">
      <c r="A21" s="8"/>
      <c r="B21" s="76">
        <v>45556</v>
      </c>
      <c r="C21" s="80" t="s">
        <v>4546</v>
      </c>
      <c r="D21" s="75" t="s">
        <v>5625</v>
      </c>
      <c r="E21" s="6">
        <f t="shared" si="1"/>
        <v>77.17</v>
      </c>
      <c r="F21" s="48">
        <v>2</v>
      </c>
      <c r="G21" s="6">
        <f t="shared" si="2"/>
        <v>38.585000000000001</v>
      </c>
      <c r="H21" s="58">
        <f t="shared" si="3"/>
        <v>38.585000000000001</v>
      </c>
    </row>
    <row r="22" spans="1:10" ht="15.75" customHeight="1">
      <c r="A22" s="8"/>
      <c r="B22" s="73">
        <v>45553</v>
      </c>
      <c r="C22" s="80" t="s">
        <v>1993</v>
      </c>
      <c r="D22" s="77" t="s">
        <v>5626</v>
      </c>
      <c r="E22" s="6">
        <f t="shared" si="1"/>
        <v>76.25</v>
      </c>
      <c r="F22" s="48">
        <v>2</v>
      </c>
      <c r="G22" s="6">
        <f t="shared" si="2"/>
        <v>38.125</v>
      </c>
      <c r="H22" s="58">
        <f t="shared" si="3"/>
        <v>38.125</v>
      </c>
      <c r="J22" s="36"/>
    </row>
    <row r="23" spans="1:10" ht="15.75" customHeight="1">
      <c r="A23" s="8"/>
      <c r="B23" s="73">
        <v>45565</v>
      </c>
      <c r="C23" s="80" t="s">
        <v>1993</v>
      </c>
      <c r="D23" s="75" t="s">
        <v>5627</v>
      </c>
      <c r="E23" s="6">
        <f t="shared" si="1"/>
        <v>76.17</v>
      </c>
      <c r="F23" s="48">
        <v>2</v>
      </c>
      <c r="G23" s="6">
        <f t="shared" si="2"/>
        <v>38.085000000000001</v>
      </c>
      <c r="H23" s="58">
        <f t="shared" si="3"/>
        <v>38.085000000000001</v>
      </c>
      <c r="J23" s="36"/>
    </row>
    <row r="24" spans="1:10" ht="15.75" customHeight="1">
      <c r="A24" s="8"/>
      <c r="B24" s="73">
        <v>45549</v>
      </c>
      <c r="C24" s="80" t="s">
        <v>5561</v>
      </c>
      <c r="D24" s="75" t="s">
        <v>4296</v>
      </c>
      <c r="E24" s="6">
        <f t="shared" si="1"/>
        <v>72.3</v>
      </c>
      <c r="F24" s="48">
        <v>2</v>
      </c>
      <c r="G24" s="6">
        <f t="shared" si="2"/>
        <v>36.15</v>
      </c>
      <c r="H24" s="58">
        <f t="shared" si="3"/>
        <v>36.15</v>
      </c>
    </row>
    <row r="25" spans="1:10" ht="15.75" customHeight="1">
      <c r="A25" s="8"/>
      <c r="B25" s="73">
        <v>45560</v>
      </c>
      <c r="C25" s="80" t="s">
        <v>114</v>
      </c>
      <c r="D25" s="75" t="s">
        <v>1663</v>
      </c>
      <c r="E25" s="6">
        <f t="shared" si="1"/>
        <v>71.8</v>
      </c>
      <c r="F25" s="48">
        <v>2</v>
      </c>
      <c r="G25" s="6">
        <f t="shared" si="2"/>
        <v>35.9</v>
      </c>
      <c r="H25" s="58">
        <f t="shared" si="3"/>
        <v>35.9</v>
      </c>
    </row>
    <row r="26" spans="1:10" ht="15.75" customHeight="1">
      <c r="A26" s="8"/>
      <c r="B26" s="73">
        <v>45554</v>
      </c>
      <c r="C26" s="80" t="s">
        <v>3916</v>
      </c>
      <c r="D26" s="75" t="s">
        <v>749</v>
      </c>
      <c r="E26" s="6">
        <f t="shared" si="1"/>
        <v>70</v>
      </c>
      <c r="F26" s="48">
        <v>2</v>
      </c>
      <c r="G26" s="6">
        <f t="shared" si="2"/>
        <v>35</v>
      </c>
      <c r="H26" s="58">
        <f t="shared" si="3"/>
        <v>35</v>
      </c>
    </row>
    <row r="27" spans="1:10" ht="15.75" customHeight="1">
      <c r="A27" s="8"/>
      <c r="B27" s="76">
        <v>45568</v>
      </c>
      <c r="C27" s="80" t="s">
        <v>3916</v>
      </c>
      <c r="D27" s="75" t="s">
        <v>749</v>
      </c>
      <c r="E27" s="6">
        <f t="shared" si="1"/>
        <v>70</v>
      </c>
      <c r="F27" s="48">
        <v>2</v>
      </c>
      <c r="G27" s="6">
        <f t="shared" si="2"/>
        <v>35</v>
      </c>
      <c r="H27" s="58">
        <f t="shared" si="3"/>
        <v>35</v>
      </c>
    </row>
    <row r="28" spans="1:10" ht="15.75" customHeight="1">
      <c r="A28" s="8"/>
      <c r="B28" s="73">
        <v>45566</v>
      </c>
      <c r="C28" s="80" t="s">
        <v>4039</v>
      </c>
      <c r="D28" s="75" t="s">
        <v>749</v>
      </c>
      <c r="E28" s="6">
        <f t="shared" si="1"/>
        <v>70</v>
      </c>
      <c r="F28" s="48">
        <v>2</v>
      </c>
      <c r="G28" s="6">
        <f t="shared" si="2"/>
        <v>35</v>
      </c>
      <c r="H28" s="58">
        <f t="shared" si="3"/>
        <v>35</v>
      </c>
    </row>
    <row r="29" spans="1:10" ht="15.75" customHeight="1">
      <c r="A29" s="8"/>
      <c r="B29" s="73">
        <v>45544</v>
      </c>
      <c r="C29" s="80" t="s">
        <v>5628</v>
      </c>
      <c r="D29" s="77" t="s">
        <v>4850</v>
      </c>
      <c r="E29" s="6">
        <f t="shared" si="1"/>
        <v>66</v>
      </c>
      <c r="F29" s="48">
        <v>2</v>
      </c>
      <c r="G29" s="6">
        <f t="shared" si="2"/>
        <v>33</v>
      </c>
      <c r="H29" s="58">
        <f t="shared" si="3"/>
        <v>33</v>
      </c>
    </row>
    <row r="30" spans="1:10" ht="15.75" customHeight="1">
      <c r="A30" s="8"/>
      <c r="B30" s="76">
        <v>45556</v>
      </c>
      <c r="C30" s="80" t="s">
        <v>3415</v>
      </c>
      <c r="D30" s="75" t="s">
        <v>1247</v>
      </c>
      <c r="E30" s="6">
        <f t="shared" si="1"/>
        <v>62.8</v>
      </c>
      <c r="F30" s="48">
        <v>2</v>
      </c>
      <c r="G30" s="6">
        <f t="shared" si="2"/>
        <v>31.4</v>
      </c>
      <c r="H30" s="58">
        <f t="shared" si="3"/>
        <v>31.4</v>
      </c>
    </row>
    <row r="31" spans="1:10" ht="15.75" customHeight="1">
      <c r="A31" s="8"/>
      <c r="B31" s="73">
        <v>45537</v>
      </c>
      <c r="C31" s="80" t="s">
        <v>2404</v>
      </c>
      <c r="D31" s="75" t="s">
        <v>5629</v>
      </c>
      <c r="E31" s="6">
        <f t="shared" si="1"/>
        <v>61.38</v>
      </c>
      <c r="F31" s="48">
        <v>2</v>
      </c>
      <c r="G31" s="6">
        <f t="shared" si="2"/>
        <v>30.69</v>
      </c>
      <c r="H31" s="58">
        <f t="shared" si="3"/>
        <v>30.69</v>
      </c>
    </row>
    <row r="32" spans="1:10" ht="15.75" customHeight="1">
      <c r="A32" s="8"/>
      <c r="B32" s="73">
        <v>45557</v>
      </c>
      <c r="C32" s="80" t="s">
        <v>5630</v>
      </c>
      <c r="D32" s="75" t="s">
        <v>5631</v>
      </c>
      <c r="E32" s="6">
        <f t="shared" si="1"/>
        <v>61.15</v>
      </c>
      <c r="F32" s="48">
        <v>2</v>
      </c>
      <c r="G32" s="6">
        <f t="shared" si="2"/>
        <v>30.574999999999999</v>
      </c>
      <c r="H32" s="58">
        <f t="shared" si="3"/>
        <v>30.574999999999999</v>
      </c>
    </row>
    <row r="33" spans="1:8" ht="15.75" customHeight="1">
      <c r="A33" s="8"/>
      <c r="B33" s="73">
        <v>45561</v>
      </c>
      <c r="C33" s="80" t="s">
        <v>1304</v>
      </c>
      <c r="D33" s="75" t="s">
        <v>5632</v>
      </c>
      <c r="E33" s="6">
        <f t="shared" si="1"/>
        <v>60.79</v>
      </c>
      <c r="F33" s="48">
        <v>2</v>
      </c>
      <c r="G33" s="6">
        <f t="shared" si="2"/>
        <v>30.395</v>
      </c>
      <c r="H33" s="58">
        <f t="shared" si="3"/>
        <v>30.395</v>
      </c>
    </row>
    <row r="34" spans="1:8" ht="15.75" customHeight="1">
      <c r="A34" s="8"/>
      <c r="B34" s="73">
        <v>45548</v>
      </c>
      <c r="C34" s="80" t="s">
        <v>3615</v>
      </c>
      <c r="D34" s="75" t="s">
        <v>5633</v>
      </c>
      <c r="E34" s="6">
        <f t="shared" si="1"/>
        <v>59.71</v>
      </c>
      <c r="F34" s="48">
        <v>2</v>
      </c>
      <c r="G34" s="6">
        <f t="shared" si="2"/>
        <v>29.855</v>
      </c>
      <c r="H34" s="58">
        <f t="shared" si="3"/>
        <v>29.855</v>
      </c>
    </row>
    <row r="35" spans="1:8" ht="15.75" customHeight="1">
      <c r="A35" s="8"/>
      <c r="B35" s="73">
        <v>45554</v>
      </c>
      <c r="C35" s="80" t="s">
        <v>5634</v>
      </c>
      <c r="D35" s="75" t="s">
        <v>4163</v>
      </c>
      <c r="E35" s="6">
        <f t="shared" si="1"/>
        <v>59</v>
      </c>
      <c r="F35" s="48">
        <v>0</v>
      </c>
      <c r="G35" s="6" t="str">
        <f t="shared" si="2"/>
        <v/>
      </c>
      <c r="H35" s="58">
        <f t="shared" si="3"/>
        <v>59</v>
      </c>
    </row>
    <row r="36" spans="1:8" ht="15.75" customHeight="1">
      <c r="A36" s="8"/>
      <c r="B36" s="73">
        <v>45538</v>
      </c>
      <c r="C36" s="80" t="s">
        <v>2464</v>
      </c>
      <c r="D36" s="75" t="s">
        <v>5635</v>
      </c>
      <c r="E36" s="6">
        <f t="shared" si="1"/>
        <v>56.35</v>
      </c>
      <c r="F36" s="48">
        <v>2</v>
      </c>
      <c r="G36" s="6">
        <f t="shared" si="2"/>
        <v>28.175000000000001</v>
      </c>
      <c r="H36" s="58">
        <f t="shared" si="3"/>
        <v>28.175000000000001</v>
      </c>
    </row>
    <row r="37" spans="1:8" ht="15.75" customHeight="1">
      <c r="A37" s="8"/>
      <c r="B37" s="76">
        <v>45558</v>
      </c>
      <c r="C37" s="80" t="s">
        <v>5621</v>
      </c>
      <c r="D37" s="75" t="s">
        <v>3493</v>
      </c>
      <c r="E37" s="6">
        <f t="shared" si="1"/>
        <v>56</v>
      </c>
      <c r="F37" s="48">
        <v>0</v>
      </c>
      <c r="G37" s="6" t="str">
        <f t="shared" si="2"/>
        <v/>
      </c>
      <c r="H37" s="58">
        <f t="shared" si="3"/>
        <v>56</v>
      </c>
    </row>
    <row r="38" spans="1:8" ht="15.75" customHeight="1">
      <c r="A38" s="8"/>
      <c r="B38" s="76">
        <v>45539</v>
      </c>
      <c r="C38" s="80" t="s">
        <v>4517</v>
      </c>
      <c r="D38" s="75" t="s">
        <v>5026</v>
      </c>
      <c r="E38" s="6">
        <f t="shared" si="1"/>
        <v>51.86</v>
      </c>
      <c r="F38" s="48">
        <v>2</v>
      </c>
      <c r="G38" s="6">
        <f t="shared" si="2"/>
        <v>25.93</v>
      </c>
      <c r="H38" s="58">
        <f t="shared" si="3"/>
        <v>25.93</v>
      </c>
    </row>
    <row r="39" spans="1:8" ht="15.75" customHeight="1">
      <c r="A39" s="8"/>
      <c r="B39" s="73">
        <v>45537</v>
      </c>
      <c r="C39" s="80" t="s">
        <v>3397</v>
      </c>
      <c r="D39" s="75" t="s">
        <v>5636</v>
      </c>
      <c r="E39" s="6">
        <f t="shared" si="1"/>
        <v>50.65</v>
      </c>
      <c r="F39" s="48">
        <v>2</v>
      </c>
      <c r="G39" s="6">
        <f t="shared" si="2"/>
        <v>25.324999999999999</v>
      </c>
      <c r="H39" s="58">
        <f t="shared" si="3"/>
        <v>25.324999999999999</v>
      </c>
    </row>
    <row r="40" spans="1:8" ht="15.75" customHeight="1">
      <c r="A40" s="8"/>
      <c r="B40" s="76">
        <v>45564</v>
      </c>
      <c r="C40" s="80" t="s">
        <v>5637</v>
      </c>
      <c r="D40" s="75" t="s">
        <v>4301</v>
      </c>
      <c r="E40" s="6">
        <f t="shared" si="1"/>
        <v>43.5</v>
      </c>
      <c r="F40" s="48">
        <v>2</v>
      </c>
      <c r="G40" s="6">
        <f t="shared" si="2"/>
        <v>21.75</v>
      </c>
      <c r="H40" s="58">
        <f t="shared" si="3"/>
        <v>21.75</v>
      </c>
    </row>
    <row r="41" spans="1:8" ht="15.75" customHeight="1">
      <c r="A41" s="8"/>
      <c r="B41" s="73">
        <v>45565</v>
      </c>
      <c r="C41" s="80" t="s">
        <v>3415</v>
      </c>
      <c r="D41" s="75" t="s">
        <v>5638</v>
      </c>
      <c r="E41" s="6">
        <f t="shared" si="1"/>
        <v>40.229999999999997</v>
      </c>
      <c r="F41" s="48">
        <v>2</v>
      </c>
      <c r="G41" s="6">
        <f t="shared" si="2"/>
        <v>20.114999999999998</v>
      </c>
      <c r="H41" s="58">
        <f t="shared" si="3"/>
        <v>20.114999999999998</v>
      </c>
    </row>
    <row r="42" spans="1:8" ht="15.75" customHeight="1">
      <c r="A42" s="8"/>
      <c r="B42" s="73">
        <v>45565</v>
      </c>
      <c r="C42" s="80" t="s">
        <v>2464</v>
      </c>
      <c r="D42" s="75" t="s">
        <v>5639</v>
      </c>
      <c r="E42" s="6">
        <f t="shared" si="1"/>
        <v>38.97</v>
      </c>
      <c r="F42" s="48">
        <v>2</v>
      </c>
      <c r="G42" s="6">
        <f t="shared" si="2"/>
        <v>19.484999999999999</v>
      </c>
      <c r="H42" s="58">
        <f t="shared" si="3"/>
        <v>19.484999999999999</v>
      </c>
    </row>
    <row r="43" spans="1:8" ht="15.75" customHeight="1">
      <c r="A43" s="8"/>
      <c r="B43" s="73">
        <v>45560</v>
      </c>
      <c r="C43" s="82" t="s">
        <v>5640</v>
      </c>
      <c r="D43" s="77" t="s">
        <v>400</v>
      </c>
      <c r="E43" s="6">
        <f t="shared" si="1"/>
        <v>36.9</v>
      </c>
      <c r="F43" s="48">
        <v>2</v>
      </c>
      <c r="G43" s="6">
        <f t="shared" si="2"/>
        <v>18.45</v>
      </c>
      <c r="H43" s="58">
        <f t="shared" si="3"/>
        <v>18.45</v>
      </c>
    </row>
    <row r="44" spans="1:8" ht="15.75" customHeight="1">
      <c r="A44" s="8"/>
      <c r="B44" s="76">
        <v>45550</v>
      </c>
      <c r="C44" s="80" t="s">
        <v>5641</v>
      </c>
      <c r="D44" s="75" t="s">
        <v>1685</v>
      </c>
      <c r="E44" s="6">
        <f t="shared" si="1"/>
        <v>35</v>
      </c>
      <c r="F44" s="48">
        <v>2</v>
      </c>
      <c r="G44" s="6">
        <f t="shared" si="2"/>
        <v>17.5</v>
      </c>
      <c r="H44" s="58">
        <f t="shared" si="3"/>
        <v>17.5</v>
      </c>
    </row>
    <row r="45" spans="1:8" ht="15.75" customHeight="1">
      <c r="A45" s="8"/>
      <c r="B45" s="73">
        <v>45560</v>
      </c>
      <c r="C45" s="80" t="s">
        <v>5388</v>
      </c>
      <c r="D45" s="75" t="s">
        <v>5642</v>
      </c>
      <c r="E45" s="6">
        <f t="shared" si="1"/>
        <v>34.17</v>
      </c>
      <c r="F45" s="48">
        <v>2</v>
      </c>
      <c r="G45" s="6">
        <f t="shared" si="2"/>
        <v>17.085000000000001</v>
      </c>
      <c r="H45" s="58">
        <f t="shared" si="3"/>
        <v>17.085000000000001</v>
      </c>
    </row>
    <row r="46" spans="1:8" ht="15.75" customHeight="1">
      <c r="A46" s="8"/>
      <c r="B46" s="73">
        <v>45540</v>
      </c>
      <c r="C46" s="80" t="s">
        <v>3959</v>
      </c>
      <c r="D46" s="75" t="s">
        <v>3138</v>
      </c>
      <c r="E46" s="6">
        <f t="shared" si="1"/>
        <v>30.5</v>
      </c>
      <c r="F46" s="48">
        <v>2</v>
      </c>
      <c r="G46" s="6">
        <f t="shared" si="2"/>
        <v>15.25</v>
      </c>
      <c r="H46" s="58">
        <f t="shared" si="3"/>
        <v>15.25</v>
      </c>
    </row>
    <row r="47" spans="1:8" ht="15.75" customHeight="1">
      <c r="A47" s="8"/>
      <c r="B47" s="73">
        <v>45547</v>
      </c>
      <c r="C47" s="80" t="s">
        <v>5477</v>
      </c>
      <c r="D47" s="75" t="s">
        <v>516</v>
      </c>
      <c r="E47" s="6">
        <f t="shared" si="1"/>
        <v>28.3</v>
      </c>
      <c r="F47" s="48">
        <v>2</v>
      </c>
      <c r="G47" s="6">
        <f t="shared" si="2"/>
        <v>14.15</v>
      </c>
      <c r="H47" s="58">
        <f t="shared" si="3"/>
        <v>14.15</v>
      </c>
    </row>
    <row r="48" spans="1:8" ht="15.75" customHeight="1">
      <c r="A48" s="8"/>
      <c r="B48" s="73">
        <v>45562</v>
      </c>
      <c r="C48" s="80" t="s">
        <v>5643</v>
      </c>
      <c r="D48" s="75" t="s">
        <v>5644</v>
      </c>
      <c r="E48" s="6">
        <f t="shared" si="1"/>
        <v>27.15</v>
      </c>
      <c r="F48" s="48">
        <v>0</v>
      </c>
      <c r="G48" s="6" t="str">
        <f t="shared" si="2"/>
        <v/>
      </c>
      <c r="H48" s="58">
        <f t="shared" si="3"/>
        <v>27.15</v>
      </c>
    </row>
    <row r="49" spans="1:8" ht="15.75" customHeight="1">
      <c r="A49" s="8"/>
      <c r="B49" s="73">
        <v>45566</v>
      </c>
      <c r="C49" s="80" t="s">
        <v>1322</v>
      </c>
      <c r="D49" s="75" t="s">
        <v>95</v>
      </c>
      <c r="E49" s="6">
        <f t="shared" si="1"/>
        <v>27</v>
      </c>
      <c r="F49" s="48">
        <v>2</v>
      </c>
      <c r="G49" s="6">
        <f t="shared" si="2"/>
        <v>13.5</v>
      </c>
      <c r="H49" s="58">
        <f t="shared" si="3"/>
        <v>13.5</v>
      </c>
    </row>
    <row r="50" spans="1:8" ht="15.75" customHeight="1">
      <c r="A50" s="8"/>
      <c r="B50" s="73">
        <v>45542</v>
      </c>
      <c r="C50" s="80" t="s">
        <v>2732</v>
      </c>
      <c r="D50" s="75" t="s">
        <v>5141</v>
      </c>
      <c r="E50" s="6">
        <f t="shared" si="1"/>
        <v>25.98</v>
      </c>
      <c r="F50" s="48">
        <v>2</v>
      </c>
      <c r="G50" s="6">
        <f t="shared" si="2"/>
        <v>12.99</v>
      </c>
      <c r="H50" s="58">
        <f t="shared" si="3"/>
        <v>12.99</v>
      </c>
    </row>
    <row r="51" spans="1:8" ht="15.75" customHeight="1">
      <c r="A51" s="8"/>
      <c r="B51" s="76">
        <v>45537</v>
      </c>
      <c r="C51" s="80" t="s">
        <v>2404</v>
      </c>
      <c r="D51" s="75" t="s">
        <v>1127</v>
      </c>
      <c r="E51" s="6">
        <f t="shared" si="1"/>
        <v>25.9</v>
      </c>
      <c r="F51" s="48">
        <v>2</v>
      </c>
      <c r="G51" s="6">
        <f t="shared" si="2"/>
        <v>12.95</v>
      </c>
      <c r="H51" s="58">
        <f t="shared" si="3"/>
        <v>12.95</v>
      </c>
    </row>
    <row r="52" spans="1:8" ht="15.75" customHeight="1">
      <c r="A52" s="8"/>
      <c r="B52" s="73">
        <v>45562</v>
      </c>
      <c r="C52" s="80" t="s">
        <v>2971</v>
      </c>
      <c r="D52" s="75" t="s">
        <v>316</v>
      </c>
      <c r="E52" s="6">
        <f t="shared" si="1"/>
        <v>25.5</v>
      </c>
      <c r="F52" s="48">
        <v>2</v>
      </c>
      <c r="G52" s="6">
        <f t="shared" si="2"/>
        <v>12.75</v>
      </c>
      <c r="H52" s="58">
        <f t="shared" si="3"/>
        <v>12.75</v>
      </c>
    </row>
    <row r="53" spans="1:8" ht="15.75" customHeight="1">
      <c r="A53" s="8"/>
      <c r="B53" s="76">
        <v>45539</v>
      </c>
      <c r="C53" s="80" t="s">
        <v>5645</v>
      </c>
      <c r="D53" s="75" t="s">
        <v>513</v>
      </c>
      <c r="E53" s="6">
        <f t="shared" si="1"/>
        <v>24</v>
      </c>
      <c r="F53" s="48">
        <v>2</v>
      </c>
      <c r="G53" s="6">
        <f t="shared" si="2"/>
        <v>12</v>
      </c>
      <c r="H53" s="58">
        <f t="shared" si="3"/>
        <v>12</v>
      </c>
    </row>
    <row r="54" spans="1:8" ht="15.75" customHeight="1">
      <c r="A54" s="8"/>
      <c r="B54" s="73">
        <v>45547</v>
      </c>
      <c r="C54" s="80" t="s">
        <v>5646</v>
      </c>
      <c r="D54" s="75" t="s">
        <v>513</v>
      </c>
      <c r="E54" s="6">
        <f t="shared" si="1"/>
        <v>24</v>
      </c>
      <c r="F54" s="48">
        <v>2</v>
      </c>
      <c r="G54" s="6">
        <f t="shared" si="2"/>
        <v>12</v>
      </c>
      <c r="H54" s="58">
        <f t="shared" si="3"/>
        <v>12</v>
      </c>
    </row>
    <row r="55" spans="1:8" ht="15.75" customHeight="1">
      <c r="A55" s="8"/>
      <c r="B55" s="76">
        <v>45547</v>
      </c>
      <c r="C55" s="80" t="s">
        <v>5477</v>
      </c>
      <c r="D55" s="75" t="s">
        <v>1451</v>
      </c>
      <c r="E55" s="6">
        <f t="shared" si="1"/>
        <v>23.9</v>
      </c>
      <c r="F55" s="48">
        <v>2</v>
      </c>
      <c r="G55" s="6">
        <f t="shared" si="2"/>
        <v>11.95</v>
      </c>
      <c r="H55" s="58">
        <f t="shared" si="3"/>
        <v>11.95</v>
      </c>
    </row>
    <row r="56" spans="1:8" ht="15.75" customHeight="1">
      <c r="A56" s="8"/>
      <c r="B56" s="73">
        <v>45559</v>
      </c>
      <c r="C56" s="80" t="s">
        <v>5211</v>
      </c>
      <c r="D56" s="75" t="s">
        <v>5647</v>
      </c>
      <c r="E56" s="6">
        <f t="shared" si="1"/>
        <v>23.75</v>
      </c>
      <c r="F56" s="48">
        <v>2</v>
      </c>
      <c r="G56" s="6">
        <f t="shared" si="2"/>
        <v>11.875</v>
      </c>
      <c r="H56" s="58">
        <f t="shared" si="3"/>
        <v>11.875</v>
      </c>
    </row>
    <row r="57" spans="1:8" ht="15.75" customHeight="1">
      <c r="A57" s="8"/>
      <c r="B57" s="76">
        <v>45539</v>
      </c>
      <c r="C57" s="80" t="s">
        <v>114</v>
      </c>
      <c r="D57" s="75" t="s">
        <v>4181</v>
      </c>
      <c r="E57" s="6">
        <f t="shared" si="1"/>
        <v>22.8</v>
      </c>
      <c r="F57" s="48">
        <v>2</v>
      </c>
      <c r="G57" s="6">
        <f t="shared" si="2"/>
        <v>11.4</v>
      </c>
      <c r="H57" s="58">
        <f t="shared" si="3"/>
        <v>11.4</v>
      </c>
    </row>
    <row r="58" spans="1:8" ht="15.75" customHeight="1">
      <c r="A58" s="8"/>
      <c r="B58" s="76">
        <v>45543</v>
      </c>
      <c r="C58" s="80" t="s">
        <v>5466</v>
      </c>
      <c r="D58" s="75" t="s">
        <v>5579</v>
      </c>
      <c r="E58" s="6">
        <f t="shared" si="1"/>
        <v>22.42</v>
      </c>
      <c r="F58" s="48">
        <v>2</v>
      </c>
      <c r="G58" s="6">
        <f t="shared" si="2"/>
        <v>11.21</v>
      </c>
      <c r="H58" s="58">
        <f t="shared" si="3"/>
        <v>11.21</v>
      </c>
    </row>
    <row r="59" spans="1:8" ht="15.75" customHeight="1">
      <c r="A59" s="8"/>
      <c r="B59" s="73">
        <v>45543</v>
      </c>
      <c r="C59" s="80" t="s">
        <v>5466</v>
      </c>
      <c r="D59" s="75" t="s">
        <v>5579</v>
      </c>
      <c r="E59" s="6">
        <f t="shared" si="1"/>
        <v>22.42</v>
      </c>
      <c r="F59" s="48">
        <v>2</v>
      </c>
      <c r="G59" s="6">
        <f t="shared" si="2"/>
        <v>11.21</v>
      </c>
      <c r="H59" s="58">
        <f t="shared" si="3"/>
        <v>11.21</v>
      </c>
    </row>
    <row r="60" spans="1:8" ht="15.75" customHeight="1">
      <c r="A60" s="8"/>
      <c r="B60" s="76">
        <v>45548</v>
      </c>
      <c r="C60" s="80" t="s">
        <v>3025</v>
      </c>
      <c r="D60" s="75" t="s">
        <v>3904</v>
      </c>
      <c r="E60" s="6">
        <f t="shared" si="1"/>
        <v>19.05</v>
      </c>
      <c r="F60" s="48">
        <v>2</v>
      </c>
      <c r="G60" s="6">
        <f t="shared" si="2"/>
        <v>9.5250000000000004</v>
      </c>
      <c r="H60" s="58">
        <f t="shared" si="3"/>
        <v>9.5250000000000004</v>
      </c>
    </row>
    <row r="61" spans="1:8" ht="15.75" customHeight="1">
      <c r="A61" s="8"/>
      <c r="B61" s="76">
        <v>45554</v>
      </c>
      <c r="C61" s="80" t="s">
        <v>5477</v>
      </c>
      <c r="D61" s="75" t="s">
        <v>919</v>
      </c>
      <c r="E61" s="6">
        <f t="shared" si="1"/>
        <v>18.899999999999999</v>
      </c>
      <c r="F61" s="48">
        <v>2</v>
      </c>
      <c r="G61" s="6">
        <f t="shared" si="2"/>
        <v>9.4499999999999993</v>
      </c>
      <c r="H61" s="58">
        <f t="shared" si="3"/>
        <v>9.4499999999999993</v>
      </c>
    </row>
    <row r="62" spans="1:8" ht="15.75" customHeight="1">
      <c r="A62" s="8"/>
      <c r="B62" s="73">
        <v>45554</v>
      </c>
      <c r="C62" s="80" t="s">
        <v>5648</v>
      </c>
      <c r="D62" s="75" t="s">
        <v>5649</v>
      </c>
      <c r="E62" s="6">
        <f t="shared" si="1"/>
        <v>17.829999999999998</v>
      </c>
      <c r="F62" s="48">
        <v>2</v>
      </c>
      <c r="G62" s="6">
        <f t="shared" si="2"/>
        <v>8.9149999999999991</v>
      </c>
      <c r="H62" s="58">
        <f t="shared" si="3"/>
        <v>8.9149999999999991</v>
      </c>
    </row>
    <row r="63" spans="1:8" ht="15.75" customHeight="1">
      <c r="A63" s="8"/>
      <c r="B63" s="73">
        <v>45561</v>
      </c>
      <c r="C63" s="80" t="s">
        <v>4178</v>
      </c>
      <c r="D63" s="75" t="s">
        <v>1942</v>
      </c>
      <c r="E63" s="6">
        <f t="shared" si="1"/>
        <v>17.3</v>
      </c>
      <c r="F63" s="48">
        <v>2</v>
      </c>
      <c r="G63" s="6">
        <f t="shared" si="2"/>
        <v>8.65</v>
      </c>
      <c r="H63" s="58">
        <f t="shared" si="3"/>
        <v>8.65</v>
      </c>
    </row>
    <row r="64" spans="1:8" ht="15.75" customHeight="1">
      <c r="A64" s="8"/>
      <c r="B64" s="73">
        <v>45550</v>
      </c>
      <c r="C64" s="80" t="s">
        <v>5641</v>
      </c>
      <c r="D64" s="75" t="s">
        <v>2229</v>
      </c>
      <c r="E64" s="6">
        <f t="shared" si="1"/>
        <v>17</v>
      </c>
      <c r="F64" s="48">
        <v>2</v>
      </c>
      <c r="G64" s="6">
        <f t="shared" si="2"/>
        <v>8.5</v>
      </c>
      <c r="H64" s="58">
        <f t="shared" si="3"/>
        <v>8.5</v>
      </c>
    </row>
    <row r="65" spans="1:8" ht="15.75" customHeight="1">
      <c r="A65" s="8"/>
      <c r="B65" s="73">
        <v>45556</v>
      </c>
      <c r="C65" s="80" t="s">
        <v>2404</v>
      </c>
      <c r="D65" s="75" t="s">
        <v>3134</v>
      </c>
      <c r="E65" s="6">
        <f t="shared" si="1"/>
        <v>16.47</v>
      </c>
      <c r="F65" s="48">
        <v>2</v>
      </c>
      <c r="G65" s="6">
        <f t="shared" si="2"/>
        <v>8.2349999999999994</v>
      </c>
      <c r="H65" s="58">
        <f t="shared" si="3"/>
        <v>8.2349999999999994</v>
      </c>
    </row>
    <row r="66" spans="1:8" ht="15.75" customHeight="1">
      <c r="A66" s="8"/>
      <c r="B66" s="76">
        <v>45545</v>
      </c>
      <c r="C66" s="80" t="s">
        <v>3397</v>
      </c>
      <c r="D66" s="75" t="s">
        <v>5650</v>
      </c>
      <c r="E66" s="6">
        <f t="shared" si="1"/>
        <v>16.14</v>
      </c>
      <c r="F66" s="48">
        <v>2</v>
      </c>
      <c r="G66" s="6">
        <f t="shared" si="2"/>
        <v>8.07</v>
      </c>
      <c r="H66" s="58">
        <f t="shared" si="3"/>
        <v>8.07</v>
      </c>
    </row>
    <row r="67" spans="1:8" ht="15.75" customHeight="1">
      <c r="A67" s="8"/>
      <c r="B67" s="73">
        <v>45550</v>
      </c>
      <c r="C67" s="80" t="s">
        <v>5651</v>
      </c>
      <c r="D67" s="75" t="s">
        <v>1905</v>
      </c>
      <c r="E67" s="6">
        <f t="shared" si="1"/>
        <v>15.75</v>
      </c>
      <c r="F67" s="48">
        <v>2</v>
      </c>
      <c r="G67" s="6">
        <f t="shared" si="2"/>
        <v>7.875</v>
      </c>
      <c r="H67" s="58">
        <f t="shared" si="3"/>
        <v>7.875</v>
      </c>
    </row>
    <row r="68" spans="1:8" ht="15.75" customHeight="1">
      <c r="A68" s="8"/>
      <c r="B68" s="73">
        <v>45553</v>
      </c>
      <c r="C68" s="80" t="s">
        <v>5652</v>
      </c>
      <c r="D68" s="75" t="s">
        <v>2552</v>
      </c>
      <c r="E68" s="6">
        <f t="shared" si="1"/>
        <v>15.3</v>
      </c>
      <c r="F68" s="48">
        <v>2</v>
      </c>
      <c r="G68" s="6">
        <f t="shared" si="2"/>
        <v>7.65</v>
      </c>
      <c r="H68" s="58">
        <f t="shared" si="3"/>
        <v>7.65</v>
      </c>
    </row>
    <row r="69" spans="1:8" ht="15.75" customHeight="1">
      <c r="A69" s="8"/>
      <c r="B69" s="76">
        <v>45540</v>
      </c>
      <c r="C69" s="80" t="s">
        <v>5653</v>
      </c>
      <c r="D69" s="75" t="s">
        <v>2832</v>
      </c>
      <c r="E69" s="6">
        <f t="shared" si="1"/>
        <v>15.13</v>
      </c>
      <c r="F69" s="48">
        <v>2</v>
      </c>
      <c r="G69" s="6">
        <f t="shared" si="2"/>
        <v>7.5650000000000004</v>
      </c>
      <c r="H69" s="58">
        <f t="shared" si="3"/>
        <v>7.5650000000000004</v>
      </c>
    </row>
    <row r="70" spans="1:8" ht="15.75" customHeight="1">
      <c r="A70" s="8"/>
      <c r="B70" s="76">
        <v>45540</v>
      </c>
      <c r="C70" s="80" t="s">
        <v>4323</v>
      </c>
      <c r="D70" s="75" t="s">
        <v>1049</v>
      </c>
      <c r="E70" s="6">
        <f t="shared" si="1"/>
        <v>14.5</v>
      </c>
      <c r="F70" s="48">
        <v>2</v>
      </c>
      <c r="G70" s="6">
        <f t="shared" si="2"/>
        <v>7.25</v>
      </c>
      <c r="H70" s="58">
        <f t="shared" si="3"/>
        <v>7.25</v>
      </c>
    </row>
    <row r="71" spans="1:8" ht="15.75" customHeight="1">
      <c r="A71" s="8"/>
      <c r="B71" s="73">
        <v>45545</v>
      </c>
      <c r="C71" s="80" t="s">
        <v>41</v>
      </c>
      <c r="D71" s="75" t="s">
        <v>1092</v>
      </c>
      <c r="E71" s="6">
        <f t="shared" si="1"/>
        <v>13.9</v>
      </c>
      <c r="F71" s="48">
        <v>2</v>
      </c>
      <c r="G71" s="6">
        <f t="shared" si="2"/>
        <v>6.95</v>
      </c>
      <c r="H71" s="58">
        <f t="shared" si="3"/>
        <v>6.95</v>
      </c>
    </row>
    <row r="72" spans="1:8" ht="15.75" customHeight="1">
      <c r="A72" s="8"/>
      <c r="B72" s="73">
        <v>45540</v>
      </c>
      <c r="C72" s="80" t="s">
        <v>4183</v>
      </c>
      <c r="D72" s="75" t="s">
        <v>5654</v>
      </c>
      <c r="E72" s="6">
        <f t="shared" si="1"/>
        <v>13.71</v>
      </c>
      <c r="F72" s="48">
        <v>2</v>
      </c>
      <c r="G72" s="6">
        <f t="shared" si="2"/>
        <v>6.8550000000000004</v>
      </c>
      <c r="H72" s="58">
        <f t="shared" si="3"/>
        <v>6.8550000000000004</v>
      </c>
    </row>
    <row r="73" spans="1:8" ht="15.75" customHeight="1">
      <c r="A73" s="8"/>
      <c r="B73" s="76">
        <v>45556</v>
      </c>
      <c r="C73" s="80" t="s">
        <v>5655</v>
      </c>
      <c r="D73" s="75" t="s">
        <v>2835</v>
      </c>
      <c r="E73" s="6">
        <f t="shared" si="1"/>
        <v>13.66</v>
      </c>
      <c r="F73" s="48">
        <v>2</v>
      </c>
      <c r="G73" s="6">
        <f t="shared" si="2"/>
        <v>6.83</v>
      </c>
      <c r="H73" s="58">
        <f t="shared" si="3"/>
        <v>6.83</v>
      </c>
    </row>
    <row r="74" spans="1:8" ht="15.75" customHeight="1">
      <c r="A74" s="8"/>
      <c r="B74" s="76">
        <v>45547</v>
      </c>
      <c r="C74" s="80" t="s">
        <v>5656</v>
      </c>
      <c r="D74" s="75" t="s">
        <v>618</v>
      </c>
      <c r="E74" s="6">
        <f t="shared" si="1"/>
        <v>13</v>
      </c>
      <c r="F74" s="48">
        <v>2</v>
      </c>
      <c r="G74" s="6">
        <f t="shared" si="2"/>
        <v>6.5</v>
      </c>
      <c r="H74" s="58">
        <f t="shared" si="3"/>
        <v>6.5</v>
      </c>
    </row>
    <row r="75" spans="1:8" ht="15.75" customHeight="1">
      <c r="A75" s="8"/>
      <c r="B75" s="76">
        <v>45549</v>
      </c>
      <c r="C75" s="80" t="s">
        <v>5657</v>
      </c>
      <c r="D75" s="75" t="s">
        <v>618</v>
      </c>
      <c r="E75" s="6">
        <f t="shared" si="1"/>
        <v>13</v>
      </c>
      <c r="F75" s="48">
        <v>2</v>
      </c>
      <c r="G75" s="6">
        <f t="shared" si="2"/>
        <v>6.5</v>
      </c>
      <c r="H75" s="58">
        <f t="shared" si="3"/>
        <v>6.5</v>
      </c>
    </row>
    <row r="76" spans="1:8" ht="15.75" customHeight="1">
      <c r="A76" s="8"/>
      <c r="B76" s="73">
        <v>45558</v>
      </c>
      <c r="C76" s="80" t="s">
        <v>3397</v>
      </c>
      <c r="D76" s="75" t="s">
        <v>618</v>
      </c>
      <c r="E76" s="6">
        <f t="shared" si="1"/>
        <v>13</v>
      </c>
      <c r="F76" s="48">
        <v>2</v>
      </c>
      <c r="G76" s="6">
        <f t="shared" si="2"/>
        <v>6.5</v>
      </c>
      <c r="H76" s="58">
        <f t="shared" si="3"/>
        <v>6.5</v>
      </c>
    </row>
    <row r="77" spans="1:8" ht="15.75" customHeight="1">
      <c r="A77" s="8"/>
      <c r="B77" s="73">
        <v>45538</v>
      </c>
      <c r="C77" s="80" t="s">
        <v>1902</v>
      </c>
      <c r="D77" s="75" t="s">
        <v>337</v>
      </c>
      <c r="E77" s="6">
        <f t="shared" si="1"/>
        <v>12.9</v>
      </c>
      <c r="F77" s="48">
        <v>2</v>
      </c>
      <c r="G77" s="6">
        <f t="shared" si="2"/>
        <v>6.45</v>
      </c>
      <c r="H77" s="58">
        <f t="shared" si="3"/>
        <v>6.45</v>
      </c>
    </row>
    <row r="78" spans="1:8" ht="15.75" customHeight="1">
      <c r="A78" s="8"/>
      <c r="B78" s="76">
        <v>45554</v>
      </c>
      <c r="C78" s="80" t="s">
        <v>5477</v>
      </c>
      <c r="D78" s="75" t="s">
        <v>337</v>
      </c>
      <c r="E78" s="6">
        <f t="shared" si="1"/>
        <v>12.9</v>
      </c>
      <c r="F78" s="48">
        <v>2</v>
      </c>
      <c r="G78" s="6">
        <f t="shared" si="2"/>
        <v>6.45</v>
      </c>
      <c r="H78" s="58">
        <f t="shared" si="3"/>
        <v>6.45</v>
      </c>
    </row>
    <row r="79" spans="1:8" ht="15.75" customHeight="1">
      <c r="A79" s="8"/>
      <c r="B79" s="73">
        <v>45556</v>
      </c>
      <c r="C79" s="80" t="s">
        <v>4546</v>
      </c>
      <c r="D79" s="75" t="s">
        <v>5658</v>
      </c>
      <c r="E79" s="6">
        <f t="shared" si="1"/>
        <v>12.32</v>
      </c>
      <c r="F79" s="48">
        <v>2</v>
      </c>
      <c r="G79" s="6">
        <f t="shared" si="2"/>
        <v>6.16</v>
      </c>
      <c r="H79" s="58">
        <f t="shared" si="3"/>
        <v>6.16</v>
      </c>
    </row>
    <row r="80" spans="1:8" ht="15.75" customHeight="1">
      <c r="A80" s="8"/>
      <c r="B80" s="73">
        <v>45556</v>
      </c>
      <c r="C80" s="80" t="s">
        <v>4546</v>
      </c>
      <c r="D80" s="75" t="s">
        <v>5658</v>
      </c>
      <c r="E80" s="6">
        <f t="shared" si="1"/>
        <v>12.32</v>
      </c>
      <c r="F80" s="48">
        <v>2</v>
      </c>
      <c r="G80" s="6">
        <f t="shared" si="2"/>
        <v>6.16</v>
      </c>
      <c r="H80" s="58">
        <f t="shared" si="3"/>
        <v>6.16</v>
      </c>
    </row>
    <row r="81" spans="1:8" ht="15.75" customHeight="1">
      <c r="A81" s="8"/>
      <c r="B81" s="73">
        <v>45561</v>
      </c>
      <c r="C81" s="80" t="s">
        <v>5659</v>
      </c>
      <c r="D81" s="75" t="s">
        <v>2520</v>
      </c>
      <c r="E81" s="6">
        <f t="shared" si="1"/>
        <v>12.1</v>
      </c>
      <c r="F81" s="48">
        <v>2</v>
      </c>
      <c r="G81" s="6">
        <f t="shared" si="2"/>
        <v>6.05</v>
      </c>
      <c r="H81" s="58">
        <f t="shared" si="3"/>
        <v>6.05</v>
      </c>
    </row>
    <row r="82" spans="1:8" ht="15.75" customHeight="1">
      <c r="A82" s="8"/>
      <c r="B82" s="76">
        <v>45556</v>
      </c>
      <c r="C82" s="80" t="s">
        <v>5655</v>
      </c>
      <c r="D82" s="75" t="s">
        <v>272</v>
      </c>
      <c r="E82" s="6">
        <f t="shared" si="1"/>
        <v>10.5</v>
      </c>
      <c r="F82" s="48">
        <v>2</v>
      </c>
      <c r="G82" s="6">
        <f t="shared" si="2"/>
        <v>5.25</v>
      </c>
      <c r="H82" s="58">
        <f t="shared" si="3"/>
        <v>5.25</v>
      </c>
    </row>
    <row r="83" spans="1:8" ht="15.75" customHeight="1">
      <c r="A83" s="8"/>
      <c r="B83" s="73">
        <v>45547</v>
      </c>
      <c r="C83" s="80" t="s">
        <v>5660</v>
      </c>
      <c r="D83" s="75" t="s">
        <v>358</v>
      </c>
      <c r="E83" s="6">
        <f t="shared" si="1"/>
        <v>10</v>
      </c>
      <c r="F83" s="48">
        <v>2</v>
      </c>
      <c r="G83" s="6">
        <f t="shared" si="2"/>
        <v>5</v>
      </c>
      <c r="H83" s="58">
        <f t="shared" si="3"/>
        <v>5</v>
      </c>
    </row>
    <row r="84" spans="1:8" ht="15.75" customHeight="1">
      <c r="A84" s="8"/>
      <c r="B84" s="73">
        <v>45556</v>
      </c>
      <c r="C84" s="80" t="s">
        <v>5661</v>
      </c>
      <c r="D84" s="75" t="s">
        <v>358</v>
      </c>
      <c r="E84" s="6">
        <f t="shared" si="1"/>
        <v>10</v>
      </c>
      <c r="F84" s="48">
        <v>2</v>
      </c>
      <c r="G84" s="6">
        <f t="shared" si="2"/>
        <v>5</v>
      </c>
      <c r="H84" s="58">
        <f t="shared" si="3"/>
        <v>5</v>
      </c>
    </row>
    <row r="85" spans="1:8" ht="15.75" customHeight="1">
      <c r="A85" s="8"/>
      <c r="B85" s="73">
        <v>45564</v>
      </c>
      <c r="C85" s="80" t="s">
        <v>4546</v>
      </c>
      <c r="D85" s="75" t="s">
        <v>4690</v>
      </c>
      <c r="E85" s="6">
        <f t="shared" si="1"/>
        <v>9.99</v>
      </c>
      <c r="F85" s="48">
        <v>2</v>
      </c>
      <c r="G85" s="6">
        <f t="shared" si="2"/>
        <v>4.9950000000000001</v>
      </c>
      <c r="H85" s="58">
        <f t="shared" si="3"/>
        <v>4.9950000000000001</v>
      </c>
    </row>
    <row r="86" spans="1:8" ht="15.75" customHeight="1">
      <c r="A86" s="8"/>
      <c r="B86" s="76">
        <v>45560</v>
      </c>
      <c r="C86" s="80" t="s">
        <v>5227</v>
      </c>
      <c r="D86" s="75" t="s">
        <v>1973</v>
      </c>
      <c r="E86" s="6">
        <f t="shared" si="1"/>
        <v>9.8000000000000007</v>
      </c>
      <c r="F86" s="48">
        <v>2</v>
      </c>
      <c r="G86" s="6">
        <f t="shared" si="2"/>
        <v>4.9000000000000004</v>
      </c>
      <c r="H86" s="58">
        <f t="shared" si="3"/>
        <v>4.9000000000000004</v>
      </c>
    </row>
    <row r="87" spans="1:8" ht="15.75" customHeight="1">
      <c r="A87" s="8"/>
      <c r="B87" s="76">
        <v>45538</v>
      </c>
      <c r="C87" s="80" t="s">
        <v>5662</v>
      </c>
      <c r="D87" s="75" t="s">
        <v>860</v>
      </c>
      <c r="E87" s="6">
        <f t="shared" si="1"/>
        <v>9.6999999999999993</v>
      </c>
      <c r="F87" s="48">
        <v>2</v>
      </c>
      <c r="G87" s="6">
        <f t="shared" si="2"/>
        <v>4.8499999999999996</v>
      </c>
      <c r="H87" s="58">
        <f t="shared" si="3"/>
        <v>4.8499999999999996</v>
      </c>
    </row>
    <row r="88" spans="1:8" ht="15.75" customHeight="1">
      <c r="A88" s="8"/>
      <c r="B88" s="76">
        <v>45550</v>
      </c>
      <c r="C88" s="80" t="s">
        <v>5663</v>
      </c>
      <c r="D88" s="75" t="s">
        <v>353</v>
      </c>
      <c r="E88" s="6">
        <f t="shared" si="1"/>
        <v>9</v>
      </c>
      <c r="F88" s="48">
        <v>2</v>
      </c>
      <c r="G88" s="6">
        <f t="shared" si="2"/>
        <v>4.5</v>
      </c>
      <c r="H88" s="58">
        <f t="shared" si="3"/>
        <v>4.5</v>
      </c>
    </row>
    <row r="89" spans="1:8" ht="15.75" customHeight="1">
      <c r="A89" s="8"/>
      <c r="B89" s="76">
        <v>45567</v>
      </c>
      <c r="C89" s="80" t="s">
        <v>5664</v>
      </c>
      <c r="D89" s="77" t="s">
        <v>1775</v>
      </c>
      <c r="E89" s="6">
        <f t="shared" si="1"/>
        <v>8.4700000000000006</v>
      </c>
      <c r="F89" s="48">
        <v>2</v>
      </c>
      <c r="G89" s="6">
        <f t="shared" si="2"/>
        <v>4.2350000000000003</v>
      </c>
      <c r="H89" s="58">
        <f t="shared" si="3"/>
        <v>4.2350000000000003</v>
      </c>
    </row>
    <row r="90" spans="1:8" ht="15.75" customHeight="1">
      <c r="A90" s="8"/>
      <c r="B90" s="76">
        <v>45540</v>
      </c>
      <c r="C90" s="80" t="s">
        <v>4485</v>
      </c>
      <c r="D90" s="75" t="s">
        <v>1241</v>
      </c>
      <c r="E90" s="6">
        <f t="shared" si="1"/>
        <v>8.1</v>
      </c>
      <c r="F90" s="48">
        <v>2</v>
      </c>
      <c r="G90" s="6">
        <f t="shared" si="2"/>
        <v>4.05</v>
      </c>
      <c r="H90" s="58">
        <f t="shared" si="3"/>
        <v>4.05</v>
      </c>
    </row>
    <row r="91" spans="1:8" ht="15.75" customHeight="1">
      <c r="A91" s="8"/>
      <c r="B91" s="73">
        <v>45552</v>
      </c>
      <c r="C91" s="80" t="s">
        <v>4526</v>
      </c>
      <c r="D91" s="75" t="s">
        <v>34</v>
      </c>
      <c r="E91" s="6">
        <f t="shared" si="1"/>
        <v>7.9</v>
      </c>
      <c r="F91" s="48">
        <v>2</v>
      </c>
      <c r="G91" s="6">
        <f t="shared" si="2"/>
        <v>3.95</v>
      </c>
      <c r="H91" s="58">
        <f t="shared" si="3"/>
        <v>3.95</v>
      </c>
    </row>
    <row r="92" spans="1:8" ht="15.75" customHeight="1">
      <c r="A92" s="8"/>
      <c r="B92" s="73">
        <v>45566</v>
      </c>
      <c r="C92" s="80" t="s">
        <v>5665</v>
      </c>
      <c r="D92" s="75" t="s">
        <v>591</v>
      </c>
      <c r="E92" s="6">
        <f t="shared" si="1"/>
        <v>7.7</v>
      </c>
      <c r="F92" s="48">
        <v>2</v>
      </c>
      <c r="G92" s="6">
        <f t="shared" si="2"/>
        <v>3.85</v>
      </c>
      <c r="H92" s="58">
        <f t="shared" si="3"/>
        <v>3.85</v>
      </c>
    </row>
    <row r="93" spans="1:8" ht="15.75" customHeight="1">
      <c r="A93" s="8"/>
      <c r="B93" s="73">
        <v>45546</v>
      </c>
      <c r="C93" s="80" t="s">
        <v>4902</v>
      </c>
      <c r="D93" s="77" t="s">
        <v>2233</v>
      </c>
      <c r="E93" s="6">
        <f t="shared" si="1"/>
        <v>7.4</v>
      </c>
      <c r="F93" s="48">
        <v>2</v>
      </c>
      <c r="G93" s="6">
        <f t="shared" si="2"/>
        <v>3.7</v>
      </c>
      <c r="H93" s="58">
        <f t="shared" si="3"/>
        <v>3.7</v>
      </c>
    </row>
    <row r="94" spans="1:8" ht="15.75" customHeight="1">
      <c r="A94" s="8"/>
      <c r="B94" s="73">
        <v>45538</v>
      </c>
      <c r="C94" s="80" t="s">
        <v>5666</v>
      </c>
      <c r="D94" s="75" t="s">
        <v>2176</v>
      </c>
      <c r="E94" s="6">
        <f t="shared" si="1"/>
        <v>7.3</v>
      </c>
      <c r="F94" s="48">
        <v>2</v>
      </c>
      <c r="G94" s="6">
        <f t="shared" si="2"/>
        <v>3.65</v>
      </c>
      <c r="H94" s="58">
        <f t="shared" si="3"/>
        <v>3.65</v>
      </c>
    </row>
    <row r="95" spans="1:8" ht="15.75" customHeight="1">
      <c r="A95" s="8"/>
      <c r="B95" s="73">
        <v>45542</v>
      </c>
      <c r="C95" s="80" t="s">
        <v>5667</v>
      </c>
      <c r="D95" s="75" t="s">
        <v>1529</v>
      </c>
      <c r="E95" s="6">
        <f t="shared" si="1"/>
        <v>7</v>
      </c>
      <c r="F95" s="48">
        <v>2</v>
      </c>
      <c r="G95" s="6">
        <f t="shared" si="2"/>
        <v>3.5</v>
      </c>
      <c r="H95" s="58">
        <f t="shared" si="3"/>
        <v>3.5</v>
      </c>
    </row>
    <row r="96" spans="1:8" ht="15.75" customHeight="1">
      <c r="A96" s="8"/>
      <c r="B96" s="76">
        <v>45539</v>
      </c>
      <c r="C96" s="80" t="s">
        <v>114</v>
      </c>
      <c r="D96" s="75" t="s">
        <v>50</v>
      </c>
      <c r="E96" s="6">
        <f t="shared" si="1"/>
        <v>6.5</v>
      </c>
      <c r="F96" s="48">
        <v>2</v>
      </c>
      <c r="G96" s="6">
        <f t="shared" si="2"/>
        <v>3.25</v>
      </c>
      <c r="H96" s="58">
        <f t="shared" si="3"/>
        <v>3.25</v>
      </c>
    </row>
    <row r="97" spans="1:8" ht="15.75" customHeight="1">
      <c r="A97" s="8"/>
      <c r="B97" s="76">
        <v>45560</v>
      </c>
      <c r="C97" s="80" t="s">
        <v>5419</v>
      </c>
      <c r="D97" s="77" t="s">
        <v>2306</v>
      </c>
      <c r="E97" s="6">
        <f t="shared" si="1"/>
        <v>6.3</v>
      </c>
      <c r="F97" s="48">
        <v>2</v>
      </c>
      <c r="G97" s="6">
        <f t="shared" si="2"/>
        <v>3.15</v>
      </c>
      <c r="H97" s="58">
        <f t="shared" si="3"/>
        <v>3.15</v>
      </c>
    </row>
    <row r="98" spans="1:8" ht="15.75" customHeight="1">
      <c r="A98" s="8"/>
      <c r="B98" s="76">
        <v>45540</v>
      </c>
      <c r="C98" s="80" t="s">
        <v>5668</v>
      </c>
      <c r="D98" s="75" t="s">
        <v>801</v>
      </c>
      <c r="E98" s="6">
        <f t="shared" si="1"/>
        <v>6</v>
      </c>
      <c r="F98" s="48">
        <v>2</v>
      </c>
      <c r="G98" s="6">
        <f t="shared" si="2"/>
        <v>3</v>
      </c>
      <c r="H98" s="58">
        <f t="shared" si="3"/>
        <v>3</v>
      </c>
    </row>
    <row r="99" spans="1:8" ht="15.75" customHeight="1">
      <c r="A99" s="8"/>
      <c r="B99" s="73">
        <v>45548</v>
      </c>
      <c r="C99" s="80" t="s">
        <v>4738</v>
      </c>
      <c r="D99" s="75" t="s">
        <v>695</v>
      </c>
      <c r="E99" s="6">
        <f t="shared" si="1"/>
        <v>5.3</v>
      </c>
      <c r="F99" s="48">
        <v>2</v>
      </c>
      <c r="G99" s="6">
        <f t="shared" si="2"/>
        <v>2.65</v>
      </c>
      <c r="H99" s="58">
        <f t="shared" si="3"/>
        <v>2.65</v>
      </c>
    </row>
    <row r="100" spans="1:8" ht="15.75" customHeight="1">
      <c r="A100" s="8"/>
      <c r="B100" s="73">
        <v>45540</v>
      </c>
      <c r="C100" s="80" t="s">
        <v>5669</v>
      </c>
      <c r="D100" s="75" t="s">
        <v>498</v>
      </c>
      <c r="E100" s="6">
        <f t="shared" si="1"/>
        <v>5.2</v>
      </c>
      <c r="F100" s="48">
        <v>2</v>
      </c>
      <c r="G100" s="6">
        <f t="shared" si="2"/>
        <v>2.6</v>
      </c>
      <c r="H100" s="58">
        <f t="shared" si="3"/>
        <v>2.6</v>
      </c>
    </row>
    <row r="101" spans="1:8" ht="15.75" customHeight="1">
      <c r="A101" s="8"/>
      <c r="B101" s="76">
        <v>45538</v>
      </c>
      <c r="C101" s="80" t="s">
        <v>5670</v>
      </c>
      <c r="D101" s="75" t="s">
        <v>5671</v>
      </c>
      <c r="E101" s="6">
        <f t="shared" si="1"/>
        <v>4.75</v>
      </c>
      <c r="F101" s="48">
        <v>2</v>
      </c>
      <c r="G101" s="6">
        <f t="shared" si="2"/>
        <v>2.375</v>
      </c>
      <c r="H101" s="58">
        <f t="shared" si="3"/>
        <v>2.375</v>
      </c>
    </row>
    <row r="102" spans="1:8" ht="15.75" customHeight="1">
      <c r="A102" s="8"/>
      <c r="B102" s="73">
        <v>45561</v>
      </c>
      <c r="C102" s="80" t="s">
        <v>3025</v>
      </c>
      <c r="D102" s="75" t="s">
        <v>5671</v>
      </c>
      <c r="E102" s="6">
        <f t="shared" si="1"/>
        <v>4.75</v>
      </c>
      <c r="F102" s="48">
        <v>2</v>
      </c>
      <c r="G102" s="6">
        <f t="shared" si="2"/>
        <v>2.375</v>
      </c>
      <c r="H102" s="58">
        <f t="shared" si="3"/>
        <v>2.375</v>
      </c>
    </row>
    <row r="103" spans="1:8" ht="15.75" customHeight="1">
      <c r="A103" s="8"/>
      <c r="B103" s="73">
        <v>45539</v>
      </c>
      <c r="C103" s="80" t="s">
        <v>3057</v>
      </c>
      <c r="D103" s="75" t="s">
        <v>954</v>
      </c>
      <c r="E103" s="6">
        <f t="shared" si="1"/>
        <v>4.5</v>
      </c>
      <c r="F103" s="48">
        <v>2</v>
      </c>
      <c r="G103" s="6">
        <f t="shared" si="2"/>
        <v>2.25</v>
      </c>
      <c r="H103" s="58">
        <f t="shared" si="3"/>
        <v>2.25</v>
      </c>
    </row>
    <row r="104" spans="1:8" ht="15.75" customHeight="1">
      <c r="A104" s="8"/>
      <c r="B104" s="73">
        <v>45562</v>
      </c>
      <c r="C104" s="82" t="s">
        <v>5672</v>
      </c>
      <c r="D104" s="77" t="s">
        <v>5021</v>
      </c>
      <c r="E104" s="6">
        <f t="shared" si="1"/>
        <v>4.3600000000000003</v>
      </c>
      <c r="F104" s="48">
        <v>2</v>
      </c>
      <c r="G104" s="6">
        <f t="shared" si="2"/>
        <v>2.1800000000000002</v>
      </c>
      <c r="H104" s="58">
        <f t="shared" si="3"/>
        <v>2.1800000000000002</v>
      </c>
    </row>
    <row r="105" spans="1:8" ht="15.75" customHeight="1">
      <c r="A105" s="8"/>
      <c r="B105" s="73">
        <v>45553</v>
      </c>
      <c r="C105" s="80" t="s">
        <v>5673</v>
      </c>
      <c r="D105" s="75" t="s">
        <v>5495</v>
      </c>
      <c r="E105" s="6">
        <f t="shared" si="1"/>
        <v>4.1399999999999997</v>
      </c>
      <c r="F105" s="48">
        <v>2</v>
      </c>
      <c r="G105" s="6">
        <f t="shared" si="2"/>
        <v>2.0699999999999998</v>
      </c>
      <c r="H105" s="58">
        <f t="shared" si="3"/>
        <v>2.0699999999999998</v>
      </c>
    </row>
    <row r="106" spans="1:8" ht="15.75" customHeight="1">
      <c r="A106" s="8"/>
      <c r="B106" s="73">
        <v>45564</v>
      </c>
      <c r="C106" s="80" t="s">
        <v>5243</v>
      </c>
      <c r="D106" s="75" t="s">
        <v>2780</v>
      </c>
      <c r="E106" s="6">
        <f t="shared" si="1"/>
        <v>4.0999999999999996</v>
      </c>
      <c r="F106" s="48">
        <v>2</v>
      </c>
      <c r="G106" s="6">
        <f t="shared" si="2"/>
        <v>2.0499999999999998</v>
      </c>
      <c r="H106" s="58">
        <f t="shared" si="3"/>
        <v>2.0499999999999998</v>
      </c>
    </row>
    <row r="107" spans="1:8" ht="15.75" customHeight="1">
      <c r="A107" s="8"/>
      <c r="B107" s="76">
        <v>45555</v>
      </c>
      <c r="C107" s="80" t="s">
        <v>5478</v>
      </c>
      <c r="D107" s="75" t="s">
        <v>1114</v>
      </c>
      <c r="E107" s="6">
        <f t="shared" si="1"/>
        <v>3.6</v>
      </c>
      <c r="F107" s="48">
        <v>2</v>
      </c>
      <c r="G107" s="6">
        <f t="shared" si="2"/>
        <v>1.8</v>
      </c>
      <c r="H107" s="58">
        <f t="shared" si="3"/>
        <v>1.8</v>
      </c>
    </row>
    <row r="108" spans="1:8" ht="15.75" customHeight="1">
      <c r="A108" s="8"/>
      <c r="B108" s="73">
        <v>45553</v>
      </c>
      <c r="C108" s="80" t="s">
        <v>4624</v>
      </c>
      <c r="D108" s="75" t="s">
        <v>806</v>
      </c>
      <c r="E108" s="6">
        <f t="shared" si="1"/>
        <v>3.5</v>
      </c>
      <c r="F108" s="48">
        <v>2</v>
      </c>
      <c r="G108" s="6">
        <f t="shared" si="2"/>
        <v>1.75</v>
      </c>
      <c r="H108" s="58">
        <f t="shared" si="3"/>
        <v>1.75</v>
      </c>
    </row>
    <row r="109" spans="1:8" ht="15.75" customHeight="1">
      <c r="A109" s="8"/>
      <c r="B109" s="73">
        <v>45558</v>
      </c>
      <c r="C109" s="80" t="s">
        <v>5674</v>
      </c>
      <c r="D109" s="75" t="s">
        <v>806</v>
      </c>
      <c r="E109" s="6">
        <f t="shared" si="1"/>
        <v>3.5</v>
      </c>
      <c r="F109" s="48">
        <v>2</v>
      </c>
      <c r="G109" s="6">
        <f t="shared" si="2"/>
        <v>1.75</v>
      </c>
      <c r="H109" s="58">
        <f t="shared" si="3"/>
        <v>1.75</v>
      </c>
    </row>
    <row r="110" spans="1:8" ht="15.75" customHeight="1">
      <c r="A110" s="8"/>
      <c r="B110" s="76">
        <v>45547</v>
      </c>
      <c r="C110" s="80" t="s">
        <v>5675</v>
      </c>
      <c r="D110" s="75" t="s">
        <v>5676</v>
      </c>
      <c r="E110" s="6">
        <f t="shared" si="1"/>
        <v>3.48</v>
      </c>
      <c r="F110" s="48">
        <v>2</v>
      </c>
      <c r="G110" s="6">
        <f t="shared" si="2"/>
        <v>1.74</v>
      </c>
      <c r="H110" s="58">
        <f t="shared" si="3"/>
        <v>1.74</v>
      </c>
    </row>
    <row r="111" spans="1:8" ht="15.75" customHeight="1">
      <c r="A111" s="8"/>
      <c r="B111" s="73">
        <v>45547</v>
      </c>
      <c r="C111" s="80" t="s">
        <v>5677</v>
      </c>
      <c r="D111" s="75" t="s">
        <v>5676</v>
      </c>
      <c r="E111" s="6">
        <f t="shared" si="1"/>
        <v>3.48</v>
      </c>
      <c r="F111" s="48">
        <v>2</v>
      </c>
      <c r="G111" s="6">
        <f t="shared" si="2"/>
        <v>1.74</v>
      </c>
      <c r="H111" s="58">
        <f t="shared" si="3"/>
        <v>1.74</v>
      </c>
    </row>
    <row r="112" spans="1:8" ht="15.75" customHeight="1">
      <c r="A112" s="8"/>
      <c r="B112" s="76">
        <v>45564</v>
      </c>
      <c r="C112" s="80" t="s">
        <v>4738</v>
      </c>
      <c r="D112" s="75" t="s">
        <v>1835</v>
      </c>
      <c r="E112" s="6">
        <f t="shared" si="1"/>
        <v>3.3</v>
      </c>
      <c r="F112" s="48">
        <v>2</v>
      </c>
      <c r="G112" s="6">
        <f t="shared" si="2"/>
        <v>1.65</v>
      </c>
      <c r="H112" s="58">
        <f t="shared" si="3"/>
        <v>1.65</v>
      </c>
    </row>
    <row r="113" spans="1:8" ht="15.75" customHeight="1">
      <c r="A113" s="8"/>
      <c r="B113" s="73">
        <v>45552</v>
      </c>
      <c r="C113" s="80" t="s">
        <v>5678</v>
      </c>
      <c r="D113" s="75" t="s">
        <v>5679</v>
      </c>
      <c r="E113" s="6">
        <f t="shared" si="1"/>
        <v>3.22</v>
      </c>
      <c r="F113" s="48">
        <v>2</v>
      </c>
      <c r="G113" s="6">
        <f t="shared" si="2"/>
        <v>1.61</v>
      </c>
      <c r="H113" s="58">
        <f t="shared" si="3"/>
        <v>1.61</v>
      </c>
    </row>
    <row r="114" spans="1:8" ht="15.75" customHeight="1">
      <c r="A114" s="8"/>
      <c r="B114" s="73">
        <v>45540</v>
      </c>
      <c r="C114" s="80" t="s">
        <v>4485</v>
      </c>
      <c r="D114" s="75" t="s">
        <v>2545</v>
      </c>
      <c r="E114" s="6">
        <f t="shared" si="1"/>
        <v>3.2</v>
      </c>
      <c r="F114" s="48">
        <v>2</v>
      </c>
      <c r="G114" s="6">
        <f t="shared" si="2"/>
        <v>1.6</v>
      </c>
      <c r="H114" s="58">
        <f t="shared" si="3"/>
        <v>1.6</v>
      </c>
    </row>
    <row r="115" spans="1:8" ht="15.75" customHeight="1">
      <c r="A115" s="8"/>
      <c r="B115" s="76">
        <v>45541</v>
      </c>
      <c r="C115" s="80" t="s">
        <v>2740</v>
      </c>
      <c r="D115" s="77" t="s">
        <v>270</v>
      </c>
      <c r="E115" s="6">
        <f t="shared" si="1"/>
        <v>3</v>
      </c>
      <c r="F115" s="48">
        <v>2</v>
      </c>
      <c r="G115" s="6">
        <f t="shared" si="2"/>
        <v>1.5</v>
      </c>
      <c r="H115" s="58">
        <f t="shared" si="3"/>
        <v>1.5</v>
      </c>
    </row>
    <row r="116" spans="1:8" ht="15.75" customHeight="1">
      <c r="A116" s="8"/>
      <c r="B116" s="73">
        <v>45550</v>
      </c>
      <c r="C116" s="80" t="s">
        <v>5641</v>
      </c>
      <c r="D116" s="75" t="s">
        <v>270</v>
      </c>
      <c r="E116" s="6">
        <f t="shared" si="1"/>
        <v>3</v>
      </c>
      <c r="F116" s="48">
        <v>2</v>
      </c>
      <c r="G116" s="6">
        <f t="shared" si="2"/>
        <v>1.5</v>
      </c>
      <c r="H116" s="58">
        <f t="shared" si="3"/>
        <v>1.5</v>
      </c>
    </row>
    <row r="117" spans="1:8" ht="15.75" customHeight="1">
      <c r="A117" s="8"/>
      <c r="B117" s="76">
        <v>45554</v>
      </c>
      <c r="C117" s="80" t="s">
        <v>5477</v>
      </c>
      <c r="D117" s="75" t="s">
        <v>346</v>
      </c>
      <c r="E117" s="6">
        <f t="shared" si="1"/>
        <v>2.5</v>
      </c>
      <c r="F117" s="48">
        <v>2</v>
      </c>
      <c r="G117" s="6">
        <f t="shared" si="2"/>
        <v>1.25</v>
      </c>
      <c r="H117" s="58">
        <f t="shared" si="3"/>
        <v>1.25</v>
      </c>
    </row>
    <row r="118" spans="1:8" ht="15.75" customHeight="1">
      <c r="A118" s="8"/>
      <c r="B118" s="73">
        <v>45542</v>
      </c>
      <c r="C118" s="80" t="s">
        <v>2842</v>
      </c>
      <c r="D118" s="75" t="s">
        <v>62</v>
      </c>
      <c r="E118" s="6">
        <f t="shared" si="1"/>
        <v>2.2999999999999998</v>
      </c>
      <c r="F118" s="48">
        <v>2</v>
      </c>
      <c r="G118" s="6">
        <f t="shared" si="2"/>
        <v>1.1499999999999999</v>
      </c>
      <c r="H118" s="58">
        <f t="shared" si="3"/>
        <v>1.1499999999999999</v>
      </c>
    </row>
    <row r="119" spans="1:8" ht="15.75" customHeight="1">
      <c r="A119" s="8"/>
      <c r="B119" s="76">
        <v>45554</v>
      </c>
      <c r="C119" s="80" t="s">
        <v>3397</v>
      </c>
      <c r="D119" s="75" t="s">
        <v>2269</v>
      </c>
      <c r="E119" s="6">
        <f t="shared" si="1"/>
        <v>2.15</v>
      </c>
      <c r="F119" s="48">
        <v>2</v>
      </c>
      <c r="G119" s="6">
        <f t="shared" si="2"/>
        <v>1.075</v>
      </c>
      <c r="H119" s="58">
        <f t="shared" si="3"/>
        <v>1.075</v>
      </c>
    </row>
    <row r="120" spans="1:8" ht="15.75" customHeight="1">
      <c r="A120" s="8"/>
      <c r="B120" s="73">
        <v>45548</v>
      </c>
      <c r="C120" s="80" t="s">
        <v>5440</v>
      </c>
      <c r="D120" s="75" t="s">
        <v>66</v>
      </c>
      <c r="E120" s="6">
        <f t="shared" si="1"/>
        <v>2</v>
      </c>
      <c r="F120" s="48">
        <v>2</v>
      </c>
      <c r="G120" s="6">
        <f t="shared" si="2"/>
        <v>1</v>
      </c>
      <c r="H120" s="58">
        <f t="shared" si="3"/>
        <v>1</v>
      </c>
    </row>
    <row r="121" spans="1:8" ht="15.75" customHeight="1">
      <c r="A121" s="8"/>
      <c r="B121" s="73">
        <v>45554</v>
      </c>
      <c r="C121" s="80" t="s">
        <v>2062</v>
      </c>
      <c r="D121" s="77" t="s">
        <v>5680</v>
      </c>
      <c r="E121" s="6">
        <f t="shared" si="1"/>
        <v>1.96</v>
      </c>
      <c r="F121" s="48">
        <v>2</v>
      </c>
      <c r="G121" s="6">
        <f t="shared" si="2"/>
        <v>0.98</v>
      </c>
      <c r="H121" s="58">
        <f t="shared" si="3"/>
        <v>0.98</v>
      </c>
    </row>
    <row r="122" spans="1:8" ht="15.75" customHeight="1">
      <c r="A122" s="8"/>
      <c r="B122" s="73">
        <v>45565</v>
      </c>
      <c r="C122" s="80" t="s">
        <v>3025</v>
      </c>
      <c r="D122" s="75" t="s">
        <v>5681</v>
      </c>
      <c r="E122" s="6">
        <f t="shared" si="1"/>
        <v>1.65</v>
      </c>
      <c r="F122" s="48">
        <v>2</v>
      </c>
      <c r="G122" s="6">
        <f t="shared" si="2"/>
        <v>0.82499999999999996</v>
      </c>
      <c r="H122" s="58">
        <f t="shared" si="3"/>
        <v>0.82499999999999996</v>
      </c>
    </row>
    <row r="123" spans="1:8" ht="15.75" customHeight="1">
      <c r="A123" s="8"/>
      <c r="B123" s="76">
        <v>45554</v>
      </c>
      <c r="C123" s="80" t="s">
        <v>5682</v>
      </c>
      <c r="D123" s="75" t="s">
        <v>69</v>
      </c>
      <c r="E123" s="6">
        <f t="shared" si="1"/>
        <v>1.5</v>
      </c>
      <c r="F123" s="48">
        <v>2</v>
      </c>
      <c r="G123" s="6">
        <f t="shared" si="2"/>
        <v>0.75</v>
      </c>
      <c r="H123" s="58">
        <f t="shared" si="3"/>
        <v>0.75</v>
      </c>
    </row>
    <row r="124" spans="1:8" ht="15.75" customHeight="1">
      <c r="A124" s="8"/>
      <c r="B124" s="73">
        <v>45545</v>
      </c>
      <c r="C124" s="80" t="s">
        <v>5683</v>
      </c>
      <c r="D124" s="75" t="s">
        <v>817</v>
      </c>
      <c r="E124" s="6">
        <f t="shared" si="1"/>
        <v>1.4</v>
      </c>
      <c r="F124" s="48">
        <v>2</v>
      </c>
      <c r="G124" s="6">
        <f t="shared" si="2"/>
        <v>0.7</v>
      </c>
      <c r="H124" s="58">
        <f t="shared" si="3"/>
        <v>0.7</v>
      </c>
    </row>
    <row r="125" spans="1:8" ht="15.75" customHeight="1">
      <c r="A125" s="8"/>
      <c r="B125" s="73">
        <v>45564</v>
      </c>
      <c r="C125" s="80" t="s">
        <v>5684</v>
      </c>
      <c r="D125" s="75" t="s">
        <v>5685</v>
      </c>
      <c r="E125" s="6">
        <f t="shared" si="1"/>
        <v>1.31</v>
      </c>
      <c r="F125" s="48">
        <v>2</v>
      </c>
      <c r="G125" s="6">
        <f t="shared" si="2"/>
        <v>0.65500000000000003</v>
      </c>
      <c r="H125" s="58">
        <f t="shared" si="3"/>
        <v>0.65500000000000003</v>
      </c>
    </row>
    <row r="126" spans="1:8" ht="15.75" customHeight="1">
      <c r="A126" s="8"/>
      <c r="B126" s="76">
        <v>45564</v>
      </c>
      <c r="C126" s="80" t="s">
        <v>5684</v>
      </c>
      <c r="D126" s="75" t="s">
        <v>5685</v>
      </c>
      <c r="E126" s="6">
        <f t="shared" si="1"/>
        <v>1.31</v>
      </c>
      <c r="F126" s="48">
        <v>2</v>
      </c>
      <c r="G126" s="6">
        <f t="shared" si="2"/>
        <v>0.65500000000000003</v>
      </c>
      <c r="H126" s="58">
        <f t="shared" si="3"/>
        <v>0.65500000000000003</v>
      </c>
    </row>
    <row r="127" spans="1:8" ht="15.75" customHeight="1">
      <c r="A127" s="8"/>
      <c r="B127" s="73">
        <v>45554</v>
      </c>
      <c r="C127" s="80" t="s">
        <v>5449</v>
      </c>
      <c r="D127" s="75" t="s">
        <v>71</v>
      </c>
      <c r="E127" s="6">
        <f t="shared" si="1"/>
        <v>1.3</v>
      </c>
      <c r="F127" s="48">
        <v>2</v>
      </c>
      <c r="G127" s="6">
        <f t="shared" si="2"/>
        <v>0.65</v>
      </c>
      <c r="H127" s="58">
        <f t="shared" si="3"/>
        <v>0.65</v>
      </c>
    </row>
    <row r="128" spans="1:8" ht="15.75" customHeight="1">
      <c r="A128" s="8"/>
      <c r="B128" s="73">
        <v>45556</v>
      </c>
      <c r="C128" s="80" t="s">
        <v>5686</v>
      </c>
      <c r="D128" s="75" t="s">
        <v>73</v>
      </c>
      <c r="E128" s="6">
        <f t="shared" si="1"/>
        <v>1.2</v>
      </c>
      <c r="F128" s="48">
        <v>2</v>
      </c>
      <c r="G128" s="6">
        <f t="shared" si="2"/>
        <v>0.6</v>
      </c>
      <c r="H128" s="58">
        <f t="shared" si="3"/>
        <v>0.6</v>
      </c>
    </row>
    <row r="129" spans="1:8" ht="15.75" customHeight="1">
      <c r="A129" s="8"/>
      <c r="B129" s="73">
        <v>45562</v>
      </c>
      <c r="C129" s="80" t="s">
        <v>5687</v>
      </c>
      <c r="D129" s="75" t="s">
        <v>73</v>
      </c>
      <c r="E129" s="6">
        <f t="shared" si="1"/>
        <v>1.2</v>
      </c>
      <c r="F129" s="48">
        <v>2</v>
      </c>
      <c r="G129" s="6">
        <f t="shared" si="2"/>
        <v>0.6</v>
      </c>
      <c r="H129" s="58">
        <f t="shared" si="3"/>
        <v>0.6</v>
      </c>
    </row>
    <row r="130" spans="1:8" ht="15.75" customHeight="1">
      <c r="A130" s="8"/>
      <c r="B130" s="73">
        <v>45541</v>
      </c>
      <c r="C130" s="80" t="s">
        <v>5688</v>
      </c>
      <c r="D130" s="75" t="s">
        <v>383</v>
      </c>
      <c r="E130" s="6">
        <f t="shared" si="1"/>
        <v>0.94</v>
      </c>
      <c r="F130" s="48">
        <v>2</v>
      </c>
      <c r="G130" s="6">
        <f t="shared" si="2"/>
        <v>0.47</v>
      </c>
      <c r="H130" s="58">
        <f t="shared" si="3"/>
        <v>0.47</v>
      </c>
    </row>
    <row r="131" spans="1:8" ht="15.75" customHeight="1">
      <c r="A131" s="8"/>
      <c r="B131" s="83">
        <v>45541</v>
      </c>
      <c r="C131" s="80" t="s">
        <v>5689</v>
      </c>
      <c r="D131" s="75" t="s">
        <v>4416</v>
      </c>
      <c r="E131" s="6">
        <f t="shared" si="1"/>
        <v>0.84</v>
      </c>
      <c r="F131" s="48">
        <v>2</v>
      </c>
      <c r="G131" s="6">
        <f t="shared" si="2"/>
        <v>0.42</v>
      </c>
      <c r="H131" s="58">
        <f t="shared" si="3"/>
        <v>0.42</v>
      </c>
    </row>
    <row r="132" spans="1:8" ht="15.75" customHeight="1">
      <c r="A132" s="8"/>
      <c r="B132" s="76">
        <v>45560</v>
      </c>
      <c r="C132" s="80" t="s">
        <v>5690</v>
      </c>
      <c r="D132" s="75" t="s">
        <v>1546</v>
      </c>
      <c r="E132" s="6">
        <f t="shared" si="1"/>
        <v>0.52</v>
      </c>
      <c r="F132" s="48">
        <v>2</v>
      </c>
      <c r="G132" s="6">
        <f t="shared" si="2"/>
        <v>0.26</v>
      </c>
      <c r="H132" s="58">
        <f t="shared" si="3"/>
        <v>0.26</v>
      </c>
    </row>
    <row r="133" spans="1:8" ht="15.75" customHeight="1">
      <c r="A133" s="8"/>
      <c r="B133" s="76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3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6"/>
      <c r="C138" s="80"/>
      <c r="D138" s="75"/>
      <c r="E138" s="6"/>
      <c r="F138" s="48"/>
      <c r="G138" s="6"/>
      <c r="H138" s="58"/>
    </row>
    <row r="139" spans="1:8" ht="15.75" customHeight="1">
      <c r="A139" s="8"/>
      <c r="B139" s="73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6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6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6"/>
      <c r="C142" s="80"/>
      <c r="D142" s="75"/>
      <c r="E142" s="6"/>
      <c r="F142" s="49"/>
      <c r="G142" s="6"/>
      <c r="H142" s="58"/>
    </row>
    <row r="143" spans="1:8" ht="15.75" customHeight="1">
      <c r="A143" s="8"/>
      <c r="B143" s="8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3"/>
      <c r="C144" s="80"/>
      <c r="D144" s="75"/>
      <c r="E144" s="6"/>
      <c r="F144" s="49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3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2"/>
      <c r="D147" s="77"/>
      <c r="E147" s="6"/>
      <c r="F147" s="48"/>
      <c r="G147" s="6"/>
      <c r="H147" s="58"/>
    </row>
    <row r="148" spans="1:8" ht="15.75" customHeight="1">
      <c r="A148" s="8"/>
      <c r="B148" s="76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6"/>
      <c r="C150" s="80"/>
      <c r="D150" s="77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5"/>
      <c r="E153" s="6"/>
      <c r="F153" s="49"/>
      <c r="G153" s="6"/>
      <c r="H153" s="58"/>
    </row>
    <row r="154" spans="1:8" ht="15.75" customHeight="1">
      <c r="A154" s="8"/>
      <c r="B154" s="33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8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69"/>
      <c r="E166" s="6"/>
      <c r="F166" s="49"/>
      <c r="G166" s="6"/>
      <c r="H166" s="58"/>
    </row>
    <row r="167" spans="2:8" ht="15.75" customHeight="1">
      <c r="B167" s="33"/>
      <c r="E167" s="6"/>
      <c r="F167" s="49"/>
      <c r="G167" s="6"/>
      <c r="H167" s="58"/>
    </row>
    <row r="168" spans="2:8" ht="15.75" customHeight="1">
      <c r="F168" s="49"/>
      <c r="G168" s="6"/>
      <c r="H168" s="58"/>
    </row>
    <row r="169" spans="2:8" ht="15.75" customHeight="1">
      <c r="F169" s="49"/>
      <c r="G169" s="6"/>
      <c r="H169" s="58"/>
    </row>
    <row r="170" spans="2:8" ht="15.75" customHeight="1">
      <c r="F170" s="49"/>
      <c r="G170" s="6"/>
      <c r="H170" s="58"/>
    </row>
    <row r="171" spans="2:8" ht="15.75" customHeight="1">
      <c r="F171" s="49"/>
      <c r="G171" s="6"/>
      <c r="H171" s="58"/>
    </row>
    <row r="172" spans="2:8" ht="15.75" customHeight="1">
      <c r="F172" s="49"/>
      <c r="G172" s="6"/>
      <c r="H172" s="58"/>
    </row>
    <row r="173" spans="2:8" ht="15.75" customHeight="1">
      <c r="F173" s="49"/>
      <c r="G173" s="6"/>
      <c r="H173" s="58"/>
    </row>
    <row r="174" spans="2:8" ht="15.75" customHeight="1">
      <c r="F174" s="49"/>
      <c r="G174" s="13"/>
      <c r="H174" s="58"/>
    </row>
    <row r="175" spans="2:8" ht="15.75" customHeight="1">
      <c r="F175" s="49"/>
      <c r="G175" s="13"/>
      <c r="H175" s="58"/>
    </row>
    <row r="176" spans="2:8" ht="15.75" customHeight="1">
      <c r="F176" s="49"/>
      <c r="G176" s="13"/>
      <c r="H176" s="58"/>
    </row>
    <row r="177" spans="6:8" ht="15.75" customHeight="1">
      <c r="F177" s="49"/>
      <c r="G177" s="13"/>
      <c r="H177" s="58"/>
    </row>
    <row r="178" spans="6:8" ht="15.75" customHeight="1">
      <c r="F178" s="49"/>
      <c r="G178" s="13"/>
      <c r="H178" s="58"/>
    </row>
    <row r="179" spans="6:8" ht="15.75" customHeight="1">
      <c r="F179" s="49"/>
      <c r="G179" s="13"/>
      <c r="H179" s="58"/>
    </row>
    <row r="180" spans="6:8" ht="15.75" customHeight="1">
      <c r="F180" s="49"/>
      <c r="G180" s="13"/>
      <c r="H180" s="58"/>
    </row>
    <row r="181" spans="6:8" ht="15.75" customHeight="1">
      <c r="F181" s="49"/>
      <c r="G181" s="13"/>
      <c r="H181" s="58"/>
    </row>
    <row r="182" spans="6:8" ht="15.75" customHeight="1">
      <c r="F182" s="49"/>
      <c r="G182" s="13"/>
      <c r="H182" s="58"/>
    </row>
    <row r="183" spans="6:8" ht="15.75" customHeight="1">
      <c r="F183" s="49"/>
      <c r="G183" s="13"/>
      <c r="H183" s="58"/>
    </row>
    <row r="184" spans="6:8" ht="15.75" customHeight="1">
      <c r="F184" s="49"/>
      <c r="G184" s="13"/>
      <c r="H184" s="58"/>
    </row>
    <row r="185" spans="6:8" ht="15.75" customHeight="1">
      <c r="F185" s="49"/>
      <c r="G185" s="13"/>
      <c r="H185" s="58"/>
    </row>
    <row r="186" spans="6:8" ht="15.75" customHeight="1">
      <c r="F186" s="49"/>
      <c r="G186" s="13"/>
      <c r="H186" s="58"/>
    </row>
    <row r="187" spans="6:8" ht="15.75" customHeight="1">
      <c r="F187" s="49"/>
      <c r="G187" s="13"/>
      <c r="H187" s="58"/>
    </row>
    <row r="188" spans="6:8" ht="15.75" customHeight="1">
      <c r="F188" s="49"/>
      <c r="G188" s="13"/>
      <c r="H188" s="58"/>
    </row>
    <row r="189" spans="6:8" ht="15.75" customHeight="1">
      <c r="F189" s="49"/>
      <c r="G189" s="13"/>
      <c r="H189" s="58"/>
    </row>
    <row r="190" spans="6:8" ht="15.75" customHeight="1">
      <c r="F190" s="49"/>
      <c r="G190" s="13"/>
      <c r="H190" s="58"/>
    </row>
    <row r="191" spans="6:8" ht="15.75" customHeight="1">
      <c r="F191" s="49"/>
      <c r="G191" s="13"/>
      <c r="H191" s="58"/>
    </row>
    <row r="192" spans="6:8" ht="15.75" customHeight="1">
      <c r="F192" s="49"/>
      <c r="G192" s="13"/>
      <c r="H192" s="58"/>
    </row>
    <row r="193" spans="6:8" ht="15.75" customHeight="1">
      <c r="F193" s="49"/>
      <c r="G193" s="13"/>
      <c r="H193" s="58"/>
    </row>
    <row r="194" spans="6:8" ht="15.75" customHeight="1">
      <c r="F194" s="49"/>
      <c r="G194" s="13"/>
      <c r="H194" s="58"/>
    </row>
    <row r="195" spans="6:8" ht="15.75" customHeight="1">
      <c r="F195" s="49"/>
      <c r="G195" s="13"/>
      <c r="H195" s="58"/>
    </row>
    <row r="196" spans="6:8" ht="15.75" customHeight="1">
      <c r="F196" s="49"/>
      <c r="G196" s="13"/>
      <c r="H196" s="58"/>
    </row>
    <row r="197" spans="6:8" ht="15.75" customHeight="1">
      <c r="F197" s="49"/>
      <c r="G197" s="13"/>
      <c r="H197" s="58"/>
    </row>
    <row r="198" spans="6:8" ht="15.75" customHeight="1">
      <c r="F198" s="49"/>
      <c r="G198" s="13"/>
      <c r="H198" s="58"/>
    </row>
    <row r="199" spans="6:8" ht="15.75" customHeight="1">
      <c r="F199" s="49"/>
      <c r="G199" s="13"/>
      <c r="H199" s="58"/>
    </row>
    <row r="200" spans="6:8" ht="15.75" customHeight="1">
      <c r="F200" s="49"/>
      <c r="G200" s="13"/>
      <c r="H200" s="58"/>
    </row>
    <row r="201" spans="6:8" ht="15.75" customHeight="1">
      <c r="F201" s="49"/>
      <c r="G201" s="13"/>
      <c r="H201" s="58"/>
    </row>
    <row r="202" spans="6:8" ht="15.75" customHeight="1">
      <c r="F202" s="49"/>
      <c r="G202" s="13"/>
      <c r="H202" s="58"/>
    </row>
    <row r="203" spans="6:8" ht="15.75" customHeight="1">
      <c r="F203" s="49"/>
      <c r="G203" s="13"/>
      <c r="H203" s="58"/>
    </row>
    <row r="204" spans="6:8" ht="15.75" customHeight="1">
      <c r="F204" s="49"/>
      <c r="G204" s="13"/>
      <c r="H204" s="58"/>
    </row>
    <row r="205" spans="6:8" ht="15.75" customHeight="1">
      <c r="F205" s="49"/>
      <c r="G205" s="13"/>
      <c r="H205" s="58"/>
    </row>
    <row r="206" spans="6:8" ht="15.75" customHeight="1">
      <c r="F206" s="49"/>
      <c r="G206" s="13"/>
      <c r="H206" s="58"/>
    </row>
    <row r="207" spans="6:8" ht="15.75" customHeight="1">
      <c r="F207" s="49"/>
      <c r="G207" s="13"/>
      <c r="H207" s="58"/>
    </row>
    <row r="208" spans="6:8" ht="15.75" customHeight="1">
      <c r="F208" s="49"/>
      <c r="G208" s="13"/>
      <c r="H208" s="58"/>
    </row>
    <row r="209" spans="6:8" ht="15.75" customHeight="1">
      <c r="F209" s="49"/>
      <c r="G209" s="13"/>
      <c r="H209" s="58"/>
    </row>
    <row r="210" spans="6:8" ht="15.75" customHeight="1">
      <c r="F210" s="49"/>
      <c r="G210" s="13"/>
      <c r="H210" s="58"/>
    </row>
    <row r="211" spans="6:8" ht="15.75" customHeight="1">
      <c r="F211" s="49"/>
      <c r="G211" s="13"/>
      <c r="H211" s="58"/>
    </row>
    <row r="212" spans="6:8" ht="15.75" customHeight="1">
      <c r="F212" s="49"/>
      <c r="G212" s="13"/>
      <c r="H212" s="58"/>
    </row>
    <row r="213" spans="6:8" ht="15.75" customHeight="1">
      <c r="F213" s="49"/>
      <c r="G213" s="13"/>
      <c r="H213" s="58"/>
    </row>
    <row r="214" spans="6:8" ht="15.75" customHeight="1">
      <c r="F214" s="49"/>
      <c r="G214" s="13"/>
      <c r="H214" s="58"/>
    </row>
    <row r="215" spans="6:8" ht="15.75" customHeight="1">
      <c r="F215" s="49"/>
      <c r="G215" s="13"/>
      <c r="H215" s="58"/>
    </row>
    <row r="216" spans="6:8" ht="15.75" customHeight="1">
      <c r="F216" s="49"/>
      <c r="G216" s="13"/>
      <c r="H216" s="58"/>
    </row>
    <row r="217" spans="6:8" ht="15.75" customHeight="1">
      <c r="F217" s="49"/>
      <c r="G217" s="13"/>
      <c r="H217" s="58"/>
    </row>
    <row r="218" spans="6:8" ht="15.75" customHeight="1">
      <c r="F218" s="49"/>
      <c r="G218" s="13"/>
      <c r="H218" s="58"/>
    </row>
    <row r="219" spans="6:8" ht="15.75" customHeight="1">
      <c r="F219" s="49"/>
      <c r="G219" s="13"/>
      <c r="H219" s="58"/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4C000000}">
    <sortState xmlns:xlrd2="http://schemas.microsoft.com/office/spreadsheetml/2017/richdata2" ref="A2:H151">
      <sortCondition descending="1" ref="E2:E151"/>
      <sortCondition ref="B2:B151"/>
      <sortCondition ref="G2:G151"/>
      <sortCondition ref="C2:C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244E4CE3-0AB5-482C-8854-7F144512ADF8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L1001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60.28515625" customWidth="1"/>
    <col min="4" max="6" width="14.42578125" customWidth="1"/>
    <col min="9" max="9" width="31.5703125" customWidth="1"/>
  </cols>
  <sheetData>
    <row r="1" spans="1:12" ht="15.75">
      <c r="A1" s="8" t="s">
        <v>2085</v>
      </c>
      <c r="B1" s="8"/>
      <c r="C1" s="8"/>
      <c r="D1" s="8"/>
      <c r="E1" s="6">
        <f>SUM(E3:E204)</f>
        <v>4607.41</v>
      </c>
      <c r="F1" s="48"/>
      <c r="G1" s="70">
        <f t="shared" ref="G1:H1" si="0">SUM(G3:G204)</f>
        <v>2014.3699999999994</v>
      </c>
      <c r="H1" s="71">
        <f t="shared" si="0"/>
        <v>2593.0399999999995</v>
      </c>
      <c r="I1" s="31" t="s">
        <v>1864</v>
      </c>
      <c r="J1" s="31">
        <f>G1*1</f>
        <v>2014.3699999999994</v>
      </c>
      <c r="K1" s="31">
        <f>SUM(G1:H1)-J1</f>
        <v>2593.0399999999995</v>
      </c>
      <c r="L1" s="31">
        <f>SUM(J1:K1)</f>
        <v>4607.4099999999989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2321.8699999999994</v>
      </c>
      <c r="K2" s="31">
        <f>K1+K6+K7</f>
        <v>2900.5399999999995</v>
      </c>
      <c r="L2" s="31">
        <f>SUM(J2:K2)</f>
        <v>5222.4099999999989</v>
      </c>
    </row>
    <row r="3" spans="1:12" ht="15.75">
      <c r="A3" s="8" t="s">
        <v>2658</v>
      </c>
      <c r="B3" s="87">
        <v>45566</v>
      </c>
      <c r="C3" s="85" t="s">
        <v>3415</v>
      </c>
      <c r="D3" s="86" t="s">
        <v>5691</v>
      </c>
      <c r="E3" s="6">
        <f t="shared" ref="E3:E128" si="1">MID(D3,3,LEN(D3)-2)+0</f>
        <v>31.49</v>
      </c>
      <c r="F3" s="48">
        <v>2</v>
      </c>
      <c r="G3" s="6">
        <f t="shared" ref="G3:G128" si="2">IFERROR(E3/F3,"")</f>
        <v>15.744999999999999</v>
      </c>
      <c r="H3" s="58">
        <f t="shared" ref="H3:H128" si="3">IF(F3=0,E3,E3-G3)</f>
        <v>15.744999999999999</v>
      </c>
      <c r="I3" s="60" t="s">
        <v>1868</v>
      </c>
      <c r="J3" s="61">
        <f>J1-J7+J6</f>
        <v>2321.8699999999994</v>
      </c>
      <c r="K3" s="32"/>
      <c r="L3" s="32"/>
    </row>
    <row r="4" spans="1:12" ht="15.75">
      <c r="A4" s="8" t="s">
        <v>2658</v>
      </c>
      <c r="B4" s="84">
        <v>45567</v>
      </c>
      <c r="C4" s="85" t="s">
        <v>5692</v>
      </c>
      <c r="D4" s="86" t="s">
        <v>66</v>
      </c>
      <c r="E4" s="6">
        <f t="shared" si="1"/>
        <v>2</v>
      </c>
      <c r="F4" s="48">
        <v>2</v>
      </c>
      <c r="G4" s="6">
        <f t="shared" si="2"/>
        <v>1</v>
      </c>
      <c r="H4" s="58">
        <f t="shared" si="3"/>
        <v>1</v>
      </c>
    </row>
    <row r="5" spans="1:12" ht="15.75">
      <c r="A5" s="8" t="s">
        <v>2658</v>
      </c>
      <c r="B5" s="87">
        <v>45567</v>
      </c>
      <c r="C5" s="89" t="s">
        <v>1902</v>
      </c>
      <c r="D5" s="88" t="s">
        <v>323</v>
      </c>
      <c r="E5" s="6">
        <f t="shared" si="1"/>
        <v>13.5</v>
      </c>
      <c r="F5" s="48">
        <v>2</v>
      </c>
      <c r="G5" s="6">
        <f t="shared" si="2"/>
        <v>6.75</v>
      </c>
      <c r="H5" s="58">
        <f t="shared" si="3"/>
        <v>6.75</v>
      </c>
      <c r="I5" s="32" t="s">
        <v>4552</v>
      </c>
      <c r="J5" s="32">
        <f>615</f>
        <v>615</v>
      </c>
      <c r="K5" s="32"/>
    </row>
    <row r="6" spans="1:12" ht="15.75">
      <c r="A6" s="8" t="s">
        <v>2658</v>
      </c>
      <c r="B6" s="87">
        <v>45567</v>
      </c>
      <c r="C6" s="85" t="s">
        <v>3415</v>
      </c>
      <c r="D6" s="86" t="s">
        <v>5529</v>
      </c>
      <c r="E6" s="6">
        <f t="shared" si="1"/>
        <v>15.58</v>
      </c>
      <c r="F6" s="48">
        <v>2</v>
      </c>
      <c r="G6" s="6">
        <f t="shared" si="2"/>
        <v>7.79</v>
      </c>
      <c r="H6" s="58">
        <f t="shared" si="3"/>
        <v>7.79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 t="s">
        <v>2658</v>
      </c>
      <c r="B7" s="87">
        <v>45568</v>
      </c>
      <c r="C7" s="85" t="s">
        <v>114</v>
      </c>
      <c r="D7" s="86" t="s">
        <v>1824</v>
      </c>
      <c r="E7" s="6">
        <f t="shared" si="1"/>
        <v>15.9</v>
      </c>
      <c r="F7" s="48">
        <v>2</v>
      </c>
      <c r="G7" s="6">
        <f t="shared" si="2"/>
        <v>7.95</v>
      </c>
      <c r="H7" s="58">
        <f t="shared" si="3"/>
        <v>7.95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87">
        <v>45568</v>
      </c>
      <c r="C8" s="85" t="s">
        <v>5693</v>
      </c>
      <c r="D8" s="86" t="s">
        <v>3411</v>
      </c>
      <c r="E8" s="6">
        <f t="shared" si="1"/>
        <v>31.2</v>
      </c>
      <c r="F8" s="48">
        <v>2</v>
      </c>
      <c r="G8" s="6">
        <f t="shared" si="2"/>
        <v>15.6</v>
      </c>
      <c r="H8" s="58">
        <f t="shared" si="3"/>
        <v>15.6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84">
        <v>45569</v>
      </c>
      <c r="C9" s="85" t="s">
        <v>336</v>
      </c>
      <c r="D9" s="88" t="s">
        <v>954</v>
      </c>
      <c r="E9" s="6">
        <f t="shared" si="1"/>
        <v>4.5</v>
      </c>
      <c r="F9" s="48">
        <v>2</v>
      </c>
      <c r="G9" s="6">
        <f t="shared" si="2"/>
        <v>2.25</v>
      </c>
      <c r="H9" s="58">
        <f t="shared" si="3"/>
        <v>2.25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84">
        <v>45569</v>
      </c>
      <c r="C10" s="85" t="s">
        <v>5694</v>
      </c>
      <c r="D10" s="86" t="s">
        <v>5695</v>
      </c>
      <c r="E10" s="6">
        <f t="shared" si="1"/>
        <v>97.77</v>
      </c>
      <c r="F10" s="48">
        <v>2</v>
      </c>
      <c r="G10" s="6">
        <f t="shared" si="2"/>
        <v>48.884999999999998</v>
      </c>
      <c r="H10" s="58">
        <f t="shared" si="3"/>
        <v>48.884999999999998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87">
        <v>45569</v>
      </c>
      <c r="C11" s="85" t="s">
        <v>5696</v>
      </c>
      <c r="D11" s="86" t="s">
        <v>692</v>
      </c>
      <c r="E11" s="6">
        <f t="shared" si="1"/>
        <v>25</v>
      </c>
      <c r="F11" s="48">
        <v>2</v>
      </c>
      <c r="G11" s="6">
        <f t="shared" si="2"/>
        <v>12.5</v>
      </c>
      <c r="H11" s="58">
        <f t="shared" si="3"/>
        <v>12.5</v>
      </c>
    </row>
    <row r="12" spans="1:12" ht="15.75">
      <c r="A12" s="8" t="s">
        <v>2658</v>
      </c>
      <c r="B12" s="84">
        <v>45569</v>
      </c>
      <c r="C12" s="85" t="s">
        <v>5697</v>
      </c>
      <c r="D12" s="86" t="s">
        <v>2200</v>
      </c>
      <c r="E12" s="6">
        <f t="shared" si="1"/>
        <v>0.66</v>
      </c>
      <c r="F12" s="48">
        <v>2</v>
      </c>
      <c r="G12" s="6">
        <f t="shared" si="2"/>
        <v>0.33</v>
      </c>
      <c r="H12" s="58">
        <f t="shared" si="3"/>
        <v>0.33</v>
      </c>
      <c r="I12" s="1" t="s">
        <v>1818</v>
      </c>
      <c r="J12" s="16">
        <f>J8-K2</f>
        <v>2697.4600000000005</v>
      </c>
      <c r="K12" s="17">
        <f t="shared" ref="K12:K13" si="4">J12/J8</f>
        <v>0.48186137906395149</v>
      </c>
    </row>
    <row r="13" spans="1:12" ht="15.75">
      <c r="A13" s="8" t="s">
        <v>2658</v>
      </c>
      <c r="B13" s="87">
        <v>45569</v>
      </c>
      <c r="C13" s="85" t="s">
        <v>1898</v>
      </c>
      <c r="D13" s="86" t="s">
        <v>1226</v>
      </c>
      <c r="E13" s="6">
        <f t="shared" si="1"/>
        <v>31.8</v>
      </c>
      <c r="F13" s="48">
        <v>2</v>
      </c>
      <c r="G13" s="6">
        <f t="shared" si="2"/>
        <v>15.9</v>
      </c>
      <c r="H13" s="58">
        <f t="shared" si="3"/>
        <v>15.9</v>
      </c>
      <c r="I13" s="1" t="s">
        <v>1821</v>
      </c>
      <c r="J13" s="16">
        <f>J9-J2</f>
        <v>1633.3800000000006</v>
      </c>
      <c r="K13" s="17">
        <f t="shared" si="4"/>
        <v>0.41296504645724053</v>
      </c>
    </row>
    <row r="14" spans="1:12" ht="15.75">
      <c r="A14" s="8" t="s">
        <v>2658</v>
      </c>
      <c r="B14" s="87">
        <v>45569</v>
      </c>
      <c r="C14" s="85" t="s">
        <v>5243</v>
      </c>
      <c r="D14" s="86" t="s">
        <v>521</v>
      </c>
      <c r="E14" s="6">
        <f t="shared" si="1"/>
        <v>2.4</v>
      </c>
      <c r="F14" s="48">
        <v>2</v>
      </c>
      <c r="G14" s="6">
        <f t="shared" si="2"/>
        <v>1.2</v>
      </c>
      <c r="H14" s="58">
        <f t="shared" si="3"/>
        <v>1.2</v>
      </c>
    </row>
    <row r="15" spans="1:12" ht="15.75">
      <c r="A15" s="8" t="s">
        <v>2658</v>
      </c>
      <c r="B15" s="84">
        <v>45570</v>
      </c>
      <c r="C15" s="85" t="s">
        <v>5698</v>
      </c>
      <c r="D15" s="86" t="s">
        <v>338</v>
      </c>
      <c r="E15" s="6">
        <f t="shared" si="1"/>
        <v>1.8</v>
      </c>
      <c r="F15" s="48">
        <v>2</v>
      </c>
      <c r="G15" s="6">
        <f t="shared" si="2"/>
        <v>0.9</v>
      </c>
      <c r="H15" s="58">
        <f t="shared" si="3"/>
        <v>0.9</v>
      </c>
    </row>
    <row r="16" spans="1:12" ht="15.75">
      <c r="A16" s="8" t="s">
        <v>2658</v>
      </c>
      <c r="B16" s="84">
        <v>45570</v>
      </c>
      <c r="C16" s="85" t="s">
        <v>5698</v>
      </c>
      <c r="D16" s="86" t="s">
        <v>338</v>
      </c>
      <c r="E16" s="6">
        <f t="shared" si="1"/>
        <v>1.8</v>
      </c>
      <c r="F16" s="48">
        <v>2</v>
      </c>
      <c r="G16" s="6">
        <f t="shared" si="2"/>
        <v>0.9</v>
      </c>
      <c r="H16" s="58">
        <f t="shared" si="3"/>
        <v>0.9</v>
      </c>
    </row>
    <row r="17" spans="1:10" ht="15.75">
      <c r="A17" s="8" t="s">
        <v>2658</v>
      </c>
      <c r="B17" s="84">
        <v>45570</v>
      </c>
      <c r="C17" s="85" t="s">
        <v>5698</v>
      </c>
      <c r="D17" s="86" t="s">
        <v>69</v>
      </c>
      <c r="E17" s="6">
        <f t="shared" si="1"/>
        <v>1.5</v>
      </c>
      <c r="F17" s="48">
        <v>2</v>
      </c>
      <c r="G17" s="6">
        <f t="shared" si="2"/>
        <v>0.75</v>
      </c>
      <c r="H17" s="58">
        <f t="shared" si="3"/>
        <v>0.75</v>
      </c>
    </row>
    <row r="18" spans="1:10" ht="15.75">
      <c r="A18" s="8" t="s">
        <v>2658</v>
      </c>
      <c r="B18" s="84">
        <v>45570</v>
      </c>
      <c r="C18" s="85" t="s">
        <v>5699</v>
      </c>
      <c r="D18" s="86" t="s">
        <v>2832</v>
      </c>
      <c r="E18" s="6">
        <f t="shared" si="1"/>
        <v>15.13</v>
      </c>
      <c r="F18" s="48">
        <v>2</v>
      </c>
      <c r="G18" s="6">
        <f t="shared" si="2"/>
        <v>7.5650000000000004</v>
      </c>
      <c r="H18" s="58">
        <f t="shared" si="3"/>
        <v>7.5650000000000004</v>
      </c>
    </row>
    <row r="19" spans="1:10" ht="15.75">
      <c r="A19" s="8" t="s">
        <v>2658</v>
      </c>
      <c r="B19" s="87">
        <v>45570</v>
      </c>
      <c r="C19" s="85" t="s">
        <v>4517</v>
      </c>
      <c r="D19" s="86" t="s">
        <v>5026</v>
      </c>
      <c r="E19" s="6">
        <f t="shared" si="1"/>
        <v>51.86</v>
      </c>
      <c r="F19" s="48">
        <v>2</v>
      </c>
      <c r="G19" s="6">
        <f t="shared" si="2"/>
        <v>25.93</v>
      </c>
      <c r="H19" s="58">
        <f t="shared" si="3"/>
        <v>25.93</v>
      </c>
    </row>
    <row r="20" spans="1:10" ht="15.75">
      <c r="A20" s="8" t="s">
        <v>2658</v>
      </c>
      <c r="B20" s="87">
        <v>45571</v>
      </c>
      <c r="C20" s="85" t="s">
        <v>3025</v>
      </c>
      <c r="D20" s="86" t="s">
        <v>817</v>
      </c>
      <c r="E20" s="6">
        <f t="shared" si="1"/>
        <v>1.4</v>
      </c>
      <c r="F20" s="48">
        <v>2</v>
      </c>
      <c r="G20" s="6">
        <f t="shared" si="2"/>
        <v>0.7</v>
      </c>
      <c r="H20" s="58">
        <f t="shared" si="3"/>
        <v>0.7</v>
      </c>
    </row>
    <row r="21" spans="1:10" ht="15.75" customHeight="1">
      <c r="A21" s="8" t="s">
        <v>2658</v>
      </c>
      <c r="B21" s="84">
        <v>45571</v>
      </c>
      <c r="C21" s="85" t="s">
        <v>3</v>
      </c>
      <c r="D21" s="86" t="s">
        <v>77</v>
      </c>
      <c r="E21" s="6">
        <f t="shared" si="1"/>
        <v>50</v>
      </c>
      <c r="F21" s="48">
        <v>2</v>
      </c>
      <c r="G21" s="6">
        <f t="shared" si="2"/>
        <v>25</v>
      </c>
      <c r="H21" s="58">
        <f t="shared" si="3"/>
        <v>25</v>
      </c>
    </row>
    <row r="22" spans="1:10" ht="15.75" customHeight="1">
      <c r="A22" s="8" t="s">
        <v>2658</v>
      </c>
      <c r="B22" s="87">
        <v>45571</v>
      </c>
      <c r="C22" s="85" t="s">
        <v>5700</v>
      </c>
      <c r="D22" s="88" t="s">
        <v>73</v>
      </c>
      <c r="E22" s="6">
        <f t="shared" si="1"/>
        <v>1.2</v>
      </c>
      <c r="F22" s="48">
        <v>2</v>
      </c>
      <c r="G22" s="6">
        <f t="shared" si="2"/>
        <v>0.6</v>
      </c>
      <c r="H22" s="58">
        <f t="shared" si="3"/>
        <v>0.6</v>
      </c>
      <c r="J22" s="36"/>
    </row>
    <row r="23" spans="1:10" ht="15.75" customHeight="1">
      <c r="A23" s="8" t="s">
        <v>2658</v>
      </c>
      <c r="B23" s="87">
        <v>45572</v>
      </c>
      <c r="C23" s="85" t="s">
        <v>5701</v>
      </c>
      <c r="D23" s="86" t="s">
        <v>484</v>
      </c>
      <c r="E23" s="6">
        <f t="shared" si="1"/>
        <v>0.46</v>
      </c>
      <c r="F23" s="48">
        <v>2</v>
      </c>
      <c r="G23" s="6">
        <f t="shared" si="2"/>
        <v>0.23</v>
      </c>
      <c r="H23" s="58">
        <f t="shared" si="3"/>
        <v>0.23</v>
      </c>
      <c r="J23" s="36"/>
    </row>
    <row r="24" spans="1:10" ht="15.75" customHeight="1">
      <c r="A24" s="8" t="s">
        <v>2658</v>
      </c>
      <c r="B24" s="87">
        <v>45573</v>
      </c>
      <c r="C24" s="85" t="s">
        <v>5702</v>
      </c>
      <c r="D24" s="86" t="s">
        <v>69</v>
      </c>
      <c r="E24" s="6">
        <f t="shared" si="1"/>
        <v>1.5</v>
      </c>
      <c r="F24" s="48">
        <v>2</v>
      </c>
      <c r="G24" s="6">
        <f t="shared" si="2"/>
        <v>0.75</v>
      </c>
      <c r="H24" s="58">
        <f t="shared" si="3"/>
        <v>0.75</v>
      </c>
    </row>
    <row r="25" spans="1:10" ht="15.75" customHeight="1">
      <c r="A25" s="8" t="s">
        <v>2658</v>
      </c>
      <c r="B25" s="87">
        <v>45573</v>
      </c>
      <c r="C25" s="85" t="s">
        <v>5466</v>
      </c>
      <c r="D25" s="86" t="s">
        <v>5579</v>
      </c>
      <c r="E25" s="6">
        <f t="shared" si="1"/>
        <v>22.42</v>
      </c>
      <c r="F25" s="48">
        <v>1</v>
      </c>
      <c r="G25" s="6">
        <f t="shared" si="2"/>
        <v>22.42</v>
      </c>
      <c r="H25" s="58">
        <f t="shared" si="3"/>
        <v>0</v>
      </c>
    </row>
    <row r="26" spans="1:10" ht="15.75" customHeight="1">
      <c r="A26" s="8" t="s">
        <v>2658</v>
      </c>
      <c r="B26" s="87">
        <v>45573</v>
      </c>
      <c r="C26" s="85" t="s">
        <v>2464</v>
      </c>
      <c r="D26" s="86" t="s">
        <v>5703</v>
      </c>
      <c r="E26" s="6">
        <f t="shared" si="1"/>
        <v>40.17</v>
      </c>
      <c r="F26" s="48">
        <v>2</v>
      </c>
      <c r="G26" s="6">
        <f t="shared" si="2"/>
        <v>20.085000000000001</v>
      </c>
      <c r="H26" s="58">
        <f t="shared" si="3"/>
        <v>20.085000000000001</v>
      </c>
    </row>
    <row r="27" spans="1:10" ht="15.75" customHeight="1">
      <c r="A27" s="8" t="s">
        <v>2658</v>
      </c>
      <c r="B27" s="84">
        <v>45573</v>
      </c>
      <c r="C27" s="85" t="s">
        <v>3496</v>
      </c>
      <c r="D27" s="86" t="s">
        <v>5704</v>
      </c>
      <c r="E27" s="6">
        <f t="shared" si="1"/>
        <v>40.549999999999997</v>
      </c>
      <c r="F27" s="48">
        <v>0</v>
      </c>
      <c r="G27" s="6" t="str">
        <f t="shared" si="2"/>
        <v/>
      </c>
      <c r="H27" s="58">
        <f t="shared" si="3"/>
        <v>40.549999999999997</v>
      </c>
    </row>
    <row r="28" spans="1:10" ht="15.75" customHeight="1">
      <c r="A28" s="8" t="s">
        <v>2658</v>
      </c>
      <c r="B28" s="87">
        <v>45573</v>
      </c>
      <c r="C28" s="85" t="s">
        <v>3397</v>
      </c>
      <c r="D28" s="86" t="s">
        <v>5705</v>
      </c>
      <c r="E28" s="6">
        <f t="shared" si="1"/>
        <v>100.35</v>
      </c>
      <c r="F28" s="48">
        <v>2</v>
      </c>
      <c r="G28" s="6">
        <f t="shared" si="2"/>
        <v>50.174999999999997</v>
      </c>
      <c r="H28" s="58">
        <f t="shared" si="3"/>
        <v>50.174999999999997</v>
      </c>
    </row>
    <row r="29" spans="1:10" ht="15.75" customHeight="1">
      <c r="A29" s="8" t="s">
        <v>2658</v>
      </c>
      <c r="B29" s="87">
        <v>45573</v>
      </c>
      <c r="C29" s="85" t="s">
        <v>4606</v>
      </c>
      <c r="D29" s="88" t="s">
        <v>5706</v>
      </c>
      <c r="E29" s="6">
        <f t="shared" si="1"/>
        <v>144.97</v>
      </c>
      <c r="F29" s="48">
        <v>2</v>
      </c>
      <c r="G29" s="6">
        <f t="shared" si="2"/>
        <v>72.484999999999999</v>
      </c>
      <c r="H29" s="58">
        <f t="shared" si="3"/>
        <v>72.484999999999999</v>
      </c>
    </row>
    <row r="30" spans="1:10" ht="15.75" customHeight="1">
      <c r="A30" s="8" t="s">
        <v>2658</v>
      </c>
      <c r="B30" s="84">
        <v>45573</v>
      </c>
      <c r="C30" s="85" t="s">
        <v>5478</v>
      </c>
      <c r="D30" s="86" t="s">
        <v>38</v>
      </c>
      <c r="E30" s="6">
        <f t="shared" si="1"/>
        <v>7.2</v>
      </c>
      <c r="F30" s="48">
        <v>2</v>
      </c>
      <c r="G30" s="6">
        <f t="shared" si="2"/>
        <v>3.6</v>
      </c>
      <c r="H30" s="58">
        <f t="shared" si="3"/>
        <v>3.6</v>
      </c>
    </row>
    <row r="31" spans="1:10" ht="15.75" customHeight="1">
      <c r="A31" s="8" t="s">
        <v>2658</v>
      </c>
      <c r="B31" s="87">
        <v>45573</v>
      </c>
      <c r="C31" s="85" t="s">
        <v>5707</v>
      </c>
      <c r="D31" s="86" t="s">
        <v>48</v>
      </c>
      <c r="E31" s="6">
        <f t="shared" si="1"/>
        <v>6.8</v>
      </c>
      <c r="F31" s="48">
        <v>2</v>
      </c>
      <c r="G31" s="6">
        <f t="shared" si="2"/>
        <v>3.4</v>
      </c>
      <c r="H31" s="58">
        <f t="shared" si="3"/>
        <v>3.4</v>
      </c>
    </row>
    <row r="32" spans="1:10" ht="15.75" customHeight="1">
      <c r="A32" s="8" t="s">
        <v>2658</v>
      </c>
      <c r="B32" s="87">
        <v>45573</v>
      </c>
      <c r="C32" s="85" t="s">
        <v>3397</v>
      </c>
      <c r="D32" s="86" t="s">
        <v>5708</v>
      </c>
      <c r="E32" s="6">
        <f t="shared" si="1"/>
        <v>7.16</v>
      </c>
      <c r="F32" s="48">
        <v>2</v>
      </c>
      <c r="G32" s="6">
        <f t="shared" si="2"/>
        <v>3.58</v>
      </c>
      <c r="H32" s="58">
        <f t="shared" si="3"/>
        <v>3.58</v>
      </c>
    </row>
    <row r="33" spans="1:8" ht="15.75" customHeight="1">
      <c r="A33" s="8" t="s">
        <v>2658</v>
      </c>
      <c r="B33" s="87">
        <v>45573</v>
      </c>
      <c r="C33" s="85" t="s">
        <v>2438</v>
      </c>
      <c r="D33" s="86" t="s">
        <v>5141</v>
      </c>
      <c r="E33" s="6">
        <f t="shared" si="1"/>
        <v>25.98</v>
      </c>
      <c r="F33" s="48">
        <v>2</v>
      </c>
      <c r="G33" s="6">
        <f t="shared" si="2"/>
        <v>12.99</v>
      </c>
      <c r="H33" s="58">
        <f t="shared" si="3"/>
        <v>12.99</v>
      </c>
    </row>
    <row r="34" spans="1:8" ht="15.75" customHeight="1">
      <c r="A34" s="8" t="s">
        <v>2658</v>
      </c>
      <c r="B34" s="87">
        <v>45573</v>
      </c>
      <c r="C34" s="85" t="s">
        <v>5709</v>
      </c>
      <c r="D34" s="86" t="s">
        <v>943</v>
      </c>
      <c r="E34" s="6">
        <f t="shared" si="1"/>
        <v>6.6</v>
      </c>
      <c r="F34" s="48">
        <v>2</v>
      </c>
      <c r="G34" s="6">
        <f t="shared" si="2"/>
        <v>3.3</v>
      </c>
      <c r="H34" s="58">
        <f t="shared" si="3"/>
        <v>3.3</v>
      </c>
    </row>
    <row r="35" spans="1:8" ht="15.75" customHeight="1">
      <c r="A35" s="8" t="s">
        <v>2658</v>
      </c>
      <c r="B35" s="87">
        <v>45573</v>
      </c>
      <c r="C35" s="85" t="s">
        <v>3496</v>
      </c>
      <c r="D35" s="86" t="s">
        <v>4523</v>
      </c>
      <c r="E35" s="6">
        <f t="shared" si="1"/>
        <v>21.8</v>
      </c>
      <c r="F35" s="48">
        <v>0</v>
      </c>
      <c r="G35" s="6" t="str">
        <f t="shared" si="2"/>
        <v/>
      </c>
      <c r="H35" s="58">
        <f t="shared" si="3"/>
        <v>21.8</v>
      </c>
    </row>
    <row r="36" spans="1:8" ht="15.75" customHeight="1">
      <c r="A36" s="8" t="s">
        <v>2658</v>
      </c>
      <c r="B36" s="87">
        <v>45573</v>
      </c>
      <c r="C36" s="85" t="s">
        <v>5709</v>
      </c>
      <c r="D36" s="86" t="s">
        <v>3281</v>
      </c>
      <c r="E36" s="6">
        <f t="shared" si="1"/>
        <v>13.6</v>
      </c>
      <c r="F36" s="48">
        <v>2</v>
      </c>
      <c r="G36" s="6">
        <f t="shared" si="2"/>
        <v>6.8</v>
      </c>
      <c r="H36" s="58">
        <f t="shared" si="3"/>
        <v>6.8</v>
      </c>
    </row>
    <row r="37" spans="1:8" ht="15.75" customHeight="1">
      <c r="A37" s="8" t="s">
        <v>2658</v>
      </c>
      <c r="B37" s="84">
        <v>45573</v>
      </c>
      <c r="C37" s="85" t="s">
        <v>5466</v>
      </c>
      <c r="D37" s="86" t="s">
        <v>5579</v>
      </c>
      <c r="E37" s="6">
        <f t="shared" si="1"/>
        <v>22.42</v>
      </c>
      <c r="F37" s="48">
        <v>0</v>
      </c>
      <c r="G37" s="6" t="str">
        <f t="shared" si="2"/>
        <v/>
      </c>
      <c r="H37" s="58">
        <f t="shared" si="3"/>
        <v>22.42</v>
      </c>
    </row>
    <row r="38" spans="1:8" ht="15.75" customHeight="1">
      <c r="A38" s="8" t="s">
        <v>2658</v>
      </c>
      <c r="B38" s="84">
        <v>45574</v>
      </c>
      <c r="C38" s="85" t="s">
        <v>3009</v>
      </c>
      <c r="D38" s="86" t="s">
        <v>5710</v>
      </c>
      <c r="E38" s="6">
        <f t="shared" si="1"/>
        <v>166.75</v>
      </c>
      <c r="F38" s="48">
        <v>0</v>
      </c>
      <c r="G38" s="6" t="str">
        <f t="shared" si="2"/>
        <v/>
      </c>
      <c r="H38" s="58">
        <f t="shared" si="3"/>
        <v>166.75</v>
      </c>
    </row>
    <row r="39" spans="1:8" ht="15.75" customHeight="1">
      <c r="A39" s="8" t="s">
        <v>2658</v>
      </c>
      <c r="B39" s="87">
        <v>45574</v>
      </c>
      <c r="C39" s="85" t="s">
        <v>5711</v>
      </c>
      <c r="D39" s="86" t="s">
        <v>71</v>
      </c>
      <c r="E39" s="6">
        <f t="shared" si="1"/>
        <v>1.3</v>
      </c>
      <c r="F39" s="48">
        <v>0</v>
      </c>
      <c r="G39" s="6" t="str">
        <f t="shared" si="2"/>
        <v/>
      </c>
      <c r="H39" s="58">
        <f t="shared" si="3"/>
        <v>1.3</v>
      </c>
    </row>
    <row r="40" spans="1:8" ht="15.75" customHeight="1">
      <c r="A40" s="8" t="s">
        <v>2658</v>
      </c>
      <c r="B40" s="84">
        <v>45574</v>
      </c>
      <c r="C40" s="85" t="s">
        <v>5477</v>
      </c>
      <c r="D40" s="86" t="s">
        <v>325</v>
      </c>
      <c r="E40" s="6">
        <f t="shared" si="1"/>
        <v>13.4</v>
      </c>
      <c r="F40" s="48">
        <v>1</v>
      </c>
      <c r="G40" s="6">
        <f t="shared" si="2"/>
        <v>13.4</v>
      </c>
      <c r="H40" s="58">
        <f t="shared" si="3"/>
        <v>0</v>
      </c>
    </row>
    <row r="41" spans="1:8" ht="15.75" customHeight="1">
      <c r="A41" s="8" t="s">
        <v>2658</v>
      </c>
      <c r="B41" s="87">
        <v>45574</v>
      </c>
      <c r="C41" s="85" t="s">
        <v>5478</v>
      </c>
      <c r="D41" s="86" t="s">
        <v>1114</v>
      </c>
      <c r="E41" s="6">
        <f t="shared" si="1"/>
        <v>3.6</v>
      </c>
      <c r="F41" s="48">
        <v>2</v>
      </c>
      <c r="G41" s="6">
        <f t="shared" si="2"/>
        <v>1.8</v>
      </c>
      <c r="H41" s="58">
        <f t="shared" si="3"/>
        <v>1.8</v>
      </c>
    </row>
    <row r="42" spans="1:8" ht="15.75" customHeight="1">
      <c r="A42" s="8" t="s">
        <v>2658</v>
      </c>
      <c r="B42" s="87">
        <v>45574</v>
      </c>
      <c r="C42" s="85" t="s">
        <v>2740</v>
      </c>
      <c r="D42" s="86" t="s">
        <v>66</v>
      </c>
      <c r="E42" s="6">
        <f t="shared" si="1"/>
        <v>2</v>
      </c>
      <c r="F42" s="48">
        <v>2</v>
      </c>
      <c r="G42" s="6">
        <f t="shared" si="2"/>
        <v>1</v>
      </c>
      <c r="H42" s="58">
        <f t="shared" si="3"/>
        <v>1</v>
      </c>
    </row>
    <row r="43" spans="1:8" ht="15.75" customHeight="1">
      <c r="A43" s="8" t="s">
        <v>2658</v>
      </c>
      <c r="B43" s="87">
        <v>45574</v>
      </c>
      <c r="C43" s="89" t="s">
        <v>5477</v>
      </c>
      <c r="D43" s="88" t="s">
        <v>919</v>
      </c>
      <c r="E43" s="6">
        <f t="shared" si="1"/>
        <v>18.899999999999999</v>
      </c>
      <c r="F43" s="48">
        <v>0</v>
      </c>
      <c r="G43" s="6" t="str">
        <f t="shared" si="2"/>
        <v/>
      </c>
      <c r="H43" s="58">
        <f t="shared" si="3"/>
        <v>18.899999999999999</v>
      </c>
    </row>
    <row r="44" spans="1:8" ht="15.75" customHeight="1">
      <c r="A44" s="8" t="s">
        <v>2658</v>
      </c>
      <c r="B44" s="84">
        <v>45574</v>
      </c>
      <c r="C44" s="85" t="s">
        <v>3397</v>
      </c>
      <c r="D44" s="86" t="s">
        <v>5712</v>
      </c>
      <c r="E44" s="6">
        <f t="shared" si="1"/>
        <v>102.91</v>
      </c>
      <c r="F44" s="48">
        <v>2</v>
      </c>
      <c r="G44" s="6">
        <f t="shared" si="2"/>
        <v>51.454999999999998</v>
      </c>
      <c r="H44" s="58">
        <f t="shared" si="3"/>
        <v>51.454999999999998</v>
      </c>
    </row>
    <row r="45" spans="1:8" ht="15.75" customHeight="1">
      <c r="A45" s="8" t="s">
        <v>2658</v>
      </c>
      <c r="B45" s="87">
        <v>45574</v>
      </c>
      <c r="C45" s="85" t="s">
        <v>3397</v>
      </c>
      <c r="D45" s="86" t="s">
        <v>5713</v>
      </c>
      <c r="E45" s="6">
        <f t="shared" si="1"/>
        <v>3.59</v>
      </c>
      <c r="F45" s="48">
        <v>2</v>
      </c>
      <c r="G45" s="6">
        <f t="shared" si="2"/>
        <v>1.7949999999999999</v>
      </c>
      <c r="H45" s="58">
        <f t="shared" si="3"/>
        <v>1.7949999999999999</v>
      </c>
    </row>
    <row r="46" spans="1:8" ht="15.75" customHeight="1">
      <c r="A46" s="8" t="s">
        <v>2658</v>
      </c>
      <c r="B46" s="87">
        <v>45575</v>
      </c>
      <c r="C46" s="85" t="s">
        <v>5714</v>
      </c>
      <c r="D46" s="86" t="s">
        <v>358</v>
      </c>
      <c r="E46" s="6">
        <f t="shared" si="1"/>
        <v>10</v>
      </c>
      <c r="F46" s="48">
        <v>2</v>
      </c>
      <c r="G46" s="6">
        <f t="shared" si="2"/>
        <v>5</v>
      </c>
      <c r="H46" s="58">
        <f t="shared" si="3"/>
        <v>5</v>
      </c>
    </row>
    <row r="47" spans="1:8" ht="15.75" customHeight="1">
      <c r="A47" s="8" t="s">
        <v>2658</v>
      </c>
      <c r="B47" s="87">
        <v>45575</v>
      </c>
      <c r="C47" s="85" t="s">
        <v>366</v>
      </c>
      <c r="D47" s="86" t="s">
        <v>5715</v>
      </c>
      <c r="E47" s="6">
        <f t="shared" si="1"/>
        <v>54.4</v>
      </c>
      <c r="F47" s="48">
        <v>2</v>
      </c>
      <c r="G47" s="6">
        <f t="shared" si="2"/>
        <v>27.2</v>
      </c>
      <c r="H47" s="58">
        <f t="shared" si="3"/>
        <v>27.2</v>
      </c>
    </row>
    <row r="48" spans="1:8" ht="15.75" customHeight="1">
      <c r="A48" s="8" t="s">
        <v>2658</v>
      </c>
      <c r="B48" s="87">
        <v>45575</v>
      </c>
      <c r="C48" s="85" t="s">
        <v>3397</v>
      </c>
      <c r="D48" s="86" t="s">
        <v>5716</v>
      </c>
      <c r="E48" s="6">
        <f t="shared" si="1"/>
        <v>3.98</v>
      </c>
      <c r="F48" s="48">
        <v>2</v>
      </c>
      <c r="G48" s="6">
        <f t="shared" si="2"/>
        <v>1.99</v>
      </c>
      <c r="H48" s="58">
        <f t="shared" si="3"/>
        <v>1.99</v>
      </c>
    </row>
    <row r="49" spans="1:8" ht="15.75" customHeight="1">
      <c r="A49" s="8" t="s">
        <v>2658</v>
      </c>
      <c r="B49" s="87">
        <v>45576</v>
      </c>
      <c r="C49" s="85" t="s">
        <v>5717</v>
      </c>
      <c r="D49" s="86" t="s">
        <v>5718</v>
      </c>
      <c r="E49" s="6">
        <f t="shared" si="1"/>
        <v>63.24</v>
      </c>
      <c r="F49" s="48">
        <v>2</v>
      </c>
      <c r="G49" s="6">
        <f t="shared" si="2"/>
        <v>31.62</v>
      </c>
      <c r="H49" s="58">
        <f t="shared" si="3"/>
        <v>31.62</v>
      </c>
    </row>
    <row r="50" spans="1:8" ht="15.75" customHeight="1">
      <c r="A50" s="8" t="s">
        <v>2658</v>
      </c>
      <c r="B50" s="87">
        <v>45576</v>
      </c>
      <c r="C50" s="85" t="s">
        <v>5719</v>
      </c>
      <c r="D50" s="86" t="s">
        <v>4523</v>
      </c>
      <c r="E50" s="6">
        <f t="shared" si="1"/>
        <v>21.8</v>
      </c>
      <c r="F50" s="48">
        <v>2</v>
      </c>
      <c r="G50" s="6">
        <f t="shared" si="2"/>
        <v>10.9</v>
      </c>
      <c r="H50" s="58">
        <f t="shared" si="3"/>
        <v>10.9</v>
      </c>
    </row>
    <row r="51" spans="1:8" ht="15.75" customHeight="1">
      <c r="A51" s="8" t="s">
        <v>2658</v>
      </c>
      <c r="B51" s="84">
        <v>45576</v>
      </c>
      <c r="C51" s="85" t="s">
        <v>3415</v>
      </c>
      <c r="D51" s="86" t="s">
        <v>4423</v>
      </c>
      <c r="E51" s="6">
        <f t="shared" si="1"/>
        <v>7.67</v>
      </c>
      <c r="F51" s="48">
        <v>2</v>
      </c>
      <c r="G51" s="6">
        <f t="shared" si="2"/>
        <v>3.835</v>
      </c>
      <c r="H51" s="58">
        <f t="shared" si="3"/>
        <v>3.835</v>
      </c>
    </row>
    <row r="52" spans="1:8" ht="15.75" customHeight="1">
      <c r="A52" s="8" t="s">
        <v>2658</v>
      </c>
      <c r="B52" s="87">
        <v>45576</v>
      </c>
      <c r="C52" s="85" t="s">
        <v>5720</v>
      </c>
      <c r="D52" s="86" t="s">
        <v>692</v>
      </c>
      <c r="E52" s="6">
        <f t="shared" si="1"/>
        <v>25</v>
      </c>
      <c r="F52" s="48">
        <v>2</v>
      </c>
      <c r="G52" s="6">
        <f t="shared" si="2"/>
        <v>12.5</v>
      </c>
      <c r="H52" s="58">
        <f t="shared" si="3"/>
        <v>12.5</v>
      </c>
    </row>
    <row r="53" spans="1:8" ht="15.75" customHeight="1">
      <c r="A53" s="8" t="s">
        <v>2658</v>
      </c>
      <c r="B53" s="84">
        <v>45576</v>
      </c>
      <c r="C53" s="85" t="s">
        <v>5478</v>
      </c>
      <c r="D53" s="86" t="s">
        <v>1114</v>
      </c>
      <c r="E53" s="6">
        <f t="shared" si="1"/>
        <v>3.6</v>
      </c>
      <c r="F53" s="48">
        <v>2</v>
      </c>
      <c r="G53" s="6">
        <f t="shared" si="2"/>
        <v>1.8</v>
      </c>
      <c r="H53" s="58">
        <f t="shared" si="3"/>
        <v>1.8</v>
      </c>
    </row>
    <row r="54" spans="1:8" ht="15.75" customHeight="1">
      <c r="A54" s="8" t="s">
        <v>2658</v>
      </c>
      <c r="B54" s="87">
        <v>45576</v>
      </c>
      <c r="C54" s="85" t="s">
        <v>3397</v>
      </c>
      <c r="D54" s="86" t="s">
        <v>316</v>
      </c>
      <c r="E54" s="6">
        <f t="shared" si="1"/>
        <v>25.5</v>
      </c>
      <c r="F54" s="48">
        <v>2</v>
      </c>
      <c r="G54" s="6">
        <f t="shared" si="2"/>
        <v>12.75</v>
      </c>
      <c r="H54" s="58">
        <f t="shared" si="3"/>
        <v>12.75</v>
      </c>
    </row>
    <row r="55" spans="1:8" ht="15.75" customHeight="1">
      <c r="A55" s="8" t="s">
        <v>2658</v>
      </c>
      <c r="B55" s="84">
        <v>45576</v>
      </c>
      <c r="C55" s="85" t="s">
        <v>5721</v>
      </c>
      <c r="D55" s="86" t="s">
        <v>2683</v>
      </c>
      <c r="E55" s="6">
        <f t="shared" si="1"/>
        <v>34.1</v>
      </c>
      <c r="F55" s="48">
        <v>2</v>
      </c>
      <c r="G55" s="6">
        <f t="shared" si="2"/>
        <v>17.05</v>
      </c>
      <c r="H55" s="58">
        <f t="shared" si="3"/>
        <v>17.05</v>
      </c>
    </row>
    <row r="56" spans="1:8" ht="15.75" customHeight="1">
      <c r="A56" s="8" t="s">
        <v>2658</v>
      </c>
      <c r="B56" s="87">
        <v>45577</v>
      </c>
      <c r="C56" s="85" t="s">
        <v>5722</v>
      </c>
      <c r="D56" s="86" t="s">
        <v>3011</v>
      </c>
      <c r="E56" s="6">
        <f t="shared" si="1"/>
        <v>45</v>
      </c>
      <c r="F56" s="48">
        <v>2</v>
      </c>
      <c r="G56" s="6">
        <f t="shared" si="2"/>
        <v>22.5</v>
      </c>
      <c r="H56" s="58">
        <f t="shared" si="3"/>
        <v>22.5</v>
      </c>
    </row>
    <row r="57" spans="1:8" ht="15.75" customHeight="1">
      <c r="A57" s="8" t="s">
        <v>2658</v>
      </c>
      <c r="B57" s="84">
        <v>45578</v>
      </c>
      <c r="C57" s="85" t="s">
        <v>5709</v>
      </c>
      <c r="D57" s="86" t="s">
        <v>943</v>
      </c>
      <c r="E57" s="6">
        <f t="shared" si="1"/>
        <v>6.6</v>
      </c>
      <c r="F57" s="48">
        <v>2</v>
      </c>
      <c r="G57" s="6">
        <f t="shared" si="2"/>
        <v>3.3</v>
      </c>
      <c r="H57" s="58">
        <f t="shared" si="3"/>
        <v>3.3</v>
      </c>
    </row>
    <row r="58" spans="1:8" ht="15.75" customHeight="1">
      <c r="A58" s="8" t="s">
        <v>2658</v>
      </c>
      <c r="B58" s="84">
        <v>45578</v>
      </c>
      <c r="C58" s="85" t="s">
        <v>5693</v>
      </c>
      <c r="D58" s="86" t="s">
        <v>3239</v>
      </c>
      <c r="E58" s="6">
        <f t="shared" si="1"/>
        <v>28.6</v>
      </c>
      <c r="F58" s="48">
        <v>2</v>
      </c>
      <c r="G58" s="6">
        <f t="shared" si="2"/>
        <v>14.3</v>
      </c>
      <c r="H58" s="58">
        <f t="shared" si="3"/>
        <v>14.3</v>
      </c>
    </row>
    <row r="59" spans="1:8" ht="15.75" customHeight="1">
      <c r="A59" s="8" t="s">
        <v>2658</v>
      </c>
      <c r="B59" s="87">
        <v>45578</v>
      </c>
      <c r="C59" s="85" t="s">
        <v>5723</v>
      </c>
      <c r="D59" s="86" t="s">
        <v>61</v>
      </c>
      <c r="E59" s="6">
        <f t="shared" si="1"/>
        <v>2.7</v>
      </c>
      <c r="F59" s="48">
        <v>2</v>
      </c>
      <c r="G59" s="6">
        <f t="shared" si="2"/>
        <v>1.35</v>
      </c>
      <c r="H59" s="58">
        <f t="shared" si="3"/>
        <v>1.35</v>
      </c>
    </row>
    <row r="60" spans="1:8" ht="15.75" customHeight="1">
      <c r="A60" s="8" t="s">
        <v>2658</v>
      </c>
      <c r="B60" s="84">
        <v>45578</v>
      </c>
      <c r="C60" s="85" t="s">
        <v>5477</v>
      </c>
      <c r="D60" s="86" t="s">
        <v>325</v>
      </c>
      <c r="E60" s="6">
        <f t="shared" si="1"/>
        <v>13.4</v>
      </c>
      <c r="F60" s="48">
        <v>2</v>
      </c>
      <c r="G60" s="6">
        <f t="shared" si="2"/>
        <v>6.7</v>
      </c>
      <c r="H60" s="58">
        <f t="shared" si="3"/>
        <v>6.7</v>
      </c>
    </row>
    <row r="61" spans="1:8" ht="15.75" customHeight="1">
      <c r="A61" s="8" t="s">
        <v>2658</v>
      </c>
      <c r="B61" s="84">
        <v>45578</v>
      </c>
      <c r="C61" s="85" t="s">
        <v>5478</v>
      </c>
      <c r="D61" s="86" t="s">
        <v>792</v>
      </c>
      <c r="E61" s="6">
        <f t="shared" si="1"/>
        <v>4</v>
      </c>
      <c r="F61" s="48">
        <v>2</v>
      </c>
      <c r="G61" s="6">
        <f t="shared" si="2"/>
        <v>2</v>
      </c>
      <c r="H61" s="58">
        <f t="shared" si="3"/>
        <v>2</v>
      </c>
    </row>
    <row r="62" spans="1:8" ht="15.75" customHeight="1">
      <c r="A62" s="8" t="s">
        <v>2658</v>
      </c>
      <c r="B62" s="87">
        <v>45578</v>
      </c>
      <c r="C62" s="85" t="s">
        <v>3397</v>
      </c>
      <c r="D62" s="86" t="s">
        <v>3032</v>
      </c>
      <c r="E62" s="6">
        <f t="shared" si="1"/>
        <v>3.53</v>
      </c>
      <c r="F62" s="48">
        <v>2</v>
      </c>
      <c r="G62" s="6">
        <f t="shared" si="2"/>
        <v>1.7649999999999999</v>
      </c>
      <c r="H62" s="58">
        <f t="shared" si="3"/>
        <v>1.7649999999999999</v>
      </c>
    </row>
    <row r="63" spans="1:8" ht="15.75" customHeight="1">
      <c r="A63" s="8" t="s">
        <v>2658</v>
      </c>
      <c r="B63" s="87">
        <v>45578</v>
      </c>
      <c r="C63" s="85" t="s">
        <v>5477</v>
      </c>
      <c r="D63" s="86" t="s">
        <v>1451</v>
      </c>
      <c r="E63" s="6">
        <f t="shared" si="1"/>
        <v>23.9</v>
      </c>
      <c r="F63" s="48">
        <v>2</v>
      </c>
      <c r="G63" s="6">
        <f t="shared" si="2"/>
        <v>11.95</v>
      </c>
      <c r="H63" s="58">
        <f t="shared" si="3"/>
        <v>11.95</v>
      </c>
    </row>
    <row r="64" spans="1:8" ht="15.75" customHeight="1">
      <c r="A64" s="8" t="s">
        <v>2658</v>
      </c>
      <c r="B64" s="87">
        <v>45578</v>
      </c>
      <c r="C64" s="85" t="s">
        <v>5724</v>
      </c>
      <c r="D64" s="86" t="s">
        <v>5725</v>
      </c>
      <c r="E64" s="6">
        <f t="shared" si="1"/>
        <v>228.74</v>
      </c>
      <c r="F64" s="48">
        <v>2</v>
      </c>
      <c r="G64" s="6">
        <f t="shared" si="2"/>
        <v>114.37</v>
      </c>
      <c r="H64" s="58">
        <f t="shared" si="3"/>
        <v>114.37</v>
      </c>
    </row>
    <row r="65" spans="1:8" ht="15.75" customHeight="1">
      <c r="A65" s="8" t="s">
        <v>2658</v>
      </c>
      <c r="B65" s="87">
        <v>45579</v>
      </c>
      <c r="C65" s="85" t="s">
        <v>5720</v>
      </c>
      <c r="D65" s="86" t="s">
        <v>1104</v>
      </c>
      <c r="E65" s="6">
        <f t="shared" si="1"/>
        <v>28.7</v>
      </c>
      <c r="F65" s="48">
        <v>2</v>
      </c>
      <c r="G65" s="6">
        <f t="shared" si="2"/>
        <v>14.35</v>
      </c>
      <c r="H65" s="58">
        <f t="shared" si="3"/>
        <v>14.35</v>
      </c>
    </row>
    <row r="66" spans="1:8" ht="15.75" customHeight="1">
      <c r="A66" s="8" t="s">
        <v>2658</v>
      </c>
      <c r="B66" s="84">
        <v>45579</v>
      </c>
      <c r="C66" s="85" t="s">
        <v>4125</v>
      </c>
      <c r="D66" s="86" t="s">
        <v>346</v>
      </c>
      <c r="E66" s="6">
        <f t="shared" si="1"/>
        <v>2.5</v>
      </c>
      <c r="F66" s="48">
        <v>2</v>
      </c>
      <c r="G66" s="6">
        <f t="shared" si="2"/>
        <v>1.25</v>
      </c>
      <c r="H66" s="58">
        <f t="shared" si="3"/>
        <v>1.25</v>
      </c>
    </row>
    <row r="67" spans="1:8" ht="15.75" customHeight="1">
      <c r="A67" s="8" t="s">
        <v>2658</v>
      </c>
      <c r="B67" s="87">
        <v>45579</v>
      </c>
      <c r="C67" s="85" t="s">
        <v>5726</v>
      </c>
      <c r="D67" s="86" t="s">
        <v>5716</v>
      </c>
      <c r="E67" s="6">
        <f t="shared" si="1"/>
        <v>3.98</v>
      </c>
      <c r="F67" s="48">
        <v>2</v>
      </c>
      <c r="G67" s="6">
        <f t="shared" si="2"/>
        <v>1.99</v>
      </c>
      <c r="H67" s="58">
        <f t="shared" si="3"/>
        <v>1.99</v>
      </c>
    </row>
    <row r="68" spans="1:8" ht="15.75" customHeight="1">
      <c r="A68" s="8" t="s">
        <v>2658</v>
      </c>
      <c r="B68" s="87">
        <v>45580</v>
      </c>
      <c r="C68" s="85" t="s">
        <v>5727</v>
      </c>
      <c r="D68" s="86" t="s">
        <v>5323</v>
      </c>
      <c r="E68" s="6">
        <f t="shared" si="1"/>
        <v>15.33</v>
      </c>
      <c r="F68" s="48">
        <v>2</v>
      </c>
      <c r="G68" s="6">
        <f t="shared" si="2"/>
        <v>7.665</v>
      </c>
      <c r="H68" s="58">
        <f t="shared" si="3"/>
        <v>7.665</v>
      </c>
    </row>
    <row r="69" spans="1:8" ht="15.75" customHeight="1">
      <c r="A69" s="8" t="s">
        <v>2658</v>
      </c>
      <c r="B69" s="84">
        <v>45581</v>
      </c>
      <c r="C69" s="85" t="s">
        <v>5728</v>
      </c>
      <c r="D69" s="86" t="s">
        <v>5729</v>
      </c>
      <c r="E69" s="6">
        <f t="shared" si="1"/>
        <v>7.08</v>
      </c>
      <c r="F69" s="48">
        <v>2</v>
      </c>
      <c r="G69" s="6">
        <f t="shared" si="2"/>
        <v>3.54</v>
      </c>
      <c r="H69" s="58">
        <f t="shared" si="3"/>
        <v>3.54</v>
      </c>
    </row>
    <row r="70" spans="1:8" ht="15.75" customHeight="1">
      <c r="A70" s="8" t="s">
        <v>2658</v>
      </c>
      <c r="B70" s="84">
        <v>45582</v>
      </c>
      <c r="C70" s="85" t="s">
        <v>2452</v>
      </c>
      <c r="D70" s="86" t="s">
        <v>353</v>
      </c>
      <c r="E70" s="6">
        <f t="shared" si="1"/>
        <v>9</v>
      </c>
      <c r="F70" s="48">
        <v>2</v>
      </c>
      <c r="G70" s="6">
        <f t="shared" si="2"/>
        <v>4.5</v>
      </c>
      <c r="H70" s="58">
        <f t="shared" si="3"/>
        <v>4.5</v>
      </c>
    </row>
    <row r="71" spans="1:8" ht="15.75" customHeight="1">
      <c r="A71" s="8" t="s">
        <v>2658</v>
      </c>
      <c r="B71" s="87">
        <v>45582</v>
      </c>
      <c r="C71" s="85" t="s">
        <v>3169</v>
      </c>
      <c r="D71" s="86" t="s">
        <v>5401</v>
      </c>
      <c r="E71" s="6">
        <f t="shared" si="1"/>
        <v>29.33</v>
      </c>
      <c r="F71" s="48">
        <v>2</v>
      </c>
      <c r="G71" s="6">
        <f t="shared" si="2"/>
        <v>14.664999999999999</v>
      </c>
      <c r="H71" s="58">
        <f t="shared" si="3"/>
        <v>14.664999999999999</v>
      </c>
    </row>
    <row r="72" spans="1:8" ht="15.75" customHeight="1">
      <c r="A72" s="8" t="s">
        <v>2658</v>
      </c>
      <c r="B72" s="87">
        <v>45582</v>
      </c>
      <c r="C72" s="85" t="s">
        <v>5730</v>
      </c>
      <c r="D72" s="86" t="s">
        <v>5731</v>
      </c>
      <c r="E72" s="6">
        <f t="shared" si="1"/>
        <v>112</v>
      </c>
      <c r="F72" s="48">
        <v>2</v>
      </c>
      <c r="G72" s="6">
        <f t="shared" si="2"/>
        <v>56</v>
      </c>
      <c r="H72" s="58">
        <f t="shared" si="3"/>
        <v>56</v>
      </c>
    </row>
    <row r="73" spans="1:8" ht="15.75" customHeight="1">
      <c r="A73" s="8" t="s">
        <v>2658</v>
      </c>
      <c r="B73" s="84">
        <v>45582</v>
      </c>
      <c r="C73" s="85" t="s">
        <v>1010</v>
      </c>
      <c r="D73" s="86" t="s">
        <v>1174</v>
      </c>
      <c r="E73" s="6">
        <f t="shared" si="1"/>
        <v>23.7</v>
      </c>
      <c r="F73" s="48">
        <v>2</v>
      </c>
      <c r="G73" s="6">
        <f t="shared" si="2"/>
        <v>11.85</v>
      </c>
      <c r="H73" s="58">
        <f t="shared" si="3"/>
        <v>11.85</v>
      </c>
    </row>
    <row r="74" spans="1:8" ht="15.75" customHeight="1">
      <c r="A74" s="8" t="s">
        <v>2658</v>
      </c>
      <c r="B74" s="84">
        <v>45582</v>
      </c>
      <c r="C74" s="85" t="s">
        <v>3397</v>
      </c>
      <c r="D74" s="86" t="s">
        <v>5732</v>
      </c>
      <c r="E74" s="6">
        <f t="shared" si="1"/>
        <v>28.83</v>
      </c>
      <c r="F74" s="48">
        <v>2</v>
      </c>
      <c r="G74" s="6">
        <f t="shared" si="2"/>
        <v>14.414999999999999</v>
      </c>
      <c r="H74" s="58">
        <f t="shared" si="3"/>
        <v>14.414999999999999</v>
      </c>
    </row>
    <row r="75" spans="1:8" ht="15.75" customHeight="1">
      <c r="A75" s="8" t="s">
        <v>2658</v>
      </c>
      <c r="B75" s="84">
        <v>45582</v>
      </c>
      <c r="C75" s="85" t="s">
        <v>882</v>
      </c>
      <c r="D75" s="86" t="s">
        <v>471</v>
      </c>
      <c r="E75" s="6">
        <f t="shared" si="1"/>
        <v>20</v>
      </c>
      <c r="F75" s="48">
        <v>2</v>
      </c>
      <c r="G75" s="6">
        <f t="shared" si="2"/>
        <v>10</v>
      </c>
      <c r="H75" s="58">
        <f t="shared" si="3"/>
        <v>10</v>
      </c>
    </row>
    <row r="76" spans="1:8" ht="15.75" customHeight="1">
      <c r="A76" s="8" t="s">
        <v>2658</v>
      </c>
      <c r="B76" s="87">
        <v>45583</v>
      </c>
      <c r="C76" s="85" t="s">
        <v>5733</v>
      </c>
      <c r="D76" s="86" t="s">
        <v>358</v>
      </c>
      <c r="E76" s="6">
        <f t="shared" si="1"/>
        <v>10</v>
      </c>
      <c r="F76" s="48">
        <v>2</v>
      </c>
      <c r="G76" s="6">
        <f t="shared" si="2"/>
        <v>5</v>
      </c>
      <c r="H76" s="58">
        <f t="shared" si="3"/>
        <v>5</v>
      </c>
    </row>
    <row r="77" spans="1:8" ht="15.75" customHeight="1">
      <c r="A77" s="8" t="s">
        <v>2658</v>
      </c>
      <c r="B77" s="87">
        <v>45583</v>
      </c>
      <c r="C77" s="85" t="s">
        <v>443</v>
      </c>
      <c r="D77" s="86" t="s">
        <v>3417</v>
      </c>
      <c r="E77" s="6">
        <f t="shared" si="1"/>
        <v>22.1</v>
      </c>
      <c r="F77" s="48">
        <v>2</v>
      </c>
      <c r="G77" s="6">
        <f t="shared" si="2"/>
        <v>11.05</v>
      </c>
      <c r="H77" s="58">
        <f t="shared" si="3"/>
        <v>11.05</v>
      </c>
    </row>
    <row r="78" spans="1:8" ht="15.75" customHeight="1">
      <c r="A78" s="8" t="s">
        <v>2658</v>
      </c>
      <c r="B78" s="84">
        <v>45583</v>
      </c>
      <c r="C78" s="85" t="s">
        <v>3959</v>
      </c>
      <c r="D78" s="86" t="s">
        <v>5618</v>
      </c>
      <c r="E78" s="6">
        <f t="shared" si="1"/>
        <v>185.3</v>
      </c>
      <c r="F78" s="48">
        <v>2</v>
      </c>
      <c r="G78" s="6">
        <f t="shared" si="2"/>
        <v>92.65</v>
      </c>
      <c r="H78" s="58">
        <f t="shared" si="3"/>
        <v>92.65</v>
      </c>
    </row>
    <row r="79" spans="1:8" ht="15.75" customHeight="1">
      <c r="A79" s="8" t="s">
        <v>2658</v>
      </c>
      <c r="B79" s="87">
        <v>45583</v>
      </c>
      <c r="C79" s="85" t="s">
        <v>3916</v>
      </c>
      <c r="D79" s="86" t="s">
        <v>749</v>
      </c>
      <c r="E79" s="6">
        <f t="shared" si="1"/>
        <v>70</v>
      </c>
      <c r="F79" s="48">
        <v>2</v>
      </c>
      <c r="G79" s="6">
        <f t="shared" si="2"/>
        <v>35</v>
      </c>
      <c r="H79" s="58">
        <f t="shared" si="3"/>
        <v>35</v>
      </c>
    </row>
    <row r="80" spans="1:8" ht="15.75" customHeight="1">
      <c r="A80" s="8" t="s">
        <v>2658</v>
      </c>
      <c r="B80" s="87">
        <v>45584</v>
      </c>
      <c r="C80" s="85" t="s">
        <v>5734</v>
      </c>
      <c r="D80" s="86" t="s">
        <v>329</v>
      </c>
      <c r="E80" s="6">
        <f t="shared" si="1"/>
        <v>2.8</v>
      </c>
      <c r="F80" s="48">
        <v>2</v>
      </c>
      <c r="G80" s="6">
        <f t="shared" si="2"/>
        <v>1.4</v>
      </c>
      <c r="H80" s="58">
        <f t="shared" si="3"/>
        <v>1.4</v>
      </c>
    </row>
    <row r="81" spans="1:8" ht="15.75" customHeight="1">
      <c r="A81" s="8" t="s">
        <v>2658</v>
      </c>
      <c r="B81" s="87">
        <v>45584</v>
      </c>
      <c r="C81" s="85" t="s">
        <v>5440</v>
      </c>
      <c r="D81" s="86" t="s">
        <v>270</v>
      </c>
      <c r="E81" s="6">
        <f t="shared" si="1"/>
        <v>3</v>
      </c>
      <c r="F81" s="48">
        <v>2</v>
      </c>
      <c r="G81" s="6">
        <f t="shared" si="2"/>
        <v>1.5</v>
      </c>
      <c r="H81" s="58">
        <f t="shared" si="3"/>
        <v>1.5</v>
      </c>
    </row>
    <row r="82" spans="1:8" ht="15.75" customHeight="1">
      <c r="A82" s="8" t="s">
        <v>2658</v>
      </c>
      <c r="B82" s="84">
        <v>45584</v>
      </c>
      <c r="C82" s="85" t="s">
        <v>5734</v>
      </c>
      <c r="D82" s="86" t="s">
        <v>329</v>
      </c>
      <c r="E82" s="6">
        <f t="shared" si="1"/>
        <v>2.8</v>
      </c>
      <c r="F82" s="48">
        <v>2</v>
      </c>
      <c r="G82" s="6">
        <f t="shared" si="2"/>
        <v>1.4</v>
      </c>
      <c r="H82" s="58">
        <f t="shared" si="3"/>
        <v>1.4</v>
      </c>
    </row>
    <row r="83" spans="1:8" ht="15.75" customHeight="1">
      <c r="A83" s="8" t="s">
        <v>2658</v>
      </c>
      <c r="B83" s="87">
        <v>45584</v>
      </c>
      <c r="C83" s="85" t="s">
        <v>5378</v>
      </c>
      <c r="D83" s="86" t="s">
        <v>1957</v>
      </c>
      <c r="E83" s="6">
        <f t="shared" si="1"/>
        <v>52</v>
      </c>
      <c r="F83" s="48">
        <v>2</v>
      </c>
      <c r="G83" s="6">
        <f t="shared" si="2"/>
        <v>26</v>
      </c>
      <c r="H83" s="58">
        <f t="shared" si="3"/>
        <v>26</v>
      </c>
    </row>
    <row r="84" spans="1:8" ht="15.75" customHeight="1">
      <c r="A84" s="8" t="s">
        <v>2658</v>
      </c>
      <c r="B84" s="87">
        <v>45584</v>
      </c>
      <c r="C84" s="85" t="s">
        <v>5735</v>
      </c>
      <c r="D84" s="86" t="s">
        <v>3129</v>
      </c>
      <c r="E84" s="6">
        <f t="shared" si="1"/>
        <v>0.9</v>
      </c>
      <c r="F84" s="48">
        <v>2</v>
      </c>
      <c r="G84" s="6">
        <f t="shared" si="2"/>
        <v>0.45</v>
      </c>
      <c r="H84" s="58">
        <f t="shared" si="3"/>
        <v>0.45</v>
      </c>
    </row>
    <row r="85" spans="1:8" ht="15.75" customHeight="1">
      <c r="A85" s="8" t="s">
        <v>2658</v>
      </c>
      <c r="B85" s="87">
        <v>45584</v>
      </c>
      <c r="C85" s="85" t="s">
        <v>5402</v>
      </c>
      <c r="D85" s="86" t="s">
        <v>249</v>
      </c>
      <c r="E85" s="6">
        <f t="shared" si="1"/>
        <v>8</v>
      </c>
      <c r="F85" s="48">
        <v>2</v>
      </c>
      <c r="G85" s="6">
        <f t="shared" si="2"/>
        <v>4</v>
      </c>
      <c r="H85" s="58">
        <f t="shared" si="3"/>
        <v>4</v>
      </c>
    </row>
    <row r="86" spans="1:8" ht="15.75" customHeight="1">
      <c r="A86" s="8" t="s">
        <v>2658</v>
      </c>
      <c r="B86" s="84">
        <v>45584</v>
      </c>
      <c r="C86" s="85" t="s">
        <v>5734</v>
      </c>
      <c r="D86" s="86" t="s">
        <v>1099</v>
      </c>
      <c r="E86" s="6">
        <f t="shared" si="1"/>
        <v>2.2000000000000002</v>
      </c>
      <c r="F86" s="48">
        <v>2</v>
      </c>
      <c r="G86" s="6">
        <f t="shared" si="2"/>
        <v>1.1000000000000001</v>
      </c>
      <c r="H86" s="58">
        <f t="shared" si="3"/>
        <v>1.1000000000000001</v>
      </c>
    </row>
    <row r="87" spans="1:8" ht="15.75" customHeight="1">
      <c r="A87" s="8" t="s">
        <v>2658</v>
      </c>
      <c r="B87" s="84">
        <v>45585</v>
      </c>
      <c r="C87" s="85" t="s">
        <v>3025</v>
      </c>
      <c r="D87" s="86" t="s">
        <v>4465</v>
      </c>
      <c r="E87" s="6">
        <f t="shared" si="1"/>
        <v>20.149999999999999</v>
      </c>
      <c r="F87" s="48">
        <v>2</v>
      </c>
      <c r="G87" s="6">
        <f t="shared" si="2"/>
        <v>10.074999999999999</v>
      </c>
      <c r="H87" s="58">
        <f t="shared" si="3"/>
        <v>10.074999999999999</v>
      </c>
    </row>
    <row r="88" spans="1:8" ht="15.75" customHeight="1">
      <c r="A88" s="8" t="s">
        <v>2658</v>
      </c>
      <c r="B88" s="84">
        <v>45585</v>
      </c>
      <c r="C88" s="85" t="s">
        <v>5664</v>
      </c>
      <c r="D88" s="86" t="s">
        <v>5736</v>
      </c>
      <c r="E88" s="6">
        <f t="shared" si="1"/>
        <v>29.99</v>
      </c>
      <c r="F88" s="48">
        <v>2</v>
      </c>
      <c r="G88" s="6">
        <f t="shared" si="2"/>
        <v>14.994999999999999</v>
      </c>
      <c r="H88" s="58">
        <f t="shared" si="3"/>
        <v>14.994999999999999</v>
      </c>
    </row>
    <row r="89" spans="1:8" ht="15.75" customHeight="1">
      <c r="A89" s="8" t="s">
        <v>2658</v>
      </c>
      <c r="B89" s="84">
        <v>45586</v>
      </c>
      <c r="C89" s="85" t="s">
        <v>5737</v>
      </c>
      <c r="D89" s="88" t="s">
        <v>358</v>
      </c>
      <c r="E89" s="6">
        <f t="shared" si="1"/>
        <v>10</v>
      </c>
      <c r="F89" s="48">
        <v>2</v>
      </c>
      <c r="G89" s="6">
        <f t="shared" si="2"/>
        <v>5</v>
      </c>
      <c r="H89" s="58">
        <f t="shared" si="3"/>
        <v>5</v>
      </c>
    </row>
    <row r="90" spans="1:8" ht="15.75" customHeight="1">
      <c r="A90" s="8" t="s">
        <v>2658</v>
      </c>
      <c r="B90" s="84">
        <v>45586</v>
      </c>
      <c r="C90" s="85" t="s">
        <v>5738</v>
      </c>
      <c r="D90" s="86" t="s">
        <v>5025</v>
      </c>
      <c r="E90" s="6">
        <f t="shared" si="1"/>
        <v>2.1800000000000002</v>
      </c>
      <c r="F90" s="48">
        <v>2</v>
      </c>
      <c r="G90" s="6">
        <f t="shared" si="2"/>
        <v>1.0900000000000001</v>
      </c>
      <c r="H90" s="58">
        <f t="shared" si="3"/>
        <v>1.0900000000000001</v>
      </c>
    </row>
    <row r="91" spans="1:8" ht="15.75" customHeight="1">
      <c r="A91" s="8" t="s">
        <v>2658</v>
      </c>
      <c r="B91" s="87">
        <v>45586</v>
      </c>
      <c r="C91" s="85" t="s">
        <v>3496</v>
      </c>
      <c r="D91" s="86" t="s">
        <v>5739</v>
      </c>
      <c r="E91" s="6">
        <f t="shared" si="1"/>
        <v>43.6</v>
      </c>
      <c r="F91" s="48">
        <v>0</v>
      </c>
      <c r="G91" s="6" t="str">
        <f t="shared" si="2"/>
        <v/>
      </c>
      <c r="H91" s="58">
        <f t="shared" si="3"/>
        <v>43.6</v>
      </c>
    </row>
    <row r="92" spans="1:8" ht="15.75" customHeight="1">
      <c r="A92" s="8" t="s">
        <v>2658</v>
      </c>
      <c r="B92" s="87">
        <v>45586</v>
      </c>
      <c r="C92" s="85" t="s">
        <v>4022</v>
      </c>
      <c r="D92" s="86" t="s">
        <v>2956</v>
      </c>
      <c r="E92" s="6">
        <f t="shared" si="1"/>
        <v>19.7</v>
      </c>
      <c r="F92" s="48">
        <v>2</v>
      </c>
      <c r="G92" s="6">
        <f t="shared" si="2"/>
        <v>9.85</v>
      </c>
      <c r="H92" s="58">
        <f t="shared" si="3"/>
        <v>9.85</v>
      </c>
    </row>
    <row r="93" spans="1:8" ht="15.75" customHeight="1">
      <c r="A93" s="8" t="s">
        <v>2658</v>
      </c>
      <c r="B93" s="87">
        <v>45586</v>
      </c>
      <c r="C93" s="85" t="s">
        <v>3496</v>
      </c>
      <c r="D93" s="88" t="s">
        <v>4523</v>
      </c>
      <c r="E93" s="6">
        <f t="shared" si="1"/>
        <v>21.8</v>
      </c>
      <c r="F93" s="48">
        <v>0</v>
      </c>
      <c r="G93" s="6" t="str">
        <f t="shared" si="2"/>
        <v/>
      </c>
      <c r="H93" s="58">
        <f t="shared" si="3"/>
        <v>21.8</v>
      </c>
    </row>
    <row r="94" spans="1:8" ht="15.75" customHeight="1">
      <c r="A94" s="8" t="s">
        <v>2658</v>
      </c>
      <c r="B94" s="87">
        <v>45588</v>
      </c>
      <c r="C94" s="85" t="s">
        <v>5740</v>
      </c>
      <c r="D94" s="86" t="s">
        <v>2318</v>
      </c>
      <c r="E94" s="6">
        <f t="shared" si="1"/>
        <v>12.2</v>
      </c>
      <c r="F94" s="48">
        <v>2</v>
      </c>
      <c r="G94" s="6">
        <f t="shared" si="2"/>
        <v>6.1</v>
      </c>
      <c r="H94" s="58">
        <f t="shared" si="3"/>
        <v>6.1</v>
      </c>
    </row>
    <row r="95" spans="1:8" ht="15.75" customHeight="1">
      <c r="A95" s="8" t="s">
        <v>2658</v>
      </c>
      <c r="B95" s="87">
        <v>45590</v>
      </c>
      <c r="C95" s="85" t="s">
        <v>5741</v>
      </c>
      <c r="D95" s="86" t="s">
        <v>521</v>
      </c>
      <c r="E95" s="6">
        <f t="shared" si="1"/>
        <v>2.4</v>
      </c>
      <c r="F95" s="48">
        <v>2</v>
      </c>
      <c r="G95" s="6">
        <f t="shared" si="2"/>
        <v>1.2</v>
      </c>
      <c r="H95" s="58">
        <f t="shared" si="3"/>
        <v>1.2</v>
      </c>
    </row>
    <row r="96" spans="1:8" ht="15.75" customHeight="1">
      <c r="A96" s="8" t="s">
        <v>2658</v>
      </c>
      <c r="B96" s="84">
        <v>45590</v>
      </c>
      <c r="C96" s="85" t="s">
        <v>5742</v>
      </c>
      <c r="D96" s="86" t="s">
        <v>4059</v>
      </c>
      <c r="E96" s="6">
        <f t="shared" si="1"/>
        <v>44.88</v>
      </c>
      <c r="F96" s="48">
        <v>2</v>
      </c>
      <c r="G96" s="6">
        <f t="shared" si="2"/>
        <v>22.44</v>
      </c>
      <c r="H96" s="58">
        <f t="shared" si="3"/>
        <v>22.44</v>
      </c>
    </row>
    <row r="97" spans="1:8" ht="15.75" customHeight="1">
      <c r="A97" s="8" t="s">
        <v>2658</v>
      </c>
      <c r="B97" s="84">
        <v>45590</v>
      </c>
      <c r="C97" s="85" t="s">
        <v>5743</v>
      </c>
      <c r="D97" s="88" t="s">
        <v>5744</v>
      </c>
      <c r="E97" s="6">
        <f t="shared" si="1"/>
        <v>202</v>
      </c>
      <c r="F97" s="48">
        <v>2</v>
      </c>
      <c r="G97" s="6">
        <f t="shared" si="2"/>
        <v>101</v>
      </c>
      <c r="H97" s="58">
        <f t="shared" si="3"/>
        <v>101</v>
      </c>
    </row>
    <row r="98" spans="1:8" ht="15.75" customHeight="1">
      <c r="A98" s="8" t="s">
        <v>2658</v>
      </c>
      <c r="B98" s="84">
        <v>45590</v>
      </c>
      <c r="C98" s="85" t="s">
        <v>5745</v>
      </c>
      <c r="D98" s="86" t="s">
        <v>442</v>
      </c>
      <c r="E98" s="6">
        <f t="shared" si="1"/>
        <v>32.700000000000003</v>
      </c>
      <c r="F98" s="48">
        <v>2</v>
      </c>
      <c r="G98" s="6">
        <f t="shared" si="2"/>
        <v>16.350000000000001</v>
      </c>
      <c r="H98" s="58">
        <f t="shared" si="3"/>
        <v>16.350000000000001</v>
      </c>
    </row>
    <row r="99" spans="1:8" ht="15.75" customHeight="1">
      <c r="A99" s="8" t="s">
        <v>2658</v>
      </c>
      <c r="B99" s="87">
        <v>45590</v>
      </c>
      <c r="C99" s="85" t="s">
        <v>4200</v>
      </c>
      <c r="D99" s="86" t="s">
        <v>5746</v>
      </c>
      <c r="E99" s="6">
        <f t="shared" si="1"/>
        <v>100.92</v>
      </c>
      <c r="F99" s="48">
        <v>2</v>
      </c>
      <c r="G99" s="6">
        <f t="shared" si="2"/>
        <v>50.46</v>
      </c>
      <c r="H99" s="58">
        <f t="shared" si="3"/>
        <v>50.46</v>
      </c>
    </row>
    <row r="100" spans="1:8" ht="15.75" customHeight="1">
      <c r="A100" s="8" t="s">
        <v>2658</v>
      </c>
      <c r="B100" s="87">
        <v>45590</v>
      </c>
      <c r="C100" s="85" t="s">
        <v>3397</v>
      </c>
      <c r="D100" s="86" t="s">
        <v>1162</v>
      </c>
      <c r="E100" s="6">
        <f t="shared" si="1"/>
        <v>8.4600000000000009</v>
      </c>
      <c r="F100" s="48">
        <v>2</v>
      </c>
      <c r="G100" s="6">
        <f t="shared" si="2"/>
        <v>4.2300000000000004</v>
      </c>
      <c r="H100" s="58">
        <f t="shared" si="3"/>
        <v>4.2300000000000004</v>
      </c>
    </row>
    <row r="101" spans="1:8" ht="15.75" customHeight="1">
      <c r="A101" s="8" t="s">
        <v>2658</v>
      </c>
      <c r="B101" s="84">
        <v>45591</v>
      </c>
      <c r="C101" s="85" t="s">
        <v>5747</v>
      </c>
      <c r="D101" s="86" t="s">
        <v>5748</v>
      </c>
      <c r="E101" s="6">
        <f t="shared" si="1"/>
        <v>61.41</v>
      </c>
      <c r="F101" s="48">
        <v>2</v>
      </c>
      <c r="G101" s="6">
        <f t="shared" si="2"/>
        <v>30.704999999999998</v>
      </c>
      <c r="H101" s="58">
        <f t="shared" si="3"/>
        <v>30.704999999999998</v>
      </c>
    </row>
    <row r="102" spans="1:8" ht="15.75" customHeight="1">
      <c r="A102" s="8" t="s">
        <v>2658</v>
      </c>
      <c r="B102" s="87">
        <v>45591</v>
      </c>
      <c r="C102" s="85" t="s">
        <v>3741</v>
      </c>
      <c r="D102" s="86" t="s">
        <v>5749</v>
      </c>
      <c r="E102" s="6">
        <f t="shared" si="1"/>
        <v>297.86</v>
      </c>
      <c r="F102" s="48">
        <v>2</v>
      </c>
      <c r="G102" s="6">
        <f t="shared" si="2"/>
        <v>148.93</v>
      </c>
      <c r="H102" s="58">
        <f t="shared" si="3"/>
        <v>148.93</v>
      </c>
    </row>
    <row r="103" spans="1:8" ht="15.75" customHeight="1">
      <c r="A103" s="8" t="s">
        <v>2658</v>
      </c>
      <c r="B103" s="87">
        <v>45591</v>
      </c>
      <c r="C103" s="85" t="s">
        <v>4738</v>
      </c>
      <c r="D103" s="86" t="s">
        <v>1114</v>
      </c>
      <c r="E103" s="6">
        <f t="shared" si="1"/>
        <v>3.6</v>
      </c>
      <c r="F103" s="48">
        <v>2</v>
      </c>
      <c r="G103" s="6">
        <f t="shared" si="2"/>
        <v>1.8</v>
      </c>
      <c r="H103" s="58">
        <f t="shared" si="3"/>
        <v>1.8</v>
      </c>
    </row>
    <row r="104" spans="1:8" ht="15.75" customHeight="1">
      <c r="A104" s="8" t="s">
        <v>2658</v>
      </c>
      <c r="B104" s="87">
        <v>45591</v>
      </c>
      <c r="C104" s="89" t="s">
        <v>3397</v>
      </c>
      <c r="D104" s="88" t="s">
        <v>5306</v>
      </c>
      <c r="E104" s="6">
        <f t="shared" si="1"/>
        <v>34.299999999999997</v>
      </c>
      <c r="F104" s="48">
        <v>2</v>
      </c>
      <c r="G104" s="6">
        <f t="shared" si="2"/>
        <v>17.149999999999999</v>
      </c>
      <c r="H104" s="58">
        <f t="shared" si="3"/>
        <v>17.149999999999999</v>
      </c>
    </row>
    <row r="105" spans="1:8" ht="15.75" customHeight="1">
      <c r="A105" s="8" t="s">
        <v>2658</v>
      </c>
      <c r="B105" s="87">
        <v>45591</v>
      </c>
      <c r="C105" s="85" t="s">
        <v>5750</v>
      </c>
      <c r="D105" s="86" t="s">
        <v>14</v>
      </c>
      <c r="E105" s="6">
        <f t="shared" si="1"/>
        <v>29</v>
      </c>
      <c r="F105" s="48">
        <v>2</v>
      </c>
      <c r="G105" s="6">
        <f t="shared" si="2"/>
        <v>14.5</v>
      </c>
      <c r="H105" s="58">
        <f t="shared" si="3"/>
        <v>14.5</v>
      </c>
    </row>
    <row r="106" spans="1:8" ht="15.75" customHeight="1">
      <c r="A106" s="8" t="s">
        <v>2658</v>
      </c>
      <c r="B106" s="87">
        <v>45591</v>
      </c>
      <c r="C106" s="85" t="s">
        <v>5751</v>
      </c>
      <c r="D106" s="86" t="s">
        <v>50</v>
      </c>
      <c r="E106" s="6">
        <f t="shared" si="1"/>
        <v>6.5</v>
      </c>
      <c r="F106" s="48">
        <v>2</v>
      </c>
      <c r="G106" s="6">
        <f t="shared" si="2"/>
        <v>3.25</v>
      </c>
      <c r="H106" s="58">
        <f t="shared" si="3"/>
        <v>3.25</v>
      </c>
    </row>
    <row r="107" spans="1:8" ht="15.75" customHeight="1">
      <c r="A107" s="8" t="s">
        <v>2658</v>
      </c>
      <c r="B107" s="84">
        <v>45591</v>
      </c>
      <c r="C107" s="85" t="s">
        <v>3114</v>
      </c>
      <c r="D107" s="86" t="s">
        <v>5752</v>
      </c>
      <c r="E107" s="6">
        <f t="shared" si="1"/>
        <v>14.68</v>
      </c>
      <c r="F107" s="48">
        <v>2</v>
      </c>
      <c r="G107" s="6">
        <f t="shared" si="2"/>
        <v>7.34</v>
      </c>
      <c r="H107" s="58">
        <f t="shared" si="3"/>
        <v>7.34</v>
      </c>
    </row>
    <row r="108" spans="1:8" ht="15.75" customHeight="1">
      <c r="A108" s="8" t="s">
        <v>2658</v>
      </c>
      <c r="B108" s="87">
        <v>45592</v>
      </c>
      <c r="C108" s="85" t="s">
        <v>2984</v>
      </c>
      <c r="D108" s="86" t="s">
        <v>2032</v>
      </c>
      <c r="E108" s="6">
        <f t="shared" si="1"/>
        <v>41</v>
      </c>
      <c r="F108" s="48">
        <v>2</v>
      </c>
      <c r="G108" s="6">
        <f t="shared" si="2"/>
        <v>20.5</v>
      </c>
      <c r="H108" s="58">
        <f t="shared" si="3"/>
        <v>20.5</v>
      </c>
    </row>
    <row r="109" spans="1:8" ht="15.75" customHeight="1">
      <c r="A109" s="8" t="s">
        <v>2658</v>
      </c>
      <c r="B109" s="87">
        <v>45593</v>
      </c>
      <c r="C109" s="85" t="s">
        <v>3959</v>
      </c>
      <c r="D109" s="86" t="s">
        <v>5618</v>
      </c>
      <c r="E109" s="6">
        <f t="shared" si="1"/>
        <v>185.3</v>
      </c>
      <c r="F109" s="48">
        <v>2</v>
      </c>
      <c r="G109" s="6">
        <f t="shared" si="2"/>
        <v>92.65</v>
      </c>
      <c r="H109" s="58">
        <f t="shared" si="3"/>
        <v>92.65</v>
      </c>
    </row>
    <row r="110" spans="1:8" ht="15.75" customHeight="1">
      <c r="A110" s="8" t="s">
        <v>2658</v>
      </c>
      <c r="B110" s="84">
        <v>45593</v>
      </c>
      <c r="C110" s="85" t="s">
        <v>5491</v>
      </c>
      <c r="D110" s="86" t="s">
        <v>5492</v>
      </c>
      <c r="E110" s="6">
        <f t="shared" si="1"/>
        <v>44.96</v>
      </c>
      <c r="F110" s="48">
        <v>2</v>
      </c>
      <c r="G110" s="6">
        <f t="shared" si="2"/>
        <v>22.48</v>
      </c>
      <c r="H110" s="58">
        <f t="shared" si="3"/>
        <v>22.48</v>
      </c>
    </row>
    <row r="111" spans="1:8" ht="15.75" customHeight="1">
      <c r="A111" s="8" t="s">
        <v>2658</v>
      </c>
      <c r="B111" s="87">
        <v>45593</v>
      </c>
      <c r="C111" s="85" t="s">
        <v>1251</v>
      </c>
      <c r="D111" s="86" t="s">
        <v>68</v>
      </c>
      <c r="E111" s="6">
        <f t="shared" si="1"/>
        <v>1.7</v>
      </c>
      <c r="F111" s="48">
        <v>2</v>
      </c>
      <c r="G111" s="6">
        <f t="shared" si="2"/>
        <v>0.85</v>
      </c>
      <c r="H111" s="58">
        <f t="shared" si="3"/>
        <v>0.85</v>
      </c>
    </row>
    <row r="112" spans="1:8" ht="15.75" customHeight="1">
      <c r="A112" s="8" t="s">
        <v>2658</v>
      </c>
      <c r="B112" s="84">
        <v>45594</v>
      </c>
      <c r="C112" s="85" t="s">
        <v>4546</v>
      </c>
      <c r="D112" s="86" t="s">
        <v>4690</v>
      </c>
      <c r="E112" s="6">
        <f t="shared" si="1"/>
        <v>9.99</v>
      </c>
      <c r="F112" s="48">
        <v>2</v>
      </c>
      <c r="G112" s="6">
        <f t="shared" si="2"/>
        <v>4.9950000000000001</v>
      </c>
      <c r="H112" s="58">
        <f t="shared" si="3"/>
        <v>4.9950000000000001</v>
      </c>
    </row>
    <row r="113" spans="1:8" ht="15.75" customHeight="1">
      <c r="A113" s="8" t="s">
        <v>2658</v>
      </c>
      <c r="B113" s="87">
        <v>45595</v>
      </c>
      <c r="C113" s="85" t="s">
        <v>5477</v>
      </c>
      <c r="D113" s="86" t="s">
        <v>516</v>
      </c>
      <c r="E113" s="6">
        <f t="shared" si="1"/>
        <v>28.3</v>
      </c>
      <c r="F113" s="48">
        <v>2</v>
      </c>
      <c r="G113" s="6">
        <f t="shared" si="2"/>
        <v>14.15</v>
      </c>
      <c r="H113" s="58">
        <f t="shared" si="3"/>
        <v>14.15</v>
      </c>
    </row>
    <row r="114" spans="1:8" ht="15.75" customHeight="1">
      <c r="A114" s="8" t="s">
        <v>2658</v>
      </c>
      <c r="B114" s="87">
        <v>45595</v>
      </c>
      <c r="C114" s="85" t="s">
        <v>3397</v>
      </c>
      <c r="D114" s="86" t="s">
        <v>2386</v>
      </c>
      <c r="E114" s="6">
        <f t="shared" si="1"/>
        <v>19</v>
      </c>
      <c r="F114" s="48">
        <v>2</v>
      </c>
      <c r="G114" s="6">
        <f t="shared" si="2"/>
        <v>9.5</v>
      </c>
      <c r="H114" s="58">
        <f t="shared" si="3"/>
        <v>9.5</v>
      </c>
    </row>
    <row r="115" spans="1:8" ht="15.75" customHeight="1">
      <c r="A115" s="8" t="s">
        <v>2658</v>
      </c>
      <c r="B115" s="84">
        <v>45595</v>
      </c>
      <c r="C115" s="85" t="s">
        <v>4546</v>
      </c>
      <c r="D115" s="88" t="s">
        <v>5753</v>
      </c>
      <c r="E115" s="6">
        <f t="shared" si="1"/>
        <v>7.43</v>
      </c>
      <c r="F115" s="48">
        <v>2</v>
      </c>
      <c r="G115" s="6">
        <f t="shared" si="2"/>
        <v>3.7149999999999999</v>
      </c>
      <c r="H115" s="58">
        <f t="shared" si="3"/>
        <v>3.7149999999999999</v>
      </c>
    </row>
    <row r="116" spans="1:8" ht="15.75" customHeight="1">
      <c r="A116" s="8" t="s">
        <v>2658</v>
      </c>
      <c r="B116" s="87">
        <v>45595</v>
      </c>
      <c r="C116" s="85" t="s">
        <v>5477</v>
      </c>
      <c r="D116" s="86" t="s">
        <v>919</v>
      </c>
      <c r="E116" s="6">
        <f t="shared" si="1"/>
        <v>18.899999999999999</v>
      </c>
      <c r="F116" s="48">
        <v>2</v>
      </c>
      <c r="G116" s="6">
        <f t="shared" si="2"/>
        <v>9.4499999999999993</v>
      </c>
      <c r="H116" s="58">
        <f t="shared" si="3"/>
        <v>9.4499999999999993</v>
      </c>
    </row>
    <row r="117" spans="1:8" ht="15.75" customHeight="1">
      <c r="A117" s="8" t="s">
        <v>2658</v>
      </c>
      <c r="B117" s="84">
        <v>45595</v>
      </c>
      <c r="C117" s="85" t="s">
        <v>5422</v>
      </c>
      <c r="D117" s="86" t="s">
        <v>5021</v>
      </c>
      <c r="E117" s="6">
        <f t="shared" si="1"/>
        <v>4.3600000000000003</v>
      </c>
      <c r="F117" s="48">
        <v>2</v>
      </c>
      <c r="G117" s="6">
        <f t="shared" si="2"/>
        <v>2.1800000000000002</v>
      </c>
      <c r="H117" s="58">
        <f t="shared" si="3"/>
        <v>2.1800000000000002</v>
      </c>
    </row>
    <row r="118" spans="1:8" ht="15.75" customHeight="1">
      <c r="A118" s="8" t="s">
        <v>2658</v>
      </c>
      <c r="B118" s="87">
        <v>45595</v>
      </c>
      <c r="C118" s="85" t="s">
        <v>4546</v>
      </c>
      <c r="D118" s="86" t="s">
        <v>5754</v>
      </c>
      <c r="E118" s="6">
        <f t="shared" si="1"/>
        <v>188.37</v>
      </c>
      <c r="F118" s="48">
        <v>2</v>
      </c>
      <c r="G118" s="6">
        <f t="shared" si="2"/>
        <v>94.185000000000002</v>
      </c>
      <c r="H118" s="58">
        <f t="shared" si="3"/>
        <v>94.185000000000002</v>
      </c>
    </row>
    <row r="119" spans="1:8" ht="15.75" customHeight="1">
      <c r="A119" s="8" t="s">
        <v>2658</v>
      </c>
      <c r="B119" s="84">
        <v>45595</v>
      </c>
      <c r="C119" s="85" t="s">
        <v>5755</v>
      </c>
      <c r="D119" s="86" t="s">
        <v>5756</v>
      </c>
      <c r="E119" s="6">
        <f t="shared" si="1"/>
        <v>2.64</v>
      </c>
      <c r="F119" s="48">
        <v>2</v>
      </c>
      <c r="G119" s="6">
        <f t="shared" si="2"/>
        <v>1.32</v>
      </c>
      <c r="H119" s="58">
        <f t="shared" si="3"/>
        <v>1.32</v>
      </c>
    </row>
    <row r="120" spans="1:8" ht="15.75" customHeight="1">
      <c r="A120" s="8" t="s">
        <v>2658</v>
      </c>
      <c r="B120" s="87">
        <v>45595</v>
      </c>
      <c r="C120" s="85" t="s">
        <v>1385</v>
      </c>
      <c r="D120" s="86" t="s">
        <v>4248</v>
      </c>
      <c r="E120" s="6">
        <f t="shared" si="1"/>
        <v>44.57</v>
      </c>
      <c r="F120" s="48">
        <v>2</v>
      </c>
      <c r="G120" s="6">
        <f t="shared" si="2"/>
        <v>22.285</v>
      </c>
      <c r="H120" s="58">
        <f t="shared" si="3"/>
        <v>22.285</v>
      </c>
    </row>
    <row r="121" spans="1:8" ht="15.75" customHeight="1">
      <c r="A121" s="8" t="s">
        <v>2658</v>
      </c>
      <c r="B121" s="87">
        <v>45596</v>
      </c>
      <c r="C121" s="85" t="s">
        <v>3025</v>
      </c>
      <c r="D121" s="88" t="s">
        <v>2101</v>
      </c>
      <c r="E121" s="6">
        <f t="shared" si="1"/>
        <v>15.6</v>
      </c>
      <c r="F121" s="48">
        <v>2</v>
      </c>
      <c r="G121" s="6">
        <f t="shared" si="2"/>
        <v>7.8</v>
      </c>
      <c r="H121" s="58">
        <f t="shared" si="3"/>
        <v>7.8</v>
      </c>
    </row>
    <row r="122" spans="1:8" ht="15.75" customHeight="1">
      <c r="A122" s="8" t="s">
        <v>2658</v>
      </c>
      <c r="B122" s="87">
        <v>45597</v>
      </c>
      <c r="C122" s="85" t="s">
        <v>5757</v>
      </c>
      <c r="D122" s="86" t="s">
        <v>1057</v>
      </c>
      <c r="E122" s="6">
        <f t="shared" si="1"/>
        <v>5.4</v>
      </c>
      <c r="F122" s="48">
        <v>2</v>
      </c>
      <c r="G122" s="6">
        <f t="shared" si="2"/>
        <v>2.7</v>
      </c>
      <c r="H122" s="58">
        <f t="shared" si="3"/>
        <v>2.7</v>
      </c>
    </row>
    <row r="123" spans="1:8" ht="15.75" customHeight="1">
      <c r="A123" s="8" t="s">
        <v>2658</v>
      </c>
      <c r="B123" s="84">
        <v>45597</v>
      </c>
      <c r="C123" s="85" t="s">
        <v>5621</v>
      </c>
      <c r="D123" s="86" t="s">
        <v>3306</v>
      </c>
      <c r="E123" s="6">
        <f t="shared" si="1"/>
        <v>99</v>
      </c>
      <c r="F123" s="48">
        <v>0</v>
      </c>
      <c r="G123" s="6" t="str">
        <f t="shared" si="2"/>
        <v/>
      </c>
      <c r="H123" s="58">
        <f t="shared" si="3"/>
        <v>99</v>
      </c>
    </row>
    <row r="124" spans="1:8" ht="15.75" customHeight="1">
      <c r="A124" s="8" t="s">
        <v>2658</v>
      </c>
      <c r="B124" s="73">
        <v>45598</v>
      </c>
      <c r="C124" s="80" t="s">
        <v>4793</v>
      </c>
      <c r="D124" s="75" t="s">
        <v>5758</v>
      </c>
      <c r="E124" s="6">
        <f t="shared" si="1"/>
        <v>178.37</v>
      </c>
      <c r="F124" s="48">
        <v>0</v>
      </c>
      <c r="G124" s="6" t="str">
        <f t="shared" si="2"/>
        <v/>
      </c>
      <c r="H124" s="58">
        <f t="shared" si="3"/>
        <v>178.37</v>
      </c>
    </row>
    <row r="125" spans="1:8" ht="15.75" customHeight="1">
      <c r="A125" s="8" t="s">
        <v>3361</v>
      </c>
      <c r="B125" s="87">
        <v>45577</v>
      </c>
      <c r="C125" s="85" t="s">
        <v>4511</v>
      </c>
      <c r="D125" s="86" t="s">
        <v>5759</v>
      </c>
      <c r="E125" s="6">
        <f t="shared" si="1"/>
        <v>75.25</v>
      </c>
      <c r="F125" s="48">
        <v>2</v>
      </c>
      <c r="G125" s="6">
        <f t="shared" si="2"/>
        <v>37.625</v>
      </c>
      <c r="H125" s="58">
        <f t="shared" si="3"/>
        <v>37.625</v>
      </c>
    </row>
    <row r="126" spans="1:8" ht="15.75" customHeight="1">
      <c r="A126" s="8" t="s">
        <v>3361</v>
      </c>
      <c r="B126" s="84">
        <v>45581</v>
      </c>
      <c r="C126" s="85" t="s">
        <v>5760</v>
      </c>
      <c r="D126" s="86" t="s">
        <v>5761</v>
      </c>
      <c r="E126" s="6">
        <f t="shared" si="1"/>
        <v>73.510000000000005</v>
      </c>
      <c r="F126" s="48">
        <v>2</v>
      </c>
      <c r="G126" s="6">
        <f t="shared" si="2"/>
        <v>36.755000000000003</v>
      </c>
      <c r="H126" s="58">
        <f t="shared" si="3"/>
        <v>36.755000000000003</v>
      </c>
    </row>
    <row r="127" spans="1:8" ht="15.75" customHeight="1">
      <c r="A127" s="8" t="s">
        <v>3361</v>
      </c>
      <c r="B127" s="87">
        <v>45594</v>
      </c>
      <c r="C127" s="85" t="s">
        <v>4039</v>
      </c>
      <c r="D127" s="86" t="s">
        <v>749</v>
      </c>
      <c r="E127" s="6">
        <f t="shared" si="1"/>
        <v>70</v>
      </c>
      <c r="F127" s="48">
        <v>2</v>
      </c>
      <c r="G127" s="6">
        <f t="shared" si="2"/>
        <v>35</v>
      </c>
      <c r="H127" s="58">
        <f t="shared" si="3"/>
        <v>35</v>
      </c>
    </row>
    <row r="128" spans="1:8" ht="15.75" customHeight="1">
      <c r="A128" s="8" t="s">
        <v>3361</v>
      </c>
      <c r="B128" s="73">
        <v>45595</v>
      </c>
      <c r="C128" s="80" t="s">
        <v>2230</v>
      </c>
      <c r="D128" s="75" t="s">
        <v>2482</v>
      </c>
      <c r="E128" s="6">
        <f t="shared" si="1"/>
        <v>79.2</v>
      </c>
      <c r="F128" s="48">
        <v>2</v>
      </c>
      <c r="G128" s="6">
        <f t="shared" si="2"/>
        <v>39.6</v>
      </c>
      <c r="H128" s="58">
        <f t="shared" si="3"/>
        <v>39.6</v>
      </c>
    </row>
    <row r="129" spans="1:8" ht="15.75" customHeight="1">
      <c r="A129" s="8"/>
      <c r="B129" s="73"/>
      <c r="C129" s="80"/>
      <c r="D129" s="75"/>
      <c r="E129" s="6"/>
      <c r="F129" s="48"/>
      <c r="G129" s="6"/>
      <c r="H129" s="58"/>
    </row>
    <row r="130" spans="1:8" ht="15.75" customHeight="1">
      <c r="A130" s="8"/>
      <c r="B130" s="73"/>
      <c r="C130" s="80"/>
      <c r="D130" s="75"/>
      <c r="E130" s="6"/>
      <c r="F130" s="48"/>
      <c r="G130" s="6"/>
      <c r="H130" s="58"/>
    </row>
    <row r="131" spans="1:8" ht="15.75" customHeight="1">
      <c r="A131" s="8"/>
      <c r="B131" s="83"/>
      <c r="C131" s="80"/>
      <c r="D131" s="75"/>
      <c r="E131" s="6"/>
      <c r="F131" s="48"/>
      <c r="G131" s="6"/>
      <c r="H131" s="58"/>
    </row>
    <row r="132" spans="1:8" ht="15.75" customHeight="1">
      <c r="A132" s="8"/>
      <c r="B132" s="76"/>
      <c r="C132" s="80"/>
      <c r="D132" s="75"/>
      <c r="E132" s="6"/>
      <c r="F132" s="48"/>
      <c r="G132" s="6"/>
      <c r="H132" s="58"/>
    </row>
    <row r="133" spans="1:8" ht="15.75" customHeight="1">
      <c r="A133" s="8"/>
      <c r="B133" s="76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3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6"/>
      <c r="C138" s="80"/>
      <c r="D138" s="75"/>
      <c r="E138" s="6"/>
      <c r="F138" s="48"/>
      <c r="G138" s="6"/>
      <c r="H138" s="58"/>
    </row>
    <row r="139" spans="1:8" ht="15.75" customHeight="1">
      <c r="A139" s="8"/>
      <c r="B139" s="73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6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6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6"/>
      <c r="C142" s="80"/>
      <c r="D142" s="75"/>
      <c r="E142" s="6"/>
      <c r="F142" s="49"/>
      <c r="G142" s="6"/>
      <c r="H142" s="58"/>
    </row>
    <row r="143" spans="1:8" ht="15.75" customHeight="1">
      <c r="A143" s="8"/>
      <c r="B143" s="8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3"/>
      <c r="C144" s="80"/>
      <c r="D144" s="75"/>
      <c r="E144" s="6"/>
      <c r="F144" s="49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3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2"/>
      <c r="D147" s="77"/>
      <c r="E147" s="6"/>
      <c r="F147" s="48"/>
      <c r="G147" s="6"/>
      <c r="H147" s="58"/>
    </row>
    <row r="148" spans="1:8" ht="15.75" customHeight="1">
      <c r="A148" s="8"/>
      <c r="B148" s="76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6"/>
      <c r="C150" s="80"/>
      <c r="D150" s="77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5"/>
      <c r="E153" s="6"/>
      <c r="F153" s="49"/>
      <c r="G153" s="6"/>
      <c r="H153" s="58"/>
    </row>
    <row r="154" spans="1:8" ht="15.75" customHeight="1">
      <c r="A154" s="8"/>
      <c r="B154" s="33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8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69"/>
      <c r="E166" s="6"/>
      <c r="F166" s="49"/>
      <c r="G166" s="6"/>
      <c r="H166" s="58"/>
    </row>
    <row r="167" spans="2:8" ht="15.75" customHeight="1">
      <c r="B167" s="33"/>
      <c r="E167" s="6"/>
      <c r="F167" s="49"/>
      <c r="G167" s="6"/>
      <c r="H167" s="58"/>
    </row>
    <row r="168" spans="2:8" ht="15.75" customHeight="1">
      <c r="F168" s="49"/>
      <c r="G168" s="6"/>
      <c r="H168" s="58"/>
    </row>
    <row r="169" spans="2:8" ht="15.75" customHeight="1">
      <c r="F169" s="49"/>
      <c r="G169" s="6"/>
      <c r="H169" s="58"/>
    </row>
    <row r="170" spans="2:8" ht="15.75" customHeight="1">
      <c r="F170" s="49"/>
      <c r="G170" s="6"/>
      <c r="H170" s="58"/>
    </row>
    <row r="171" spans="2:8" ht="15.75" customHeight="1">
      <c r="F171" s="49"/>
      <c r="G171" s="6"/>
      <c r="H171" s="58"/>
    </row>
    <row r="172" spans="2:8" ht="15.75" customHeight="1">
      <c r="F172" s="49"/>
      <c r="G172" s="6"/>
      <c r="H172" s="58"/>
    </row>
    <row r="173" spans="2:8" ht="15.75" customHeight="1">
      <c r="F173" s="49"/>
      <c r="G173" s="6"/>
      <c r="H173" s="58"/>
    </row>
    <row r="174" spans="2:8" ht="15.75" customHeight="1">
      <c r="F174" s="49"/>
      <c r="G174" s="13"/>
      <c r="H174" s="58"/>
    </row>
    <row r="175" spans="2:8" ht="15.75" customHeight="1">
      <c r="F175" s="49"/>
      <c r="G175" s="13"/>
      <c r="H175" s="58"/>
    </row>
    <row r="176" spans="2:8" ht="15.75" customHeight="1">
      <c r="F176" s="49"/>
      <c r="G176" s="13"/>
      <c r="H176" s="58"/>
    </row>
    <row r="177" spans="6:8" ht="15.75" customHeight="1">
      <c r="F177" s="49"/>
      <c r="G177" s="13"/>
      <c r="H177" s="58"/>
    </row>
    <row r="178" spans="6:8" ht="15.75" customHeight="1">
      <c r="F178" s="49"/>
      <c r="G178" s="13"/>
      <c r="H178" s="58"/>
    </row>
    <row r="179" spans="6:8" ht="15.75" customHeight="1">
      <c r="F179" s="49"/>
      <c r="G179" s="13"/>
      <c r="H179" s="58"/>
    </row>
    <row r="180" spans="6:8" ht="15.75" customHeight="1">
      <c r="F180" s="49"/>
      <c r="G180" s="13"/>
      <c r="H180" s="58"/>
    </row>
    <row r="181" spans="6:8" ht="15.75" customHeight="1">
      <c r="F181" s="49"/>
      <c r="G181" s="13"/>
      <c r="H181" s="58"/>
    </row>
    <row r="182" spans="6:8" ht="15.75" customHeight="1">
      <c r="F182" s="49"/>
      <c r="G182" s="13"/>
      <c r="H182" s="58"/>
    </row>
    <row r="183" spans="6:8" ht="15.75" customHeight="1">
      <c r="F183" s="49"/>
      <c r="G183" s="13"/>
      <c r="H183" s="58"/>
    </row>
    <row r="184" spans="6:8" ht="15.75" customHeight="1">
      <c r="F184" s="49"/>
      <c r="G184" s="13"/>
      <c r="H184" s="58"/>
    </row>
    <row r="185" spans="6:8" ht="15.75" customHeight="1">
      <c r="F185" s="49"/>
      <c r="G185" s="13"/>
      <c r="H185" s="58"/>
    </row>
    <row r="186" spans="6:8" ht="15.75" customHeight="1">
      <c r="F186" s="49"/>
      <c r="G186" s="13"/>
      <c r="H186" s="58"/>
    </row>
    <row r="187" spans="6:8" ht="15.75" customHeight="1">
      <c r="F187" s="49"/>
      <c r="G187" s="13"/>
      <c r="H187" s="58"/>
    </row>
    <row r="188" spans="6:8" ht="15.75" customHeight="1">
      <c r="F188" s="49"/>
      <c r="G188" s="13"/>
      <c r="H188" s="58"/>
    </row>
    <row r="189" spans="6:8" ht="15.75" customHeight="1">
      <c r="F189" s="49"/>
      <c r="G189" s="13"/>
      <c r="H189" s="58"/>
    </row>
    <row r="190" spans="6:8" ht="15.75" customHeight="1">
      <c r="F190" s="49"/>
      <c r="G190" s="13"/>
      <c r="H190" s="58"/>
    </row>
    <row r="191" spans="6:8" ht="15.75" customHeight="1">
      <c r="F191" s="49"/>
      <c r="G191" s="13"/>
      <c r="H191" s="58"/>
    </row>
    <row r="192" spans="6:8" ht="15.75" customHeight="1">
      <c r="F192" s="49"/>
      <c r="G192" s="13"/>
      <c r="H192" s="58"/>
    </row>
    <row r="193" spans="6:8" ht="15.75" customHeight="1">
      <c r="F193" s="49"/>
      <c r="G193" s="13"/>
      <c r="H193" s="58"/>
    </row>
    <row r="194" spans="6:8" ht="15.75" customHeight="1">
      <c r="F194" s="49"/>
      <c r="G194" s="13"/>
      <c r="H194" s="58"/>
    </row>
    <row r="195" spans="6:8" ht="15.75" customHeight="1">
      <c r="F195" s="49"/>
      <c r="G195" s="13"/>
      <c r="H195" s="58"/>
    </row>
    <row r="196" spans="6:8" ht="15.75" customHeight="1">
      <c r="F196" s="49"/>
      <c r="G196" s="13"/>
      <c r="H196" s="58"/>
    </row>
    <row r="197" spans="6:8" ht="15.75" customHeight="1">
      <c r="F197" s="49"/>
      <c r="G197" s="13"/>
      <c r="H197" s="58"/>
    </row>
    <row r="198" spans="6:8" ht="15.75" customHeight="1">
      <c r="F198" s="49"/>
      <c r="G198" s="13"/>
      <c r="H198" s="58"/>
    </row>
    <row r="199" spans="6:8" ht="15.75" customHeight="1">
      <c r="F199" s="49"/>
      <c r="G199" s="13"/>
      <c r="H199" s="58"/>
    </row>
    <row r="200" spans="6:8" ht="15.75" customHeight="1">
      <c r="F200" s="49"/>
      <c r="G200" s="13"/>
      <c r="H200" s="58"/>
    </row>
    <row r="201" spans="6:8" ht="15.75" customHeight="1">
      <c r="F201" s="49"/>
      <c r="G201" s="13"/>
      <c r="H201" s="58"/>
    </row>
    <row r="202" spans="6:8" ht="15.75" customHeight="1">
      <c r="F202" s="49"/>
      <c r="G202" s="13"/>
      <c r="H202" s="58"/>
    </row>
    <row r="203" spans="6:8" ht="15.75" customHeight="1">
      <c r="F203" s="49"/>
      <c r="G203" s="13"/>
      <c r="H203" s="58"/>
    </row>
    <row r="204" spans="6:8" ht="15.75" customHeight="1">
      <c r="F204" s="49"/>
      <c r="G204" s="13"/>
      <c r="H204" s="58"/>
    </row>
    <row r="205" spans="6:8" ht="15.75" customHeight="1">
      <c r="F205" s="49"/>
      <c r="G205" s="13"/>
      <c r="H205" s="58"/>
    </row>
    <row r="206" spans="6:8" ht="15.75" customHeight="1">
      <c r="F206" s="49"/>
      <c r="G206" s="13"/>
      <c r="H206" s="58"/>
    </row>
    <row r="207" spans="6:8" ht="15.75" customHeight="1">
      <c r="F207" s="49"/>
      <c r="G207" s="13"/>
      <c r="H207" s="58"/>
    </row>
    <row r="208" spans="6:8" ht="15.75" customHeight="1">
      <c r="F208" s="49"/>
      <c r="G208" s="13"/>
      <c r="H208" s="58"/>
    </row>
    <row r="209" spans="6:8" ht="15.75" customHeight="1">
      <c r="F209" s="49"/>
      <c r="G209" s="13"/>
      <c r="H209" s="58"/>
    </row>
    <row r="210" spans="6:8" ht="15.75" customHeight="1">
      <c r="F210" s="49"/>
      <c r="G210" s="13"/>
      <c r="H210" s="58"/>
    </row>
    <row r="211" spans="6:8" ht="15.75" customHeight="1">
      <c r="F211" s="49"/>
      <c r="G211" s="13"/>
      <c r="H211" s="58"/>
    </row>
    <row r="212" spans="6:8" ht="15.75" customHeight="1">
      <c r="F212" s="49"/>
      <c r="G212" s="13"/>
      <c r="H212" s="58"/>
    </row>
    <row r="213" spans="6:8" ht="15.75" customHeight="1">
      <c r="F213" s="49"/>
      <c r="G213" s="13"/>
      <c r="H213" s="58"/>
    </row>
    <row r="214" spans="6:8" ht="15.75" customHeight="1">
      <c r="F214" s="49"/>
      <c r="G214" s="13"/>
      <c r="H214" s="58"/>
    </row>
    <row r="215" spans="6:8" ht="15.75" customHeight="1">
      <c r="F215" s="49"/>
      <c r="G215" s="13"/>
      <c r="H215" s="58"/>
    </row>
    <row r="216" spans="6:8" ht="15.75" customHeight="1">
      <c r="F216" s="49"/>
      <c r="G216" s="13"/>
      <c r="H216" s="58"/>
    </row>
    <row r="217" spans="6:8" ht="15.75" customHeight="1">
      <c r="F217" s="49"/>
      <c r="G217" s="13"/>
      <c r="H217" s="58"/>
    </row>
    <row r="218" spans="6:8" ht="15.75" customHeight="1">
      <c r="F218" s="49"/>
      <c r="G218" s="13"/>
      <c r="H218" s="58"/>
    </row>
    <row r="219" spans="6:8" ht="15.75" customHeight="1">
      <c r="F219" s="49"/>
      <c r="G219" s="13"/>
      <c r="H219" s="58"/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4D000000}">
    <sortState xmlns:xlrd2="http://schemas.microsoft.com/office/spreadsheetml/2017/richdata2" ref="A2:H151">
      <sortCondition descending="1" ref="E2:E151"/>
      <sortCondition ref="B2:B151"/>
      <sortCondition ref="G2:G151"/>
      <sortCondition ref="C2:C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E0AE9528-513C-4762-9E69-3BBDD2DFBE23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dataValidations count="1">
    <dataValidation type="list" allowBlank="1" showErrorMessage="1" sqref="A3:A128" xr:uid="{00000000-0002-0000-4D00-000000000000}">
      <formula1>"VISA,MASTERCARD"</formula1>
    </dataValidation>
  </dataValidation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L1001"/>
  <sheetViews>
    <sheetView workbookViewId="0"/>
  </sheetViews>
  <sheetFormatPr defaultColWidth="14.42578125" defaultRowHeight="15" customHeight="1"/>
  <cols>
    <col min="1" max="1" width="16" customWidth="1"/>
    <col min="2" max="2" width="14.42578125" customWidth="1"/>
    <col min="3" max="3" width="60.28515625" customWidth="1"/>
    <col min="4" max="6" width="14.42578125" customWidth="1"/>
    <col min="9" max="9" width="31.5703125" customWidth="1"/>
  </cols>
  <sheetData>
    <row r="1" spans="1:12" ht="15.75">
      <c r="A1" s="8" t="s">
        <v>5762</v>
      </c>
      <c r="B1" s="8"/>
      <c r="C1" s="8"/>
      <c r="D1" s="8"/>
      <c r="E1" s="6">
        <f>SUM(E3:E204)</f>
        <v>22619.870000000006</v>
      </c>
      <c r="F1" s="48"/>
      <c r="G1" s="70">
        <f t="shared" ref="G1:H1" si="0">SUM(G3:G204)</f>
        <v>11374.335000000006</v>
      </c>
      <c r="H1" s="71">
        <f t="shared" si="0"/>
        <v>11245.535000000007</v>
      </c>
      <c r="I1" s="31" t="s">
        <v>1864</v>
      </c>
      <c r="J1" s="31">
        <f>G1*1</f>
        <v>11374.335000000006</v>
      </c>
      <c r="K1" s="31">
        <f>SUM(G1:H1)-J1</f>
        <v>11245.535000000007</v>
      </c>
      <c r="L1" s="31">
        <f>SUM(J1:K1)</f>
        <v>22619.870000000014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11681.835000000006</v>
      </c>
      <c r="K2" s="31">
        <f>K1+K6+K7</f>
        <v>11553.035000000007</v>
      </c>
      <c r="L2" s="31">
        <f>SUM(J2:K2)</f>
        <v>23234.870000000014</v>
      </c>
    </row>
    <row r="3" spans="1:12" ht="15.75">
      <c r="A3" s="8" t="s">
        <v>2658</v>
      </c>
      <c r="B3" s="76">
        <v>45608</v>
      </c>
      <c r="C3" s="80" t="s">
        <v>4483</v>
      </c>
      <c r="D3" s="75" t="s">
        <v>5763</v>
      </c>
      <c r="E3" s="6">
        <f t="shared" ref="E3:E102" si="1">MID(D3,3,LEN(D3)-2)+0</f>
        <v>10862</v>
      </c>
      <c r="F3" s="48">
        <v>2</v>
      </c>
      <c r="G3" s="6">
        <f t="shared" ref="G3:G104" si="2">IFERROR(E3/F3,"")</f>
        <v>5431</v>
      </c>
      <c r="H3" s="58">
        <f t="shared" ref="H3:H104" si="3">IF(F3=0,E3,E3-G3)</f>
        <v>5431</v>
      </c>
      <c r="I3" s="60" t="s">
        <v>1868</v>
      </c>
      <c r="J3" s="61">
        <f>J1-J7+J6</f>
        <v>11681.835000000006</v>
      </c>
      <c r="K3" s="32"/>
      <c r="L3" s="32"/>
    </row>
    <row r="4" spans="1:12" ht="15.75">
      <c r="A4" s="8" t="s">
        <v>2658</v>
      </c>
      <c r="B4" s="73">
        <v>45611</v>
      </c>
      <c r="C4" s="80" t="s">
        <v>4483</v>
      </c>
      <c r="D4" s="75" t="s">
        <v>5764</v>
      </c>
      <c r="E4" s="6">
        <f t="shared" si="1"/>
        <v>4897.13</v>
      </c>
      <c r="F4" s="48">
        <v>2</v>
      </c>
      <c r="G4" s="6">
        <f t="shared" si="2"/>
        <v>2448.5650000000001</v>
      </c>
      <c r="H4" s="58">
        <f t="shared" si="3"/>
        <v>2448.5650000000001</v>
      </c>
    </row>
    <row r="5" spans="1:12" ht="15.75">
      <c r="A5" s="8" t="s">
        <v>2658</v>
      </c>
      <c r="B5" s="76">
        <v>45611</v>
      </c>
      <c r="C5" s="80" t="s">
        <v>4483</v>
      </c>
      <c r="D5" s="75" t="s">
        <v>5765</v>
      </c>
      <c r="E5" s="6">
        <f t="shared" si="1"/>
        <v>2068.5300000000002</v>
      </c>
      <c r="F5" s="48">
        <v>2</v>
      </c>
      <c r="G5" s="6">
        <f t="shared" si="2"/>
        <v>1034.2650000000001</v>
      </c>
      <c r="H5" s="58">
        <f t="shared" si="3"/>
        <v>1034.2650000000001</v>
      </c>
      <c r="I5" s="32" t="s">
        <v>4552</v>
      </c>
      <c r="J5" s="32">
        <f>615</f>
        <v>615</v>
      </c>
      <c r="K5" s="32"/>
    </row>
    <row r="6" spans="1:12" ht="15.75">
      <c r="A6" s="8" t="s">
        <v>2658</v>
      </c>
      <c r="B6" s="73">
        <v>45621</v>
      </c>
      <c r="C6" s="80" t="s">
        <v>4200</v>
      </c>
      <c r="D6" s="75" t="s">
        <v>5766</v>
      </c>
      <c r="E6" s="6">
        <f t="shared" si="1"/>
        <v>286.48</v>
      </c>
      <c r="F6" s="48">
        <v>2</v>
      </c>
      <c r="G6" s="6">
        <f t="shared" si="2"/>
        <v>143.24</v>
      </c>
      <c r="H6" s="58">
        <f t="shared" si="3"/>
        <v>143.24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 t="s">
        <v>2658</v>
      </c>
      <c r="B7" s="73">
        <v>45617</v>
      </c>
      <c r="C7" s="80" t="s">
        <v>5767</v>
      </c>
      <c r="D7" s="75" t="s">
        <v>5768</v>
      </c>
      <c r="E7" s="6">
        <f t="shared" si="1"/>
        <v>193.5</v>
      </c>
      <c r="F7" s="48">
        <v>2</v>
      </c>
      <c r="G7" s="6">
        <f t="shared" si="2"/>
        <v>96.75</v>
      </c>
      <c r="H7" s="58">
        <f t="shared" si="3"/>
        <v>96.75</v>
      </c>
      <c r="I7" s="1" t="s">
        <v>1809</v>
      </c>
      <c r="J7" s="1">
        <v>0</v>
      </c>
      <c r="K7" s="1">
        <v>0</v>
      </c>
    </row>
    <row r="8" spans="1:12" ht="15.75">
      <c r="A8" s="8" t="s">
        <v>2658</v>
      </c>
      <c r="B8" s="73">
        <v>45598</v>
      </c>
      <c r="C8" s="80" t="s">
        <v>5769</v>
      </c>
      <c r="D8" s="75" t="s">
        <v>5770</v>
      </c>
      <c r="E8" s="6">
        <f t="shared" si="1"/>
        <v>187.25</v>
      </c>
      <c r="F8" s="48">
        <v>2</v>
      </c>
      <c r="G8" s="6">
        <f t="shared" si="2"/>
        <v>93.625</v>
      </c>
      <c r="H8" s="58">
        <f t="shared" si="3"/>
        <v>93.625</v>
      </c>
      <c r="I8" s="1" t="s">
        <v>1811</v>
      </c>
      <c r="J8" s="16">
        <v>5598</v>
      </c>
      <c r="K8" s="17">
        <v>0.6</v>
      </c>
    </row>
    <row r="9" spans="1:12" ht="15.75">
      <c r="A9" s="8" t="s">
        <v>2658</v>
      </c>
      <c r="B9" s="73">
        <v>45604</v>
      </c>
      <c r="C9" s="80" t="s">
        <v>3959</v>
      </c>
      <c r="D9" s="75" t="s">
        <v>5618</v>
      </c>
      <c r="E9" s="6">
        <f t="shared" si="1"/>
        <v>185.3</v>
      </c>
      <c r="F9" s="48">
        <v>2</v>
      </c>
      <c r="G9" s="6">
        <f t="shared" si="2"/>
        <v>92.65</v>
      </c>
      <c r="H9" s="58">
        <f t="shared" si="3"/>
        <v>92.65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 t="s">
        <v>2658</v>
      </c>
      <c r="B10" s="73">
        <v>45619</v>
      </c>
      <c r="C10" s="80" t="s">
        <v>823</v>
      </c>
      <c r="D10" s="75" t="s">
        <v>1375</v>
      </c>
      <c r="E10" s="6">
        <f t="shared" si="1"/>
        <v>178.2</v>
      </c>
      <c r="F10" s="48">
        <v>2</v>
      </c>
      <c r="G10" s="6">
        <f t="shared" si="2"/>
        <v>89.1</v>
      </c>
      <c r="H10" s="58">
        <f t="shared" si="3"/>
        <v>89.1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 t="s">
        <v>2658</v>
      </c>
      <c r="B11" s="76">
        <v>45601</v>
      </c>
      <c r="C11" s="80" t="s">
        <v>4479</v>
      </c>
      <c r="D11" s="75" t="s">
        <v>5771</v>
      </c>
      <c r="E11" s="6">
        <f t="shared" si="1"/>
        <v>167.9</v>
      </c>
      <c r="F11" s="48">
        <v>2</v>
      </c>
      <c r="G11" s="6">
        <f t="shared" si="2"/>
        <v>83.95</v>
      </c>
      <c r="H11" s="58">
        <f t="shared" si="3"/>
        <v>83.95</v>
      </c>
    </row>
    <row r="12" spans="1:12" ht="15.75">
      <c r="A12" s="8" t="s">
        <v>2658</v>
      </c>
      <c r="B12" s="76">
        <v>45612</v>
      </c>
      <c r="C12" s="80" t="s">
        <v>5772</v>
      </c>
      <c r="D12" s="75" t="s">
        <v>4061</v>
      </c>
      <c r="E12" s="6">
        <f t="shared" si="1"/>
        <v>152</v>
      </c>
      <c r="F12" s="48">
        <v>2</v>
      </c>
      <c r="G12" s="6">
        <f t="shared" si="2"/>
        <v>76</v>
      </c>
      <c r="H12" s="58">
        <f t="shared" si="3"/>
        <v>76</v>
      </c>
      <c r="I12" s="1" t="s">
        <v>1818</v>
      </c>
      <c r="J12" s="16">
        <f>J8-K2</f>
        <v>-5955.0350000000071</v>
      </c>
      <c r="K12" s="17">
        <f t="shared" ref="K12:K13" si="4">J12/J8</f>
        <v>-1.0637790282243671</v>
      </c>
    </row>
    <row r="13" spans="1:12" ht="15.75">
      <c r="A13" s="8" t="s">
        <v>2658</v>
      </c>
      <c r="B13" s="76">
        <v>45621</v>
      </c>
      <c r="C13" s="80" t="s">
        <v>3397</v>
      </c>
      <c r="D13" s="75" t="s">
        <v>5773</v>
      </c>
      <c r="E13" s="6">
        <f t="shared" si="1"/>
        <v>150.58000000000001</v>
      </c>
      <c r="F13" s="48">
        <v>2</v>
      </c>
      <c r="G13" s="6">
        <f t="shared" si="2"/>
        <v>75.290000000000006</v>
      </c>
      <c r="H13" s="58">
        <f t="shared" si="3"/>
        <v>75.290000000000006</v>
      </c>
      <c r="I13" s="1" t="s">
        <v>1821</v>
      </c>
      <c r="J13" s="16">
        <f>J9-J2</f>
        <v>-7726.5850000000064</v>
      </c>
      <c r="K13" s="17">
        <f t="shared" si="4"/>
        <v>-1.9535010429176427</v>
      </c>
    </row>
    <row r="14" spans="1:12" ht="15.75">
      <c r="A14" s="8" t="s">
        <v>2658</v>
      </c>
      <c r="B14" s="73">
        <v>45606</v>
      </c>
      <c r="C14" s="80" t="s">
        <v>2263</v>
      </c>
      <c r="D14" s="75" t="s">
        <v>2673</v>
      </c>
      <c r="E14" s="6">
        <f t="shared" si="1"/>
        <v>148</v>
      </c>
      <c r="F14" s="48">
        <v>2</v>
      </c>
      <c r="G14" s="6">
        <f t="shared" si="2"/>
        <v>74</v>
      </c>
      <c r="H14" s="58">
        <f t="shared" si="3"/>
        <v>74</v>
      </c>
    </row>
    <row r="15" spans="1:12" ht="15.75">
      <c r="A15" s="8" t="s">
        <v>2658</v>
      </c>
      <c r="B15" s="73">
        <v>45614</v>
      </c>
      <c r="C15" s="80" t="s">
        <v>5774</v>
      </c>
      <c r="D15" s="75" t="s">
        <v>5775</v>
      </c>
      <c r="E15" s="6">
        <f t="shared" si="1"/>
        <v>147.15</v>
      </c>
      <c r="F15" s="48">
        <v>2</v>
      </c>
      <c r="G15" s="6">
        <f t="shared" si="2"/>
        <v>73.575000000000003</v>
      </c>
      <c r="H15" s="58">
        <f t="shared" si="3"/>
        <v>73.575000000000003</v>
      </c>
    </row>
    <row r="16" spans="1:12" ht="15.75">
      <c r="A16" s="8" t="s">
        <v>2658</v>
      </c>
      <c r="B16" s="76">
        <v>45601</v>
      </c>
      <c r="C16" s="80" t="s">
        <v>3397</v>
      </c>
      <c r="D16" s="75" t="s">
        <v>5776</v>
      </c>
      <c r="E16" s="6">
        <f t="shared" si="1"/>
        <v>132.13</v>
      </c>
      <c r="F16" s="48">
        <v>2</v>
      </c>
      <c r="G16" s="6">
        <f t="shared" si="2"/>
        <v>66.064999999999998</v>
      </c>
      <c r="H16" s="58">
        <f t="shared" si="3"/>
        <v>66.064999999999998</v>
      </c>
    </row>
    <row r="17" spans="1:10" ht="15.75">
      <c r="A17" s="8" t="s">
        <v>2658</v>
      </c>
      <c r="B17" s="73">
        <v>45598</v>
      </c>
      <c r="C17" s="80" t="s">
        <v>4606</v>
      </c>
      <c r="D17" s="75" t="s">
        <v>1985</v>
      </c>
      <c r="E17" s="6">
        <f t="shared" si="1"/>
        <v>119.9</v>
      </c>
      <c r="F17" s="48">
        <v>2</v>
      </c>
      <c r="G17" s="6">
        <f t="shared" si="2"/>
        <v>59.95</v>
      </c>
      <c r="H17" s="58">
        <f t="shared" si="3"/>
        <v>59.95</v>
      </c>
      <c r="J17" s="47">
        <f>J3-8319.83</f>
        <v>3362.0050000000065</v>
      </c>
    </row>
    <row r="18" spans="1:10" ht="15.75">
      <c r="A18" s="8" t="s">
        <v>2658</v>
      </c>
      <c r="B18" s="73">
        <v>45604</v>
      </c>
      <c r="C18" s="80" t="s">
        <v>1322</v>
      </c>
      <c r="D18" s="75" t="s">
        <v>5731</v>
      </c>
      <c r="E18" s="6">
        <f t="shared" si="1"/>
        <v>112</v>
      </c>
      <c r="F18" s="48">
        <v>2</v>
      </c>
      <c r="G18" s="6">
        <f t="shared" si="2"/>
        <v>56</v>
      </c>
      <c r="H18" s="58">
        <f t="shared" si="3"/>
        <v>56</v>
      </c>
    </row>
    <row r="19" spans="1:10" ht="15.75">
      <c r="A19" s="8" t="s">
        <v>2658</v>
      </c>
      <c r="B19" s="76">
        <v>45617</v>
      </c>
      <c r="C19" s="80" t="s">
        <v>3959</v>
      </c>
      <c r="D19" s="75" t="s">
        <v>664</v>
      </c>
      <c r="E19" s="6">
        <f t="shared" si="1"/>
        <v>109</v>
      </c>
      <c r="F19" s="48">
        <v>2</v>
      </c>
      <c r="G19" s="6">
        <f t="shared" si="2"/>
        <v>54.5</v>
      </c>
      <c r="H19" s="58">
        <f t="shared" si="3"/>
        <v>54.5</v>
      </c>
    </row>
    <row r="20" spans="1:10" ht="15.75">
      <c r="A20" s="8" t="s">
        <v>2658</v>
      </c>
      <c r="B20" s="73">
        <v>45620</v>
      </c>
      <c r="C20" s="80" t="s">
        <v>1126</v>
      </c>
      <c r="D20" s="75" t="s">
        <v>5777</v>
      </c>
      <c r="E20" s="6">
        <f t="shared" si="1"/>
        <v>107.25</v>
      </c>
      <c r="F20" s="48">
        <v>2</v>
      </c>
      <c r="G20" s="6">
        <f t="shared" si="2"/>
        <v>53.625</v>
      </c>
      <c r="H20" s="58">
        <f t="shared" si="3"/>
        <v>53.625</v>
      </c>
    </row>
    <row r="21" spans="1:10" ht="15.75" customHeight="1">
      <c r="A21" s="8" t="s">
        <v>2658</v>
      </c>
      <c r="B21" s="73">
        <v>45627</v>
      </c>
      <c r="C21" s="80" t="s">
        <v>5621</v>
      </c>
      <c r="D21" s="75" t="s">
        <v>3306</v>
      </c>
      <c r="E21" s="6">
        <f t="shared" si="1"/>
        <v>99</v>
      </c>
      <c r="F21" s="48">
        <v>0</v>
      </c>
      <c r="G21" s="6" t="str">
        <f t="shared" si="2"/>
        <v/>
      </c>
      <c r="H21" s="58">
        <f t="shared" si="3"/>
        <v>99</v>
      </c>
    </row>
    <row r="22" spans="1:10" ht="15.75" customHeight="1">
      <c r="A22" s="8" t="s">
        <v>2658</v>
      </c>
      <c r="B22" s="73">
        <v>45606</v>
      </c>
      <c r="C22" s="80" t="s">
        <v>5778</v>
      </c>
      <c r="D22" s="75" t="s">
        <v>2173</v>
      </c>
      <c r="E22" s="6">
        <f t="shared" si="1"/>
        <v>92</v>
      </c>
      <c r="F22" s="48">
        <v>2</v>
      </c>
      <c r="G22" s="6">
        <f t="shared" si="2"/>
        <v>46</v>
      </c>
      <c r="H22" s="58">
        <f t="shared" si="3"/>
        <v>46</v>
      </c>
      <c r="J22" s="36"/>
    </row>
    <row r="23" spans="1:10" ht="15.75" customHeight="1">
      <c r="A23" s="8" t="s">
        <v>2658</v>
      </c>
      <c r="B23" s="76">
        <v>45604</v>
      </c>
      <c r="C23" s="80" t="s">
        <v>3415</v>
      </c>
      <c r="D23" s="75" t="s">
        <v>5779</v>
      </c>
      <c r="E23" s="6">
        <f t="shared" si="1"/>
        <v>90.07</v>
      </c>
      <c r="F23" s="48">
        <v>2</v>
      </c>
      <c r="G23" s="6">
        <f t="shared" si="2"/>
        <v>45.034999999999997</v>
      </c>
      <c r="H23" s="58">
        <f t="shared" si="3"/>
        <v>45.034999999999997</v>
      </c>
      <c r="J23" s="36"/>
    </row>
    <row r="24" spans="1:10" ht="15.75" customHeight="1">
      <c r="A24" s="8" t="s">
        <v>2658</v>
      </c>
      <c r="B24" s="73">
        <v>45597</v>
      </c>
      <c r="C24" s="80" t="s">
        <v>5780</v>
      </c>
      <c r="D24" s="75" t="s">
        <v>5781</v>
      </c>
      <c r="E24" s="6">
        <f t="shared" si="1"/>
        <v>87.89</v>
      </c>
      <c r="F24" s="48">
        <v>2</v>
      </c>
      <c r="G24" s="6">
        <f t="shared" si="2"/>
        <v>43.945</v>
      </c>
      <c r="H24" s="58">
        <f t="shared" si="3"/>
        <v>43.945</v>
      </c>
    </row>
    <row r="25" spans="1:10" ht="15.75" customHeight="1">
      <c r="A25" s="8" t="s">
        <v>2658</v>
      </c>
      <c r="B25" s="73">
        <v>45601</v>
      </c>
      <c r="C25" s="80" t="s">
        <v>5782</v>
      </c>
      <c r="D25" s="75" t="s">
        <v>5783</v>
      </c>
      <c r="E25" s="6">
        <f t="shared" si="1"/>
        <v>87.2</v>
      </c>
      <c r="F25" s="48">
        <v>2</v>
      </c>
      <c r="G25" s="6">
        <f t="shared" si="2"/>
        <v>43.6</v>
      </c>
      <c r="H25" s="58">
        <f t="shared" si="3"/>
        <v>43.6</v>
      </c>
    </row>
    <row r="26" spans="1:10" ht="15.75" customHeight="1">
      <c r="A26" s="8" t="s">
        <v>2658</v>
      </c>
      <c r="B26" s="73">
        <v>45601</v>
      </c>
      <c r="C26" s="80" t="s">
        <v>5784</v>
      </c>
      <c r="D26" s="77" t="s">
        <v>5783</v>
      </c>
      <c r="E26" s="6">
        <f t="shared" si="1"/>
        <v>87.2</v>
      </c>
      <c r="F26" s="48">
        <v>2</v>
      </c>
      <c r="G26" s="6">
        <f t="shared" si="2"/>
        <v>43.6</v>
      </c>
      <c r="H26" s="58">
        <f t="shared" si="3"/>
        <v>43.6</v>
      </c>
    </row>
    <row r="27" spans="1:10" ht="15.75" customHeight="1">
      <c r="A27" s="8" t="s">
        <v>2658</v>
      </c>
      <c r="B27" s="76">
        <v>45618</v>
      </c>
      <c r="C27" s="80" t="s">
        <v>5785</v>
      </c>
      <c r="D27" s="75" t="s">
        <v>5786</v>
      </c>
      <c r="E27" s="6">
        <f t="shared" si="1"/>
        <v>85.51</v>
      </c>
      <c r="F27" s="48">
        <v>0</v>
      </c>
      <c r="G27" s="6" t="str">
        <f t="shared" si="2"/>
        <v/>
      </c>
      <c r="H27" s="58">
        <f t="shared" si="3"/>
        <v>85.51</v>
      </c>
    </row>
    <row r="28" spans="1:10" ht="15.75" customHeight="1">
      <c r="A28" s="8" t="s">
        <v>2658</v>
      </c>
      <c r="B28" s="76">
        <v>45625</v>
      </c>
      <c r="C28" s="80" t="s">
        <v>3959</v>
      </c>
      <c r="D28" s="75" t="s">
        <v>1876</v>
      </c>
      <c r="E28" s="6">
        <f t="shared" si="1"/>
        <v>85</v>
      </c>
      <c r="F28" s="48">
        <v>2</v>
      </c>
      <c r="G28" s="6">
        <f t="shared" si="2"/>
        <v>42.5</v>
      </c>
      <c r="H28" s="58">
        <f t="shared" si="3"/>
        <v>42.5</v>
      </c>
    </row>
    <row r="29" spans="1:10" ht="15.75" customHeight="1">
      <c r="A29" s="8" t="s">
        <v>2658</v>
      </c>
      <c r="B29" s="76">
        <v>45611</v>
      </c>
      <c r="C29" s="80" t="s">
        <v>4546</v>
      </c>
      <c r="D29" s="75" t="s">
        <v>5787</v>
      </c>
      <c r="E29" s="6">
        <f t="shared" si="1"/>
        <v>84.55</v>
      </c>
      <c r="F29" s="48">
        <v>2</v>
      </c>
      <c r="G29" s="6">
        <f t="shared" si="2"/>
        <v>42.274999999999999</v>
      </c>
      <c r="H29" s="58">
        <f t="shared" si="3"/>
        <v>42.274999999999999</v>
      </c>
    </row>
    <row r="30" spans="1:10" ht="15.75" customHeight="1">
      <c r="A30" s="8" t="s">
        <v>2658</v>
      </c>
      <c r="B30" s="73">
        <v>45600</v>
      </c>
      <c r="C30" s="80" t="s">
        <v>3916</v>
      </c>
      <c r="D30" s="75" t="s">
        <v>749</v>
      </c>
      <c r="E30" s="6">
        <f t="shared" si="1"/>
        <v>70</v>
      </c>
      <c r="F30" s="48">
        <v>2</v>
      </c>
      <c r="G30" s="6">
        <f t="shared" si="2"/>
        <v>35</v>
      </c>
      <c r="H30" s="58">
        <f t="shared" si="3"/>
        <v>35</v>
      </c>
    </row>
    <row r="31" spans="1:10" ht="15.75" customHeight="1">
      <c r="A31" s="8" t="s">
        <v>2658</v>
      </c>
      <c r="B31" s="76">
        <v>45622</v>
      </c>
      <c r="C31" s="80" t="s">
        <v>3916</v>
      </c>
      <c r="D31" s="75" t="s">
        <v>749</v>
      </c>
      <c r="E31" s="6">
        <f t="shared" si="1"/>
        <v>70</v>
      </c>
      <c r="F31" s="48">
        <v>2</v>
      </c>
      <c r="G31" s="6">
        <f t="shared" si="2"/>
        <v>35</v>
      </c>
      <c r="H31" s="58">
        <f t="shared" si="3"/>
        <v>35</v>
      </c>
    </row>
    <row r="32" spans="1:10" ht="15.75" customHeight="1">
      <c r="A32" s="8" t="s">
        <v>3361</v>
      </c>
      <c r="B32" s="73">
        <v>45622</v>
      </c>
      <c r="C32" s="80" t="s">
        <v>4039</v>
      </c>
      <c r="D32" s="75" t="s">
        <v>749</v>
      </c>
      <c r="E32" s="6">
        <f t="shared" si="1"/>
        <v>70</v>
      </c>
      <c r="F32" s="48">
        <v>2</v>
      </c>
      <c r="G32" s="6">
        <f t="shared" si="2"/>
        <v>35</v>
      </c>
      <c r="H32" s="58">
        <f t="shared" si="3"/>
        <v>35</v>
      </c>
    </row>
    <row r="33" spans="1:8" ht="15.75" customHeight="1">
      <c r="A33" s="8" t="s">
        <v>2658</v>
      </c>
      <c r="B33" s="73">
        <v>45602</v>
      </c>
      <c r="C33" s="80" t="s">
        <v>5788</v>
      </c>
      <c r="D33" s="75" t="s">
        <v>5789</v>
      </c>
      <c r="E33" s="6">
        <f t="shared" si="1"/>
        <v>68.34</v>
      </c>
      <c r="F33" s="48">
        <v>2</v>
      </c>
      <c r="G33" s="6">
        <f t="shared" si="2"/>
        <v>34.17</v>
      </c>
      <c r="H33" s="58">
        <f t="shared" si="3"/>
        <v>34.17</v>
      </c>
    </row>
    <row r="34" spans="1:8" ht="15.75" customHeight="1">
      <c r="A34" s="8" t="s">
        <v>2658</v>
      </c>
      <c r="B34" s="73">
        <v>45610</v>
      </c>
      <c r="C34" s="80" t="s">
        <v>5790</v>
      </c>
      <c r="D34" s="75" t="s">
        <v>5791</v>
      </c>
      <c r="E34" s="6">
        <f t="shared" si="1"/>
        <v>66.599999999999994</v>
      </c>
      <c r="F34" s="48">
        <v>2</v>
      </c>
      <c r="G34" s="6">
        <f t="shared" si="2"/>
        <v>33.299999999999997</v>
      </c>
      <c r="H34" s="58">
        <f t="shared" si="3"/>
        <v>33.299999999999997</v>
      </c>
    </row>
    <row r="35" spans="1:8" ht="15.75" customHeight="1">
      <c r="A35" s="8" t="s">
        <v>3361</v>
      </c>
      <c r="B35" s="73">
        <v>45627</v>
      </c>
      <c r="C35" s="82" t="s">
        <v>1064</v>
      </c>
      <c r="D35" s="77" t="s">
        <v>455</v>
      </c>
      <c r="E35" s="6">
        <f t="shared" si="1"/>
        <v>65.7</v>
      </c>
      <c r="F35" s="48">
        <v>2</v>
      </c>
      <c r="G35" s="6">
        <f t="shared" si="2"/>
        <v>32.85</v>
      </c>
      <c r="H35" s="58">
        <f t="shared" si="3"/>
        <v>32.85</v>
      </c>
    </row>
    <row r="36" spans="1:8" ht="15.75" customHeight="1">
      <c r="A36" s="8" t="s">
        <v>2658</v>
      </c>
      <c r="B36" s="76">
        <v>45598</v>
      </c>
      <c r="C36" s="80" t="s">
        <v>5792</v>
      </c>
      <c r="D36" s="75" t="s">
        <v>5632</v>
      </c>
      <c r="E36" s="6">
        <f t="shared" si="1"/>
        <v>60.79</v>
      </c>
      <c r="F36" s="48">
        <v>2</v>
      </c>
      <c r="G36" s="6">
        <f t="shared" si="2"/>
        <v>30.395</v>
      </c>
      <c r="H36" s="58">
        <f t="shared" si="3"/>
        <v>30.395</v>
      </c>
    </row>
    <row r="37" spans="1:8" ht="15.75" customHeight="1">
      <c r="A37" s="8" t="s">
        <v>2658</v>
      </c>
      <c r="B37" s="76">
        <v>45598</v>
      </c>
      <c r="C37" s="80" t="s">
        <v>5793</v>
      </c>
      <c r="D37" s="75" t="s">
        <v>2050</v>
      </c>
      <c r="E37" s="6">
        <f t="shared" si="1"/>
        <v>59.9</v>
      </c>
      <c r="F37" s="48">
        <v>2</v>
      </c>
      <c r="G37" s="6">
        <f t="shared" si="2"/>
        <v>29.95</v>
      </c>
      <c r="H37" s="58">
        <f t="shared" si="3"/>
        <v>29.95</v>
      </c>
    </row>
    <row r="38" spans="1:8" ht="15.75" customHeight="1">
      <c r="A38" s="8" t="s">
        <v>2658</v>
      </c>
      <c r="B38" s="73">
        <v>45623</v>
      </c>
      <c r="C38" s="80" t="s">
        <v>2404</v>
      </c>
      <c r="D38" s="75" t="s">
        <v>1672</v>
      </c>
      <c r="E38" s="6">
        <f t="shared" si="1"/>
        <v>59.7</v>
      </c>
      <c r="F38" s="48">
        <v>2</v>
      </c>
      <c r="G38" s="6">
        <f t="shared" si="2"/>
        <v>29.85</v>
      </c>
      <c r="H38" s="58">
        <f t="shared" si="3"/>
        <v>29.85</v>
      </c>
    </row>
    <row r="39" spans="1:8" ht="15.75" customHeight="1">
      <c r="A39" s="8" t="s">
        <v>2658</v>
      </c>
      <c r="B39" s="73">
        <v>45621</v>
      </c>
      <c r="C39" s="80" t="s">
        <v>3397</v>
      </c>
      <c r="D39" s="75" t="s">
        <v>5794</v>
      </c>
      <c r="E39" s="6">
        <f t="shared" si="1"/>
        <v>59.46</v>
      </c>
      <c r="F39" s="48">
        <v>2</v>
      </c>
      <c r="G39" s="6">
        <f t="shared" si="2"/>
        <v>29.73</v>
      </c>
      <c r="H39" s="58">
        <f t="shared" si="3"/>
        <v>29.73</v>
      </c>
    </row>
    <row r="40" spans="1:8" ht="15.75" customHeight="1">
      <c r="A40" s="8" t="s">
        <v>3361</v>
      </c>
      <c r="B40" s="73">
        <v>45606</v>
      </c>
      <c r="C40" s="80" t="s">
        <v>5001</v>
      </c>
      <c r="D40" s="75" t="s">
        <v>1141</v>
      </c>
      <c r="E40" s="6">
        <f t="shared" si="1"/>
        <v>57.3</v>
      </c>
      <c r="F40" s="48">
        <v>2</v>
      </c>
      <c r="G40" s="6">
        <f t="shared" si="2"/>
        <v>28.65</v>
      </c>
      <c r="H40" s="58">
        <f t="shared" si="3"/>
        <v>28.65</v>
      </c>
    </row>
    <row r="41" spans="1:8" ht="15.75" customHeight="1">
      <c r="A41" s="8" t="s">
        <v>2658</v>
      </c>
      <c r="B41" s="76">
        <v>45622</v>
      </c>
      <c r="C41" s="80" t="s">
        <v>3703</v>
      </c>
      <c r="D41" s="77" t="s">
        <v>5635</v>
      </c>
      <c r="E41" s="6">
        <f t="shared" si="1"/>
        <v>56.35</v>
      </c>
      <c r="F41" s="48">
        <v>2</v>
      </c>
      <c r="G41" s="6">
        <f t="shared" si="2"/>
        <v>28.175000000000001</v>
      </c>
      <c r="H41" s="58">
        <f t="shared" si="3"/>
        <v>28.175000000000001</v>
      </c>
    </row>
    <row r="42" spans="1:8" ht="15.75" customHeight="1">
      <c r="A42" s="8" t="s">
        <v>2658</v>
      </c>
      <c r="B42" s="73">
        <v>45624</v>
      </c>
      <c r="C42" s="80" t="s">
        <v>3397</v>
      </c>
      <c r="D42" s="77" t="s">
        <v>5795</v>
      </c>
      <c r="E42" s="6">
        <f t="shared" si="1"/>
        <v>53.88</v>
      </c>
      <c r="F42" s="48">
        <v>2</v>
      </c>
      <c r="G42" s="6">
        <f t="shared" si="2"/>
        <v>26.94</v>
      </c>
      <c r="H42" s="58">
        <f t="shared" si="3"/>
        <v>26.94</v>
      </c>
    </row>
    <row r="43" spans="1:8" ht="15.75" customHeight="1">
      <c r="A43" s="8" t="s">
        <v>2658</v>
      </c>
      <c r="B43" s="76">
        <v>45600</v>
      </c>
      <c r="C43" s="80" t="s">
        <v>4517</v>
      </c>
      <c r="D43" s="75" t="s">
        <v>5026</v>
      </c>
      <c r="E43" s="6">
        <f t="shared" si="1"/>
        <v>51.86</v>
      </c>
      <c r="F43" s="48">
        <v>2</v>
      </c>
      <c r="G43" s="6">
        <f t="shared" si="2"/>
        <v>25.93</v>
      </c>
      <c r="H43" s="58">
        <f t="shared" si="3"/>
        <v>25.93</v>
      </c>
    </row>
    <row r="44" spans="1:8" ht="15.75" customHeight="1">
      <c r="A44" s="8" t="s">
        <v>2658</v>
      </c>
      <c r="B44" s="73">
        <v>45603</v>
      </c>
      <c r="C44" s="80" t="s">
        <v>4214</v>
      </c>
      <c r="D44" s="75" t="s">
        <v>5796</v>
      </c>
      <c r="E44" s="6">
        <f t="shared" si="1"/>
        <v>47.5</v>
      </c>
      <c r="F44" s="48">
        <v>2</v>
      </c>
      <c r="G44" s="6">
        <f t="shared" si="2"/>
        <v>23.75</v>
      </c>
      <c r="H44" s="58">
        <f t="shared" si="3"/>
        <v>23.75</v>
      </c>
    </row>
    <row r="45" spans="1:8" ht="15.75" customHeight="1">
      <c r="A45" s="8" t="s">
        <v>2658</v>
      </c>
      <c r="B45" s="73">
        <v>45612</v>
      </c>
      <c r="C45" s="80" t="s">
        <v>5797</v>
      </c>
      <c r="D45" s="75" t="s">
        <v>1021</v>
      </c>
      <c r="E45" s="6">
        <f t="shared" si="1"/>
        <v>47</v>
      </c>
      <c r="F45" s="48">
        <v>2</v>
      </c>
      <c r="G45" s="6">
        <f t="shared" si="2"/>
        <v>23.5</v>
      </c>
      <c r="H45" s="58">
        <f t="shared" si="3"/>
        <v>23.5</v>
      </c>
    </row>
    <row r="46" spans="1:8" ht="15.75" customHeight="1">
      <c r="A46" s="8" t="s">
        <v>2658</v>
      </c>
      <c r="B46" s="73">
        <v>45601</v>
      </c>
      <c r="C46" s="80" t="s">
        <v>5798</v>
      </c>
      <c r="D46" s="75" t="s">
        <v>3011</v>
      </c>
      <c r="E46" s="6">
        <f t="shared" si="1"/>
        <v>45</v>
      </c>
      <c r="F46" s="48">
        <v>2</v>
      </c>
      <c r="G46" s="6">
        <f t="shared" si="2"/>
        <v>22.5</v>
      </c>
      <c r="H46" s="58">
        <f t="shared" si="3"/>
        <v>22.5</v>
      </c>
    </row>
    <row r="47" spans="1:8" ht="15.75" customHeight="1">
      <c r="A47" s="8" t="s">
        <v>2658</v>
      </c>
      <c r="B47" s="73">
        <v>45600</v>
      </c>
      <c r="C47" s="80" t="s">
        <v>5388</v>
      </c>
      <c r="D47" s="77" t="s">
        <v>5492</v>
      </c>
      <c r="E47" s="6">
        <f t="shared" si="1"/>
        <v>44.96</v>
      </c>
      <c r="F47" s="48">
        <v>2</v>
      </c>
      <c r="G47" s="6">
        <f t="shared" si="2"/>
        <v>22.48</v>
      </c>
      <c r="H47" s="58">
        <f t="shared" si="3"/>
        <v>22.48</v>
      </c>
    </row>
    <row r="48" spans="1:8" ht="15.75" customHeight="1">
      <c r="A48" s="8" t="s">
        <v>2658</v>
      </c>
      <c r="B48" s="73">
        <v>45604</v>
      </c>
      <c r="C48" s="82" t="s">
        <v>4183</v>
      </c>
      <c r="D48" s="77" t="s">
        <v>741</v>
      </c>
      <c r="E48" s="6">
        <f t="shared" si="1"/>
        <v>42.9</v>
      </c>
      <c r="F48" s="48">
        <v>2</v>
      </c>
      <c r="G48" s="6">
        <f t="shared" si="2"/>
        <v>21.45</v>
      </c>
      <c r="H48" s="58">
        <f t="shared" si="3"/>
        <v>21.45</v>
      </c>
    </row>
    <row r="49" spans="1:8" ht="15.75" customHeight="1">
      <c r="A49" s="8" t="s">
        <v>2658</v>
      </c>
      <c r="B49" s="76">
        <v>45615</v>
      </c>
      <c r="C49" s="80" t="s">
        <v>4532</v>
      </c>
      <c r="D49" s="75" t="s">
        <v>5799</v>
      </c>
      <c r="E49" s="6">
        <f t="shared" si="1"/>
        <v>41.65</v>
      </c>
      <c r="F49" s="48">
        <v>2</v>
      </c>
      <c r="G49" s="6">
        <f t="shared" si="2"/>
        <v>20.824999999999999</v>
      </c>
      <c r="H49" s="58">
        <f t="shared" si="3"/>
        <v>20.824999999999999</v>
      </c>
    </row>
    <row r="50" spans="1:8" ht="15.75" customHeight="1">
      <c r="A50" s="8" t="s">
        <v>2658</v>
      </c>
      <c r="B50" s="76">
        <v>45627</v>
      </c>
      <c r="C50" s="80" t="s">
        <v>5637</v>
      </c>
      <c r="D50" s="75" t="s">
        <v>3051</v>
      </c>
      <c r="E50" s="6">
        <f t="shared" si="1"/>
        <v>40.700000000000003</v>
      </c>
      <c r="F50" s="48">
        <v>2</v>
      </c>
      <c r="G50" s="6">
        <f t="shared" si="2"/>
        <v>20.350000000000001</v>
      </c>
      <c r="H50" s="58">
        <f t="shared" si="3"/>
        <v>20.350000000000001</v>
      </c>
    </row>
    <row r="51" spans="1:8" ht="15.75" customHeight="1">
      <c r="A51" s="8" t="s">
        <v>2658</v>
      </c>
      <c r="B51" s="76">
        <v>45623</v>
      </c>
      <c r="C51" s="80" t="s">
        <v>5800</v>
      </c>
      <c r="D51" s="75" t="s">
        <v>2189</v>
      </c>
      <c r="E51" s="6">
        <f t="shared" si="1"/>
        <v>36</v>
      </c>
      <c r="F51" s="48">
        <v>2</v>
      </c>
      <c r="G51" s="6">
        <f t="shared" si="2"/>
        <v>18</v>
      </c>
      <c r="H51" s="58">
        <f t="shared" si="3"/>
        <v>18</v>
      </c>
    </row>
    <row r="52" spans="1:8" ht="15.75" customHeight="1">
      <c r="A52" s="8" t="s">
        <v>2658</v>
      </c>
      <c r="B52" s="73">
        <v>45616</v>
      </c>
      <c r="C52" s="80" t="s">
        <v>5477</v>
      </c>
      <c r="D52" s="75" t="s">
        <v>5306</v>
      </c>
      <c r="E52" s="6">
        <f t="shared" si="1"/>
        <v>34.299999999999997</v>
      </c>
      <c r="F52" s="48">
        <v>2</v>
      </c>
      <c r="G52" s="6">
        <f t="shared" si="2"/>
        <v>17.149999999999999</v>
      </c>
      <c r="H52" s="58">
        <f t="shared" si="3"/>
        <v>17.149999999999999</v>
      </c>
    </row>
    <row r="53" spans="1:8" ht="15.75" customHeight="1">
      <c r="A53" s="8" t="s">
        <v>2658</v>
      </c>
      <c r="B53" s="73">
        <v>45600</v>
      </c>
      <c r="C53" s="80" t="s">
        <v>1385</v>
      </c>
      <c r="D53" s="75" t="s">
        <v>5801</v>
      </c>
      <c r="E53" s="6">
        <f t="shared" si="1"/>
        <v>33.81</v>
      </c>
      <c r="F53" s="48">
        <v>2</v>
      </c>
      <c r="G53" s="6">
        <f t="shared" si="2"/>
        <v>16.905000000000001</v>
      </c>
      <c r="H53" s="58">
        <f t="shared" si="3"/>
        <v>16.905000000000001</v>
      </c>
    </row>
    <row r="54" spans="1:8" ht="15.75" customHeight="1">
      <c r="A54" s="8" t="s">
        <v>2658</v>
      </c>
      <c r="B54" s="76">
        <v>45598</v>
      </c>
      <c r="C54" s="80" t="s">
        <v>1126</v>
      </c>
      <c r="D54" s="75" t="s">
        <v>709</v>
      </c>
      <c r="E54" s="6">
        <f t="shared" si="1"/>
        <v>30</v>
      </c>
      <c r="F54" s="48">
        <v>2</v>
      </c>
      <c r="G54" s="6">
        <f t="shared" si="2"/>
        <v>15</v>
      </c>
      <c r="H54" s="58">
        <f t="shared" si="3"/>
        <v>15</v>
      </c>
    </row>
    <row r="55" spans="1:8" ht="15.75" customHeight="1">
      <c r="A55" s="8" t="s">
        <v>2658</v>
      </c>
      <c r="B55" s="73">
        <v>45612</v>
      </c>
      <c r="C55" s="80" t="s">
        <v>5802</v>
      </c>
      <c r="D55" s="75" t="s">
        <v>709</v>
      </c>
      <c r="E55" s="6">
        <f t="shared" si="1"/>
        <v>30</v>
      </c>
      <c r="F55" s="48">
        <v>2</v>
      </c>
      <c r="G55" s="6">
        <f t="shared" si="2"/>
        <v>15</v>
      </c>
      <c r="H55" s="58">
        <f t="shared" si="3"/>
        <v>15</v>
      </c>
    </row>
    <row r="56" spans="1:8" ht="15.75" customHeight="1">
      <c r="A56" s="8" t="s">
        <v>2658</v>
      </c>
      <c r="B56" s="73">
        <v>45597</v>
      </c>
      <c r="C56" s="80" t="s">
        <v>5568</v>
      </c>
      <c r="D56" s="75" t="s">
        <v>5803</v>
      </c>
      <c r="E56" s="6">
        <f t="shared" si="1"/>
        <v>29.37</v>
      </c>
      <c r="F56" s="48">
        <v>2</v>
      </c>
      <c r="G56" s="6">
        <f t="shared" si="2"/>
        <v>14.685</v>
      </c>
      <c r="H56" s="58">
        <f t="shared" si="3"/>
        <v>14.685</v>
      </c>
    </row>
    <row r="57" spans="1:8" ht="15.75" customHeight="1">
      <c r="A57" s="8" t="s">
        <v>2658</v>
      </c>
      <c r="B57" s="73">
        <v>45623</v>
      </c>
      <c r="C57" s="80" t="s">
        <v>2404</v>
      </c>
      <c r="D57" s="75" t="s">
        <v>1583</v>
      </c>
      <c r="E57" s="6">
        <f t="shared" si="1"/>
        <v>26.9</v>
      </c>
      <c r="F57" s="48">
        <v>2</v>
      </c>
      <c r="G57" s="6">
        <f t="shared" si="2"/>
        <v>13.45</v>
      </c>
      <c r="H57" s="58">
        <f t="shared" si="3"/>
        <v>13.45</v>
      </c>
    </row>
    <row r="58" spans="1:8" ht="15.75" customHeight="1">
      <c r="A58" s="8" t="s">
        <v>2658</v>
      </c>
      <c r="B58" s="73">
        <v>45604</v>
      </c>
      <c r="C58" s="80" t="s">
        <v>2438</v>
      </c>
      <c r="D58" s="75" t="s">
        <v>5141</v>
      </c>
      <c r="E58" s="6">
        <f t="shared" si="1"/>
        <v>25.98</v>
      </c>
      <c r="F58" s="48">
        <v>2</v>
      </c>
      <c r="G58" s="6">
        <f t="shared" si="2"/>
        <v>12.99</v>
      </c>
      <c r="H58" s="58">
        <f t="shared" si="3"/>
        <v>12.99</v>
      </c>
    </row>
    <row r="59" spans="1:8" ht="15.75" customHeight="1">
      <c r="A59" s="8" t="s">
        <v>2658</v>
      </c>
      <c r="B59" s="73">
        <v>45614</v>
      </c>
      <c r="C59" s="80" t="s">
        <v>4485</v>
      </c>
      <c r="D59" s="75" t="s">
        <v>3780</v>
      </c>
      <c r="E59" s="6">
        <f t="shared" si="1"/>
        <v>25.3</v>
      </c>
      <c r="F59" s="48">
        <v>2</v>
      </c>
      <c r="G59" s="6">
        <f t="shared" si="2"/>
        <v>12.65</v>
      </c>
      <c r="H59" s="58">
        <f t="shared" si="3"/>
        <v>12.65</v>
      </c>
    </row>
    <row r="60" spans="1:8" ht="15.75" customHeight="1">
      <c r="A60" s="8" t="s">
        <v>2658</v>
      </c>
      <c r="B60" s="73">
        <v>45620</v>
      </c>
      <c r="C60" s="80" t="s">
        <v>1126</v>
      </c>
      <c r="D60" s="75" t="s">
        <v>5804</v>
      </c>
      <c r="E60" s="6">
        <f t="shared" si="1"/>
        <v>24.73</v>
      </c>
      <c r="F60" s="48">
        <v>2</v>
      </c>
      <c r="G60" s="6">
        <f t="shared" si="2"/>
        <v>12.365</v>
      </c>
      <c r="H60" s="58">
        <f t="shared" si="3"/>
        <v>12.365</v>
      </c>
    </row>
    <row r="61" spans="1:8" ht="15.75" customHeight="1">
      <c r="A61" s="8" t="s">
        <v>2658</v>
      </c>
      <c r="B61" s="76">
        <v>45619</v>
      </c>
      <c r="C61" s="80" t="s">
        <v>1175</v>
      </c>
      <c r="D61" s="75" t="s">
        <v>513</v>
      </c>
      <c r="E61" s="6">
        <f t="shared" si="1"/>
        <v>24</v>
      </c>
      <c r="F61" s="48">
        <v>2</v>
      </c>
      <c r="G61" s="6">
        <f t="shared" si="2"/>
        <v>12</v>
      </c>
      <c r="H61" s="58">
        <f t="shared" si="3"/>
        <v>12</v>
      </c>
    </row>
    <row r="62" spans="1:8" ht="15.75" customHeight="1">
      <c r="A62" s="8" t="s">
        <v>2658</v>
      </c>
      <c r="B62" s="76">
        <v>45610</v>
      </c>
      <c r="C62" s="80" t="s">
        <v>5805</v>
      </c>
      <c r="D62" s="75" t="s">
        <v>5806</v>
      </c>
      <c r="E62" s="6">
        <f t="shared" si="1"/>
        <v>23.35</v>
      </c>
      <c r="F62" s="48">
        <v>2</v>
      </c>
      <c r="G62" s="6">
        <f t="shared" si="2"/>
        <v>11.675000000000001</v>
      </c>
      <c r="H62" s="58">
        <f t="shared" si="3"/>
        <v>11.675000000000001</v>
      </c>
    </row>
    <row r="63" spans="1:8" ht="15.75" customHeight="1">
      <c r="A63" s="8" t="s">
        <v>2658</v>
      </c>
      <c r="B63" s="73">
        <v>45603</v>
      </c>
      <c r="C63" s="80" t="s">
        <v>5807</v>
      </c>
      <c r="D63" s="75" t="s">
        <v>5808</v>
      </c>
      <c r="E63" s="6">
        <f t="shared" si="1"/>
        <v>22.78</v>
      </c>
      <c r="F63" s="48">
        <v>1</v>
      </c>
      <c r="G63" s="6">
        <f t="shared" si="2"/>
        <v>22.78</v>
      </c>
      <c r="H63" s="58">
        <f t="shared" si="3"/>
        <v>0</v>
      </c>
    </row>
    <row r="64" spans="1:8" ht="15.75" customHeight="1">
      <c r="A64" s="8" t="s">
        <v>2658</v>
      </c>
      <c r="B64" s="76">
        <v>45603</v>
      </c>
      <c r="C64" s="80" t="s">
        <v>5466</v>
      </c>
      <c r="D64" s="75" t="s">
        <v>5579</v>
      </c>
      <c r="E64" s="6">
        <f t="shared" si="1"/>
        <v>22.42</v>
      </c>
      <c r="F64" s="48">
        <v>0</v>
      </c>
      <c r="G64" s="6" t="str">
        <f t="shared" si="2"/>
        <v/>
      </c>
      <c r="H64" s="58">
        <f t="shared" si="3"/>
        <v>22.42</v>
      </c>
    </row>
    <row r="65" spans="1:8" ht="15.75" customHeight="1">
      <c r="A65" s="8" t="s">
        <v>2658</v>
      </c>
      <c r="B65" s="73">
        <v>45603</v>
      </c>
      <c r="C65" s="80" t="s">
        <v>5466</v>
      </c>
      <c r="D65" s="75" t="s">
        <v>5579</v>
      </c>
      <c r="E65" s="6">
        <f t="shared" si="1"/>
        <v>22.42</v>
      </c>
      <c r="F65" s="48">
        <v>1</v>
      </c>
      <c r="G65" s="6">
        <f t="shared" si="2"/>
        <v>22.42</v>
      </c>
      <c r="H65" s="58">
        <f t="shared" si="3"/>
        <v>0</v>
      </c>
    </row>
    <row r="66" spans="1:8" ht="15.75" customHeight="1">
      <c r="A66" s="8" t="s">
        <v>2658</v>
      </c>
      <c r="B66" s="73">
        <v>45601</v>
      </c>
      <c r="C66" s="80" t="s">
        <v>443</v>
      </c>
      <c r="D66" s="75" t="s">
        <v>2034</v>
      </c>
      <c r="E66" s="6">
        <f t="shared" si="1"/>
        <v>21.2</v>
      </c>
      <c r="F66" s="48">
        <v>2</v>
      </c>
      <c r="G66" s="6">
        <f t="shared" si="2"/>
        <v>10.6</v>
      </c>
      <c r="H66" s="58">
        <f t="shared" si="3"/>
        <v>10.6</v>
      </c>
    </row>
    <row r="67" spans="1:8" ht="15.75" customHeight="1">
      <c r="A67" s="8" t="s">
        <v>2658</v>
      </c>
      <c r="B67" s="76">
        <v>45622</v>
      </c>
      <c r="C67" s="80" t="s">
        <v>5478</v>
      </c>
      <c r="D67" s="75" t="s">
        <v>5581</v>
      </c>
      <c r="E67" s="6">
        <f t="shared" si="1"/>
        <v>20.2</v>
      </c>
      <c r="F67" s="48">
        <v>2</v>
      </c>
      <c r="G67" s="6">
        <f t="shared" si="2"/>
        <v>10.1</v>
      </c>
      <c r="H67" s="58">
        <f t="shared" si="3"/>
        <v>10.1</v>
      </c>
    </row>
    <row r="68" spans="1:8" ht="15.75" customHeight="1">
      <c r="A68" s="8" t="s">
        <v>2658</v>
      </c>
      <c r="B68" s="76">
        <v>45598</v>
      </c>
      <c r="C68" s="80" t="s">
        <v>5477</v>
      </c>
      <c r="D68" s="75" t="s">
        <v>919</v>
      </c>
      <c r="E68" s="6">
        <f t="shared" si="1"/>
        <v>18.899999999999999</v>
      </c>
      <c r="F68" s="48">
        <v>2</v>
      </c>
      <c r="G68" s="6">
        <f t="shared" si="2"/>
        <v>9.4499999999999993</v>
      </c>
      <c r="H68" s="58">
        <f t="shared" si="3"/>
        <v>9.4499999999999993</v>
      </c>
    </row>
    <row r="69" spans="1:8" ht="15.75" customHeight="1">
      <c r="A69" s="8" t="s">
        <v>2658</v>
      </c>
      <c r="B69" s="76">
        <v>45610</v>
      </c>
      <c r="C69" s="80" t="s">
        <v>4522</v>
      </c>
      <c r="D69" s="75" t="s">
        <v>557</v>
      </c>
      <c r="E69" s="6">
        <f t="shared" si="1"/>
        <v>18</v>
      </c>
      <c r="F69" s="48">
        <v>2</v>
      </c>
      <c r="G69" s="6">
        <f t="shared" si="2"/>
        <v>9</v>
      </c>
      <c r="H69" s="58">
        <f t="shared" si="3"/>
        <v>9</v>
      </c>
    </row>
    <row r="70" spans="1:8" ht="15.75" customHeight="1">
      <c r="A70" s="8" t="s">
        <v>2658</v>
      </c>
      <c r="B70" s="76">
        <v>45614</v>
      </c>
      <c r="C70" s="80" t="s">
        <v>4183</v>
      </c>
      <c r="D70" s="75" t="s">
        <v>2229</v>
      </c>
      <c r="E70" s="6">
        <f t="shared" si="1"/>
        <v>17</v>
      </c>
      <c r="F70" s="48">
        <v>2</v>
      </c>
      <c r="G70" s="6">
        <f t="shared" si="2"/>
        <v>8.5</v>
      </c>
      <c r="H70" s="58">
        <f t="shared" si="3"/>
        <v>8.5</v>
      </c>
    </row>
    <row r="71" spans="1:8" ht="15.75" customHeight="1">
      <c r="A71" s="8" t="s">
        <v>2658</v>
      </c>
      <c r="B71" s="76">
        <v>45617</v>
      </c>
      <c r="C71" s="80" t="s">
        <v>4485</v>
      </c>
      <c r="D71" s="75" t="s">
        <v>2231</v>
      </c>
      <c r="E71" s="6">
        <f t="shared" si="1"/>
        <v>16.7</v>
      </c>
      <c r="F71" s="48">
        <v>2</v>
      </c>
      <c r="G71" s="6">
        <f t="shared" si="2"/>
        <v>8.35</v>
      </c>
      <c r="H71" s="58">
        <f t="shared" si="3"/>
        <v>8.35</v>
      </c>
    </row>
    <row r="72" spans="1:8" ht="15.75" customHeight="1">
      <c r="A72" s="8" t="s">
        <v>2658</v>
      </c>
      <c r="B72" s="73">
        <v>45602</v>
      </c>
      <c r="C72" s="80" t="s">
        <v>3415</v>
      </c>
      <c r="D72" s="75" t="s">
        <v>2431</v>
      </c>
      <c r="E72" s="6">
        <f t="shared" si="1"/>
        <v>15.93</v>
      </c>
      <c r="F72" s="48">
        <v>2</v>
      </c>
      <c r="G72" s="6">
        <f t="shared" si="2"/>
        <v>7.9649999999999999</v>
      </c>
      <c r="H72" s="58">
        <f t="shared" si="3"/>
        <v>7.9649999999999999</v>
      </c>
    </row>
    <row r="73" spans="1:8" ht="15.75" customHeight="1">
      <c r="A73" s="8" t="s">
        <v>2658</v>
      </c>
      <c r="B73" s="73">
        <v>45601</v>
      </c>
      <c r="C73" s="80" t="s">
        <v>5809</v>
      </c>
      <c r="D73" s="75" t="s">
        <v>2832</v>
      </c>
      <c r="E73" s="6">
        <f t="shared" si="1"/>
        <v>15.13</v>
      </c>
      <c r="F73" s="48">
        <v>2</v>
      </c>
      <c r="G73" s="6">
        <f t="shared" si="2"/>
        <v>7.5650000000000004</v>
      </c>
      <c r="H73" s="58">
        <f t="shared" si="3"/>
        <v>7.5650000000000004</v>
      </c>
    </row>
    <row r="74" spans="1:8" ht="15.75" customHeight="1">
      <c r="A74" s="8" t="s">
        <v>2658</v>
      </c>
      <c r="B74" s="76">
        <v>45598</v>
      </c>
      <c r="C74" s="80" t="s">
        <v>5477</v>
      </c>
      <c r="D74" s="77" t="s">
        <v>325</v>
      </c>
      <c r="E74" s="6">
        <f t="shared" si="1"/>
        <v>13.4</v>
      </c>
      <c r="F74" s="48">
        <v>2</v>
      </c>
      <c r="G74" s="6">
        <f t="shared" si="2"/>
        <v>6.7</v>
      </c>
      <c r="H74" s="58">
        <f t="shared" si="3"/>
        <v>6.7</v>
      </c>
    </row>
    <row r="75" spans="1:8" ht="15.75" customHeight="1">
      <c r="A75" s="8" t="s">
        <v>2658</v>
      </c>
      <c r="B75" s="73">
        <v>45624</v>
      </c>
      <c r="C75" s="80" t="s">
        <v>55</v>
      </c>
      <c r="D75" s="75" t="s">
        <v>618</v>
      </c>
      <c r="E75" s="6">
        <f t="shared" si="1"/>
        <v>13</v>
      </c>
      <c r="F75" s="48">
        <v>2</v>
      </c>
      <c r="G75" s="6">
        <f t="shared" si="2"/>
        <v>6.5</v>
      </c>
      <c r="H75" s="58">
        <f t="shared" si="3"/>
        <v>6.5</v>
      </c>
    </row>
    <row r="76" spans="1:8" ht="15.75" customHeight="1">
      <c r="A76" s="8" t="s">
        <v>2658</v>
      </c>
      <c r="B76" s="76">
        <v>45626</v>
      </c>
      <c r="C76" s="80" t="s">
        <v>5577</v>
      </c>
      <c r="D76" s="77" t="s">
        <v>4955</v>
      </c>
      <c r="E76" s="6">
        <f t="shared" si="1"/>
        <v>10.87</v>
      </c>
      <c r="F76" s="48">
        <v>0</v>
      </c>
      <c r="G76" s="6" t="str">
        <f t="shared" si="2"/>
        <v/>
      </c>
      <c r="H76" s="58">
        <f t="shared" si="3"/>
        <v>10.87</v>
      </c>
    </row>
    <row r="77" spans="1:8" ht="15.75" customHeight="1">
      <c r="A77" s="8" t="s">
        <v>2658</v>
      </c>
      <c r="B77" s="73">
        <v>45627</v>
      </c>
      <c r="C77" s="80" t="s">
        <v>4738</v>
      </c>
      <c r="D77" s="75" t="s">
        <v>1829</v>
      </c>
      <c r="E77" s="6">
        <f t="shared" si="1"/>
        <v>10.8</v>
      </c>
      <c r="F77" s="48">
        <v>2</v>
      </c>
      <c r="G77" s="6">
        <f t="shared" si="2"/>
        <v>5.4</v>
      </c>
      <c r="H77" s="58">
        <f t="shared" si="3"/>
        <v>5.4</v>
      </c>
    </row>
    <row r="78" spans="1:8" ht="15.75" customHeight="1">
      <c r="A78" s="8" t="s">
        <v>2658</v>
      </c>
      <c r="B78" s="73">
        <v>45615</v>
      </c>
      <c r="C78" s="80" t="s">
        <v>5406</v>
      </c>
      <c r="D78" s="75" t="s">
        <v>29</v>
      </c>
      <c r="E78" s="6">
        <f t="shared" si="1"/>
        <v>10.7</v>
      </c>
      <c r="F78" s="48">
        <v>2</v>
      </c>
      <c r="G78" s="6">
        <f t="shared" si="2"/>
        <v>5.35</v>
      </c>
      <c r="H78" s="58">
        <f t="shared" si="3"/>
        <v>5.35</v>
      </c>
    </row>
    <row r="79" spans="1:8" ht="15.75" customHeight="1">
      <c r="A79" s="8" t="s">
        <v>2658</v>
      </c>
      <c r="B79" s="73">
        <v>45603</v>
      </c>
      <c r="C79" s="80" t="s">
        <v>3455</v>
      </c>
      <c r="D79" s="75" t="s">
        <v>358</v>
      </c>
      <c r="E79" s="6">
        <f t="shared" si="1"/>
        <v>10</v>
      </c>
      <c r="F79" s="48">
        <v>2</v>
      </c>
      <c r="G79" s="6">
        <f t="shared" si="2"/>
        <v>5</v>
      </c>
      <c r="H79" s="58">
        <f t="shared" si="3"/>
        <v>5</v>
      </c>
    </row>
    <row r="80" spans="1:8" ht="15.75" customHeight="1">
      <c r="A80" s="8" t="s">
        <v>2658</v>
      </c>
      <c r="B80" s="73">
        <v>45625</v>
      </c>
      <c r="C80" s="80" t="s">
        <v>4546</v>
      </c>
      <c r="D80" s="75" t="s">
        <v>4690</v>
      </c>
      <c r="E80" s="6">
        <f t="shared" si="1"/>
        <v>9.99</v>
      </c>
      <c r="F80" s="48">
        <v>2</v>
      </c>
      <c r="G80" s="6">
        <f t="shared" si="2"/>
        <v>4.9950000000000001</v>
      </c>
      <c r="H80" s="58">
        <f t="shared" si="3"/>
        <v>4.9950000000000001</v>
      </c>
    </row>
    <row r="81" spans="1:8" ht="15.75" customHeight="1">
      <c r="A81" s="8" t="s">
        <v>2658</v>
      </c>
      <c r="B81" s="76">
        <v>45627</v>
      </c>
      <c r="C81" s="80" t="s">
        <v>1126</v>
      </c>
      <c r="D81" s="75" t="s">
        <v>5810</v>
      </c>
      <c r="E81" s="6">
        <f t="shared" si="1"/>
        <v>8.7200000000000006</v>
      </c>
      <c r="F81" s="48">
        <v>2</v>
      </c>
      <c r="G81" s="6">
        <f t="shared" si="2"/>
        <v>4.3600000000000003</v>
      </c>
      <c r="H81" s="58">
        <f t="shared" si="3"/>
        <v>4.3600000000000003</v>
      </c>
    </row>
    <row r="82" spans="1:8" ht="15.75" customHeight="1">
      <c r="A82" s="8" t="s">
        <v>2658</v>
      </c>
      <c r="B82" s="73">
        <v>45619</v>
      </c>
      <c r="C82" s="80" t="s">
        <v>1175</v>
      </c>
      <c r="D82" s="75" t="s">
        <v>656</v>
      </c>
      <c r="E82" s="6">
        <f t="shared" si="1"/>
        <v>8.3000000000000007</v>
      </c>
      <c r="F82" s="48">
        <v>2</v>
      </c>
      <c r="G82" s="6">
        <f t="shared" si="2"/>
        <v>4.1500000000000004</v>
      </c>
      <c r="H82" s="58">
        <f t="shared" si="3"/>
        <v>4.1500000000000004</v>
      </c>
    </row>
    <row r="83" spans="1:8" ht="15.75" customHeight="1">
      <c r="A83" s="8" t="s">
        <v>2658</v>
      </c>
      <c r="B83" s="76">
        <v>45598</v>
      </c>
      <c r="C83" s="80" t="s">
        <v>1126</v>
      </c>
      <c r="D83" s="75" t="s">
        <v>5811</v>
      </c>
      <c r="E83" s="6">
        <f t="shared" si="1"/>
        <v>8.09</v>
      </c>
      <c r="F83" s="48">
        <v>2</v>
      </c>
      <c r="G83" s="6">
        <f t="shared" si="2"/>
        <v>4.0449999999999999</v>
      </c>
      <c r="H83" s="58">
        <f t="shared" si="3"/>
        <v>4.0449999999999999</v>
      </c>
    </row>
    <row r="84" spans="1:8" ht="15.75" customHeight="1">
      <c r="A84" s="8" t="s">
        <v>2658</v>
      </c>
      <c r="B84" s="73">
        <v>45600</v>
      </c>
      <c r="C84" s="80" t="s">
        <v>5406</v>
      </c>
      <c r="D84" s="75" t="s">
        <v>2709</v>
      </c>
      <c r="E84" s="6">
        <f t="shared" si="1"/>
        <v>7.6</v>
      </c>
      <c r="F84" s="48">
        <v>2</v>
      </c>
      <c r="G84" s="6">
        <f t="shared" si="2"/>
        <v>3.8</v>
      </c>
      <c r="H84" s="58">
        <f t="shared" si="3"/>
        <v>3.8</v>
      </c>
    </row>
    <row r="85" spans="1:8" ht="15.75" customHeight="1">
      <c r="A85" s="8" t="s">
        <v>2658</v>
      </c>
      <c r="B85" s="73">
        <v>45614</v>
      </c>
      <c r="C85" s="80" t="s">
        <v>3025</v>
      </c>
      <c r="D85" s="75" t="s">
        <v>327</v>
      </c>
      <c r="E85" s="6">
        <f t="shared" si="1"/>
        <v>7.35</v>
      </c>
      <c r="F85" s="48">
        <v>2</v>
      </c>
      <c r="G85" s="6">
        <f t="shared" si="2"/>
        <v>3.6749999999999998</v>
      </c>
      <c r="H85" s="58">
        <f t="shared" si="3"/>
        <v>3.6749999999999998</v>
      </c>
    </row>
    <row r="86" spans="1:8" ht="15.75" customHeight="1">
      <c r="A86" s="8" t="s">
        <v>2658</v>
      </c>
      <c r="B86" s="76">
        <v>45622</v>
      </c>
      <c r="C86" s="80" t="s">
        <v>4422</v>
      </c>
      <c r="D86" s="75" t="s">
        <v>44</v>
      </c>
      <c r="E86" s="6">
        <f t="shared" si="1"/>
        <v>6.9</v>
      </c>
      <c r="F86" s="48">
        <v>1</v>
      </c>
      <c r="G86" s="6">
        <f t="shared" si="2"/>
        <v>6.9</v>
      </c>
      <c r="H86" s="58">
        <f t="shared" si="3"/>
        <v>0</v>
      </c>
    </row>
    <row r="87" spans="1:8" ht="15.75" customHeight="1">
      <c r="A87" s="8" t="s">
        <v>2658</v>
      </c>
      <c r="B87" s="73">
        <v>45609</v>
      </c>
      <c r="C87" s="80" t="s">
        <v>5669</v>
      </c>
      <c r="D87" s="75" t="s">
        <v>3116</v>
      </c>
      <c r="E87" s="6">
        <f t="shared" si="1"/>
        <v>6.7</v>
      </c>
      <c r="F87" s="48">
        <v>2</v>
      </c>
      <c r="G87" s="6">
        <f t="shared" si="2"/>
        <v>3.35</v>
      </c>
      <c r="H87" s="58">
        <f t="shared" si="3"/>
        <v>3.35</v>
      </c>
    </row>
    <row r="88" spans="1:8" ht="15.75" customHeight="1">
      <c r="A88" s="8" t="s">
        <v>2658</v>
      </c>
      <c r="B88" s="73">
        <v>45598</v>
      </c>
      <c r="C88" s="80" t="s">
        <v>1126</v>
      </c>
      <c r="D88" s="75" t="s">
        <v>505</v>
      </c>
      <c r="E88" s="6">
        <f t="shared" si="1"/>
        <v>5.5</v>
      </c>
      <c r="F88" s="48">
        <v>2</v>
      </c>
      <c r="G88" s="6">
        <f t="shared" si="2"/>
        <v>2.75</v>
      </c>
      <c r="H88" s="58">
        <f t="shared" si="3"/>
        <v>2.75</v>
      </c>
    </row>
    <row r="89" spans="1:8" ht="15.75" customHeight="1">
      <c r="A89" s="8" t="s">
        <v>2658</v>
      </c>
      <c r="B89" s="73">
        <v>45603</v>
      </c>
      <c r="C89" s="80" t="s">
        <v>5812</v>
      </c>
      <c r="D89" s="75" t="s">
        <v>505</v>
      </c>
      <c r="E89" s="6">
        <f t="shared" si="1"/>
        <v>5.5</v>
      </c>
      <c r="F89" s="48">
        <v>0</v>
      </c>
      <c r="G89" s="6" t="str">
        <f t="shared" si="2"/>
        <v/>
      </c>
      <c r="H89" s="58">
        <f t="shared" si="3"/>
        <v>5.5</v>
      </c>
    </row>
    <row r="90" spans="1:8" ht="15.75" customHeight="1">
      <c r="A90" s="8" t="s">
        <v>2658</v>
      </c>
      <c r="B90" s="76">
        <v>45603</v>
      </c>
      <c r="C90" s="80" t="s">
        <v>5813</v>
      </c>
      <c r="D90" s="75" t="s">
        <v>954</v>
      </c>
      <c r="E90" s="6">
        <f t="shared" si="1"/>
        <v>4.5</v>
      </c>
      <c r="F90" s="48">
        <v>2</v>
      </c>
      <c r="G90" s="6">
        <f t="shared" si="2"/>
        <v>2.25</v>
      </c>
      <c r="H90" s="58">
        <f t="shared" si="3"/>
        <v>2.25</v>
      </c>
    </row>
    <row r="91" spans="1:8" ht="15.75" customHeight="1">
      <c r="A91" s="8" t="s">
        <v>2658</v>
      </c>
      <c r="B91" s="76">
        <v>45604</v>
      </c>
      <c r="C91" s="80" t="s">
        <v>2006</v>
      </c>
      <c r="D91" s="75" t="s">
        <v>617</v>
      </c>
      <c r="E91" s="6">
        <f t="shared" si="1"/>
        <v>4.3</v>
      </c>
      <c r="F91" s="48">
        <v>2</v>
      </c>
      <c r="G91" s="6">
        <f t="shared" si="2"/>
        <v>2.15</v>
      </c>
      <c r="H91" s="58">
        <f t="shared" si="3"/>
        <v>2.15</v>
      </c>
    </row>
    <row r="92" spans="1:8" ht="15.75" customHeight="1">
      <c r="A92" s="8" t="s">
        <v>2658</v>
      </c>
      <c r="B92" s="73">
        <v>45607</v>
      </c>
      <c r="C92" s="80" t="s">
        <v>5406</v>
      </c>
      <c r="D92" s="75" t="s">
        <v>560</v>
      </c>
      <c r="E92" s="6">
        <f t="shared" si="1"/>
        <v>4.2</v>
      </c>
      <c r="F92" s="48">
        <v>2</v>
      </c>
      <c r="G92" s="6">
        <f t="shared" si="2"/>
        <v>2.1</v>
      </c>
      <c r="H92" s="58">
        <f t="shared" si="3"/>
        <v>2.1</v>
      </c>
    </row>
    <row r="93" spans="1:8" ht="15.75" customHeight="1">
      <c r="A93" s="8" t="s">
        <v>2658</v>
      </c>
      <c r="B93" s="73">
        <v>45620</v>
      </c>
      <c r="C93" s="80" t="s">
        <v>5814</v>
      </c>
      <c r="D93" s="75" t="s">
        <v>2780</v>
      </c>
      <c r="E93" s="6">
        <f t="shared" si="1"/>
        <v>4.0999999999999996</v>
      </c>
      <c r="F93" s="48">
        <v>2</v>
      </c>
      <c r="G93" s="6">
        <f t="shared" si="2"/>
        <v>2.0499999999999998</v>
      </c>
      <c r="H93" s="58">
        <f t="shared" si="3"/>
        <v>2.0499999999999998</v>
      </c>
    </row>
    <row r="94" spans="1:8" ht="15.75" customHeight="1">
      <c r="A94" s="8" t="s">
        <v>2658</v>
      </c>
      <c r="B94" s="76">
        <v>45598</v>
      </c>
      <c r="C94" s="80" t="s">
        <v>5478</v>
      </c>
      <c r="D94" s="75" t="s">
        <v>792</v>
      </c>
      <c r="E94" s="6">
        <f t="shared" si="1"/>
        <v>4</v>
      </c>
      <c r="F94" s="48">
        <v>2</v>
      </c>
      <c r="G94" s="6">
        <f t="shared" si="2"/>
        <v>2</v>
      </c>
      <c r="H94" s="58">
        <f t="shared" si="3"/>
        <v>2</v>
      </c>
    </row>
    <row r="95" spans="1:8" ht="15.75" customHeight="1">
      <c r="A95" s="8" t="s">
        <v>2658</v>
      </c>
      <c r="B95" s="73">
        <v>45604</v>
      </c>
      <c r="C95" s="80" t="s">
        <v>4183</v>
      </c>
      <c r="D95" s="75" t="s">
        <v>806</v>
      </c>
      <c r="E95" s="6">
        <f t="shared" si="1"/>
        <v>3.5</v>
      </c>
      <c r="F95" s="48">
        <v>2</v>
      </c>
      <c r="G95" s="6">
        <f t="shared" si="2"/>
        <v>1.75</v>
      </c>
      <c r="H95" s="58">
        <f t="shared" si="3"/>
        <v>1.75</v>
      </c>
    </row>
    <row r="96" spans="1:8" ht="15.75" customHeight="1">
      <c r="A96" s="8" t="s">
        <v>2658</v>
      </c>
      <c r="B96" s="73">
        <v>45597</v>
      </c>
      <c r="C96" s="82" t="s">
        <v>5815</v>
      </c>
      <c r="D96" s="77" t="s">
        <v>4931</v>
      </c>
      <c r="E96" s="6">
        <f t="shared" si="1"/>
        <v>3.34</v>
      </c>
      <c r="F96" s="48">
        <v>2</v>
      </c>
      <c r="G96" s="6">
        <f t="shared" si="2"/>
        <v>1.67</v>
      </c>
      <c r="H96" s="58">
        <f t="shared" si="3"/>
        <v>1.67</v>
      </c>
    </row>
    <row r="97" spans="1:8" ht="15.75" customHeight="1">
      <c r="A97" s="8" t="s">
        <v>2658</v>
      </c>
      <c r="B97" s="76">
        <v>45616</v>
      </c>
      <c r="C97" s="80" t="s">
        <v>5478</v>
      </c>
      <c r="D97" s="75" t="s">
        <v>270</v>
      </c>
      <c r="E97" s="6">
        <f t="shared" si="1"/>
        <v>3</v>
      </c>
      <c r="F97" s="48">
        <v>2</v>
      </c>
      <c r="G97" s="6">
        <f t="shared" si="2"/>
        <v>1.5</v>
      </c>
      <c r="H97" s="58">
        <f t="shared" si="3"/>
        <v>1.5</v>
      </c>
    </row>
    <row r="98" spans="1:8" ht="15.75" customHeight="1">
      <c r="A98" s="8" t="s">
        <v>2658</v>
      </c>
      <c r="B98" s="73">
        <v>45621</v>
      </c>
      <c r="C98" s="80" t="s">
        <v>3397</v>
      </c>
      <c r="D98" s="75" t="s">
        <v>5816</v>
      </c>
      <c r="E98" s="6">
        <f t="shared" si="1"/>
        <v>2.5099999999999998</v>
      </c>
      <c r="F98" s="48">
        <v>2</v>
      </c>
      <c r="G98" s="6">
        <f t="shared" si="2"/>
        <v>1.2549999999999999</v>
      </c>
      <c r="H98" s="58">
        <f t="shared" si="3"/>
        <v>1.2549999999999999</v>
      </c>
    </row>
    <row r="99" spans="1:8" ht="15.75" customHeight="1">
      <c r="A99" s="8" t="s">
        <v>2658</v>
      </c>
      <c r="B99" s="73">
        <v>45597</v>
      </c>
      <c r="C99" s="80" t="s">
        <v>3415</v>
      </c>
      <c r="D99" s="75" t="s">
        <v>5817</v>
      </c>
      <c r="E99" s="6">
        <f t="shared" si="1"/>
        <v>2.46</v>
      </c>
      <c r="F99" s="48">
        <v>2</v>
      </c>
      <c r="G99" s="6">
        <f t="shared" si="2"/>
        <v>1.23</v>
      </c>
      <c r="H99" s="58">
        <f t="shared" si="3"/>
        <v>1.23</v>
      </c>
    </row>
    <row r="100" spans="1:8" ht="15.75" customHeight="1">
      <c r="A100" s="8" t="s">
        <v>2658</v>
      </c>
      <c r="B100" s="73">
        <v>45606</v>
      </c>
      <c r="C100" s="80" t="s">
        <v>5818</v>
      </c>
      <c r="D100" s="75" t="s">
        <v>1637</v>
      </c>
      <c r="E100" s="6">
        <f t="shared" si="1"/>
        <v>1.56</v>
      </c>
      <c r="F100" s="48">
        <v>2</v>
      </c>
      <c r="G100" s="6">
        <f t="shared" si="2"/>
        <v>0.78</v>
      </c>
      <c r="H100" s="58">
        <f t="shared" si="3"/>
        <v>0.78</v>
      </c>
    </row>
    <row r="101" spans="1:8" ht="15.75" customHeight="1">
      <c r="A101" s="8" t="s">
        <v>2658</v>
      </c>
      <c r="B101" s="73">
        <v>45614</v>
      </c>
      <c r="C101" s="80" t="s">
        <v>5819</v>
      </c>
      <c r="D101" s="75" t="s">
        <v>73</v>
      </c>
      <c r="E101" s="6">
        <f t="shared" si="1"/>
        <v>1.2</v>
      </c>
      <c r="F101" s="48">
        <v>2</v>
      </c>
      <c r="G101" s="6">
        <f t="shared" si="2"/>
        <v>0.6</v>
      </c>
      <c r="H101" s="58">
        <f t="shared" si="3"/>
        <v>0.6</v>
      </c>
    </row>
    <row r="102" spans="1:8" ht="15.75" customHeight="1">
      <c r="A102" s="8" t="s">
        <v>2658</v>
      </c>
      <c r="B102" s="76">
        <v>45612</v>
      </c>
      <c r="C102" s="80" t="s">
        <v>3025</v>
      </c>
      <c r="D102" s="75" t="s">
        <v>2960</v>
      </c>
      <c r="E102" s="6">
        <f t="shared" si="1"/>
        <v>1.05</v>
      </c>
      <c r="F102" s="48">
        <v>2</v>
      </c>
      <c r="G102" s="6">
        <f t="shared" si="2"/>
        <v>0.52500000000000002</v>
      </c>
      <c r="H102" s="58">
        <f t="shared" si="3"/>
        <v>0.52500000000000002</v>
      </c>
    </row>
    <row r="103" spans="1:8" ht="15.75" customHeight="1">
      <c r="A103" s="8" t="s">
        <v>2658</v>
      </c>
      <c r="B103" s="73">
        <v>45536</v>
      </c>
      <c r="C103" s="80" t="s">
        <v>5820</v>
      </c>
      <c r="D103" s="75" t="s">
        <v>5821</v>
      </c>
      <c r="E103" s="6">
        <v>-150</v>
      </c>
      <c r="F103" s="48">
        <v>0</v>
      </c>
      <c r="G103" s="6" t="str">
        <f t="shared" si="2"/>
        <v/>
      </c>
      <c r="H103" s="58">
        <f t="shared" si="3"/>
        <v>-150</v>
      </c>
    </row>
    <row r="104" spans="1:8" ht="15.75" customHeight="1">
      <c r="A104" s="8" t="s">
        <v>2658</v>
      </c>
      <c r="B104" s="76">
        <v>45566</v>
      </c>
      <c r="C104" s="80" t="s">
        <v>5820</v>
      </c>
      <c r="D104" s="75" t="s">
        <v>5821</v>
      </c>
      <c r="E104" s="6">
        <v>-150</v>
      </c>
      <c r="F104" s="48">
        <v>0</v>
      </c>
      <c r="G104" s="6" t="str">
        <f t="shared" si="2"/>
        <v/>
      </c>
      <c r="H104" s="58">
        <f t="shared" si="3"/>
        <v>-150</v>
      </c>
    </row>
    <row r="105" spans="1:8" ht="15.75" customHeight="1">
      <c r="A105" s="8"/>
      <c r="B105" s="87"/>
      <c r="C105" s="85"/>
      <c r="D105" s="86"/>
      <c r="E105" s="6"/>
      <c r="F105" s="48"/>
      <c r="G105" s="6"/>
      <c r="H105" s="58"/>
    </row>
    <row r="106" spans="1:8" ht="15.75" customHeight="1">
      <c r="A106" s="8"/>
      <c r="B106" s="87"/>
      <c r="C106" s="85"/>
      <c r="D106" s="86"/>
      <c r="E106" s="6"/>
      <c r="F106" s="48"/>
      <c r="G106" s="6"/>
      <c r="H106" s="58"/>
    </row>
    <row r="107" spans="1:8" ht="15.75" customHeight="1">
      <c r="A107" s="8"/>
      <c r="B107" s="84"/>
      <c r="C107" s="85"/>
      <c r="D107" s="86"/>
      <c r="E107" s="6"/>
      <c r="F107" s="48"/>
      <c r="G107" s="6"/>
      <c r="H107" s="58"/>
    </row>
    <row r="108" spans="1:8" ht="15.75" customHeight="1">
      <c r="A108" s="8"/>
      <c r="B108" s="87"/>
      <c r="C108" s="85"/>
      <c r="D108" s="86"/>
      <c r="E108" s="6"/>
      <c r="F108" s="48"/>
      <c r="G108" s="6"/>
      <c r="H108" s="58"/>
    </row>
    <row r="109" spans="1:8" ht="15.75" customHeight="1">
      <c r="A109" s="8"/>
      <c r="B109" s="87"/>
      <c r="C109" s="85"/>
      <c r="D109" s="86"/>
      <c r="E109" s="6"/>
      <c r="F109" s="48"/>
      <c r="G109" s="6"/>
      <c r="H109" s="58"/>
    </row>
    <row r="110" spans="1:8" ht="15.75" customHeight="1">
      <c r="A110" s="8"/>
      <c r="B110" s="84"/>
      <c r="C110" s="85"/>
      <c r="D110" s="86"/>
      <c r="E110" s="6"/>
      <c r="F110" s="48"/>
      <c r="G110" s="6"/>
      <c r="H110" s="58"/>
    </row>
    <row r="111" spans="1:8" ht="15.75" customHeight="1">
      <c r="A111" s="8"/>
      <c r="B111" s="87"/>
      <c r="C111" s="85"/>
      <c r="D111" s="86"/>
      <c r="E111" s="6"/>
      <c r="F111" s="48"/>
      <c r="G111" s="6"/>
      <c r="H111" s="58"/>
    </row>
    <row r="112" spans="1:8" ht="15.75" customHeight="1">
      <c r="A112" s="8"/>
      <c r="B112" s="84"/>
      <c r="C112" s="85"/>
      <c r="D112" s="86"/>
      <c r="E112" s="6"/>
      <c r="F112" s="48"/>
      <c r="G112" s="6"/>
      <c r="H112" s="58"/>
    </row>
    <row r="113" spans="1:8" ht="15.75" customHeight="1">
      <c r="A113" s="8"/>
      <c r="B113" s="87"/>
      <c r="C113" s="85"/>
      <c r="D113" s="86"/>
      <c r="E113" s="6"/>
      <c r="F113" s="48"/>
      <c r="G113" s="6"/>
      <c r="H113" s="58"/>
    </row>
    <row r="114" spans="1:8" ht="15.75" customHeight="1">
      <c r="A114" s="8"/>
      <c r="B114" s="87"/>
      <c r="C114" s="85"/>
      <c r="D114" s="86"/>
      <c r="E114" s="6"/>
      <c r="F114" s="48"/>
      <c r="G114" s="6"/>
      <c r="H114" s="58"/>
    </row>
    <row r="115" spans="1:8" ht="15.75" customHeight="1">
      <c r="A115" s="8"/>
      <c r="B115" s="84"/>
      <c r="C115" s="85"/>
      <c r="D115" s="88"/>
      <c r="E115" s="6"/>
      <c r="F115" s="48"/>
      <c r="G115" s="6"/>
      <c r="H115" s="58"/>
    </row>
    <row r="116" spans="1:8" ht="15.75" customHeight="1">
      <c r="A116" s="8"/>
      <c r="B116" s="87"/>
      <c r="C116" s="85"/>
      <c r="D116" s="86"/>
      <c r="E116" s="6"/>
      <c r="F116" s="48"/>
      <c r="G116" s="6"/>
      <c r="H116" s="58"/>
    </row>
    <row r="117" spans="1:8" ht="15.75" customHeight="1">
      <c r="A117" s="8"/>
      <c r="B117" s="84"/>
      <c r="C117" s="85"/>
      <c r="D117" s="86"/>
      <c r="E117" s="6"/>
      <c r="F117" s="48"/>
      <c r="G117" s="6"/>
      <c r="H117" s="58"/>
    </row>
    <row r="118" spans="1:8" ht="15.75" customHeight="1">
      <c r="A118" s="8"/>
      <c r="B118" s="87"/>
      <c r="C118" s="85"/>
      <c r="D118" s="86"/>
      <c r="E118" s="6"/>
      <c r="F118" s="48"/>
      <c r="G118" s="6"/>
      <c r="H118" s="58"/>
    </row>
    <row r="119" spans="1:8" ht="15.75" customHeight="1">
      <c r="A119" s="8"/>
      <c r="B119" s="84"/>
      <c r="C119" s="85"/>
      <c r="D119" s="86"/>
      <c r="E119" s="6"/>
      <c r="F119" s="48"/>
      <c r="G119" s="6"/>
      <c r="H119" s="58"/>
    </row>
    <row r="120" spans="1:8" ht="15.75" customHeight="1">
      <c r="A120" s="8"/>
      <c r="B120" s="87"/>
      <c r="C120" s="85"/>
      <c r="D120" s="86"/>
      <c r="E120" s="6"/>
      <c r="F120" s="48"/>
      <c r="G120" s="6"/>
      <c r="H120" s="58"/>
    </row>
    <row r="121" spans="1:8" ht="15.75" customHeight="1">
      <c r="A121" s="8"/>
      <c r="B121" s="87"/>
      <c r="C121" s="85"/>
      <c r="D121" s="88"/>
      <c r="E121" s="6"/>
      <c r="F121" s="48"/>
      <c r="G121" s="6"/>
      <c r="H121" s="58"/>
    </row>
    <row r="122" spans="1:8" ht="15.75" customHeight="1">
      <c r="A122" s="8"/>
      <c r="B122" s="87"/>
      <c r="C122" s="85"/>
      <c r="D122" s="86"/>
      <c r="E122" s="6"/>
      <c r="F122" s="48"/>
      <c r="G122" s="6"/>
      <c r="H122" s="58"/>
    </row>
    <row r="123" spans="1:8" ht="15.75" customHeight="1">
      <c r="A123" s="8"/>
      <c r="B123" s="84"/>
      <c r="C123" s="85"/>
      <c r="D123" s="86"/>
      <c r="E123" s="6"/>
      <c r="F123" s="48"/>
      <c r="G123" s="6"/>
      <c r="H123" s="58"/>
    </row>
    <row r="124" spans="1:8" ht="15.75" customHeight="1">
      <c r="A124" s="8"/>
      <c r="B124" s="73"/>
      <c r="C124" s="80"/>
      <c r="D124" s="75"/>
      <c r="E124" s="6"/>
      <c r="F124" s="48"/>
      <c r="G124" s="6"/>
      <c r="H124" s="58"/>
    </row>
    <row r="125" spans="1:8" ht="15.75" customHeight="1">
      <c r="A125" s="8"/>
      <c r="B125" s="87"/>
      <c r="C125" s="85"/>
      <c r="D125" s="86"/>
      <c r="E125" s="6"/>
      <c r="F125" s="48"/>
      <c r="G125" s="6"/>
      <c r="H125" s="58"/>
    </row>
    <row r="126" spans="1:8" ht="15.75" customHeight="1">
      <c r="A126" s="8"/>
      <c r="B126" s="84"/>
      <c r="C126" s="85"/>
      <c r="D126" s="86"/>
      <c r="E126" s="6"/>
      <c r="F126" s="48"/>
      <c r="G126" s="6"/>
      <c r="H126" s="58"/>
    </row>
    <row r="127" spans="1:8" ht="15.75" customHeight="1">
      <c r="A127" s="8"/>
      <c r="B127" s="87"/>
      <c r="C127" s="85"/>
      <c r="D127" s="86"/>
      <c r="E127" s="6"/>
      <c r="F127" s="48"/>
      <c r="G127" s="6"/>
      <c r="H127" s="58"/>
    </row>
    <row r="128" spans="1:8" ht="15.75" customHeight="1">
      <c r="A128" s="8"/>
      <c r="B128" s="73"/>
      <c r="C128" s="80"/>
      <c r="D128" s="75"/>
      <c r="E128" s="6"/>
      <c r="F128" s="48"/>
      <c r="G128" s="6"/>
      <c r="H128" s="58"/>
    </row>
    <row r="129" spans="1:8" ht="15.75" customHeight="1">
      <c r="A129" s="8"/>
      <c r="B129" s="73"/>
      <c r="C129" s="80"/>
      <c r="D129" s="75"/>
      <c r="E129" s="6"/>
      <c r="F129" s="48"/>
      <c r="G129" s="6"/>
      <c r="H129" s="58"/>
    </row>
    <row r="130" spans="1:8" ht="15.75" customHeight="1">
      <c r="A130" s="8"/>
      <c r="B130" s="73"/>
      <c r="C130" s="80"/>
      <c r="D130" s="75"/>
      <c r="E130" s="6"/>
      <c r="F130" s="48"/>
      <c r="G130" s="6"/>
      <c r="H130" s="58"/>
    </row>
    <row r="131" spans="1:8" ht="15.75" customHeight="1">
      <c r="A131" s="8"/>
      <c r="B131" s="83"/>
      <c r="C131" s="80"/>
      <c r="D131" s="75"/>
      <c r="E131" s="6"/>
      <c r="F131" s="48"/>
      <c r="G131" s="6"/>
      <c r="H131" s="58"/>
    </row>
    <row r="132" spans="1:8" ht="15.75" customHeight="1">
      <c r="A132" s="8"/>
      <c r="B132" s="76"/>
      <c r="C132" s="80"/>
      <c r="D132" s="75"/>
      <c r="E132" s="6"/>
      <c r="F132" s="48"/>
      <c r="G132" s="6"/>
      <c r="H132" s="58"/>
    </row>
    <row r="133" spans="1:8" ht="15.75" customHeight="1">
      <c r="A133" s="8"/>
      <c r="B133" s="76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3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6"/>
      <c r="C138" s="80"/>
      <c r="D138" s="75"/>
      <c r="E138" s="6"/>
      <c r="F138" s="48"/>
      <c r="G138" s="6"/>
      <c r="H138" s="58"/>
    </row>
    <row r="139" spans="1:8" ht="15.75" customHeight="1">
      <c r="A139" s="8"/>
      <c r="B139" s="73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6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6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6"/>
      <c r="C142" s="80"/>
      <c r="D142" s="75"/>
      <c r="E142" s="6"/>
      <c r="F142" s="49"/>
      <c r="G142" s="6"/>
      <c r="H142" s="58"/>
    </row>
    <row r="143" spans="1:8" ht="15.75" customHeight="1">
      <c r="A143" s="8"/>
      <c r="B143" s="8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3"/>
      <c r="C144" s="80"/>
      <c r="D144" s="75"/>
      <c r="E144" s="6"/>
      <c r="F144" s="49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3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2"/>
      <c r="D147" s="77"/>
      <c r="E147" s="6"/>
      <c r="F147" s="48"/>
      <c r="G147" s="6"/>
      <c r="H147" s="58"/>
    </row>
    <row r="148" spans="1:8" ht="15.75" customHeight="1">
      <c r="A148" s="8"/>
      <c r="B148" s="76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6"/>
      <c r="C150" s="80"/>
      <c r="D150" s="77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5"/>
      <c r="E153" s="6"/>
      <c r="F153" s="49"/>
      <c r="G153" s="6"/>
      <c r="H153" s="58"/>
    </row>
    <row r="154" spans="1:8" ht="15.75" customHeight="1">
      <c r="A154" s="8"/>
      <c r="B154" s="33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8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69"/>
      <c r="E166" s="6"/>
      <c r="F166" s="49"/>
      <c r="G166" s="6"/>
      <c r="H166" s="58"/>
    </row>
    <row r="167" spans="2:8" ht="15.75" customHeight="1">
      <c r="B167" s="33"/>
      <c r="E167" s="6"/>
      <c r="F167" s="49"/>
      <c r="G167" s="6"/>
      <c r="H167" s="58"/>
    </row>
    <row r="168" spans="2:8" ht="15.75" customHeight="1">
      <c r="F168" s="49"/>
      <c r="G168" s="6"/>
      <c r="H168" s="58"/>
    </row>
    <row r="169" spans="2:8" ht="15.75" customHeight="1">
      <c r="F169" s="49"/>
      <c r="G169" s="6"/>
      <c r="H169" s="58"/>
    </row>
    <row r="170" spans="2:8" ht="15.75" customHeight="1">
      <c r="F170" s="49"/>
      <c r="G170" s="6"/>
      <c r="H170" s="58"/>
    </row>
    <row r="171" spans="2:8" ht="15.75" customHeight="1">
      <c r="F171" s="49"/>
      <c r="G171" s="6"/>
      <c r="H171" s="58"/>
    </row>
    <row r="172" spans="2:8" ht="15.75" customHeight="1">
      <c r="F172" s="49"/>
      <c r="G172" s="6"/>
      <c r="H172" s="58"/>
    </row>
    <row r="173" spans="2:8" ht="15.75" customHeight="1">
      <c r="F173" s="49"/>
      <c r="G173" s="6"/>
      <c r="H173" s="58"/>
    </row>
    <row r="174" spans="2:8" ht="15.75" customHeight="1">
      <c r="F174" s="49"/>
      <c r="G174" s="13"/>
      <c r="H174" s="58"/>
    </row>
    <row r="175" spans="2:8" ht="15.75" customHeight="1">
      <c r="F175" s="49"/>
      <c r="G175" s="13"/>
      <c r="H175" s="58"/>
    </row>
    <row r="176" spans="2:8" ht="15.75" customHeight="1">
      <c r="F176" s="49"/>
      <c r="G176" s="13"/>
      <c r="H176" s="58"/>
    </row>
    <row r="177" spans="6:8" ht="15.75" customHeight="1">
      <c r="F177" s="49"/>
      <c r="G177" s="13"/>
      <c r="H177" s="58"/>
    </row>
    <row r="178" spans="6:8" ht="15.75" customHeight="1">
      <c r="F178" s="49"/>
      <c r="G178" s="13"/>
      <c r="H178" s="58"/>
    </row>
    <row r="179" spans="6:8" ht="15.75" customHeight="1">
      <c r="F179" s="49"/>
      <c r="G179" s="13"/>
      <c r="H179" s="58"/>
    </row>
    <row r="180" spans="6:8" ht="15.75" customHeight="1">
      <c r="F180" s="49"/>
      <c r="G180" s="13"/>
      <c r="H180" s="58"/>
    </row>
    <row r="181" spans="6:8" ht="15.75" customHeight="1">
      <c r="F181" s="49"/>
      <c r="G181" s="13"/>
      <c r="H181" s="58"/>
    </row>
    <row r="182" spans="6:8" ht="15.75" customHeight="1">
      <c r="F182" s="49"/>
      <c r="G182" s="13"/>
      <c r="H182" s="58"/>
    </row>
    <row r="183" spans="6:8" ht="15.75" customHeight="1">
      <c r="F183" s="49"/>
      <c r="G183" s="13"/>
      <c r="H183" s="58"/>
    </row>
    <row r="184" spans="6:8" ht="15.75" customHeight="1">
      <c r="F184" s="49"/>
      <c r="G184" s="13"/>
      <c r="H184" s="58"/>
    </row>
    <row r="185" spans="6:8" ht="15.75" customHeight="1">
      <c r="F185" s="49"/>
      <c r="G185" s="13"/>
      <c r="H185" s="58"/>
    </row>
    <row r="186" spans="6:8" ht="15.75" customHeight="1">
      <c r="F186" s="49"/>
      <c r="G186" s="13"/>
      <c r="H186" s="58"/>
    </row>
    <row r="187" spans="6:8" ht="15.75" customHeight="1">
      <c r="F187" s="49"/>
      <c r="G187" s="13"/>
      <c r="H187" s="58"/>
    </row>
    <row r="188" spans="6:8" ht="15.75" customHeight="1">
      <c r="F188" s="49"/>
      <c r="G188" s="13"/>
      <c r="H188" s="58"/>
    </row>
    <row r="189" spans="6:8" ht="15.75" customHeight="1">
      <c r="F189" s="49"/>
      <c r="G189" s="13"/>
      <c r="H189" s="58"/>
    </row>
    <row r="190" spans="6:8" ht="15.75" customHeight="1">
      <c r="F190" s="49"/>
      <c r="G190" s="13"/>
      <c r="H190" s="58"/>
    </row>
    <row r="191" spans="6:8" ht="15.75" customHeight="1">
      <c r="F191" s="49"/>
      <c r="G191" s="13"/>
      <c r="H191" s="58"/>
    </row>
    <row r="192" spans="6:8" ht="15.75" customHeight="1">
      <c r="F192" s="49"/>
      <c r="G192" s="13"/>
      <c r="H192" s="58"/>
    </row>
    <row r="193" spans="6:8" ht="15.75" customHeight="1">
      <c r="F193" s="49"/>
      <c r="G193" s="13"/>
      <c r="H193" s="58"/>
    </row>
    <row r="194" spans="6:8" ht="15.75" customHeight="1">
      <c r="F194" s="49"/>
      <c r="G194" s="13"/>
      <c r="H194" s="58"/>
    </row>
    <row r="195" spans="6:8" ht="15.75" customHeight="1">
      <c r="F195" s="49"/>
      <c r="G195" s="13"/>
      <c r="H195" s="58"/>
    </row>
    <row r="196" spans="6:8" ht="15.75" customHeight="1">
      <c r="F196" s="49"/>
      <c r="G196" s="13"/>
      <c r="H196" s="58"/>
    </row>
    <row r="197" spans="6:8" ht="15.75" customHeight="1">
      <c r="F197" s="49"/>
      <c r="G197" s="13"/>
      <c r="H197" s="58"/>
    </row>
    <row r="198" spans="6:8" ht="15.75" customHeight="1">
      <c r="F198" s="49"/>
      <c r="G198" s="13"/>
      <c r="H198" s="58"/>
    </row>
    <row r="199" spans="6:8" ht="15.75" customHeight="1">
      <c r="F199" s="49"/>
      <c r="G199" s="13"/>
      <c r="H199" s="58"/>
    </row>
    <row r="200" spans="6:8" ht="15.75" customHeight="1">
      <c r="F200" s="49"/>
      <c r="G200" s="13"/>
      <c r="H200" s="58"/>
    </row>
    <row r="201" spans="6:8" ht="15.75" customHeight="1">
      <c r="F201" s="49"/>
      <c r="G201" s="13"/>
      <c r="H201" s="58"/>
    </row>
    <row r="202" spans="6:8" ht="15.75" customHeight="1">
      <c r="F202" s="49"/>
      <c r="G202" s="13"/>
      <c r="H202" s="58"/>
    </row>
    <row r="203" spans="6:8" ht="15.75" customHeight="1">
      <c r="F203" s="49"/>
      <c r="G203" s="13"/>
      <c r="H203" s="58"/>
    </row>
    <row r="204" spans="6:8" ht="15.75" customHeight="1">
      <c r="F204" s="49"/>
      <c r="G204" s="13"/>
      <c r="H204" s="58"/>
    </row>
    <row r="205" spans="6:8" ht="15.75" customHeight="1">
      <c r="F205" s="49"/>
      <c r="G205" s="13"/>
      <c r="H205" s="58"/>
    </row>
    <row r="206" spans="6:8" ht="15.75" customHeight="1">
      <c r="F206" s="49"/>
      <c r="G206" s="13"/>
      <c r="H206" s="58"/>
    </row>
    <row r="207" spans="6:8" ht="15.75" customHeight="1">
      <c r="F207" s="49"/>
      <c r="G207" s="13"/>
      <c r="H207" s="58"/>
    </row>
    <row r="208" spans="6:8" ht="15.75" customHeight="1">
      <c r="F208" s="49"/>
      <c r="G208" s="13"/>
      <c r="H208" s="58"/>
    </row>
    <row r="209" spans="6:8" ht="15.75" customHeight="1">
      <c r="F209" s="49"/>
      <c r="G209" s="13"/>
      <c r="H209" s="58"/>
    </row>
    <row r="210" spans="6:8" ht="15.75" customHeight="1">
      <c r="F210" s="49"/>
      <c r="G210" s="13"/>
      <c r="H210" s="58"/>
    </row>
    <row r="211" spans="6:8" ht="15.75" customHeight="1">
      <c r="F211" s="49"/>
      <c r="G211" s="13"/>
      <c r="H211" s="58"/>
    </row>
    <row r="212" spans="6:8" ht="15.75" customHeight="1">
      <c r="F212" s="49"/>
      <c r="G212" s="13"/>
      <c r="H212" s="58"/>
    </row>
    <row r="213" spans="6:8" ht="15.75" customHeight="1">
      <c r="F213" s="49"/>
      <c r="G213" s="13"/>
      <c r="H213" s="58"/>
    </row>
    <row r="214" spans="6:8" ht="15.75" customHeight="1">
      <c r="F214" s="49"/>
      <c r="G214" s="13"/>
      <c r="H214" s="58"/>
    </row>
    <row r="215" spans="6:8" ht="15.75" customHeight="1">
      <c r="F215" s="49"/>
      <c r="G215" s="13"/>
      <c r="H215" s="58"/>
    </row>
    <row r="216" spans="6:8" ht="15.75" customHeight="1">
      <c r="F216" s="49"/>
      <c r="G216" s="13"/>
      <c r="H216" s="58"/>
    </row>
    <row r="217" spans="6:8" ht="15.75" customHeight="1">
      <c r="F217" s="49"/>
      <c r="G217" s="13"/>
      <c r="H217" s="58"/>
    </row>
    <row r="218" spans="6:8" ht="15.75" customHeight="1">
      <c r="F218" s="49"/>
      <c r="G218" s="13"/>
      <c r="H218" s="58"/>
    </row>
    <row r="219" spans="6:8" ht="15.75" customHeight="1">
      <c r="F219" s="49"/>
      <c r="G219" s="13"/>
      <c r="H219" s="58"/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4E000000}">
    <sortState xmlns:xlrd2="http://schemas.microsoft.com/office/spreadsheetml/2017/richdata2" ref="A2:H151">
      <sortCondition descending="1" ref="E2:E151"/>
      <sortCondition ref="B2:B151"/>
      <sortCondition ref="G2:G151"/>
      <sortCondition ref="C2:C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E842E4B0-5159-4D7D-8A04-695158BBFC44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dataValidations count="1">
    <dataValidation type="list" allowBlank="1" showErrorMessage="1" sqref="A3:A128" xr:uid="{00000000-0002-0000-4E00-000000000000}">
      <formula1>"VISA,MASTERCARD"</formula1>
    </dataValidation>
  </dataValidation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L1001"/>
  <sheetViews>
    <sheetView tabSelected="1" workbookViewId="0">
      <selection activeCell="C99" sqref="C3:C99"/>
    </sheetView>
  </sheetViews>
  <sheetFormatPr defaultColWidth="14.42578125" defaultRowHeight="15" customHeight="1"/>
  <cols>
    <col min="1" max="1" width="16" customWidth="1"/>
    <col min="2" max="2" width="14.42578125" customWidth="1"/>
    <col min="3" max="3" width="60.28515625" customWidth="1"/>
    <col min="4" max="6" width="14.42578125" customWidth="1"/>
    <col min="9" max="9" width="31.5703125" customWidth="1"/>
  </cols>
  <sheetData>
    <row r="1" spans="1:12" ht="15.75">
      <c r="A1" s="8" t="s">
        <v>1441</v>
      </c>
      <c r="B1" s="8"/>
      <c r="C1" s="8"/>
      <c r="D1" s="8"/>
      <c r="E1" s="6">
        <f>SUM(E3:E204)</f>
        <v>5256.86</v>
      </c>
      <c r="F1" s="48"/>
      <c r="G1" s="70">
        <f t="shared" ref="G1:H1" si="0">SUM(G3:G204)</f>
        <v>2098.8090909090902</v>
      </c>
      <c r="H1" s="71">
        <f t="shared" si="0"/>
        <v>3158.050909090909</v>
      </c>
      <c r="I1" s="31" t="s">
        <v>1864</v>
      </c>
      <c r="J1" s="31">
        <f>G1*1</f>
        <v>2098.8090909090902</v>
      </c>
      <c r="K1" s="31">
        <f>SUM(G1:H1)-J1</f>
        <v>3158.0509090909086</v>
      </c>
      <c r="L1" s="31">
        <f>SUM(J1:K1)</f>
        <v>5256.8599999999988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2406.3090909090902</v>
      </c>
      <c r="K2" s="31">
        <f>K1+K6+K7</f>
        <v>3465.5509090909086</v>
      </c>
      <c r="L2" s="31">
        <f>SUM(J2:K2)</f>
        <v>5871.8599999999988</v>
      </c>
    </row>
    <row r="3" spans="1:12" ht="15.75">
      <c r="A3" s="8" t="s">
        <v>2658</v>
      </c>
      <c r="B3" s="76">
        <v>45608</v>
      </c>
      <c r="C3" s="80" t="s">
        <v>5822</v>
      </c>
      <c r="D3" s="75" t="str">
        <f t="shared" ref="D3:D18" si="1">RIGHT(C3,5)</f>
        <v>17.03</v>
      </c>
      <c r="E3" s="6">
        <f t="shared" ref="E3:E4" si="2">D3+0</f>
        <v>17.03</v>
      </c>
      <c r="F3" s="48">
        <v>2</v>
      </c>
      <c r="G3" s="6">
        <f t="shared" ref="G3:G101" si="3">IFERROR(E3/F3,"")</f>
        <v>8.5150000000000006</v>
      </c>
      <c r="H3" s="58">
        <f t="shared" ref="H3:H101" si="4">IF(F3=0,E3,E3-G3)</f>
        <v>8.5150000000000006</v>
      </c>
      <c r="I3" s="60" t="s">
        <v>1868</v>
      </c>
      <c r="J3" s="61">
        <f>J1-J7+J6</f>
        <v>2406.3090909090902</v>
      </c>
      <c r="K3" s="32"/>
      <c r="L3" s="32"/>
    </row>
    <row r="4" spans="1:12" ht="15.75">
      <c r="A4" s="8"/>
      <c r="B4" s="73"/>
      <c r="C4" s="80" t="s">
        <v>5823</v>
      </c>
      <c r="D4" s="75" t="str">
        <f t="shared" si="1"/>
        <v>85.45</v>
      </c>
      <c r="E4" s="6">
        <f t="shared" si="2"/>
        <v>85.45</v>
      </c>
      <c r="F4" s="48">
        <v>2</v>
      </c>
      <c r="G4" s="6">
        <f t="shared" si="3"/>
        <v>42.725000000000001</v>
      </c>
      <c r="H4" s="58">
        <f t="shared" si="4"/>
        <v>42.725000000000001</v>
      </c>
    </row>
    <row r="5" spans="1:12" ht="15.75">
      <c r="A5" s="8"/>
      <c r="B5" s="76"/>
      <c r="C5" s="80" t="s">
        <v>5824</v>
      </c>
      <c r="D5" s="75" t="str">
        <f t="shared" si="1"/>
        <v>04 CR</v>
      </c>
      <c r="E5" s="6">
        <v>-521.04</v>
      </c>
      <c r="F5" s="48">
        <v>2</v>
      </c>
      <c r="G5" s="6">
        <f t="shared" si="3"/>
        <v>-260.52</v>
      </c>
      <c r="H5" s="58">
        <f t="shared" si="4"/>
        <v>-260.52</v>
      </c>
      <c r="I5" s="32" t="s">
        <v>4552</v>
      </c>
      <c r="J5" s="32">
        <f>615</f>
        <v>615</v>
      </c>
      <c r="K5" s="32"/>
    </row>
    <row r="6" spans="1:12" ht="15.75">
      <c r="A6" s="8"/>
      <c r="B6" s="73"/>
      <c r="C6" s="80" t="s">
        <v>5825</v>
      </c>
      <c r="D6" s="75" t="str">
        <f t="shared" si="1"/>
        <v>15.13</v>
      </c>
      <c r="E6" s="6">
        <f t="shared" ref="E6:E10" si="5">D6+0</f>
        <v>15.13</v>
      </c>
      <c r="F6" s="48">
        <v>2</v>
      </c>
      <c r="G6" s="6">
        <f t="shared" si="3"/>
        <v>7.5650000000000004</v>
      </c>
      <c r="H6" s="58">
        <f t="shared" si="4"/>
        <v>7.5650000000000004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/>
      <c r="B7" s="73"/>
      <c r="C7" s="80" t="s">
        <v>5826</v>
      </c>
      <c r="D7" s="75" t="str">
        <f t="shared" si="1"/>
        <v>78.30</v>
      </c>
      <c r="E7" s="6">
        <f t="shared" si="5"/>
        <v>78.3</v>
      </c>
      <c r="F7" s="48">
        <v>2</v>
      </c>
      <c r="G7" s="6">
        <f t="shared" si="3"/>
        <v>39.15</v>
      </c>
      <c r="H7" s="58">
        <f t="shared" si="4"/>
        <v>39.15</v>
      </c>
      <c r="I7" s="1" t="s">
        <v>1809</v>
      </c>
      <c r="J7" s="1">
        <v>0</v>
      </c>
      <c r="K7" s="1">
        <v>0</v>
      </c>
    </row>
    <row r="8" spans="1:12" ht="15.75">
      <c r="A8" s="8"/>
      <c r="B8" s="73"/>
      <c r="C8" s="80" t="s">
        <v>5827</v>
      </c>
      <c r="D8" s="75" t="str">
        <f t="shared" si="1"/>
        <v>51.86</v>
      </c>
      <c r="E8" s="6">
        <f t="shared" si="5"/>
        <v>51.86</v>
      </c>
      <c r="F8" s="48">
        <v>2</v>
      </c>
      <c r="G8" s="6">
        <f t="shared" si="3"/>
        <v>25.93</v>
      </c>
      <c r="H8" s="58">
        <f t="shared" si="4"/>
        <v>25.93</v>
      </c>
      <c r="I8" s="1" t="s">
        <v>1811</v>
      </c>
      <c r="J8" s="16">
        <v>5598</v>
      </c>
      <c r="K8" s="17">
        <v>0.6</v>
      </c>
    </row>
    <row r="9" spans="1:12" ht="15.75">
      <c r="A9" s="8"/>
      <c r="B9" s="73"/>
      <c r="C9" s="80" t="s">
        <v>5828</v>
      </c>
      <c r="D9" s="75" t="str">
        <f t="shared" si="1"/>
        <v xml:space="preserve"> 7.35</v>
      </c>
      <c r="E9" s="6">
        <f t="shared" si="5"/>
        <v>7.35</v>
      </c>
      <c r="F9" s="48">
        <v>22</v>
      </c>
      <c r="G9" s="6">
        <f t="shared" si="3"/>
        <v>0.33409090909090905</v>
      </c>
      <c r="H9" s="58">
        <f t="shared" si="4"/>
        <v>7.0159090909090907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73"/>
      <c r="C10" s="80" t="s">
        <v>5829</v>
      </c>
      <c r="D10" s="75" t="str">
        <f t="shared" si="1"/>
        <v>05.16</v>
      </c>
      <c r="E10" s="6">
        <f t="shared" si="5"/>
        <v>5.16</v>
      </c>
      <c r="F10" s="48">
        <v>2</v>
      </c>
      <c r="G10" s="6">
        <f t="shared" si="3"/>
        <v>2.58</v>
      </c>
      <c r="H10" s="58">
        <f t="shared" si="4"/>
        <v>2.58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/>
      <c r="B11" s="76"/>
      <c r="C11" s="80" t="s">
        <v>5830</v>
      </c>
      <c r="D11" s="75" t="str">
        <f t="shared" si="1"/>
        <v xml:space="preserve"> 2242</v>
      </c>
      <c r="E11" s="6">
        <v>22.42</v>
      </c>
      <c r="F11" s="48">
        <v>2</v>
      </c>
      <c r="G11" s="6">
        <f t="shared" si="3"/>
        <v>11.21</v>
      </c>
      <c r="H11" s="58">
        <f t="shared" si="4"/>
        <v>11.21</v>
      </c>
    </row>
    <row r="12" spans="1:12" ht="15.75">
      <c r="A12" s="8"/>
      <c r="B12" s="76"/>
      <c r="C12" s="80" t="s">
        <v>5830</v>
      </c>
      <c r="D12" s="75" t="str">
        <f t="shared" si="1"/>
        <v xml:space="preserve"> 2242</v>
      </c>
      <c r="E12" s="6">
        <v>22.42</v>
      </c>
      <c r="F12" s="48">
        <v>2</v>
      </c>
      <c r="G12" s="6">
        <f t="shared" si="3"/>
        <v>11.21</v>
      </c>
      <c r="H12" s="58">
        <f t="shared" si="4"/>
        <v>11.21</v>
      </c>
      <c r="I12" s="1" t="s">
        <v>1818</v>
      </c>
      <c r="J12" s="16">
        <f>J8-K2</f>
        <v>2132.4490909090914</v>
      </c>
      <c r="K12" s="17">
        <f t="shared" ref="K12:K13" si="6">J12/J8</f>
        <v>0.38093052713631503</v>
      </c>
    </row>
    <row r="13" spans="1:12" ht="15.75">
      <c r="A13" s="8"/>
      <c r="B13" s="76"/>
      <c r="C13" s="80" t="s">
        <v>5831</v>
      </c>
      <c r="D13" s="75" t="str">
        <f t="shared" si="1"/>
        <v>25.98</v>
      </c>
      <c r="E13" s="6">
        <f t="shared" ref="E13:E24" si="7">D13+0</f>
        <v>25.98</v>
      </c>
      <c r="F13" s="48">
        <v>2</v>
      </c>
      <c r="G13" s="6">
        <f t="shared" si="3"/>
        <v>12.99</v>
      </c>
      <c r="H13" s="58">
        <f t="shared" si="4"/>
        <v>12.99</v>
      </c>
      <c r="I13" s="1" t="s">
        <v>1821</v>
      </c>
      <c r="J13" s="16">
        <f>J9-J2</f>
        <v>1548.9409090909098</v>
      </c>
      <c r="K13" s="17">
        <f t="shared" si="6"/>
        <v>0.39161643615217995</v>
      </c>
    </row>
    <row r="14" spans="1:12" ht="15.75">
      <c r="A14" s="8"/>
      <c r="B14" s="73"/>
      <c r="C14" s="80" t="s">
        <v>5832</v>
      </c>
      <c r="D14" s="75" t="str">
        <f t="shared" si="1"/>
        <v xml:space="preserve"> 4.20</v>
      </c>
      <c r="E14" s="6">
        <f t="shared" si="7"/>
        <v>4.2</v>
      </c>
      <c r="F14" s="48">
        <v>2</v>
      </c>
      <c r="G14" s="6">
        <f t="shared" si="3"/>
        <v>2.1</v>
      </c>
      <c r="H14" s="58">
        <f t="shared" si="4"/>
        <v>2.1</v>
      </c>
    </row>
    <row r="15" spans="1:12" ht="15.75">
      <c r="A15" s="8"/>
      <c r="B15" s="73"/>
      <c r="C15" s="80" t="s">
        <v>5833</v>
      </c>
      <c r="D15" s="75" t="str">
        <f t="shared" si="1"/>
        <v>14.90</v>
      </c>
      <c r="E15" s="6">
        <f t="shared" si="7"/>
        <v>14.9</v>
      </c>
      <c r="F15" s="48">
        <v>2</v>
      </c>
      <c r="G15" s="6">
        <f t="shared" si="3"/>
        <v>7.45</v>
      </c>
      <c r="H15" s="58">
        <f t="shared" si="4"/>
        <v>7.45</v>
      </c>
    </row>
    <row r="16" spans="1:12" ht="15.75">
      <c r="A16" s="8"/>
      <c r="B16" s="76"/>
      <c r="C16" s="80" t="s">
        <v>5834</v>
      </c>
      <c r="D16" s="75" t="str">
        <f t="shared" si="1"/>
        <v>62.40</v>
      </c>
      <c r="E16" s="6">
        <f t="shared" si="7"/>
        <v>62.4</v>
      </c>
      <c r="F16" s="48">
        <v>2</v>
      </c>
      <c r="G16" s="6">
        <f t="shared" si="3"/>
        <v>31.2</v>
      </c>
      <c r="H16" s="58">
        <f t="shared" si="4"/>
        <v>31.2</v>
      </c>
    </row>
    <row r="17" spans="1:10" ht="15.75">
      <c r="A17" s="8"/>
      <c r="B17" s="73"/>
      <c r="C17" s="80" t="s">
        <v>5835</v>
      </c>
      <c r="D17" s="75" t="str">
        <f t="shared" si="1"/>
        <v>10.23</v>
      </c>
      <c r="E17" s="6">
        <f t="shared" si="7"/>
        <v>10.23</v>
      </c>
      <c r="F17" s="48">
        <v>2</v>
      </c>
      <c r="G17" s="6">
        <f t="shared" si="3"/>
        <v>5.1150000000000002</v>
      </c>
      <c r="H17" s="58">
        <f t="shared" si="4"/>
        <v>5.1150000000000002</v>
      </c>
      <c r="J17" s="47">
        <f>J3-8319.83</f>
        <v>-5913.5209090909102</v>
      </c>
    </row>
    <row r="18" spans="1:10" ht="15.75">
      <c r="A18" s="8"/>
      <c r="B18" s="73"/>
      <c r="C18" s="80" t="s">
        <v>5836</v>
      </c>
      <c r="D18" s="75" t="str">
        <f t="shared" si="1"/>
        <v>61.72</v>
      </c>
      <c r="E18" s="6">
        <f t="shared" si="7"/>
        <v>61.72</v>
      </c>
      <c r="F18" s="48">
        <v>2</v>
      </c>
      <c r="G18" s="6">
        <f t="shared" si="3"/>
        <v>30.86</v>
      </c>
      <c r="H18" s="58">
        <f t="shared" si="4"/>
        <v>30.86</v>
      </c>
    </row>
    <row r="19" spans="1:10" ht="15.75">
      <c r="A19" s="8"/>
      <c r="B19" s="76"/>
      <c r="C19" s="80" t="s">
        <v>5837</v>
      </c>
      <c r="D19" s="92">
        <v>100</v>
      </c>
      <c r="E19" s="6">
        <f t="shared" si="7"/>
        <v>100</v>
      </c>
      <c r="F19" s="48">
        <v>2</v>
      </c>
      <c r="G19" s="6">
        <f t="shared" si="3"/>
        <v>50</v>
      </c>
      <c r="H19" s="58">
        <f t="shared" si="4"/>
        <v>50</v>
      </c>
    </row>
    <row r="20" spans="1:10" ht="15.75">
      <c r="A20" s="8"/>
      <c r="B20" s="73"/>
      <c r="C20" s="80" t="s">
        <v>5838</v>
      </c>
      <c r="D20" s="75" t="str">
        <f t="shared" ref="D20:D99" si="8">RIGHT(C20,5)</f>
        <v>80.00</v>
      </c>
      <c r="E20" s="6">
        <f t="shared" si="7"/>
        <v>80</v>
      </c>
      <c r="F20" s="48">
        <v>2</v>
      </c>
      <c r="G20" s="6">
        <f t="shared" si="3"/>
        <v>40</v>
      </c>
      <c r="H20" s="58">
        <f t="shared" si="4"/>
        <v>40</v>
      </c>
    </row>
    <row r="21" spans="1:10" ht="15.75" customHeight="1">
      <c r="A21" s="8"/>
      <c r="B21" s="73"/>
      <c r="C21" s="80" t="s">
        <v>5839</v>
      </c>
      <c r="D21" s="75" t="str">
        <f t="shared" si="8"/>
        <v xml:space="preserve"> 6.00</v>
      </c>
      <c r="E21" s="6">
        <f t="shared" si="7"/>
        <v>6</v>
      </c>
      <c r="F21" s="48">
        <v>2</v>
      </c>
      <c r="G21" s="6">
        <f t="shared" si="3"/>
        <v>3</v>
      </c>
      <c r="H21" s="58">
        <f t="shared" si="4"/>
        <v>3</v>
      </c>
    </row>
    <row r="22" spans="1:10" ht="15.75" customHeight="1">
      <c r="A22" s="8"/>
      <c r="B22" s="73"/>
      <c r="C22" s="80" t="s">
        <v>5840</v>
      </c>
      <c r="D22" s="75" t="str">
        <f t="shared" si="8"/>
        <v xml:space="preserve"> 8.00</v>
      </c>
      <c r="E22" s="6">
        <f t="shared" si="7"/>
        <v>8</v>
      </c>
      <c r="F22" s="48">
        <v>2</v>
      </c>
      <c r="G22" s="6">
        <f t="shared" si="3"/>
        <v>4</v>
      </c>
      <c r="H22" s="58">
        <f t="shared" si="4"/>
        <v>4</v>
      </c>
      <c r="J22" s="36"/>
    </row>
    <row r="23" spans="1:10" ht="15.75" customHeight="1">
      <c r="A23" s="8"/>
      <c r="B23" s="76"/>
      <c r="C23" s="80" t="s">
        <v>5841</v>
      </c>
      <c r="D23" s="75" t="str">
        <f t="shared" si="8"/>
        <v>38.48</v>
      </c>
      <c r="E23" s="6">
        <f t="shared" si="7"/>
        <v>38.479999999999997</v>
      </c>
      <c r="F23" s="48">
        <v>2</v>
      </c>
      <c r="G23" s="6">
        <f t="shared" si="3"/>
        <v>19.239999999999998</v>
      </c>
      <c r="H23" s="58">
        <f t="shared" si="4"/>
        <v>19.239999999999998</v>
      </c>
      <c r="J23" s="36"/>
    </row>
    <row r="24" spans="1:10" ht="15.75" customHeight="1">
      <c r="A24" s="8"/>
      <c r="B24" s="73"/>
      <c r="C24" s="80" t="s">
        <v>5842</v>
      </c>
      <c r="D24" s="75" t="str">
        <f t="shared" si="8"/>
        <v xml:space="preserve"> 1.66</v>
      </c>
      <c r="E24" s="6">
        <f t="shared" si="7"/>
        <v>1.66</v>
      </c>
      <c r="F24" s="48">
        <v>2</v>
      </c>
      <c r="G24" s="6">
        <f t="shared" si="3"/>
        <v>0.83</v>
      </c>
      <c r="H24" s="58">
        <f t="shared" si="4"/>
        <v>0.83</v>
      </c>
    </row>
    <row r="25" spans="1:10" ht="15.75" customHeight="1">
      <c r="A25" s="8"/>
      <c r="B25" s="73"/>
      <c r="C25" s="80" t="s">
        <v>5843</v>
      </c>
      <c r="D25" s="75" t="str">
        <f t="shared" si="8"/>
        <v>19.90</v>
      </c>
      <c r="E25" s="6">
        <v>119.9</v>
      </c>
      <c r="F25" s="48">
        <v>2</v>
      </c>
      <c r="G25" s="6">
        <f t="shared" si="3"/>
        <v>59.95</v>
      </c>
      <c r="H25" s="58">
        <f t="shared" si="4"/>
        <v>59.95</v>
      </c>
    </row>
    <row r="26" spans="1:10" ht="15.75" customHeight="1">
      <c r="A26" s="8"/>
      <c r="B26" s="73"/>
      <c r="C26" s="80" t="s">
        <v>5844</v>
      </c>
      <c r="D26" s="75" t="str">
        <f t="shared" si="8"/>
        <v>12.20</v>
      </c>
      <c r="E26" s="6">
        <f t="shared" ref="E26:E27" si="9">D26+0</f>
        <v>12.2</v>
      </c>
      <c r="F26" s="48">
        <v>2</v>
      </c>
      <c r="G26" s="6">
        <f t="shared" si="3"/>
        <v>6.1</v>
      </c>
      <c r="H26" s="58">
        <f t="shared" si="4"/>
        <v>6.1</v>
      </c>
    </row>
    <row r="27" spans="1:10" ht="15.75" customHeight="1">
      <c r="A27" s="8"/>
      <c r="B27" s="76"/>
      <c r="C27" s="80" t="s">
        <v>5845</v>
      </c>
      <c r="D27" s="75" t="str">
        <f t="shared" si="8"/>
        <v xml:space="preserve"> 4.50</v>
      </c>
      <c r="E27" s="6">
        <f t="shared" si="9"/>
        <v>4.5</v>
      </c>
      <c r="F27" s="48">
        <v>2</v>
      </c>
      <c r="G27" s="6">
        <f t="shared" si="3"/>
        <v>2.25</v>
      </c>
      <c r="H27" s="58">
        <f t="shared" si="4"/>
        <v>2.25</v>
      </c>
    </row>
    <row r="28" spans="1:10" ht="15.75" customHeight="1">
      <c r="A28" s="8"/>
      <c r="B28" s="76"/>
      <c r="C28" s="80" t="s">
        <v>5846</v>
      </c>
      <c r="D28" s="75" t="str">
        <f t="shared" si="8"/>
        <v>33.00</v>
      </c>
      <c r="E28" s="6">
        <v>333</v>
      </c>
      <c r="F28" s="48">
        <v>1</v>
      </c>
      <c r="G28" s="6">
        <f t="shared" si="3"/>
        <v>333</v>
      </c>
      <c r="H28" s="58">
        <f t="shared" si="4"/>
        <v>0</v>
      </c>
    </row>
    <row r="29" spans="1:10" ht="15.75" customHeight="1">
      <c r="A29" s="8"/>
      <c r="B29" s="76"/>
      <c r="C29" s="80" t="s">
        <v>5847</v>
      </c>
      <c r="D29" s="75" t="str">
        <f t="shared" si="8"/>
        <v xml:space="preserve"> 2.50</v>
      </c>
      <c r="E29" s="6">
        <f t="shared" ref="E29:E32" si="10">D29+0</f>
        <v>2.5</v>
      </c>
      <c r="F29" s="48">
        <v>2</v>
      </c>
      <c r="G29" s="6">
        <f t="shared" si="3"/>
        <v>1.25</v>
      </c>
      <c r="H29" s="58">
        <f t="shared" si="4"/>
        <v>1.25</v>
      </c>
    </row>
    <row r="30" spans="1:10" ht="15.75" customHeight="1">
      <c r="A30" s="8"/>
      <c r="B30" s="73"/>
      <c r="C30" s="80" t="s">
        <v>5848</v>
      </c>
      <c r="D30" s="75" t="str">
        <f t="shared" si="8"/>
        <v>59.00</v>
      </c>
      <c r="E30" s="6">
        <f t="shared" si="10"/>
        <v>59</v>
      </c>
      <c r="F30" s="48">
        <v>2</v>
      </c>
      <c r="G30" s="6">
        <f t="shared" si="3"/>
        <v>29.5</v>
      </c>
      <c r="H30" s="58">
        <f t="shared" si="4"/>
        <v>29.5</v>
      </c>
    </row>
    <row r="31" spans="1:10" ht="15.75" customHeight="1">
      <c r="A31" s="8"/>
      <c r="B31" s="76"/>
      <c r="C31" s="80" t="s">
        <v>5849</v>
      </c>
      <c r="D31" s="75" t="str">
        <f t="shared" si="8"/>
        <v xml:space="preserve"> 2.85</v>
      </c>
      <c r="E31" s="6">
        <f t="shared" si="10"/>
        <v>2.85</v>
      </c>
      <c r="F31" s="48">
        <v>2</v>
      </c>
      <c r="G31" s="6">
        <f t="shared" si="3"/>
        <v>1.425</v>
      </c>
      <c r="H31" s="58">
        <f t="shared" si="4"/>
        <v>1.425</v>
      </c>
    </row>
    <row r="32" spans="1:10" ht="15.75" customHeight="1">
      <c r="A32" s="8"/>
      <c r="B32" s="73"/>
      <c r="C32" s="80" t="s">
        <v>5850</v>
      </c>
      <c r="D32" s="75" t="str">
        <f t="shared" si="8"/>
        <v xml:space="preserve"> 1.60</v>
      </c>
      <c r="E32" s="6">
        <f t="shared" si="10"/>
        <v>1.6</v>
      </c>
      <c r="F32" s="48">
        <v>2</v>
      </c>
      <c r="G32" s="6">
        <f t="shared" si="3"/>
        <v>0.8</v>
      </c>
      <c r="H32" s="58">
        <f t="shared" si="4"/>
        <v>0.8</v>
      </c>
    </row>
    <row r="33" spans="1:8" ht="15.75" customHeight="1">
      <c r="A33" s="8"/>
      <c r="B33" s="73"/>
      <c r="C33" s="80" t="s">
        <v>5851</v>
      </c>
      <c r="D33" s="75" t="str">
        <f t="shared" si="8"/>
        <v>52.54</v>
      </c>
      <c r="E33" s="6">
        <v>952.54</v>
      </c>
      <c r="F33" s="48">
        <v>0</v>
      </c>
      <c r="G33" s="6" t="str">
        <f t="shared" si="3"/>
        <v/>
      </c>
      <c r="H33" s="58">
        <f t="shared" si="4"/>
        <v>952.54</v>
      </c>
    </row>
    <row r="34" spans="1:8" ht="15.75" customHeight="1">
      <c r="A34" s="8"/>
      <c r="B34" s="73"/>
      <c r="C34" s="80" t="s">
        <v>5852</v>
      </c>
      <c r="D34" s="75" t="str">
        <f t="shared" si="8"/>
        <v>50.36</v>
      </c>
      <c r="E34" s="6">
        <f t="shared" ref="E34:E35" si="11">D34+0</f>
        <v>50.36</v>
      </c>
      <c r="F34" s="48">
        <v>2</v>
      </c>
      <c r="G34" s="6">
        <f t="shared" si="3"/>
        <v>25.18</v>
      </c>
      <c r="H34" s="58">
        <f t="shared" si="4"/>
        <v>25.18</v>
      </c>
    </row>
    <row r="35" spans="1:8" ht="15.75" customHeight="1">
      <c r="A35" s="8"/>
      <c r="B35" s="73"/>
      <c r="C35" s="82" t="s">
        <v>5853</v>
      </c>
      <c r="D35" s="75" t="str">
        <f t="shared" si="8"/>
        <v>73.76</v>
      </c>
      <c r="E35" s="6">
        <f t="shared" si="11"/>
        <v>73.760000000000005</v>
      </c>
      <c r="F35" s="48">
        <v>2</v>
      </c>
      <c r="G35" s="6">
        <f t="shared" si="3"/>
        <v>36.880000000000003</v>
      </c>
      <c r="H35" s="58">
        <f t="shared" si="4"/>
        <v>36.880000000000003</v>
      </c>
    </row>
    <row r="36" spans="1:8" ht="15.75" customHeight="1">
      <c r="A36" s="8"/>
      <c r="B36" s="76"/>
      <c r="C36" s="80" t="s">
        <v>5854</v>
      </c>
      <c r="D36" s="75" t="str">
        <f t="shared" si="8"/>
        <v>03.83</v>
      </c>
      <c r="E36" s="6">
        <v>103.83</v>
      </c>
      <c r="F36" s="48">
        <v>2</v>
      </c>
      <c r="G36" s="6">
        <f t="shared" si="3"/>
        <v>51.914999999999999</v>
      </c>
      <c r="H36" s="58">
        <f t="shared" si="4"/>
        <v>51.914999999999999</v>
      </c>
    </row>
    <row r="37" spans="1:8" ht="15.75" customHeight="1">
      <c r="A37" s="8"/>
      <c r="B37" s="76"/>
      <c r="C37" s="80" t="s">
        <v>5855</v>
      </c>
      <c r="D37" s="75" t="str">
        <f t="shared" si="8"/>
        <v>24.82</v>
      </c>
      <c r="E37" s="6">
        <f t="shared" ref="E37:E40" si="12">D37+0</f>
        <v>24.82</v>
      </c>
      <c r="F37" s="48">
        <v>2</v>
      </c>
      <c r="G37" s="6">
        <f t="shared" si="3"/>
        <v>12.41</v>
      </c>
      <c r="H37" s="58">
        <f t="shared" si="4"/>
        <v>12.41</v>
      </c>
    </row>
    <row r="38" spans="1:8" ht="15.75" customHeight="1">
      <c r="A38" s="8"/>
      <c r="B38" s="73"/>
      <c r="C38" s="80" t="s">
        <v>5856</v>
      </c>
      <c r="D38" s="75" t="str">
        <f t="shared" si="8"/>
        <v>00.66</v>
      </c>
      <c r="E38" s="6">
        <f t="shared" si="12"/>
        <v>0.66</v>
      </c>
      <c r="F38" s="48">
        <v>2</v>
      </c>
      <c r="G38" s="6">
        <f t="shared" si="3"/>
        <v>0.33</v>
      </c>
      <c r="H38" s="58">
        <f t="shared" si="4"/>
        <v>0.33</v>
      </c>
    </row>
    <row r="39" spans="1:8" ht="15.75" customHeight="1">
      <c r="A39" s="8"/>
      <c r="B39" s="73"/>
      <c r="C39" s="80" t="s">
        <v>5857</v>
      </c>
      <c r="D39" s="75" t="str">
        <f t="shared" si="8"/>
        <v xml:space="preserve"> 1.20</v>
      </c>
      <c r="E39" s="6">
        <f t="shared" si="12"/>
        <v>1.2</v>
      </c>
      <c r="F39" s="48">
        <v>2</v>
      </c>
      <c r="G39" s="6">
        <f t="shared" si="3"/>
        <v>0.6</v>
      </c>
      <c r="H39" s="58">
        <f t="shared" si="4"/>
        <v>0.6</v>
      </c>
    </row>
    <row r="40" spans="1:8" ht="15.75" customHeight="1">
      <c r="A40" s="8"/>
      <c r="B40" s="73"/>
      <c r="C40" s="80" t="s">
        <v>5858</v>
      </c>
      <c r="D40" s="75" t="str">
        <f t="shared" si="8"/>
        <v>36.09</v>
      </c>
      <c r="E40" s="6">
        <f t="shared" si="12"/>
        <v>36.090000000000003</v>
      </c>
      <c r="F40" s="48">
        <v>2</v>
      </c>
      <c r="G40" s="6">
        <f t="shared" si="3"/>
        <v>18.045000000000002</v>
      </c>
      <c r="H40" s="58">
        <f t="shared" si="4"/>
        <v>18.045000000000002</v>
      </c>
    </row>
    <row r="41" spans="1:8" ht="15.75" customHeight="1">
      <c r="A41" s="8"/>
      <c r="B41" s="76"/>
      <c r="C41" s="80" t="s">
        <v>5859</v>
      </c>
      <c r="D41" s="75" t="str">
        <f t="shared" si="8"/>
        <v>60 CR</v>
      </c>
      <c r="E41" s="6">
        <v>-152.6</v>
      </c>
      <c r="F41" s="48">
        <v>1</v>
      </c>
      <c r="G41" s="6">
        <f t="shared" si="3"/>
        <v>-152.6</v>
      </c>
      <c r="H41" s="58">
        <f t="shared" si="4"/>
        <v>0</v>
      </c>
    </row>
    <row r="42" spans="1:8" ht="15.75" customHeight="1">
      <c r="A42" s="8"/>
      <c r="B42" s="73"/>
      <c r="C42" s="80" t="s">
        <v>5860</v>
      </c>
      <c r="D42" s="75" t="str">
        <f t="shared" si="8"/>
        <v>05.80</v>
      </c>
      <c r="E42" s="6">
        <v>205.8</v>
      </c>
      <c r="F42" s="48">
        <v>0</v>
      </c>
      <c r="G42" s="6" t="str">
        <f t="shared" si="3"/>
        <v/>
      </c>
      <c r="H42" s="58">
        <f t="shared" si="4"/>
        <v>205.8</v>
      </c>
    </row>
    <row r="43" spans="1:8" ht="15.75" customHeight="1">
      <c r="A43" s="8"/>
      <c r="B43" s="76"/>
      <c r="C43" s="80" t="s">
        <v>5861</v>
      </c>
      <c r="D43" s="75" t="str">
        <f t="shared" si="8"/>
        <v>57.60</v>
      </c>
      <c r="E43" s="6">
        <f t="shared" ref="E43:E54" si="13">D43+0</f>
        <v>57.6</v>
      </c>
      <c r="F43" s="48">
        <v>2</v>
      </c>
      <c r="G43" s="6">
        <f t="shared" si="3"/>
        <v>28.8</v>
      </c>
      <c r="H43" s="58">
        <f t="shared" si="4"/>
        <v>28.8</v>
      </c>
    </row>
    <row r="44" spans="1:8" ht="15.75" customHeight="1">
      <c r="A44" s="8"/>
      <c r="B44" s="73"/>
      <c r="C44" s="80" t="s">
        <v>5862</v>
      </c>
      <c r="D44" s="75" t="str">
        <f t="shared" si="8"/>
        <v>10.83</v>
      </c>
      <c r="E44" s="6">
        <f t="shared" si="13"/>
        <v>10.83</v>
      </c>
      <c r="F44" s="48">
        <v>2</v>
      </c>
      <c r="G44" s="6">
        <f t="shared" si="3"/>
        <v>5.415</v>
      </c>
      <c r="H44" s="58">
        <f t="shared" si="4"/>
        <v>5.415</v>
      </c>
    </row>
    <row r="45" spans="1:8" ht="15.75" customHeight="1">
      <c r="A45" s="8"/>
      <c r="B45" s="73"/>
      <c r="C45" s="80" t="s">
        <v>5863</v>
      </c>
      <c r="D45" s="75" t="str">
        <f t="shared" si="8"/>
        <v>70.00</v>
      </c>
      <c r="E45" s="6">
        <f t="shared" si="13"/>
        <v>70</v>
      </c>
      <c r="F45" s="48">
        <v>2</v>
      </c>
      <c r="G45" s="6">
        <f t="shared" si="3"/>
        <v>35</v>
      </c>
      <c r="H45" s="58">
        <f t="shared" si="4"/>
        <v>35</v>
      </c>
    </row>
    <row r="46" spans="1:8" ht="15.75" customHeight="1">
      <c r="A46" s="8"/>
      <c r="B46" s="73"/>
      <c r="C46" s="80" t="s">
        <v>5864</v>
      </c>
      <c r="D46" s="75" t="str">
        <f t="shared" si="8"/>
        <v>62.30</v>
      </c>
      <c r="E46" s="6">
        <f t="shared" si="13"/>
        <v>62.3</v>
      </c>
      <c r="F46" s="48">
        <v>2</v>
      </c>
      <c r="G46" s="6">
        <f t="shared" si="3"/>
        <v>31.15</v>
      </c>
      <c r="H46" s="58">
        <f t="shared" si="4"/>
        <v>31.15</v>
      </c>
    </row>
    <row r="47" spans="1:8" ht="15.75" customHeight="1">
      <c r="A47" s="8"/>
      <c r="B47" s="73"/>
      <c r="C47" s="80" t="s">
        <v>5865</v>
      </c>
      <c r="D47" s="75" t="str">
        <f t="shared" si="8"/>
        <v xml:space="preserve"> 3.00</v>
      </c>
      <c r="E47" s="6">
        <f t="shared" si="13"/>
        <v>3</v>
      </c>
      <c r="F47" s="48">
        <v>2</v>
      </c>
      <c r="G47" s="6">
        <f t="shared" si="3"/>
        <v>1.5</v>
      </c>
      <c r="H47" s="58">
        <f t="shared" si="4"/>
        <v>1.5</v>
      </c>
    </row>
    <row r="48" spans="1:8" ht="15.75" customHeight="1">
      <c r="A48" s="8"/>
      <c r="B48" s="73"/>
      <c r="C48" s="82" t="s">
        <v>5866</v>
      </c>
      <c r="D48" s="75" t="str">
        <f t="shared" si="8"/>
        <v xml:space="preserve"> 7.98</v>
      </c>
      <c r="E48" s="6">
        <f t="shared" si="13"/>
        <v>7.98</v>
      </c>
      <c r="F48" s="48">
        <v>2</v>
      </c>
      <c r="G48" s="6">
        <f t="shared" si="3"/>
        <v>3.99</v>
      </c>
      <c r="H48" s="58">
        <f t="shared" si="4"/>
        <v>3.99</v>
      </c>
    </row>
    <row r="49" spans="1:8" ht="15.75" customHeight="1">
      <c r="A49" s="8"/>
      <c r="B49" s="76"/>
      <c r="C49" s="80" t="s">
        <v>5867</v>
      </c>
      <c r="D49" s="75" t="str">
        <f t="shared" si="8"/>
        <v>13.90</v>
      </c>
      <c r="E49" s="6">
        <f t="shared" si="13"/>
        <v>13.9</v>
      </c>
      <c r="F49" s="48">
        <v>2</v>
      </c>
      <c r="G49" s="6">
        <f t="shared" si="3"/>
        <v>6.95</v>
      </c>
      <c r="H49" s="58">
        <f t="shared" si="4"/>
        <v>6.95</v>
      </c>
    </row>
    <row r="50" spans="1:8" ht="15.75" customHeight="1">
      <c r="A50" s="8"/>
      <c r="B50" s="76"/>
      <c r="C50" s="80" t="s">
        <v>5868</v>
      </c>
      <c r="D50" s="75" t="str">
        <f t="shared" si="8"/>
        <v>23.21</v>
      </c>
      <c r="E50" s="6">
        <f t="shared" si="13"/>
        <v>23.21</v>
      </c>
      <c r="F50" s="48">
        <v>2</v>
      </c>
      <c r="G50" s="6">
        <f t="shared" si="3"/>
        <v>11.605</v>
      </c>
      <c r="H50" s="58">
        <f t="shared" si="4"/>
        <v>11.605</v>
      </c>
    </row>
    <row r="51" spans="1:8" ht="15.75" customHeight="1">
      <c r="A51" s="8"/>
      <c r="B51" s="76"/>
      <c r="C51" s="80" t="s">
        <v>5869</v>
      </c>
      <c r="D51" s="75" t="str">
        <f t="shared" si="8"/>
        <v>60.10</v>
      </c>
      <c r="E51" s="6">
        <f t="shared" si="13"/>
        <v>60.1</v>
      </c>
      <c r="F51" s="48">
        <v>2</v>
      </c>
      <c r="G51" s="6">
        <f t="shared" si="3"/>
        <v>30.05</v>
      </c>
      <c r="H51" s="58">
        <f t="shared" si="4"/>
        <v>30.05</v>
      </c>
    </row>
    <row r="52" spans="1:8" ht="15.75" customHeight="1">
      <c r="A52" s="8"/>
      <c r="B52" s="73"/>
      <c r="C52" s="80" t="s">
        <v>5870</v>
      </c>
      <c r="D52" s="75" t="str">
        <f t="shared" si="8"/>
        <v>80.13</v>
      </c>
      <c r="E52" s="6">
        <f t="shared" si="13"/>
        <v>80.13</v>
      </c>
      <c r="F52" s="48">
        <v>2</v>
      </c>
      <c r="G52" s="6">
        <f t="shared" si="3"/>
        <v>40.064999999999998</v>
      </c>
      <c r="H52" s="58">
        <f t="shared" si="4"/>
        <v>40.064999999999998</v>
      </c>
    </row>
    <row r="53" spans="1:8" ht="15.75" customHeight="1">
      <c r="A53" s="8"/>
      <c r="B53" s="73"/>
      <c r="C53" s="80" t="s">
        <v>5871</v>
      </c>
      <c r="D53" s="75" t="str">
        <f t="shared" si="8"/>
        <v xml:space="preserve"> 8.85</v>
      </c>
      <c r="E53" s="6">
        <f t="shared" si="13"/>
        <v>8.85</v>
      </c>
      <c r="F53" s="48">
        <v>2</v>
      </c>
      <c r="G53" s="6">
        <f t="shared" si="3"/>
        <v>4.4249999999999998</v>
      </c>
      <c r="H53" s="58">
        <f t="shared" si="4"/>
        <v>4.4249999999999998</v>
      </c>
    </row>
    <row r="54" spans="1:8" ht="15.75" customHeight="1">
      <c r="A54" s="8"/>
      <c r="B54" s="76"/>
      <c r="C54" s="80" t="s">
        <v>5872</v>
      </c>
      <c r="D54" s="75" t="str">
        <f t="shared" si="8"/>
        <v xml:space="preserve"> 6.28</v>
      </c>
      <c r="E54" s="6">
        <f t="shared" si="13"/>
        <v>6.28</v>
      </c>
      <c r="F54" s="48">
        <v>2</v>
      </c>
      <c r="G54" s="6">
        <f t="shared" si="3"/>
        <v>3.14</v>
      </c>
      <c r="H54" s="58">
        <f t="shared" si="4"/>
        <v>3.14</v>
      </c>
    </row>
    <row r="55" spans="1:8" ht="15.75" customHeight="1">
      <c r="A55" s="8"/>
      <c r="B55" s="73"/>
      <c r="C55" s="80" t="s">
        <v>5873</v>
      </c>
      <c r="D55" s="75" t="str">
        <f t="shared" si="8"/>
        <v>35.36</v>
      </c>
      <c r="E55" s="6">
        <v>135.36000000000001</v>
      </c>
      <c r="F55" s="48">
        <v>2</v>
      </c>
      <c r="G55" s="6">
        <f t="shared" si="3"/>
        <v>67.680000000000007</v>
      </c>
      <c r="H55" s="58">
        <f t="shared" si="4"/>
        <v>67.680000000000007</v>
      </c>
    </row>
    <row r="56" spans="1:8" ht="15.75" customHeight="1">
      <c r="A56" s="8"/>
      <c r="B56" s="73"/>
      <c r="C56" s="80" t="s">
        <v>5874</v>
      </c>
      <c r="D56" s="75" t="str">
        <f t="shared" si="8"/>
        <v xml:space="preserve"> 7.20</v>
      </c>
      <c r="E56" s="6">
        <f t="shared" ref="E56:E72" si="14">D56+0</f>
        <v>7.2</v>
      </c>
      <c r="F56" s="48">
        <v>2</v>
      </c>
      <c r="G56" s="6">
        <f t="shared" si="3"/>
        <v>3.6</v>
      </c>
      <c r="H56" s="58">
        <f t="shared" si="4"/>
        <v>3.6</v>
      </c>
    </row>
    <row r="57" spans="1:8" ht="15.75" customHeight="1">
      <c r="A57" s="8"/>
      <c r="B57" s="73"/>
      <c r="C57" s="80" t="s">
        <v>5875</v>
      </c>
      <c r="D57" s="75" t="str">
        <f t="shared" si="8"/>
        <v>10.00</v>
      </c>
      <c r="E57" s="6">
        <f t="shared" si="14"/>
        <v>10</v>
      </c>
      <c r="F57" s="48">
        <v>2</v>
      </c>
      <c r="G57" s="6">
        <f t="shared" si="3"/>
        <v>5</v>
      </c>
      <c r="H57" s="58">
        <f t="shared" si="4"/>
        <v>5</v>
      </c>
    </row>
    <row r="58" spans="1:8" ht="15.75" customHeight="1">
      <c r="A58" s="8"/>
      <c r="B58" s="73"/>
      <c r="C58" s="80" t="s">
        <v>5876</v>
      </c>
      <c r="D58" s="75" t="str">
        <f t="shared" si="8"/>
        <v>43.40</v>
      </c>
      <c r="E58" s="6">
        <f t="shared" si="14"/>
        <v>43.4</v>
      </c>
      <c r="F58" s="48">
        <v>2</v>
      </c>
      <c r="G58" s="6">
        <f t="shared" si="3"/>
        <v>21.7</v>
      </c>
      <c r="H58" s="58">
        <f t="shared" si="4"/>
        <v>21.7</v>
      </c>
    </row>
    <row r="59" spans="1:8" ht="15.75" customHeight="1">
      <c r="A59" s="8"/>
      <c r="B59" s="73"/>
      <c r="C59" s="80" t="s">
        <v>5877</v>
      </c>
      <c r="D59" s="75" t="str">
        <f t="shared" si="8"/>
        <v xml:space="preserve"> 7.06</v>
      </c>
      <c r="E59" s="6">
        <f t="shared" si="14"/>
        <v>7.06</v>
      </c>
      <c r="F59" s="48">
        <v>2</v>
      </c>
      <c r="G59" s="6">
        <f t="shared" si="3"/>
        <v>3.53</v>
      </c>
      <c r="H59" s="58">
        <f t="shared" si="4"/>
        <v>3.53</v>
      </c>
    </row>
    <row r="60" spans="1:8" ht="15.75" customHeight="1">
      <c r="A60" s="8"/>
      <c r="B60" s="73"/>
      <c r="C60" s="80" t="s">
        <v>5878</v>
      </c>
      <c r="D60" s="75" t="str">
        <f t="shared" si="8"/>
        <v xml:space="preserve"> 9.50</v>
      </c>
      <c r="E60" s="6">
        <f t="shared" si="14"/>
        <v>9.5</v>
      </c>
      <c r="F60" s="48">
        <v>2</v>
      </c>
      <c r="G60" s="6">
        <f t="shared" si="3"/>
        <v>4.75</v>
      </c>
      <c r="H60" s="58">
        <f t="shared" si="4"/>
        <v>4.75</v>
      </c>
    </row>
    <row r="61" spans="1:8" ht="15.75" customHeight="1">
      <c r="A61" s="8"/>
      <c r="B61" s="76"/>
      <c r="C61" s="80" t="s">
        <v>5879</v>
      </c>
      <c r="D61" s="75" t="str">
        <f t="shared" si="8"/>
        <v xml:space="preserve"> 6.66</v>
      </c>
      <c r="E61" s="6">
        <f t="shared" si="14"/>
        <v>6.66</v>
      </c>
      <c r="F61" s="48">
        <v>2</v>
      </c>
      <c r="G61" s="6">
        <f t="shared" si="3"/>
        <v>3.33</v>
      </c>
      <c r="H61" s="58">
        <f t="shared" si="4"/>
        <v>3.33</v>
      </c>
    </row>
    <row r="62" spans="1:8" ht="15.75" customHeight="1">
      <c r="A62" s="8"/>
      <c r="B62" s="76"/>
      <c r="C62" s="80" t="s">
        <v>5880</v>
      </c>
      <c r="D62" s="75" t="str">
        <f t="shared" si="8"/>
        <v>18.10</v>
      </c>
      <c r="E62" s="6">
        <f t="shared" si="14"/>
        <v>18.100000000000001</v>
      </c>
      <c r="F62" s="48">
        <v>2</v>
      </c>
      <c r="G62" s="6">
        <f t="shared" si="3"/>
        <v>9.0500000000000007</v>
      </c>
      <c r="H62" s="58">
        <f t="shared" si="4"/>
        <v>9.0500000000000007</v>
      </c>
    </row>
    <row r="63" spans="1:8" ht="15.75" customHeight="1">
      <c r="A63" s="8"/>
      <c r="B63" s="73"/>
      <c r="C63" s="80" t="s">
        <v>5881</v>
      </c>
      <c r="D63" s="75" t="str">
        <f t="shared" si="8"/>
        <v xml:space="preserve"> 2.50</v>
      </c>
      <c r="E63" s="6">
        <f t="shared" si="14"/>
        <v>2.5</v>
      </c>
      <c r="F63" s="48">
        <v>1</v>
      </c>
      <c r="G63" s="6">
        <f t="shared" si="3"/>
        <v>2.5</v>
      </c>
      <c r="H63" s="58">
        <f t="shared" si="4"/>
        <v>0</v>
      </c>
    </row>
    <row r="64" spans="1:8" ht="15.75" customHeight="1">
      <c r="A64" s="8"/>
      <c r="B64" s="76"/>
      <c r="C64" s="80" t="s">
        <v>5882</v>
      </c>
      <c r="D64" s="75" t="str">
        <f t="shared" si="8"/>
        <v>14.00</v>
      </c>
      <c r="E64" s="6">
        <f t="shared" si="14"/>
        <v>14</v>
      </c>
      <c r="F64" s="48">
        <v>0</v>
      </c>
      <c r="G64" s="6" t="str">
        <f t="shared" si="3"/>
        <v/>
      </c>
      <c r="H64" s="58">
        <f t="shared" si="4"/>
        <v>14</v>
      </c>
    </row>
    <row r="65" spans="1:8" ht="15.75" customHeight="1">
      <c r="A65" s="8"/>
      <c r="B65" s="73"/>
      <c r="C65" s="80" t="s">
        <v>5883</v>
      </c>
      <c r="D65" s="75" t="str">
        <f t="shared" si="8"/>
        <v xml:space="preserve"> 6.00</v>
      </c>
      <c r="E65" s="6">
        <f t="shared" si="14"/>
        <v>6</v>
      </c>
      <c r="F65" s="48">
        <v>1</v>
      </c>
      <c r="G65" s="6">
        <f t="shared" si="3"/>
        <v>6</v>
      </c>
      <c r="H65" s="58">
        <f t="shared" si="4"/>
        <v>0</v>
      </c>
    </row>
    <row r="66" spans="1:8" ht="15.75" customHeight="1">
      <c r="A66" s="8"/>
      <c r="B66" s="73"/>
      <c r="C66" s="80" t="s">
        <v>5884</v>
      </c>
      <c r="D66" s="75" t="str">
        <f t="shared" si="8"/>
        <v xml:space="preserve"> 2.18</v>
      </c>
      <c r="E66" s="6">
        <f t="shared" si="14"/>
        <v>2.1800000000000002</v>
      </c>
      <c r="F66" s="48">
        <v>2</v>
      </c>
      <c r="G66" s="6">
        <f t="shared" si="3"/>
        <v>1.0900000000000001</v>
      </c>
      <c r="H66" s="58">
        <f t="shared" si="4"/>
        <v>1.0900000000000001</v>
      </c>
    </row>
    <row r="67" spans="1:8" ht="15.75" customHeight="1">
      <c r="A67" s="8"/>
      <c r="B67" s="76"/>
      <c r="C67" s="80" t="s">
        <v>5885</v>
      </c>
      <c r="D67" s="75" t="str">
        <f t="shared" si="8"/>
        <v xml:space="preserve"> 2.18</v>
      </c>
      <c r="E67" s="6">
        <f t="shared" si="14"/>
        <v>2.1800000000000002</v>
      </c>
      <c r="F67" s="48">
        <v>2</v>
      </c>
      <c r="G67" s="6">
        <f t="shared" si="3"/>
        <v>1.0900000000000001</v>
      </c>
      <c r="H67" s="58">
        <f t="shared" si="4"/>
        <v>1.0900000000000001</v>
      </c>
    </row>
    <row r="68" spans="1:8" ht="15.75" customHeight="1">
      <c r="A68" s="8"/>
      <c r="B68" s="76"/>
      <c r="C68" s="80" t="s">
        <v>5886</v>
      </c>
      <c r="D68" s="75" t="str">
        <f t="shared" si="8"/>
        <v>83.03</v>
      </c>
      <c r="E68" s="6">
        <f t="shared" si="14"/>
        <v>83.03</v>
      </c>
      <c r="F68" s="48">
        <v>2</v>
      </c>
      <c r="G68" s="6">
        <f t="shared" si="3"/>
        <v>41.515000000000001</v>
      </c>
      <c r="H68" s="58">
        <f t="shared" si="4"/>
        <v>41.515000000000001</v>
      </c>
    </row>
    <row r="69" spans="1:8" ht="15.75" customHeight="1">
      <c r="A69" s="8"/>
      <c r="B69" s="76"/>
      <c r="C69" s="80" t="s">
        <v>5887</v>
      </c>
      <c r="D69" s="75" t="str">
        <f t="shared" si="8"/>
        <v>59.00</v>
      </c>
      <c r="E69" s="6">
        <f t="shared" si="14"/>
        <v>59</v>
      </c>
      <c r="F69" s="48">
        <v>2</v>
      </c>
      <c r="G69" s="6">
        <f t="shared" si="3"/>
        <v>29.5</v>
      </c>
      <c r="H69" s="58">
        <f t="shared" si="4"/>
        <v>29.5</v>
      </c>
    </row>
    <row r="70" spans="1:8" ht="15.75" customHeight="1">
      <c r="A70" s="8"/>
      <c r="B70" s="76"/>
      <c r="C70" s="80" t="s">
        <v>5888</v>
      </c>
      <c r="D70" s="75" t="str">
        <f t="shared" si="8"/>
        <v xml:space="preserve"> 0.60</v>
      </c>
      <c r="E70" s="6">
        <f t="shared" si="14"/>
        <v>0.6</v>
      </c>
      <c r="F70" s="48">
        <v>2</v>
      </c>
      <c r="G70" s="6">
        <f t="shared" si="3"/>
        <v>0.3</v>
      </c>
      <c r="H70" s="58">
        <f t="shared" si="4"/>
        <v>0.3</v>
      </c>
    </row>
    <row r="71" spans="1:8" ht="15.75" customHeight="1">
      <c r="A71" s="8"/>
      <c r="B71" s="76"/>
      <c r="C71" s="80" t="s">
        <v>5889</v>
      </c>
      <c r="D71" s="75" t="str">
        <f t="shared" si="8"/>
        <v>67.13</v>
      </c>
      <c r="E71" s="6">
        <f t="shared" si="14"/>
        <v>67.13</v>
      </c>
      <c r="F71" s="48">
        <v>2</v>
      </c>
      <c r="G71" s="6">
        <f t="shared" si="3"/>
        <v>33.564999999999998</v>
      </c>
      <c r="H71" s="58">
        <f t="shared" si="4"/>
        <v>33.564999999999998</v>
      </c>
    </row>
    <row r="72" spans="1:8" ht="15.75" customHeight="1">
      <c r="A72" s="8"/>
      <c r="B72" s="73"/>
      <c r="C72" s="80" t="s">
        <v>5890</v>
      </c>
      <c r="D72" s="75" t="str">
        <f t="shared" si="8"/>
        <v>52.24</v>
      </c>
      <c r="E72" s="6">
        <f t="shared" si="14"/>
        <v>52.24</v>
      </c>
      <c r="F72" s="48">
        <v>2</v>
      </c>
      <c r="G72" s="6">
        <f t="shared" si="3"/>
        <v>26.12</v>
      </c>
      <c r="H72" s="58">
        <f t="shared" si="4"/>
        <v>26.12</v>
      </c>
    </row>
    <row r="73" spans="1:8" ht="15.75" customHeight="1">
      <c r="A73" s="8"/>
      <c r="B73" s="73"/>
      <c r="C73" s="80" t="s">
        <v>5891</v>
      </c>
      <c r="D73" s="75" t="str">
        <f t="shared" si="8"/>
        <v>74.40</v>
      </c>
      <c r="E73" s="6">
        <v>174.4</v>
      </c>
      <c r="F73" s="48">
        <v>2</v>
      </c>
      <c r="G73" s="6">
        <f t="shared" si="3"/>
        <v>87.2</v>
      </c>
      <c r="H73" s="58">
        <f t="shared" si="4"/>
        <v>87.2</v>
      </c>
    </row>
    <row r="74" spans="1:8" ht="15.75" customHeight="1">
      <c r="A74" s="8"/>
      <c r="B74" s="76"/>
      <c r="C74" s="80" t="s">
        <v>5892</v>
      </c>
      <c r="D74" s="75" t="str">
        <f t="shared" si="8"/>
        <v>11.40</v>
      </c>
      <c r="E74" s="6">
        <f t="shared" ref="E74:E76" si="15">D74+0</f>
        <v>11.4</v>
      </c>
      <c r="F74" s="48">
        <v>2</v>
      </c>
      <c r="G74" s="6">
        <f t="shared" si="3"/>
        <v>5.7</v>
      </c>
      <c r="H74" s="58">
        <f t="shared" si="4"/>
        <v>5.7</v>
      </c>
    </row>
    <row r="75" spans="1:8" ht="15.75" customHeight="1">
      <c r="A75" s="8"/>
      <c r="B75" s="73"/>
      <c r="C75" s="80" t="s">
        <v>5893</v>
      </c>
      <c r="D75" s="75" t="str">
        <f t="shared" si="8"/>
        <v xml:space="preserve"> 4.50</v>
      </c>
      <c r="E75" s="6">
        <f t="shared" si="15"/>
        <v>4.5</v>
      </c>
      <c r="F75" s="48">
        <v>2</v>
      </c>
      <c r="G75" s="6">
        <f t="shared" si="3"/>
        <v>2.25</v>
      </c>
      <c r="H75" s="58">
        <f t="shared" si="4"/>
        <v>2.25</v>
      </c>
    </row>
    <row r="76" spans="1:8" ht="15.75" customHeight="1">
      <c r="A76" s="8"/>
      <c r="B76" s="76"/>
      <c r="C76" s="80" t="s">
        <v>5894</v>
      </c>
      <c r="D76" s="75" t="str">
        <f t="shared" si="8"/>
        <v>38.20</v>
      </c>
      <c r="E76" s="6">
        <f t="shared" si="15"/>
        <v>38.200000000000003</v>
      </c>
      <c r="F76" s="48">
        <v>0</v>
      </c>
      <c r="G76" s="6" t="str">
        <f t="shared" si="3"/>
        <v/>
      </c>
      <c r="H76" s="58">
        <f t="shared" si="4"/>
        <v>38.200000000000003</v>
      </c>
    </row>
    <row r="77" spans="1:8" ht="15.75" customHeight="1">
      <c r="A77" s="8"/>
      <c r="B77" s="73"/>
      <c r="C77" s="80" t="s">
        <v>5895</v>
      </c>
      <c r="D77" s="75" t="str">
        <f t="shared" si="8"/>
        <v>05 CR</v>
      </c>
      <c r="E77" s="6">
        <v>-9.0500000000000007</v>
      </c>
      <c r="F77" s="48">
        <v>2</v>
      </c>
      <c r="G77" s="6">
        <f t="shared" si="3"/>
        <v>-4.5250000000000004</v>
      </c>
      <c r="H77" s="58">
        <f t="shared" si="4"/>
        <v>-4.5250000000000004</v>
      </c>
    </row>
    <row r="78" spans="1:8" ht="15.75" customHeight="1">
      <c r="A78" s="8"/>
      <c r="B78" s="73"/>
      <c r="C78" s="80" t="s">
        <v>5896</v>
      </c>
      <c r="D78" s="75" t="str">
        <f t="shared" si="8"/>
        <v>26.60</v>
      </c>
      <c r="E78" s="6">
        <f t="shared" ref="E78:E80" si="16">D78+0</f>
        <v>26.6</v>
      </c>
      <c r="F78" s="48">
        <v>2</v>
      </c>
      <c r="G78" s="6">
        <f t="shared" si="3"/>
        <v>13.3</v>
      </c>
      <c r="H78" s="58">
        <f t="shared" si="4"/>
        <v>13.3</v>
      </c>
    </row>
    <row r="79" spans="1:8" ht="15.75" customHeight="1">
      <c r="A79" s="8"/>
      <c r="B79" s="73"/>
      <c r="C79" s="80" t="s">
        <v>5897</v>
      </c>
      <c r="D79" s="75" t="str">
        <f t="shared" si="8"/>
        <v>59.55</v>
      </c>
      <c r="E79" s="6">
        <f t="shared" si="16"/>
        <v>59.55</v>
      </c>
      <c r="F79" s="48">
        <v>2</v>
      </c>
      <c r="G79" s="6">
        <f t="shared" si="3"/>
        <v>29.774999999999999</v>
      </c>
      <c r="H79" s="58">
        <f t="shared" si="4"/>
        <v>29.774999999999999</v>
      </c>
    </row>
    <row r="80" spans="1:8" ht="15.75" customHeight="1">
      <c r="A80" s="8"/>
      <c r="B80" s="73"/>
      <c r="C80" s="80" t="s">
        <v>5898</v>
      </c>
      <c r="D80" s="75" t="str">
        <f t="shared" si="8"/>
        <v>51.43</v>
      </c>
      <c r="E80" s="6">
        <f t="shared" si="16"/>
        <v>51.43</v>
      </c>
      <c r="F80" s="48">
        <v>2</v>
      </c>
      <c r="G80" s="6">
        <f t="shared" si="3"/>
        <v>25.715</v>
      </c>
      <c r="H80" s="58">
        <f t="shared" si="4"/>
        <v>25.715</v>
      </c>
    </row>
    <row r="81" spans="1:8" ht="15.75" customHeight="1">
      <c r="A81" s="8"/>
      <c r="B81" s="76"/>
      <c r="C81" s="80" t="s">
        <v>5899</v>
      </c>
      <c r="D81" s="75" t="str">
        <f t="shared" si="8"/>
        <v>21.71</v>
      </c>
      <c r="E81" s="6">
        <v>321.70999999999998</v>
      </c>
      <c r="F81" s="48">
        <v>2</v>
      </c>
      <c r="G81" s="6">
        <f t="shared" si="3"/>
        <v>160.85499999999999</v>
      </c>
      <c r="H81" s="58">
        <f t="shared" si="4"/>
        <v>160.85499999999999</v>
      </c>
    </row>
    <row r="82" spans="1:8" ht="15.75" customHeight="1">
      <c r="A82" s="8"/>
      <c r="B82" s="73"/>
      <c r="C82" s="80" t="s">
        <v>5900</v>
      </c>
      <c r="D82" s="75" t="str">
        <f t="shared" si="8"/>
        <v>94.00</v>
      </c>
      <c r="E82" s="6">
        <v>194</v>
      </c>
      <c r="F82" s="48">
        <v>2</v>
      </c>
      <c r="G82" s="6">
        <f t="shared" si="3"/>
        <v>97</v>
      </c>
      <c r="H82" s="58">
        <f t="shared" si="4"/>
        <v>97</v>
      </c>
    </row>
    <row r="83" spans="1:8" ht="15.75" customHeight="1">
      <c r="A83" s="8"/>
      <c r="B83" s="76"/>
      <c r="C83" s="80" t="s">
        <v>5901</v>
      </c>
      <c r="D83" s="75" t="str">
        <f t="shared" si="8"/>
        <v xml:space="preserve"> 7.20</v>
      </c>
      <c r="E83" s="6">
        <f t="shared" ref="E83:E90" si="17">D83+0</f>
        <v>7.2</v>
      </c>
      <c r="F83" s="48">
        <v>2</v>
      </c>
      <c r="G83" s="6">
        <f t="shared" si="3"/>
        <v>3.6</v>
      </c>
      <c r="H83" s="58">
        <f t="shared" si="4"/>
        <v>3.6</v>
      </c>
    </row>
    <row r="84" spans="1:8" ht="15.75" customHeight="1">
      <c r="A84" s="8"/>
      <c r="B84" s="73"/>
      <c r="C84" s="80" t="s">
        <v>5902</v>
      </c>
      <c r="D84" s="75" t="str">
        <f t="shared" si="8"/>
        <v xml:space="preserve"> 4.10</v>
      </c>
      <c r="E84" s="6">
        <f t="shared" si="17"/>
        <v>4.0999999999999996</v>
      </c>
      <c r="F84" s="48">
        <v>2</v>
      </c>
      <c r="G84" s="6">
        <f t="shared" si="3"/>
        <v>2.0499999999999998</v>
      </c>
      <c r="H84" s="58">
        <f t="shared" si="4"/>
        <v>2.0499999999999998</v>
      </c>
    </row>
    <row r="85" spans="1:8" ht="15.75" customHeight="1">
      <c r="A85" s="8"/>
      <c r="B85" s="73"/>
      <c r="C85" s="80" t="s">
        <v>5903</v>
      </c>
      <c r="D85" s="75" t="str">
        <f t="shared" si="8"/>
        <v xml:space="preserve"> 7.30</v>
      </c>
      <c r="E85" s="6">
        <f t="shared" si="17"/>
        <v>7.3</v>
      </c>
      <c r="F85" s="48">
        <v>2</v>
      </c>
      <c r="G85" s="6">
        <f t="shared" si="3"/>
        <v>3.65</v>
      </c>
      <c r="H85" s="58">
        <f t="shared" si="4"/>
        <v>3.65</v>
      </c>
    </row>
    <row r="86" spans="1:8" ht="15.75" customHeight="1">
      <c r="A86" s="8"/>
      <c r="B86" s="76"/>
      <c r="C86" s="80" t="s">
        <v>5904</v>
      </c>
      <c r="D86" s="75" t="str">
        <f t="shared" si="8"/>
        <v xml:space="preserve"> 3.30</v>
      </c>
      <c r="E86" s="6">
        <f t="shared" si="17"/>
        <v>3.3</v>
      </c>
      <c r="F86" s="48">
        <v>1</v>
      </c>
      <c r="G86" s="6">
        <f t="shared" si="3"/>
        <v>3.3</v>
      </c>
      <c r="H86" s="58">
        <f t="shared" si="4"/>
        <v>0</v>
      </c>
    </row>
    <row r="87" spans="1:8" ht="15.75" customHeight="1">
      <c r="A87" s="8"/>
      <c r="B87" s="73"/>
      <c r="C87" s="80" t="s">
        <v>5905</v>
      </c>
      <c r="D87" s="75" t="str">
        <f t="shared" si="8"/>
        <v>90.12</v>
      </c>
      <c r="E87" s="6">
        <f t="shared" si="17"/>
        <v>90.12</v>
      </c>
      <c r="F87" s="48">
        <v>2</v>
      </c>
      <c r="G87" s="6">
        <f t="shared" si="3"/>
        <v>45.06</v>
      </c>
      <c r="H87" s="58">
        <f t="shared" si="4"/>
        <v>45.06</v>
      </c>
    </row>
    <row r="88" spans="1:8" ht="15.75" customHeight="1">
      <c r="A88" s="8"/>
      <c r="B88" s="73"/>
      <c r="C88" s="80" t="s">
        <v>5906</v>
      </c>
      <c r="D88" s="75" t="str">
        <f t="shared" si="8"/>
        <v xml:space="preserve"> 9.99</v>
      </c>
      <c r="E88" s="6">
        <f t="shared" si="17"/>
        <v>9.99</v>
      </c>
      <c r="F88" s="48">
        <v>2</v>
      </c>
      <c r="G88" s="6">
        <f t="shared" si="3"/>
        <v>4.9950000000000001</v>
      </c>
      <c r="H88" s="58">
        <f t="shared" si="4"/>
        <v>4.9950000000000001</v>
      </c>
    </row>
    <row r="89" spans="1:8" ht="15.75" customHeight="1">
      <c r="A89" s="8"/>
      <c r="B89" s="73"/>
      <c r="C89" s="80" t="s">
        <v>5907</v>
      </c>
      <c r="D89" s="75" t="str">
        <f t="shared" si="8"/>
        <v>34.22</v>
      </c>
      <c r="E89" s="6">
        <f t="shared" si="17"/>
        <v>34.22</v>
      </c>
      <c r="F89" s="48">
        <v>0</v>
      </c>
      <c r="G89" s="6" t="str">
        <f t="shared" si="3"/>
        <v/>
      </c>
      <c r="H89" s="58">
        <f t="shared" si="4"/>
        <v>34.22</v>
      </c>
    </row>
    <row r="90" spans="1:8" ht="15.75" customHeight="1">
      <c r="A90" s="8"/>
      <c r="B90" s="76"/>
      <c r="C90" s="80" t="s">
        <v>5908</v>
      </c>
      <c r="D90" s="75" t="str">
        <f t="shared" si="8"/>
        <v>19.10</v>
      </c>
      <c r="E90" s="6">
        <f t="shared" si="17"/>
        <v>19.100000000000001</v>
      </c>
      <c r="F90" s="48">
        <v>2</v>
      </c>
      <c r="G90" s="6">
        <f t="shared" si="3"/>
        <v>9.5500000000000007</v>
      </c>
      <c r="H90" s="58">
        <f t="shared" si="4"/>
        <v>9.5500000000000007</v>
      </c>
    </row>
    <row r="91" spans="1:8" ht="15.75" customHeight="1">
      <c r="A91" s="8"/>
      <c r="B91" s="76"/>
      <c r="C91" s="80" t="s">
        <v>5909</v>
      </c>
      <c r="D91" s="75" t="str">
        <f t="shared" si="8"/>
        <v>60.00</v>
      </c>
      <c r="E91" s="6">
        <v>660</v>
      </c>
      <c r="F91" s="48">
        <v>2</v>
      </c>
      <c r="G91" s="6">
        <f t="shared" si="3"/>
        <v>330</v>
      </c>
      <c r="H91" s="58">
        <f t="shared" si="4"/>
        <v>330</v>
      </c>
    </row>
    <row r="92" spans="1:8" ht="15.75" customHeight="1">
      <c r="A92" s="8"/>
      <c r="B92" s="73"/>
      <c r="C92" s="80" t="s">
        <v>5910</v>
      </c>
      <c r="D92" s="75" t="str">
        <f t="shared" si="8"/>
        <v>43.00</v>
      </c>
      <c r="E92" s="6">
        <v>143</v>
      </c>
      <c r="F92" s="48">
        <v>2</v>
      </c>
      <c r="G92" s="6">
        <f t="shared" si="3"/>
        <v>71.5</v>
      </c>
      <c r="H92" s="58">
        <f t="shared" si="4"/>
        <v>71.5</v>
      </c>
    </row>
    <row r="93" spans="1:8" ht="15.75" customHeight="1">
      <c r="A93" s="8"/>
      <c r="B93" s="73"/>
      <c r="C93" s="80" t="s">
        <v>5911</v>
      </c>
      <c r="D93" s="75" t="str">
        <f t="shared" si="8"/>
        <v>50.50</v>
      </c>
      <c r="E93" s="6">
        <f t="shared" ref="E93:E99" si="18">D93+0</f>
        <v>50.5</v>
      </c>
      <c r="F93" s="48">
        <v>2</v>
      </c>
      <c r="G93" s="6">
        <f t="shared" si="3"/>
        <v>25.25</v>
      </c>
      <c r="H93" s="58">
        <f t="shared" si="4"/>
        <v>25.25</v>
      </c>
    </row>
    <row r="94" spans="1:8" ht="15.75" customHeight="1">
      <c r="A94" s="8"/>
      <c r="B94" s="76"/>
      <c r="C94" s="80" t="s">
        <v>5912</v>
      </c>
      <c r="D94" s="75" t="str">
        <f t="shared" si="8"/>
        <v>99.00</v>
      </c>
      <c r="E94" s="6">
        <f t="shared" si="18"/>
        <v>99</v>
      </c>
      <c r="F94" s="48">
        <v>2</v>
      </c>
      <c r="G94" s="6">
        <f t="shared" si="3"/>
        <v>49.5</v>
      </c>
      <c r="H94" s="58">
        <f t="shared" si="4"/>
        <v>49.5</v>
      </c>
    </row>
    <row r="95" spans="1:8" ht="15.75" customHeight="1">
      <c r="A95" s="8"/>
      <c r="B95" s="73"/>
      <c r="C95" s="80" t="s">
        <v>5913</v>
      </c>
      <c r="D95" s="75" t="str">
        <f t="shared" si="8"/>
        <v xml:space="preserve"> 3.00</v>
      </c>
      <c r="E95" s="6">
        <f t="shared" si="18"/>
        <v>3</v>
      </c>
      <c r="F95" s="48">
        <v>2</v>
      </c>
      <c r="G95" s="6">
        <f t="shared" si="3"/>
        <v>1.5</v>
      </c>
      <c r="H95" s="58">
        <f t="shared" si="4"/>
        <v>1.5</v>
      </c>
    </row>
    <row r="96" spans="1:8" ht="15.75" customHeight="1">
      <c r="A96" s="8"/>
      <c r="B96" s="73"/>
      <c r="C96" s="82" t="s">
        <v>5914</v>
      </c>
      <c r="D96" s="75" t="str">
        <f t="shared" si="8"/>
        <v>70.00</v>
      </c>
      <c r="E96" s="6">
        <f t="shared" si="18"/>
        <v>70</v>
      </c>
      <c r="F96" s="48">
        <v>2</v>
      </c>
      <c r="G96" s="6">
        <f t="shared" si="3"/>
        <v>35</v>
      </c>
      <c r="H96" s="58">
        <f t="shared" si="4"/>
        <v>35</v>
      </c>
    </row>
    <row r="97" spans="1:8" ht="15.75" customHeight="1">
      <c r="A97" s="8"/>
      <c r="B97" s="76"/>
      <c r="C97" s="80" t="s">
        <v>5915</v>
      </c>
      <c r="D97" s="75" t="str">
        <f t="shared" si="8"/>
        <v>13.70</v>
      </c>
      <c r="E97" s="6">
        <f t="shared" si="18"/>
        <v>13.7</v>
      </c>
      <c r="F97" s="48">
        <v>2</v>
      </c>
      <c r="G97" s="6">
        <f t="shared" si="3"/>
        <v>6.85</v>
      </c>
      <c r="H97" s="58">
        <f t="shared" si="4"/>
        <v>6.85</v>
      </c>
    </row>
    <row r="98" spans="1:8" ht="15.75" customHeight="1">
      <c r="A98" s="8"/>
      <c r="B98" s="73"/>
      <c r="C98" s="80" t="s">
        <v>5916</v>
      </c>
      <c r="D98" s="75" t="str">
        <f t="shared" si="8"/>
        <v>44.70</v>
      </c>
      <c r="E98" s="6">
        <f t="shared" si="18"/>
        <v>44.7</v>
      </c>
      <c r="F98" s="48">
        <v>2</v>
      </c>
      <c r="G98" s="6">
        <f t="shared" si="3"/>
        <v>22.35</v>
      </c>
      <c r="H98" s="58">
        <f t="shared" si="4"/>
        <v>22.35</v>
      </c>
    </row>
    <row r="99" spans="1:8" ht="15.75" customHeight="1">
      <c r="A99" s="8"/>
      <c r="B99" s="73"/>
      <c r="C99" s="80" t="s">
        <v>5917</v>
      </c>
      <c r="D99" s="75" t="str">
        <f t="shared" si="8"/>
        <v xml:space="preserve"> 8.60</v>
      </c>
      <c r="E99" s="6">
        <f t="shared" si="18"/>
        <v>8.6</v>
      </c>
      <c r="F99" s="48">
        <v>2</v>
      </c>
      <c r="G99" s="6">
        <f t="shared" si="3"/>
        <v>4.3</v>
      </c>
      <c r="H99" s="58">
        <f t="shared" si="4"/>
        <v>4.3</v>
      </c>
    </row>
    <row r="100" spans="1:8" ht="15.75" customHeight="1">
      <c r="A100" s="8"/>
      <c r="B100" s="73"/>
      <c r="C100" s="80"/>
      <c r="D100" s="75"/>
      <c r="E100" s="6">
        <v>86.31</v>
      </c>
      <c r="F100" s="48">
        <v>2</v>
      </c>
      <c r="G100" s="6">
        <f t="shared" si="3"/>
        <v>43.155000000000001</v>
      </c>
      <c r="H100" s="58">
        <f t="shared" si="4"/>
        <v>43.155000000000001</v>
      </c>
    </row>
    <row r="101" spans="1:8" ht="15.75" customHeight="1">
      <c r="A101" s="8"/>
      <c r="B101" s="73"/>
      <c r="C101" s="80"/>
      <c r="D101" s="75"/>
      <c r="E101" s="6">
        <v>70</v>
      </c>
      <c r="F101" s="48">
        <v>2</v>
      </c>
      <c r="G101" s="6">
        <f t="shared" si="3"/>
        <v>35</v>
      </c>
      <c r="H101" s="58">
        <f t="shared" si="4"/>
        <v>35</v>
      </c>
    </row>
    <row r="102" spans="1:8" ht="15.75" customHeight="1">
      <c r="A102" s="8"/>
      <c r="B102" s="76"/>
      <c r="C102" s="80"/>
      <c r="D102" s="75"/>
      <c r="E102" s="6"/>
      <c r="F102" s="48"/>
      <c r="G102" s="6"/>
      <c r="H102" s="58"/>
    </row>
    <row r="103" spans="1:8" ht="15.75" customHeight="1">
      <c r="A103" s="8"/>
      <c r="B103" s="73"/>
      <c r="C103" s="80"/>
      <c r="D103" s="75"/>
      <c r="E103" s="6"/>
      <c r="F103" s="48"/>
      <c r="G103" s="6"/>
      <c r="H103" s="58"/>
    </row>
    <row r="104" spans="1:8" ht="15.75" customHeight="1">
      <c r="A104" s="8"/>
      <c r="B104" s="76"/>
      <c r="C104" s="80"/>
      <c r="D104" s="75"/>
      <c r="E104" s="6"/>
      <c r="F104" s="48"/>
      <c r="G104" s="6"/>
      <c r="H104" s="58"/>
    </row>
    <row r="105" spans="1:8" ht="15.75" customHeight="1">
      <c r="A105" s="8"/>
      <c r="B105" s="87"/>
      <c r="C105" s="85"/>
      <c r="D105" s="86"/>
      <c r="E105" s="6"/>
      <c r="F105" s="48"/>
      <c r="G105" s="6"/>
      <c r="H105" s="58"/>
    </row>
    <row r="106" spans="1:8" ht="15.75" customHeight="1">
      <c r="A106" s="8"/>
      <c r="B106" s="87"/>
      <c r="C106" s="85"/>
      <c r="D106" s="86"/>
      <c r="E106" s="6"/>
      <c r="F106" s="48"/>
      <c r="G106" s="6"/>
      <c r="H106" s="58"/>
    </row>
    <row r="107" spans="1:8" ht="15.75" customHeight="1">
      <c r="A107" s="8"/>
      <c r="B107" s="84"/>
      <c r="C107" s="85"/>
      <c r="D107" s="86"/>
      <c r="E107" s="6"/>
      <c r="F107" s="48"/>
      <c r="G107" s="6"/>
      <c r="H107" s="58"/>
    </row>
    <row r="108" spans="1:8" ht="15.75" customHeight="1">
      <c r="A108" s="8"/>
      <c r="B108" s="87"/>
      <c r="C108" s="85"/>
      <c r="D108" s="86"/>
      <c r="E108" s="6"/>
      <c r="F108" s="48"/>
      <c r="G108" s="6"/>
      <c r="H108" s="58"/>
    </row>
    <row r="109" spans="1:8" ht="15.75" customHeight="1">
      <c r="A109" s="8"/>
      <c r="B109" s="87"/>
      <c r="C109" s="85"/>
      <c r="D109" s="86"/>
      <c r="E109" s="6"/>
      <c r="F109" s="48"/>
      <c r="G109" s="6"/>
      <c r="H109" s="58"/>
    </row>
    <row r="110" spans="1:8" ht="15.75" customHeight="1">
      <c r="A110" s="8"/>
      <c r="B110" s="84"/>
      <c r="C110" s="85"/>
      <c r="D110" s="86"/>
      <c r="E110" s="6"/>
      <c r="F110" s="48"/>
      <c r="G110" s="6"/>
      <c r="H110" s="58"/>
    </row>
    <row r="111" spans="1:8" ht="15.75" customHeight="1">
      <c r="A111" s="8"/>
      <c r="B111" s="87"/>
      <c r="C111" s="85"/>
      <c r="D111" s="86"/>
      <c r="E111" s="6"/>
      <c r="F111" s="48"/>
      <c r="G111" s="6"/>
      <c r="H111" s="58"/>
    </row>
    <row r="112" spans="1:8" ht="15.75" customHeight="1">
      <c r="A112" s="8"/>
      <c r="B112" s="84"/>
      <c r="C112" s="85"/>
      <c r="D112" s="86"/>
      <c r="E112" s="6"/>
      <c r="F112" s="48"/>
      <c r="G112" s="6"/>
      <c r="H112" s="58"/>
    </row>
    <row r="113" spans="1:8" ht="15.75" customHeight="1">
      <c r="A113" s="8"/>
      <c r="B113" s="87"/>
      <c r="C113" s="85"/>
      <c r="D113" s="86"/>
      <c r="E113" s="6"/>
      <c r="F113" s="48"/>
      <c r="G113" s="6"/>
      <c r="H113" s="58"/>
    </row>
    <row r="114" spans="1:8" ht="15.75" customHeight="1">
      <c r="A114" s="8"/>
      <c r="B114" s="87"/>
      <c r="C114" s="85"/>
      <c r="D114" s="86"/>
      <c r="E114" s="6"/>
      <c r="F114" s="48"/>
      <c r="G114" s="6"/>
      <c r="H114" s="58"/>
    </row>
    <row r="115" spans="1:8" ht="15.75" customHeight="1">
      <c r="A115" s="8"/>
      <c r="B115" s="84"/>
      <c r="C115" s="85"/>
      <c r="D115" s="88"/>
      <c r="E115" s="6"/>
      <c r="F115" s="48"/>
      <c r="G115" s="6"/>
      <c r="H115" s="58"/>
    </row>
    <row r="116" spans="1:8" ht="15.75" customHeight="1">
      <c r="A116" s="8"/>
      <c r="B116" s="87"/>
      <c r="C116" s="85"/>
      <c r="D116" s="86"/>
      <c r="E116" s="6"/>
      <c r="F116" s="48"/>
      <c r="G116" s="6"/>
      <c r="H116" s="58"/>
    </row>
    <row r="117" spans="1:8" ht="15.75" customHeight="1">
      <c r="A117" s="8"/>
      <c r="B117" s="84"/>
      <c r="C117" s="85"/>
      <c r="D117" s="86"/>
      <c r="E117" s="6"/>
      <c r="F117" s="48"/>
      <c r="G117" s="6"/>
      <c r="H117" s="58"/>
    </row>
    <row r="118" spans="1:8" ht="15.75" customHeight="1">
      <c r="A118" s="8"/>
      <c r="B118" s="87"/>
      <c r="C118" s="85"/>
      <c r="D118" s="86"/>
      <c r="E118" s="6"/>
      <c r="F118" s="48"/>
      <c r="G118" s="6"/>
      <c r="H118" s="58"/>
    </row>
    <row r="119" spans="1:8" ht="15.75" customHeight="1">
      <c r="A119" s="8"/>
      <c r="B119" s="84"/>
      <c r="C119" s="85"/>
      <c r="D119" s="86"/>
      <c r="E119" s="6"/>
      <c r="F119" s="48"/>
      <c r="G119" s="6"/>
      <c r="H119" s="58"/>
    </row>
    <row r="120" spans="1:8" ht="15.75" customHeight="1">
      <c r="A120" s="8"/>
      <c r="B120" s="87"/>
      <c r="C120" s="85"/>
      <c r="D120" s="86"/>
      <c r="E120" s="6"/>
      <c r="F120" s="48"/>
      <c r="G120" s="6"/>
      <c r="H120" s="58"/>
    </row>
    <row r="121" spans="1:8" ht="15.75" customHeight="1">
      <c r="A121" s="8"/>
      <c r="B121" s="87"/>
      <c r="C121" s="85"/>
      <c r="D121" s="88"/>
      <c r="E121" s="6"/>
      <c r="F121" s="48"/>
      <c r="G121" s="6"/>
      <c r="H121" s="58"/>
    </row>
    <row r="122" spans="1:8" ht="15.75" customHeight="1">
      <c r="A122" s="8"/>
      <c r="B122" s="87"/>
      <c r="C122" s="85"/>
      <c r="D122" s="86"/>
      <c r="E122" s="6"/>
      <c r="F122" s="48"/>
      <c r="G122" s="6"/>
      <c r="H122" s="58"/>
    </row>
    <row r="123" spans="1:8" ht="15.75" customHeight="1">
      <c r="A123" s="8"/>
      <c r="B123" s="84"/>
      <c r="C123" s="85"/>
      <c r="D123" s="86"/>
      <c r="E123" s="6"/>
      <c r="F123" s="48"/>
      <c r="G123" s="6"/>
      <c r="H123" s="58"/>
    </row>
    <row r="124" spans="1:8" ht="15.75" customHeight="1">
      <c r="A124" s="8"/>
      <c r="B124" s="73"/>
      <c r="C124" s="80"/>
      <c r="D124" s="75"/>
      <c r="E124" s="6"/>
      <c r="F124" s="48"/>
      <c r="G124" s="6"/>
      <c r="H124" s="58"/>
    </row>
    <row r="125" spans="1:8" ht="15.75" customHeight="1">
      <c r="A125" s="8"/>
      <c r="B125" s="87"/>
      <c r="C125" s="85"/>
      <c r="D125" s="86"/>
      <c r="E125" s="6"/>
      <c r="F125" s="48"/>
      <c r="G125" s="6"/>
      <c r="H125" s="58"/>
    </row>
    <row r="126" spans="1:8" ht="15.75" customHeight="1">
      <c r="A126" s="8"/>
      <c r="B126" s="84"/>
      <c r="C126" s="85"/>
      <c r="D126" s="86"/>
      <c r="E126" s="6"/>
      <c r="F126" s="48"/>
      <c r="G126" s="6"/>
      <c r="H126" s="58"/>
    </row>
    <row r="127" spans="1:8" ht="15.75" customHeight="1">
      <c r="A127" s="8"/>
      <c r="B127" s="87"/>
      <c r="C127" s="85"/>
      <c r="D127" s="86"/>
      <c r="E127" s="6"/>
      <c r="F127" s="48"/>
      <c r="G127" s="6"/>
      <c r="H127" s="58"/>
    </row>
    <row r="128" spans="1:8" ht="15.75" customHeight="1">
      <c r="A128" s="8"/>
      <c r="B128" s="73"/>
      <c r="C128" s="80"/>
      <c r="D128" s="75"/>
      <c r="E128" s="6"/>
      <c r="F128" s="48"/>
      <c r="G128" s="6"/>
      <c r="H128" s="58"/>
    </row>
    <row r="129" spans="1:8" ht="15.75" customHeight="1">
      <c r="A129" s="8"/>
      <c r="B129" s="73"/>
      <c r="C129" s="80"/>
      <c r="D129" s="75"/>
      <c r="E129" s="6"/>
      <c r="F129" s="48"/>
      <c r="G129" s="6"/>
      <c r="H129" s="58"/>
    </row>
    <row r="130" spans="1:8" ht="15.75" customHeight="1">
      <c r="A130" s="8"/>
      <c r="B130" s="73"/>
      <c r="C130" s="80"/>
      <c r="D130" s="75"/>
      <c r="E130" s="6"/>
      <c r="F130" s="48"/>
      <c r="G130" s="6"/>
      <c r="H130" s="58"/>
    </row>
    <row r="131" spans="1:8" ht="15.75" customHeight="1">
      <c r="A131" s="8"/>
      <c r="B131" s="83"/>
      <c r="C131" s="80"/>
      <c r="D131" s="75"/>
      <c r="E131" s="6"/>
      <c r="F131" s="48"/>
      <c r="G131" s="6"/>
      <c r="H131" s="58"/>
    </row>
    <row r="132" spans="1:8" ht="15.75" customHeight="1">
      <c r="A132" s="8"/>
      <c r="B132" s="76"/>
      <c r="C132" s="80"/>
      <c r="D132" s="75"/>
      <c r="E132" s="6"/>
      <c r="F132" s="48"/>
      <c r="G132" s="6"/>
      <c r="H132" s="58"/>
    </row>
    <row r="133" spans="1:8" ht="15.75" customHeight="1">
      <c r="A133" s="8"/>
      <c r="B133" s="76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3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6"/>
      <c r="C138" s="80"/>
      <c r="D138" s="75"/>
      <c r="E138" s="6"/>
      <c r="F138" s="48"/>
      <c r="G138" s="6"/>
      <c r="H138" s="58"/>
    </row>
    <row r="139" spans="1:8" ht="15.75" customHeight="1">
      <c r="A139" s="8"/>
      <c r="B139" s="73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6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6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6"/>
      <c r="C142" s="80"/>
      <c r="D142" s="75"/>
      <c r="E142" s="6"/>
      <c r="F142" s="49"/>
      <c r="G142" s="6"/>
      <c r="H142" s="58"/>
    </row>
    <row r="143" spans="1:8" ht="15.75" customHeight="1">
      <c r="A143" s="8"/>
      <c r="B143" s="8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3"/>
      <c r="C144" s="80"/>
      <c r="D144" s="75"/>
      <c r="E144" s="6"/>
      <c r="F144" s="49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3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2"/>
      <c r="D147" s="77"/>
      <c r="E147" s="6"/>
      <c r="F147" s="48"/>
      <c r="G147" s="6"/>
      <c r="H147" s="58"/>
    </row>
    <row r="148" spans="1:8" ht="15.75" customHeight="1">
      <c r="A148" s="8"/>
      <c r="B148" s="76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6"/>
      <c r="C150" s="80"/>
      <c r="D150" s="77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5"/>
      <c r="E153" s="6"/>
      <c r="F153" s="49"/>
      <c r="G153" s="6"/>
      <c r="H153" s="58"/>
    </row>
    <row r="154" spans="1:8" ht="15.75" customHeight="1">
      <c r="A154" s="8"/>
      <c r="B154" s="33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8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69"/>
      <c r="E166" s="6"/>
      <c r="F166" s="49"/>
      <c r="G166" s="6"/>
      <c r="H166" s="58"/>
    </row>
    <row r="167" spans="2:8" ht="15.75" customHeight="1">
      <c r="B167" s="33"/>
      <c r="E167" s="6"/>
      <c r="F167" s="49"/>
      <c r="G167" s="6"/>
      <c r="H167" s="58"/>
    </row>
    <row r="168" spans="2:8" ht="15.75" customHeight="1">
      <c r="F168" s="49"/>
      <c r="G168" s="6"/>
      <c r="H168" s="58"/>
    </row>
    <row r="169" spans="2:8" ht="15.75" customHeight="1">
      <c r="F169" s="49"/>
      <c r="G169" s="6"/>
      <c r="H169" s="58"/>
    </row>
    <row r="170" spans="2:8" ht="15.75" customHeight="1">
      <c r="F170" s="49"/>
      <c r="G170" s="6"/>
      <c r="H170" s="58"/>
    </row>
    <row r="171" spans="2:8" ht="15.75" customHeight="1">
      <c r="F171" s="49"/>
      <c r="G171" s="6"/>
      <c r="H171" s="58"/>
    </row>
    <row r="172" spans="2:8" ht="15.75" customHeight="1">
      <c r="F172" s="49"/>
      <c r="G172" s="6"/>
      <c r="H172" s="58"/>
    </row>
    <row r="173" spans="2:8" ht="15.75" customHeight="1">
      <c r="F173" s="49"/>
      <c r="G173" s="6"/>
      <c r="H173" s="58"/>
    </row>
    <row r="174" spans="2:8" ht="15.75" customHeight="1">
      <c r="F174" s="49"/>
      <c r="G174" s="13"/>
      <c r="H174" s="58"/>
    </row>
    <row r="175" spans="2:8" ht="15.75" customHeight="1">
      <c r="F175" s="49"/>
      <c r="G175" s="13"/>
      <c r="H175" s="58"/>
    </row>
    <row r="176" spans="2:8" ht="15.75" customHeight="1">
      <c r="F176" s="49"/>
      <c r="G176" s="13"/>
      <c r="H176" s="58"/>
    </row>
    <row r="177" spans="6:8" ht="15.75" customHeight="1">
      <c r="F177" s="49"/>
      <c r="G177" s="13"/>
      <c r="H177" s="58"/>
    </row>
    <row r="178" spans="6:8" ht="15.75" customHeight="1">
      <c r="F178" s="49"/>
      <c r="G178" s="13"/>
      <c r="H178" s="58"/>
    </row>
    <row r="179" spans="6:8" ht="15.75" customHeight="1">
      <c r="F179" s="49"/>
      <c r="G179" s="13"/>
      <c r="H179" s="58"/>
    </row>
    <row r="180" spans="6:8" ht="15.75" customHeight="1">
      <c r="F180" s="49"/>
      <c r="G180" s="13"/>
      <c r="H180" s="58"/>
    </row>
    <row r="181" spans="6:8" ht="15.75" customHeight="1">
      <c r="F181" s="49"/>
      <c r="G181" s="13"/>
      <c r="H181" s="58"/>
    </row>
    <row r="182" spans="6:8" ht="15.75" customHeight="1">
      <c r="F182" s="49"/>
      <c r="G182" s="13"/>
      <c r="H182" s="58"/>
    </row>
    <row r="183" spans="6:8" ht="15.75" customHeight="1">
      <c r="F183" s="49"/>
      <c r="G183" s="13"/>
      <c r="H183" s="58"/>
    </row>
    <row r="184" spans="6:8" ht="15.75" customHeight="1">
      <c r="F184" s="49"/>
      <c r="G184" s="13"/>
      <c r="H184" s="58"/>
    </row>
    <row r="185" spans="6:8" ht="15.75" customHeight="1">
      <c r="F185" s="49"/>
      <c r="G185" s="13"/>
      <c r="H185" s="58"/>
    </row>
    <row r="186" spans="6:8" ht="15.75" customHeight="1">
      <c r="F186" s="49"/>
      <c r="G186" s="13"/>
      <c r="H186" s="58"/>
    </row>
    <row r="187" spans="6:8" ht="15.75" customHeight="1">
      <c r="F187" s="49"/>
      <c r="G187" s="13"/>
      <c r="H187" s="58"/>
    </row>
    <row r="188" spans="6:8" ht="15.75" customHeight="1">
      <c r="F188" s="49"/>
      <c r="G188" s="13"/>
      <c r="H188" s="58"/>
    </row>
    <row r="189" spans="6:8" ht="15.75" customHeight="1">
      <c r="F189" s="49"/>
      <c r="G189" s="13"/>
      <c r="H189" s="58"/>
    </row>
    <row r="190" spans="6:8" ht="15.75" customHeight="1">
      <c r="F190" s="49"/>
      <c r="G190" s="13"/>
      <c r="H190" s="58"/>
    </row>
    <row r="191" spans="6:8" ht="15.75" customHeight="1">
      <c r="F191" s="49"/>
      <c r="G191" s="13"/>
      <c r="H191" s="58"/>
    </row>
    <row r="192" spans="6:8" ht="15.75" customHeight="1">
      <c r="F192" s="49"/>
      <c r="G192" s="13"/>
      <c r="H192" s="58"/>
    </row>
    <row r="193" spans="6:8" ht="15.75" customHeight="1">
      <c r="F193" s="49"/>
      <c r="G193" s="13"/>
      <c r="H193" s="58"/>
    </row>
    <row r="194" spans="6:8" ht="15.75" customHeight="1">
      <c r="F194" s="49"/>
      <c r="G194" s="13"/>
      <c r="H194" s="58"/>
    </row>
    <row r="195" spans="6:8" ht="15.75" customHeight="1">
      <c r="F195" s="49"/>
      <c r="G195" s="13"/>
      <c r="H195" s="58"/>
    </row>
    <row r="196" spans="6:8" ht="15.75" customHeight="1">
      <c r="F196" s="49"/>
      <c r="G196" s="13"/>
      <c r="H196" s="58"/>
    </row>
    <row r="197" spans="6:8" ht="15.75" customHeight="1">
      <c r="F197" s="49"/>
      <c r="G197" s="13"/>
      <c r="H197" s="58"/>
    </row>
    <row r="198" spans="6:8" ht="15.75" customHeight="1">
      <c r="F198" s="49"/>
      <c r="G198" s="13"/>
      <c r="H198" s="58"/>
    </row>
    <row r="199" spans="6:8" ht="15.75" customHeight="1">
      <c r="F199" s="49"/>
      <c r="G199" s="13"/>
      <c r="H199" s="58"/>
    </row>
    <row r="200" spans="6:8" ht="15.75" customHeight="1">
      <c r="F200" s="49"/>
      <c r="G200" s="13"/>
      <c r="H200" s="58"/>
    </row>
    <row r="201" spans="6:8" ht="15.75" customHeight="1">
      <c r="F201" s="49"/>
      <c r="G201" s="13"/>
      <c r="H201" s="58"/>
    </row>
    <row r="202" spans="6:8" ht="15.75" customHeight="1">
      <c r="F202" s="49"/>
      <c r="G202" s="13"/>
      <c r="H202" s="58"/>
    </row>
    <row r="203" spans="6:8" ht="15.75" customHeight="1">
      <c r="F203" s="49"/>
      <c r="G203" s="13"/>
      <c r="H203" s="58"/>
    </row>
    <row r="204" spans="6:8" ht="15.75" customHeight="1">
      <c r="F204" s="49"/>
      <c r="G204" s="13"/>
      <c r="H204" s="58"/>
    </row>
    <row r="205" spans="6:8" ht="15.75" customHeight="1">
      <c r="F205" s="49"/>
      <c r="G205" s="13"/>
      <c r="H205" s="58"/>
    </row>
    <row r="206" spans="6:8" ht="15.75" customHeight="1">
      <c r="F206" s="49"/>
      <c r="G206" s="13"/>
      <c r="H206" s="58"/>
    </row>
    <row r="207" spans="6:8" ht="15.75" customHeight="1">
      <c r="F207" s="49"/>
      <c r="G207" s="13"/>
      <c r="H207" s="58"/>
    </row>
    <row r="208" spans="6:8" ht="15.75" customHeight="1">
      <c r="F208" s="49"/>
      <c r="G208" s="13"/>
      <c r="H208" s="58"/>
    </row>
    <row r="209" spans="6:8" ht="15.75" customHeight="1">
      <c r="F209" s="49"/>
      <c r="G209" s="13"/>
      <c r="H209" s="58"/>
    </row>
    <row r="210" spans="6:8" ht="15.75" customHeight="1">
      <c r="F210" s="49"/>
      <c r="G210" s="13"/>
      <c r="H210" s="58"/>
    </row>
    <row r="211" spans="6:8" ht="15.75" customHeight="1">
      <c r="F211" s="49"/>
      <c r="G211" s="13"/>
      <c r="H211" s="58"/>
    </row>
    <row r="212" spans="6:8" ht="15.75" customHeight="1">
      <c r="F212" s="49"/>
      <c r="G212" s="13"/>
      <c r="H212" s="58"/>
    </row>
    <row r="213" spans="6:8" ht="15.75" customHeight="1">
      <c r="F213" s="49"/>
      <c r="G213" s="13"/>
      <c r="H213" s="58"/>
    </row>
    <row r="214" spans="6:8" ht="15.75" customHeight="1">
      <c r="F214" s="49"/>
      <c r="G214" s="13"/>
      <c r="H214" s="58"/>
    </row>
    <row r="215" spans="6:8" ht="15.75" customHeight="1">
      <c r="F215" s="49"/>
      <c r="G215" s="13"/>
      <c r="H215" s="58"/>
    </row>
    <row r="216" spans="6:8" ht="15.75" customHeight="1">
      <c r="F216" s="49"/>
      <c r="G216" s="13"/>
      <c r="H216" s="58"/>
    </row>
    <row r="217" spans="6:8" ht="15.75" customHeight="1">
      <c r="F217" s="49"/>
      <c r="G217" s="13"/>
      <c r="H217" s="58"/>
    </row>
    <row r="218" spans="6:8" ht="15.75" customHeight="1">
      <c r="F218" s="49"/>
      <c r="G218" s="13"/>
      <c r="H218" s="58"/>
    </row>
    <row r="219" spans="6:8" ht="15.75" customHeight="1">
      <c r="F219" s="49"/>
      <c r="G219" s="13"/>
      <c r="H219" s="58"/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4F000000}">
    <sortState xmlns:xlrd2="http://schemas.microsoft.com/office/spreadsheetml/2017/richdata2" ref="A2:H151">
      <sortCondition descending="1" ref="E2:E151"/>
      <sortCondition ref="B2:B151"/>
      <sortCondition ref="G2:G151"/>
      <sortCondition ref="C2:C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1DC98A61-F93A-4557-99E4-AE5E764149FD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dataValidations count="1">
    <dataValidation type="list" allowBlank="1" showErrorMessage="1" sqref="A3:A101" xr:uid="{00000000-0002-0000-4F00-000000000000}">
      <formula1>"VISA,MASTERCARD"</formula1>
    </dataValidation>
  </dataValidation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L1001"/>
  <sheetViews>
    <sheetView workbookViewId="0">
      <selection activeCell="D121" sqref="B3:D121"/>
    </sheetView>
  </sheetViews>
  <sheetFormatPr defaultColWidth="14.42578125" defaultRowHeight="15" customHeight="1"/>
  <cols>
    <col min="1" max="1" width="16" customWidth="1"/>
    <col min="2" max="2" width="14.42578125" customWidth="1"/>
    <col min="3" max="3" width="60.28515625" customWidth="1"/>
    <col min="4" max="6" width="14.42578125" customWidth="1"/>
    <col min="9" max="9" width="31.5703125" customWidth="1"/>
  </cols>
  <sheetData>
    <row r="1" spans="1:12" ht="15.75">
      <c r="A1" s="8" t="s">
        <v>1550</v>
      </c>
      <c r="B1" s="8"/>
      <c r="C1" s="8"/>
      <c r="D1" s="8"/>
      <c r="E1" s="6">
        <f>SUM(E3:E204)</f>
        <v>3451.3499999999976</v>
      </c>
      <c r="F1" s="48"/>
      <c r="G1" s="70">
        <f t="shared" ref="G1:H1" si="0">SUM(G3:G204)</f>
        <v>1542.8274074074063</v>
      </c>
      <c r="H1" s="71">
        <f t="shared" si="0"/>
        <v>1908.5225925925918</v>
      </c>
      <c r="I1" s="31" t="s">
        <v>1864</v>
      </c>
      <c r="J1" s="31">
        <f>G1*1</f>
        <v>1542.8274074074063</v>
      </c>
      <c r="K1" s="31">
        <f>SUM(G1:H1)-J1</f>
        <v>1908.5225925925918</v>
      </c>
      <c r="L1" s="31">
        <f>SUM(J1:K1)</f>
        <v>3451.3499999999981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1850.3274074074063</v>
      </c>
      <c r="K2" s="31">
        <f>K1+K6+K7</f>
        <v>2216.0225925925915</v>
      </c>
      <c r="L2" s="31">
        <f>SUM(J2:K2)</f>
        <v>4066.3499999999976</v>
      </c>
    </row>
    <row r="3" spans="1:12" ht="15.75">
      <c r="A3" s="8"/>
      <c r="B3" s="84">
        <v>45681</v>
      </c>
      <c r="C3" s="85" t="s">
        <v>5918</v>
      </c>
      <c r="D3" s="86" t="s">
        <v>5919</v>
      </c>
      <c r="E3" s="6">
        <f t="shared" ref="E3:E119" si="1">MID(D3,3,LEN(D3)-2)+0</f>
        <v>495.19</v>
      </c>
      <c r="F3" s="48">
        <v>1.35</v>
      </c>
      <c r="G3" s="6">
        <f t="shared" ref="G3:G121" si="2">IFERROR(E3/F3,"")</f>
        <v>366.80740740740737</v>
      </c>
      <c r="H3" s="58">
        <f t="shared" ref="H3:H121" si="3">IF(F3=0,E3,E3-G3)</f>
        <v>128.38259259259263</v>
      </c>
      <c r="I3" s="60" t="s">
        <v>1868</v>
      </c>
      <c r="J3" s="61">
        <f>J1-J7+J6</f>
        <v>1850.3274074074063</v>
      </c>
      <c r="K3" s="32"/>
      <c r="L3" s="32"/>
    </row>
    <row r="4" spans="1:12" ht="15.75">
      <c r="A4" s="8"/>
      <c r="B4" s="87">
        <v>45684</v>
      </c>
      <c r="C4" s="85" t="s">
        <v>985</v>
      </c>
      <c r="D4" s="86" t="s">
        <v>5920</v>
      </c>
      <c r="E4" s="6">
        <f t="shared" si="1"/>
        <v>198.5</v>
      </c>
      <c r="F4" s="48">
        <v>0</v>
      </c>
      <c r="G4" s="6" t="str">
        <f t="shared" si="2"/>
        <v/>
      </c>
      <c r="H4" s="58">
        <f t="shared" si="3"/>
        <v>198.5</v>
      </c>
    </row>
    <row r="5" spans="1:12" ht="15.75">
      <c r="A5" s="8"/>
      <c r="B5" s="84">
        <v>45668</v>
      </c>
      <c r="C5" s="85" t="s">
        <v>4546</v>
      </c>
      <c r="D5" s="86" t="s">
        <v>5921</v>
      </c>
      <c r="E5" s="6">
        <f t="shared" si="1"/>
        <v>183.7</v>
      </c>
      <c r="F5" s="48">
        <v>2</v>
      </c>
      <c r="G5" s="6">
        <f t="shared" si="2"/>
        <v>91.85</v>
      </c>
      <c r="H5" s="58">
        <f t="shared" si="3"/>
        <v>91.85</v>
      </c>
      <c r="I5" s="32" t="s">
        <v>4552</v>
      </c>
      <c r="J5" s="32">
        <f>615</f>
        <v>615</v>
      </c>
      <c r="K5" s="32"/>
    </row>
    <row r="6" spans="1:12" ht="15.75">
      <c r="A6" s="8"/>
      <c r="B6" s="87">
        <v>45657</v>
      </c>
      <c r="C6" s="85" t="s">
        <v>5010</v>
      </c>
      <c r="D6" s="86" t="s">
        <v>5922</v>
      </c>
      <c r="E6" s="6">
        <f t="shared" si="1"/>
        <v>164</v>
      </c>
      <c r="F6" s="48">
        <v>1</v>
      </c>
      <c r="G6" s="6">
        <f t="shared" si="2"/>
        <v>164</v>
      </c>
      <c r="H6" s="58">
        <f t="shared" si="3"/>
        <v>0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/>
      <c r="B7" s="87">
        <v>45663</v>
      </c>
      <c r="C7" s="85" t="s">
        <v>5923</v>
      </c>
      <c r="D7" s="86" t="s">
        <v>5924</v>
      </c>
      <c r="E7" s="6">
        <f t="shared" si="1"/>
        <v>137.82</v>
      </c>
      <c r="F7" s="48">
        <v>0</v>
      </c>
      <c r="G7" s="6" t="str">
        <f t="shared" si="2"/>
        <v/>
      </c>
      <c r="H7" s="58">
        <f t="shared" si="3"/>
        <v>137.82</v>
      </c>
      <c r="I7" s="1" t="s">
        <v>1809</v>
      </c>
      <c r="J7" s="1">
        <v>0</v>
      </c>
      <c r="K7" s="1">
        <v>0</v>
      </c>
    </row>
    <row r="8" spans="1:12" ht="15.75">
      <c r="A8" s="8"/>
      <c r="B8" s="87">
        <v>45674</v>
      </c>
      <c r="C8" s="85" t="s">
        <v>4546</v>
      </c>
      <c r="D8" s="86" t="s">
        <v>5549</v>
      </c>
      <c r="E8" s="6">
        <f t="shared" si="1"/>
        <v>103.26</v>
      </c>
      <c r="F8" s="48">
        <v>2</v>
      </c>
      <c r="G8" s="6">
        <f t="shared" si="2"/>
        <v>51.63</v>
      </c>
      <c r="H8" s="58">
        <f t="shared" si="3"/>
        <v>51.63</v>
      </c>
      <c r="I8" s="1" t="s">
        <v>1811</v>
      </c>
      <c r="J8" s="16">
        <v>5598</v>
      </c>
      <c r="K8" s="17">
        <v>0.6</v>
      </c>
    </row>
    <row r="9" spans="1:12" ht="15.75">
      <c r="A9" s="8"/>
      <c r="B9" s="84">
        <v>45689</v>
      </c>
      <c r="C9" s="85" t="s">
        <v>5621</v>
      </c>
      <c r="D9" s="86" t="s">
        <v>3306</v>
      </c>
      <c r="E9" s="6">
        <f t="shared" si="1"/>
        <v>99</v>
      </c>
      <c r="F9" s="48">
        <v>0</v>
      </c>
      <c r="G9" s="6" t="str">
        <f t="shared" si="2"/>
        <v/>
      </c>
      <c r="H9" s="58">
        <f t="shared" si="3"/>
        <v>99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87">
        <v>45681</v>
      </c>
      <c r="C10" s="85" t="s">
        <v>4200</v>
      </c>
      <c r="D10" s="86" t="s">
        <v>5925</v>
      </c>
      <c r="E10" s="6">
        <f t="shared" si="1"/>
        <v>86.95</v>
      </c>
      <c r="F10" s="48">
        <v>2</v>
      </c>
      <c r="G10" s="6">
        <f t="shared" si="2"/>
        <v>43.475000000000001</v>
      </c>
      <c r="H10" s="58">
        <f t="shared" si="3"/>
        <v>43.475000000000001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/>
      <c r="B11" s="87">
        <v>45687</v>
      </c>
      <c r="C11" s="85" t="s">
        <v>4546</v>
      </c>
      <c r="D11" s="86" t="s">
        <v>5926</v>
      </c>
      <c r="E11" s="6">
        <f t="shared" si="1"/>
        <v>84.26</v>
      </c>
      <c r="F11" s="48">
        <v>2</v>
      </c>
      <c r="G11" s="6">
        <f t="shared" si="2"/>
        <v>42.13</v>
      </c>
      <c r="H11" s="58">
        <f t="shared" si="3"/>
        <v>42.13</v>
      </c>
    </row>
    <row r="12" spans="1:12" ht="15.75">
      <c r="A12" s="8"/>
      <c r="B12" s="73">
        <v>45663</v>
      </c>
      <c r="C12" s="80" t="s">
        <v>2230</v>
      </c>
      <c r="D12" s="75" t="s">
        <v>5927</v>
      </c>
      <c r="E12" s="6">
        <f t="shared" si="1"/>
        <v>81.319999999999993</v>
      </c>
      <c r="F12" s="48">
        <v>2</v>
      </c>
      <c r="G12" s="6">
        <f t="shared" si="2"/>
        <v>40.659999999999997</v>
      </c>
      <c r="H12" s="58">
        <f t="shared" si="3"/>
        <v>40.659999999999997</v>
      </c>
      <c r="I12" s="1" t="s">
        <v>1818</v>
      </c>
      <c r="J12" s="16">
        <f>J8-K2</f>
        <v>3381.9774074074085</v>
      </c>
      <c r="K12" s="17">
        <f t="shared" ref="K12:K13" si="4">J12/J8</f>
        <v>0.6041403014304052</v>
      </c>
    </row>
    <row r="13" spans="1:12" ht="15.75">
      <c r="A13" s="8"/>
      <c r="B13" s="84">
        <v>45676</v>
      </c>
      <c r="C13" s="85" t="s">
        <v>1385</v>
      </c>
      <c r="D13" s="86" t="s">
        <v>5928</v>
      </c>
      <c r="E13" s="6">
        <f t="shared" si="1"/>
        <v>74.44</v>
      </c>
      <c r="F13" s="48">
        <v>0</v>
      </c>
      <c r="G13" s="6" t="str">
        <f t="shared" si="2"/>
        <v/>
      </c>
      <c r="H13" s="58">
        <f t="shared" si="3"/>
        <v>74.44</v>
      </c>
      <c r="I13" s="1" t="s">
        <v>1821</v>
      </c>
      <c r="J13" s="16">
        <f>J9-J2</f>
        <v>2104.9225925925939</v>
      </c>
      <c r="K13" s="17">
        <f t="shared" si="4"/>
        <v>0.53218446181470047</v>
      </c>
    </row>
    <row r="14" spans="1:12" ht="15.75">
      <c r="A14" s="8"/>
      <c r="B14" s="87">
        <v>45683</v>
      </c>
      <c r="C14" s="85" t="s">
        <v>5929</v>
      </c>
      <c r="D14" s="86" t="s">
        <v>5930</v>
      </c>
      <c r="E14" s="6">
        <f t="shared" si="1"/>
        <v>72.06</v>
      </c>
      <c r="F14" s="48">
        <v>3</v>
      </c>
      <c r="G14" s="6">
        <f t="shared" si="2"/>
        <v>24.02</v>
      </c>
      <c r="H14" s="58">
        <f t="shared" si="3"/>
        <v>48.040000000000006</v>
      </c>
    </row>
    <row r="15" spans="1:12" ht="15.75">
      <c r="A15" s="8"/>
      <c r="B15" s="87">
        <v>45684</v>
      </c>
      <c r="C15" s="85" t="s">
        <v>5931</v>
      </c>
      <c r="D15" s="86" t="s">
        <v>5932</v>
      </c>
      <c r="E15" s="6">
        <f t="shared" si="1"/>
        <v>70.849999999999994</v>
      </c>
      <c r="F15" s="48">
        <v>1</v>
      </c>
      <c r="G15" s="6">
        <f t="shared" si="2"/>
        <v>70.849999999999994</v>
      </c>
      <c r="H15" s="58">
        <f t="shared" si="3"/>
        <v>0</v>
      </c>
    </row>
    <row r="16" spans="1:12" ht="15.75">
      <c r="A16" s="8"/>
      <c r="B16" s="84">
        <v>45676</v>
      </c>
      <c r="C16" s="85" t="s">
        <v>3916</v>
      </c>
      <c r="D16" s="86" t="s">
        <v>749</v>
      </c>
      <c r="E16" s="6">
        <f t="shared" si="1"/>
        <v>70</v>
      </c>
      <c r="F16" s="48">
        <v>2</v>
      </c>
      <c r="G16" s="6">
        <f t="shared" si="2"/>
        <v>35</v>
      </c>
      <c r="H16" s="58">
        <f t="shared" si="3"/>
        <v>35</v>
      </c>
    </row>
    <row r="17" spans="1:10" ht="15.75">
      <c r="A17" s="8"/>
      <c r="B17" s="87">
        <v>45672</v>
      </c>
      <c r="C17" s="85" t="s">
        <v>5577</v>
      </c>
      <c r="D17" s="86" t="s">
        <v>5933</v>
      </c>
      <c r="E17" s="6">
        <f t="shared" si="1"/>
        <v>69.86</v>
      </c>
      <c r="F17" s="48">
        <v>0</v>
      </c>
      <c r="G17" s="6" t="str">
        <f t="shared" si="2"/>
        <v/>
      </c>
      <c r="H17" s="58">
        <f t="shared" si="3"/>
        <v>69.86</v>
      </c>
      <c r="J17" s="47">
        <f>J3-8319.83</f>
        <v>-6469.5025925925938</v>
      </c>
    </row>
    <row r="18" spans="1:10" ht="15.75">
      <c r="A18" s="8"/>
      <c r="B18" s="84">
        <v>45688</v>
      </c>
      <c r="C18" s="85" t="s">
        <v>5934</v>
      </c>
      <c r="D18" s="88" t="s">
        <v>5935</v>
      </c>
      <c r="E18" s="6">
        <f t="shared" si="1"/>
        <v>66.3</v>
      </c>
      <c r="F18" s="48">
        <v>2</v>
      </c>
      <c r="G18" s="6">
        <f t="shared" si="2"/>
        <v>33.15</v>
      </c>
      <c r="H18" s="58">
        <f t="shared" si="3"/>
        <v>33.15</v>
      </c>
    </row>
    <row r="19" spans="1:10" ht="15.75">
      <c r="A19" s="8"/>
      <c r="B19" s="87">
        <v>45687</v>
      </c>
      <c r="C19" s="85" t="s">
        <v>5419</v>
      </c>
      <c r="D19" s="86" t="s">
        <v>2517</v>
      </c>
      <c r="E19" s="6">
        <f t="shared" si="1"/>
        <v>57.5</v>
      </c>
      <c r="F19" s="48">
        <v>2</v>
      </c>
      <c r="G19" s="6">
        <f t="shared" si="2"/>
        <v>28.75</v>
      </c>
      <c r="H19" s="58">
        <f t="shared" si="3"/>
        <v>28.75</v>
      </c>
    </row>
    <row r="20" spans="1:10" ht="15.75">
      <c r="A20" s="8"/>
      <c r="B20" s="87">
        <v>45661</v>
      </c>
      <c r="C20" s="85" t="s">
        <v>5419</v>
      </c>
      <c r="D20" s="86" t="s">
        <v>1956</v>
      </c>
      <c r="E20" s="6">
        <f t="shared" si="1"/>
        <v>55</v>
      </c>
      <c r="F20" s="48">
        <v>2</v>
      </c>
      <c r="G20" s="6">
        <f t="shared" si="2"/>
        <v>27.5</v>
      </c>
      <c r="H20" s="58">
        <f t="shared" si="3"/>
        <v>27.5</v>
      </c>
    </row>
    <row r="21" spans="1:10" ht="15.75" customHeight="1">
      <c r="A21" s="8"/>
      <c r="B21" s="87">
        <v>45661</v>
      </c>
      <c r="C21" s="85" t="s">
        <v>4517</v>
      </c>
      <c r="D21" s="86" t="s">
        <v>5026</v>
      </c>
      <c r="E21" s="6">
        <f t="shared" si="1"/>
        <v>51.86</v>
      </c>
      <c r="F21" s="48">
        <v>2</v>
      </c>
      <c r="G21" s="6">
        <f t="shared" si="2"/>
        <v>25.93</v>
      </c>
      <c r="H21" s="58">
        <f t="shared" si="3"/>
        <v>25.93</v>
      </c>
    </row>
    <row r="22" spans="1:10" ht="15.75" customHeight="1">
      <c r="A22" s="8"/>
      <c r="B22" s="87">
        <v>45668</v>
      </c>
      <c r="C22" s="85" t="s">
        <v>2404</v>
      </c>
      <c r="D22" s="86" t="s">
        <v>5936</v>
      </c>
      <c r="E22" s="6">
        <f t="shared" si="1"/>
        <v>51.38</v>
      </c>
      <c r="F22" s="48">
        <v>2</v>
      </c>
      <c r="G22" s="6">
        <f t="shared" si="2"/>
        <v>25.69</v>
      </c>
      <c r="H22" s="58">
        <f t="shared" si="3"/>
        <v>25.69</v>
      </c>
      <c r="J22" s="36"/>
    </row>
    <row r="23" spans="1:10" ht="15.75" customHeight="1">
      <c r="A23" s="8"/>
      <c r="B23" s="84">
        <v>45678</v>
      </c>
      <c r="C23" s="85" t="s">
        <v>5937</v>
      </c>
      <c r="D23" s="88" t="s">
        <v>379</v>
      </c>
      <c r="E23" s="6">
        <f t="shared" si="1"/>
        <v>51</v>
      </c>
      <c r="F23" s="48">
        <v>0</v>
      </c>
      <c r="G23" s="6" t="str">
        <f t="shared" si="2"/>
        <v/>
      </c>
      <c r="H23" s="58">
        <f t="shared" si="3"/>
        <v>51</v>
      </c>
      <c r="J23" s="36"/>
    </row>
    <row r="24" spans="1:10" ht="15.75" customHeight="1">
      <c r="A24" s="8"/>
      <c r="B24" s="87">
        <v>45669</v>
      </c>
      <c r="C24" s="89" t="s">
        <v>5419</v>
      </c>
      <c r="D24" s="88" t="s">
        <v>1679</v>
      </c>
      <c r="E24" s="6">
        <f t="shared" si="1"/>
        <v>50.5</v>
      </c>
      <c r="F24" s="48">
        <v>2</v>
      </c>
      <c r="G24" s="6">
        <f t="shared" si="2"/>
        <v>25.25</v>
      </c>
      <c r="H24" s="58">
        <f t="shared" si="3"/>
        <v>25.25</v>
      </c>
    </row>
    <row r="25" spans="1:10" ht="15.75" customHeight="1">
      <c r="A25" s="8"/>
      <c r="B25" s="84">
        <v>45671</v>
      </c>
      <c r="C25" s="85" t="s">
        <v>5938</v>
      </c>
      <c r="D25" s="86" t="s">
        <v>5939</v>
      </c>
      <c r="E25" s="6">
        <f t="shared" si="1"/>
        <v>44.68</v>
      </c>
      <c r="F25" s="48">
        <v>2</v>
      </c>
      <c r="G25" s="6">
        <f t="shared" si="2"/>
        <v>22.34</v>
      </c>
      <c r="H25" s="58">
        <f t="shared" si="3"/>
        <v>22.34</v>
      </c>
    </row>
    <row r="26" spans="1:10" ht="15.75" customHeight="1">
      <c r="A26" s="8"/>
      <c r="B26" s="84">
        <v>45671</v>
      </c>
      <c r="C26" s="85" t="s">
        <v>5940</v>
      </c>
      <c r="D26" s="86" t="s">
        <v>5129</v>
      </c>
      <c r="E26" s="6">
        <f t="shared" si="1"/>
        <v>43.16</v>
      </c>
      <c r="F26" s="48">
        <v>2</v>
      </c>
      <c r="G26" s="6">
        <f t="shared" si="2"/>
        <v>21.58</v>
      </c>
      <c r="H26" s="58">
        <f t="shared" si="3"/>
        <v>21.58</v>
      </c>
    </row>
    <row r="27" spans="1:10" ht="15.75" customHeight="1">
      <c r="A27" s="8"/>
      <c r="B27" s="84">
        <v>45669</v>
      </c>
      <c r="C27" s="85" t="s">
        <v>1175</v>
      </c>
      <c r="D27" s="86" t="s">
        <v>1509</v>
      </c>
      <c r="E27" s="6">
        <f t="shared" si="1"/>
        <v>42</v>
      </c>
      <c r="F27" s="48">
        <v>2</v>
      </c>
      <c r="G27" s="6">
        <f t="shared" si="2"/>
        <v>21</v>
      </c>
      <c r="H27" s="58">
        <f t="shared" si="3"/>
        <v>21</v>
      </c>
    </row>
    <row r="28" spans="1:10" ht="15.75" customHeight="1">
      <c r="A28" s="8"/>
      <c r="B28" s="84">
        <v>45668</v>
      </c>
      <c r="C28" s="85" t="s">
        <v>4546</v>
      </c>
      <c r="D28" s="86" t="s">
        <v>5941</v>
      </c>
      <c r="E28" s="6">
        <f t="shared" si="1"/>
        <v>40.18</v>
      </c>
      <c r="F28" s="48">
        <v>2</v>
      </c>
      <c r="G28" s="6">
        <f t="shared" si="2"/>
        <v>20.09</v>
      </c>
      <c r="H28" s="58">
        <f t="shared" si="3"/>
        <v>20.09</v>
      </c>
    </row>
    <row r="29" spans="1:10" ht="15.75" customHeight="1">
      <c r="A29" s="8"/>
      <c r="B29" s="84">
        <v>45685</v>
      </c>
      <c r="C29" s="85" t="s">
        <v>4782</v>
      </c>
      <c r="D29" s="86" t="s">
        <v>803</v>
      </c>
      <c r="E29" s="6">
        <f t="shared" si="1"/>
        <v>39</v>
      </c>
      <c r="F29" s="48">
        <v>2</v>
      </c>
      <c r="G29" s="6">
        <f t="shared" si="2"/>
        <v>19.5</v>
      </c>
      <c r="H29" s="58">
        <f t="shared" si="3"/>
        <v>19.5</v>
      </c>
    </row>
    <row r="30" spans="1:10" ht="15.75" customHeight="1">
      <c r="A30" s="8"/>
      <c r="B30" s="87">
        <v>45663</v>
      </c>
      <c r="C30" s="85" t="s">
        <v>2551</v>
      </c>
      <c r="D30" s="86" t="s">
        <v>711</v>
      </c>
      <c r="E30" s="6">
        <f t="shared" si="1"/>
        <v>38.4</v>
      </c>
      <c r="F30" s="48">
        <v>2</v>
      </c>
      <c r="G30" s="6">
        <f t="shared" si="2"/>
        <v>19.2</v>
      </c>
      <c r="H30" s="58">
        <f t="shared" si="3"/>
        <v>19.2</v>
      </c>
    </row>
    <row r="31" spans="1:10" ht="15.75" customHeight="1">
      <c r="A31" s="8"/>
      <c r="B31" s="87">
        <v>45689</v>
      </c>
      <c r="C31" s="85" t="s">
        <v>5419</v>
      </c>
      <c r="D31" s="86" t="s">
        <v>5567</v>
      </c>
      <c r="E31" s="6">
        <f t="shared" si="1"/>
        <v>37.1</v>
      </c>
      <c r="F31" s="48">
        <v>2</v>
      </c>
      <c r="G31" s="6">
        <f t="shared" si="2"/>
        <v>18.55</v>
      </c>
      <c r="H31" s="58">
        <f t="shared" si="3"/>
        <v>18.55</v>
      </c>
    </row>
    <row r="32" spans="1:10" ht="15.75" customHeight="1">
      <c r="A32" s="8"/>
      <c r="B32" s="87">
        <v>45680</v>
      </c>
      <c r="C32" s="85" t="s">
        <v>5942</v>
      </c>
      <c r="D32" s="86" t="s">
        <v>4867</v>
      </c>
      <c r="E32" s="6">
        <f t="shared" si="1"/>
        <v>33.78</v>
      </c>
      <c r="F32" s="48">
        <v>2</v>
      </c>
      <c r="G32" s="6">
        <f t="shared" si="2"/>
        <v>16.89</v>
      </c>
      <c r="H32" s="58">
        <f t="shared" si="3"/>
        <v>16.89</v>
      </c>
    </row>
    <row r="33" spans="1:8" ht="15.75" customHeight="1">
      <c r="A33" s="8"/>
      <c r="B33" s="87">
        <v>45680</v>
      </c>
      <c r="C33" s="85" t="s">
        <v>5943</v>
      </c>
      <c r="D33" s="86" t="s">
        <v>5944</v>
      </c>
      <c r="E33" s="6">
        <f t="shared" si="1"/>
        <v>31.93</v>
      </c>
      <c r="F33" s="48">
        <v>2</v>
      </c>
      <c r="G33" s="6">
        <f t="shared" si="2"/>
        <v>15.965</v>
      </c>
      <c r="H33" s="58">
        <f t="shared" si="3"/>
        <v>15.965</v>
      </c>
    </row>
    <row r="34" spans="1:8" ht="15.75" customHeight="1">
      <c r="A34" s="8"/>
      <c r="B34" s="87">
        <v>45675</v>
      </c>
      <c r="C34" s="85" t="s">
        <v>5477</v>
      </c>
      <c r="D34" s="86" t="s">
        <v>3122</v>
      </c>
      <c r="E34" s="6">
        <f t="shared" si="1"/>
        <v>30.7</v>
      </c>
      <c r="F34" s="48">
        <v>2</v>
      </c>
      <c r="G34" s="6">
        <f t="shared" si="2"/>
        <v>15.35</v>
      </c>
      <c r="H34" s="58">
        <f t="shared" si="3"/>
        <v>15.35</v>
      </c>
    </row>
    <row r="35" spans="1:8" ht="15.75" customHeight="1">
      <c r="A35" s="8"/>
      <c r="B35" s="87">
        <v>45663</v>
      </c>
      <c r="C35" s="85" t="s">
        <v>13</v>
      </c>
      <c r="D35" s="86" t="s">
        <v>5945</v>
      </c>
      <c r="E35" s="6">
        <f t="shared" si="1"/>
        <v>28.69</v>
      </c>
      <c r="F35" s="48">
        <v>2</v>
      </c>
      <c r="G35" s="6">
        <f t="shared" si="2"/>
        <v>14.345000000000001</v>
      </c>
      <c r="H35" s="58">
        <f t="shared" si="3"/>
        <v>14.345000000000001</v>
      </c>
    </row>
    <row r="36" spans="1:8" ht="15.75" customHeight="1">
      <c r="A36" s="8"/>
      <c r="B36" s="84">
        <v>45687</v>
      </c>
      <c r="C36" s="85" t="s">
        <v>5720</v>
      </c>
      <c r="D36" s="86" t="s">
        <v>516</v>
      </c>
      <c r="E36" s="6">
        <f t="shared" si="1"/>
        <v>28.3</v>
      </c>
      <c r="F36" s="48">
        <v>2</v>
      </c>
      <c r="G36" s="6">
        <f t="shared" si="2"/>
        <v>14.15</v>
      </c>
      <c r="H36" s="58">
        <f t="shared" si="3"/>
        <v>14.15</v>
      </c>
    </row>
    <row r="37" spans="1:8" ht="15.75" customHeight="1">
      <c r="A37" s="8"/>
      <c r="B37" s="87">
        <v>45671</v>
      </c>
      <c r="C37" s="89" t="s">
        <v>4214</v>
      </c>
      <c r="D37" s="88" t="s">
        <v>1521</v>
      </c>
      <c r="E37" s="6">
        <f t="shared" si="1"/>
        <v>27.6</v>
      </c>
      <c r="F37" s="48">
        <v>2</v>
      </c>
      <c r="G37" s="6">
        <f t="shared" si="2"/>
        <v>13.8</v>
      </c>
      <c r="H37" s="58">
        <f t="shared" si="3"/>
        <v>13.8</v>
      </c>
    </row>
    <row r="38" spans="1:8" ht="15.75" customHeight="1">
      <c r="A38" s="8"/>
      <c r="B38" s="84">
        <v>45689</v>
      </c>
      <c r="C38" s="85" t="s">
        <v>5419</v>
      </c>
      <c r="D38" s="86" t="s">
        <v>5946</v>
      </c>
      <c r="E38" s="6">
        <f t="shared" si="1"/>
        <v>26.7</v>
      </c>
      <c r="F38" s="48">
        <v>2</v>
      </c>
      <c r="G38" s="6">
        <f t="shared" si="2"/>
        <v>13.35</v>
      </c>
      <c r="H38" s="58">
        <f t="shared" si="3"/>
        <v>13.35</v>
      </c>
    </row>
    <row r="39" spans="1:8" ht="15.75" customHeight="1">
      <c r="A39" s="8"/>
      <c r="B39" s="87">
        <v>45665</v>
      </c>
      <c r="C39" s="85" t="s">
        <v>2438</v>
      </c>
      <c r="D39" s="86" t="s">
        <v>5141</v>
      </c>
      <c r="E39" s="6">
        <f t="shared" si="1"/>
        <v>25.98</v>
      </c>
      <c r="F39" s="48">
        <v>2</v>
      </c>
      <c r="G39" s="6">
        <f t="shared" si="2"/>
        <v>12.99</v>
      </c>
      <c r="H39" s="58">
        <f t="shared" si="3"/>
        <v>12.99</v>
      </c>
    </row>
    <row r="40" spans="1:8" ht="15.75" customHeight="1">
      <c r="A40" s="8"/>
      <c r="B40" s="87">
        <v>45680</v>
      </c>
      <c r="C40" s="85" t="s">
        <v>5947</v>
      </c>
      <c r="D40" s="86" t="s">
        <v>5948</v>
      </c>
      <c r="E40" s="6">
        <f t="shared" si="1"/>
        <v>25.55</v>
      </c>
      <c r="F40" s="48">
        <v>2</v>
      </c>
      <c r="G40" s="6">
        <f t="shared" si="2"/>
        <v>12.775</v>
      </c>
      <c r="H40" s="58">
        <f t="shared" si="3"/>
        <v>12.775</v>
      </c>
    </row>
    <row r="41" spans="1:8" ht="15.75" customHeight="1">
      <c r="A41" s="8"/>
      <c r="B41" s="87">
        <v>45663</v>
      </c>
      <c r="C41" s="85" t="s">
        <v>5466</v>
      </c>
      <c r="D41" s="86" t="s">
        <v>5949</v>
      </c>
      <c r="E41" s="6">
        <f t="shared" si="1"/>
        <v>25.46</v>
      </c>
      <c r="F41" s="48">
        <v>2</v>
      </c>
      <c r="G41" s="6">
        <f t="shared" si="2"/>
        <v>12.73</v>
      </c>
      <c r="H41" s="58">
        <f t="shared" si="3"/>
        <v>12.73</v>
      </c>
    </row>
    <row r="42" spans="1:8" ht="15.75" customHeight="1">
      <c r="A42" s="8"/>
      <c r="B42" s="84">
        <v>45663</v>
      </c>
      <c r="C42" s="85" t="s">
        <v>5466</v>
      </c>
      <c r="D42" s="86" t="s">
        <v>5949</v>
      </c>
      <c r="E42" s="6">
        <f t="shared" si="1"/>
        <v>25.46</v>
      </c>
      <c r="F42" s="48">
        <v>2</v>
      </c>
      <c r="G42" s="6">
        <f t="shared" si="2"/>
        <v>12.73</v>
      </c>
      <c r="H42" s="58">
        <f t="shared" si="3"/>
        <v>12.73</v>
      </c>
    </row>
    <row r="43" spans="1:8" ht="15.75" customHeight="1">
      <c r="A43" s="8"/>
      <c r="B43" s="87">
        <v>45680</v>
      </c>
      <c r="C43" s="85" t="s">
        <v>2230</v>
      </c>
      <c r="D43" s="88" t="s">
        <v>5647</v>
      </c>
      <c r="E43" s="6">
        <f t="shared" si="1"/>
        <v>23.75</v>
      </c>
      <c r="F43" s="48">
        <v>2</v>
      </c>
      <c r="G43" s="6">
        <f t="shared" si="2"/>
        <v>11.875</v>
      </c>
      <c r="H43" s="58">
        <f t="shared" si="3"/>
        <v>11.875</v>
      </c>
    </row>
    <row r="44" spans="1:8" ht="15.75" customHeight="1">
      <c r="A44" s="8"/>
      <c r="B44" s="87">
        <v>45672</v>
      </c>
      <c r="C44" s="85" t="s">
        <v>3397</v>
      </c>
      <c r="D44" s="86" t="s">
        <v>5950</v>
      </c>
      <c r="E44" s="6">
        <f t="shared" si="1"/>
        <v>23.16</v>
      </c>
      <c r="F44" s="48">
        <v>2</v>
      </c>
      <c r="G44" s="6">
        <f t="shared" si="2"/>
        <v>11.58</v>
      </c>
      <c r="H44" s="58">
        <f t="shared" si="3"/>
        <v>11.58</v>
      </c>
    </row>
    <row r="45" spans="1:8" ht="15.75" customHeight="1">
      <c r="A45" s="8"/>
      <c r="B45" s="87">
        <v>45683</v>
      </c>
      <c r="C45" s="85" t="s">
        <v>3415</v>
      </c>
      <c r="D45" s="86" t="s">
        <v>5951</v>
      </c>
      <c r="E45" s="6">
        <f t="shared" si="1"/>
        <v>21.28</v>
      </c>
      <c r="F45" s="48">
        <v>2</v>
      </c>
      <c r="G45" s="6">
        <f t="shared" si="2"/>
        <v>10.64</v>
      </c>
      <c r="H45" s="58">
        <f t="shared" si="3"/>
        <v>10.64</v>
      </c>
    </row>
    <row r="46" spans="1:8" ht="15.75" customHeight="1">
      <c r="A46" s="8"/>
      <c r="B46" s="87">
        <v>45669</v>
      </c>
      <c r="C46" s="85" t="s">
        <v>823</v>
      </c>
      <c r="D46" s="86" t="s">
        <v>2970</v>
      </c>
      <c r="E46" s="6">
        <f t="shared" si="1"/>
        <v>20.399999999999999</v>
      </c>
      <c r="F46" s="48">
        <v>2</v>
      </c>
      <c r="G46" s="6">
        <f t="shared" si="2"/>
        <v>10.199999999999999</v>
      </c>
      <c r="H46" s="58">
        <f t="shared" si="3"/>
        <v>10.199999999999999</v>
      </c>
    </row>
    <row r="47" spans="1:8" ht="15.75" customHeight="1">
      <c r="A47" s="8"/>
      <c r="B47" s="84">
        <v>45659</v>
      </c>
      <c r="C47" s="85" t="s">
        <v>3397</v>
      </c>
      <c r="D47" s="86" t="s">
        <v>2120</v>
      </c>
      <c r="E47" s="6">
        <f t="shared" si="1"/>
        <v>20.34</v>
      </c>
      <c r="F47" s="48">
        <v>2</v>
      </c>
      <c r="G47" s="6">
        <f t="shared" si="2"/>
        <v>10.17</v>
      </c>
      <c r="H47" s="58">
        <f t="shared" si="3"/>
        <v>10.17</v>
      </c>
    </row>
    <row r="48" spans="1:8" ht="15.75" customHeight="1">
      <c r="A48" s="8"/>
      <c r="B48" s="84">
        <v>45671</v>
      </c>
      <c r="C48" s="85" t="s">
        <v>5952</v>
      </c>
      <c r="D48" s="86" t="s">
        <v>2826</v>
      </c>
      <c r="E48" s="6">
        <f t="shared" si="1"/>
        <v>20.3</v>
      </c>
      <c r="F48" s="48">
        <v>2</v>
      </c>
      <c r="G48" s="6">
        <f t="shared" si="2"/>
        <v>10.15</v>
      </c>
      <c r="H48" s="58">
        <f t="shared" si="3"/>
        <v>10.15</v>
      </c>
    </row>
    <row r="49" spans="1:8" ht="15.75" customHeight="1">
      <c r="A49" s="8"/>
      <c r="B49" s="84">
        <v>45663</v>
      </c>
      <c r="C49" s="85" t="s">
        <v>4889</v>
      </c>
      <c r="D49" s="86" t="s">
        <v>471</v>
      </c>
      <c r="E49" s="6">
        <f t="shared" si="1"/>
        <v>20</v>
      </c>
      <c r="F49" s="48">
        <v>0</v>
      </c>
      <c r="G49" s="6" t="str">
        <f t="shared" si="2"/>
        <v/>
      </c>
      <c r="H49" s="58">
        <f t="shared" si="3"/>
        <v>20</v>
      </c>
    </row>
    <row r="50" spans="1:8" ht="15.75" customHeight="1">
      <c r="A50" s="8"/>
      <c r="B50" s="84">
        <v>45677</v>
      </c>
      <c r="C50" s="85" t="s">
        <v>2404</v>
      </c>
      <c r="D50" s="86" t="s">
        <v>5953</v>
      </c>
      <c r="E50" s="6">
        <f t="shared" si="1"/>
        <v>19.62</v>
      </c>
      <c r="F50" s="48">
        <v>2</v>
      </c>
      <c r="G50" s="6">
        <f t="shared" si="2"/>
        <v>9.81</v>
      </c>
      <c r="H50" s="58">
        <f t="shared" si="3"/>
        <v>9.81</v>
      </c>
    </row>
    <row r="51" spans="1:8" ht="15.75" customHeight="1">
      <c r="A51" s="8"/>
      <c r="B51" s="84">
        <v>45675</v>
      </c>
      <c r="C51" s="85" t="s">
        <v>5477</v>
      </c>
      <c r="D51" s="86" t="s">
        <v>919</v>
      </c>
      <c r="E51" s="6">
        <f t="shared" si="1"/>
        <v>18.899999999999999</v>
      </c>
      <c r="F51" s="48">
        <v>2</v>
      </c>
      <c r="G51" s="6">
        <f t="shared" si="2"/>
        <v>9.4499999999999993</v>
      </c>
      <c r="H51" s="58">
        <f t="shared" si="3"/>
        <v>9.4499999999999993</v>
      </c>
    </row>
    <row r="52" spans="1:8" ht="15.75" customHeight="1">
      <c r="A52" s="8"/>
      <c r="B52" s="84">
        <v>45681</v>
      </c>
      <c r="C52" s="85" t="s">
        <v>3415</v>
      </c>
      <c r="D52" s="86" t="s">
        <v>5954</v>
      </c>
      <c r="E52" s="6">
        <f t="shared" si="1"/>
        <v>17.14</v>
      </c>
      <c r="F52" s="48">
        <v>2</v>
      </c>
      <c r="G52" s="6">
        <f t="shared" si="2"/>
        <v>8.57</v>
      </c>
      <c r="H52" s="58">
        <f t="shared" si="3"/>
        <v>8.57</v>
      </c>
    </row>
    <row r="53" spans="1:8" ht="15.75" customHeight="1">
      <c r="A53" s="8"/>
      <c r="B53" s="87">
        <v>45671</v>
      </c>
      <c r="C53" s="85" t="s">
        <v>3169</v>
      </c>
      <c r="D53" s="86" t="s">
        <v>5955</v>
      </c>
      <c r="E53" s="6">
        <f t="shared" si="1"/>
        <v>16.79</v>
      </c>
      <c r="F53" s="48">
        <v>2</v>
      </c>
      <c r="G53" s="6">
        <f t="shared" si="2"/>
        <v>8.3949999999999996</v>
      </c>
      <c r="H53" s="58">
        <f t="shared" si="3"/>
        <v>8.3949999999999996</v>
      </c>
    </row>
    <row r="54" spans="1:8" ht="15.75" customHeight="1">
      <c r="A54" s="8"/>
      <c r="B54" s="87">
        <v>45662</v>
      </c>
      <c r="C54" s="85" t="s">
        <v>5956</v>
      </c>
      <c r="D54" s="86" t="s">
        <v>2832</v>
      </c>
      <c r="E54" s="6">
        <f t="shared" si="1"/>
        <v>15.13</v>
      </c>
      <c r="F54" s="48">
        <v>2</v>
      </c>
      <c r="G54" s="6">
        <f t="shared" si="2"/>
        <v>7.5650000000000004</v>
      </c>
      <c r="H54" s="58">
        <f t="shared" si="3"/>
        <v>7.5650000000000004</v>
      </c>
    </row>
    <row r="55" spans="1:8" ht="15.75" customHeight="1">
      <c r="A55" s="8"/>
      <c r="B55" s="87">
        <v>45668</v>
      </c>
      <c r="C55" s="85" t="s">
        <v>3397</v>
      </c>
      <c r="D55" s="86" t="s">
        <v>5957</v>
      </c>
      <c r="E55" s="6">
        <f t="shared" si="1"/>
        <v>14.69</v>
      </c>
      <c r="F55" s="48">
        <v>2</v>
      </c>
      <c r="G55" s="6">
        <f t="shared" si="2"/>
        <v>7.3449999999999998</v>
      </c>
      <c r="H55" s="58">
        <f t="shared" si="3"/>
        <v>7.3449999999999998</v>
      </c>
    </row>
    <row r="56" spans="1:8" ht="15.75" customHeight="1">
      <c r="A56" s="8"/>
      <c r="B56" s="84">
        <v>45687</v>
      </c>
      <c r="C56" s="85" t="s">
        <v>5958</v>
      </c>
      <c r="D56" s="86" t="s">
        <v>517</v>
      </c>
      <c r="E56" s="6">
        <f t="shared" si="1"/>
        <v>14</v>
      </c>
      <c r="F56" s="48">
        <v>2</v>
      </c>
      <c r="G56" s="6">
        <f t="shared" si="2"/>
        <v>7</v>
      </c>
      <c r="H56" s="58">
        <f t="shared" si="3"/>
        <v>7</v>
      </c>
    </row>
    <row r="57" spans="1:8" ht="15.75" customHeight="1">
      <c r="A57" s="8"/>
      <c r="B57" s="87">
        <v>45662</v>
      </c>
      <c r="C57" s="85" t="s">
        <v>2404</v>
      </c>
      <c r="D57" s="86" t="s">
        <v>4498</v>
      </c>
      <c r="E57" s="6">
        <f t="shared" si="1"/>
        <v>13.99</v>
      </c>
      <c r="F57" s="48">
        <v>2</v>
      </c>
      <c r="G57" s="6">
        <f t="shared" si="2"/>
        <v>6.9950000000000001</v>
      </c>
      <c r="H57" s="58">
        <f t="shared" si="3"/>
        <v>6.9950000000000001</v>
      </c>
    </row>
    <row r="58" spans="1:8" ht="15.75" customHeight="1">
      <c r="A58" s="8"/>
      <c r="B58" s="84">
        <v>45661</v>
      </c>
      <c r="C58" s="85" t="s">
        <v>3703</v>
      </c>
      <c r="D58" s="86" t="s">
        <v>3281</v>
      </c>
      <c r="E58" s="6">
        <f t="shared" si="1"/>
        <v>13.6</v>
      </c>
      <c r="F58" s="48">
        <v>2</v>
      </c>
      <c r="G58" s="6">
        <f t="shared" si="2"/>
        <v>6.8</v>
      </c>
      <c r="H58" s="58">
        <f t="shared" si="3"/>
        <v>6.8</v>
      </c>
    </row>
    <row r="59" spans="1:8" ht="15.75" customHeight="1">
      <c r="A59" s="8"/>
      <c r="B59" s="84">
        <v>45676</v>
      </c>
      <c r="C59" s="85" t="s">
        <v>2404</v>
      </c>
      <c r="D59" s="86" t="s">
        <v>2989</v>
      </c>
      <c r="E59" s="6">
        <f t="shared" si="1"/>
        <v>13.41</v>
      </c>
      <c r="F59" s="48">
        <v>2</v>
      </c>
      <c r="G59" s="6">
        <f t="shared" si="2"/>
        <v>6.7050000000000001</v>
      </c>
      <c r="H59" s="58">
        <f t="shared" si="3"/>
        <v>6.7050000000000001</v>
      </c>
    </row>
    <row r="60" spans="1:8" ht="15.75" customHeight="1">
      <c r="A60" s="8"/>
      <c r="B60" s="87">
        <v>45660</v>
      </c>
      <c r="C60" s="85" t="s">
        <v>3415</v>
      </c>
      <c r="D60" s="86" t="s">
        <v>3402</v>
      </c>
      <c r="E60" s="6">
        <f t="shared" si="1"/>
        <v>13.35</v>
      </c>
      <c r="F60" s="48">
        <v>2</v>
      </c>
      <c r="G60" s="6">
        <f t="shared" si="2"/>
        <v>6.6749999999999998</v>
      </c>
      <c r="H60" s="58">
        <f t="shared" si="3"/>
        <v>6.6749999999999998</v>
      </c>
    </row>
    <row r="61" spans="1:8" ht="15.75" customHeight="1">
      <c r="A61" s="8"/>
      <c r="B61" s="87">
        <v>45671</v>
      </c>
      <c r="C61" s="85" t="s">
        <v>5952</v>
      </c>
      <c r="D61" s="88" t="s">
        <v>3594</v>
      </c>
      <c r="E61" s="6">
        <f t="shared" si="1"/>
        <v>13.3</v>
      </c>
      <c r="F61" s="48">
        <v>2</v>
      </c>
      <c r="G61" s="6">
        <f t="shared" si="2"/>
        <v>6.65</v>
      </c>
      <c r="H61" s="58">
        <f t="shared" si="3"/>
        <v>6.65</v>
      </c>
    </row>
    <row r="62" spans="1:8" ht="15.75" customHeight="1">
      <c r="A62" s="8"/>
      <c r="B62" s="84">
        <v>45680</v>
      </c>
      <c r="C62" s="85" t="s">
        <v>5959</v>
      </c>
      <c r="D62" s="86" t="s">
        <v>5960</v>
      </c>
      <c r="E62" s="6">
        <f t="shared" si="1"/>
        <v>13.19</v>
      </c>
      <c r="F62" s="48">
        <v>2</v>
      </c>
      <c r="G62" s="6">
        <f t="shared" si="2"/>
        <v>6.5949999999999998</v>
      </c>
      <c r="H62" s="58">
        <f t="shared" si="3"/>
        <v>6.5949999999999998</v>
      </c>
    </row>
    <row r="63" spans="1:8" ht="15.75" customHeight="1">
      <c r="A63" s="8"/>
      <c r="B63" s="84">
        <v>45668</v>
      </c>
      <c r="C63" s="85" t="s">
        <v>5422</v>
      </c>
      <c r="D63" s="86" t="s">
        <v>5961</v>
      </c>
      <c r="E63" s="6">
        <f t="shared" si="1"/>
        <v>13.08</v>
      </c>
      <c r="F63" s="48">
        <v>2</v>
      </c>
      <c r="G63" s="6">
        <f t="shared" si="2"/>
        <v>6.54</v>
      </c>
      <c r="H63" s="58">
        <f t="shared" si="3"/>
        <v>6.54</v>
      </c>
    </row>
    <row r="64" spans="1:8" ht="15.75" customHeight="1">
      <c r="A64" s="8"/>
      <c r="B64" s="84">
        <v>45662</v>
      </c>
      <c r="C64" s="85" t="s">
        <v>2404</v>
      </c>
      <c r="D64" s="86" t="s">
        <v>4261</v>
      </c>
      <c r="E64" s="6">
        <f t="shared" si="1"/>
        <v>12.74</v>
      </c>
      <c r="F64" s="48">
        <v>2</v>
      </c>
      <c r="G64" s="6">
        <f t="shared" si="2"/>
        <v>6.37</v>
      </c>
      <c r="H64" s="58">
        <f t="shared" si="3"/>
        <v>6.37</v>
      </c>
    </row>
    <row r="65" spans="1:8" ht="15.75" customHeight="1">
      <c r="A65" s="8"/>
      <c r="B65" s="87">
        <v>45673</v>
      </c>
      <c r="C65" s="85" t="s">
        <v>5962</v>
      </c>
      <c r="D65" s="86" t="s">
        <v>768</v>
      </c>
      <c r="E65" s="6">
        <f t="shared" si="1"/>
        <v>12</v>
      </c>
      <c r="F65" s="48">
        <v>2</v>
      </c>
      <c r="G65" s="6">
        <f t="shared" si="2"/>
        <v>6</v>
      </c>
      <c r="H65" s="58">
        <f t="shared" si="3"/>
        <v>6</v>
      </c>
    </row>
    <row r="66" spans="1:8" ht="15.75" customHeight="1">
      <c r="A66" s="8"/>
      <c r="B66" s="87">
        <v>45684</v>
      </c>
      <c r="C66" s="85" t="s">
        <v>5963</v>
      </c>
      <c r="D66" s="86" t="s">
        <v>5964</v>
      </c>
      <c r="E66" s="6">
        <f t="shared" si="1"/>
        <v>10.47</v>
      </c>
      <c r="F66" s="48">
        <v>2</v>
      </c>
      <c r="G66" s="6">
        <f t="shared" si="2"/>
        <v>5.2350000000000003</v>
      </c>
      <c r="H66" s="58">
        <f t="shared" si="3"/>
        <v>5.2350000000000003</v>
      </c>
    </row>
    <row r="67" spans="1:8" ht="15.75" customHeight="1">
      <c r="A67" s="8"/>
      <c r="B67" s="87">
        <v>45677</v>
      </c>
      <c r="C67" s="85" t="s">
        <v>2404</v>
      </c>
      <c r="D67" s="86" t="s">
        <v>4397</v>
      </c>
      <c r="E67" s="6">
        <f t="shared" si="1"/>
        <v>10.39</v>
      </c>
      <c r="F67" s="48">
        <v>2</v>
      </c>
      <c r="G67" s="6">
        <f t="shared" si="2"/>
        <v>5.1950000000000003</v>
      </c>
      <c r="H67" s="58">
        <f t="shared" si="3"/>
        <v>5.1950000000000003</v>
      </c>
    </row>
    <row r="68" spans="1:8" ht="15.75" customHeight="1">
      <c r="A68" s="8"/>
      <c r="B68" s="84">
        <v>45671</v>
      </c>
      <c r="C68" s="85" t="s">
        <v>5965</v>
      </c>
      <c r="D68" s="86" t="s">
        <v>358</v>
      </c>
      <c r="E68" s="6">
        <f t="shared" si="1"/>
        <v>10</v>
      </c>
      <c r="F68" s="48">
        <v>2</v>
      </c>
      <c r="G68" s="6">
        <f t="shared" si="2"/>
        <v>5</v>
      </c>
      <c r="H68" s="58">
        <f t="shared" si="3"/>
        <v>5</v>
      </c>
    </row>
    <row r="69" spans="1:8" ht="15.75" customHeight="1">
      <c r="A69" s="8"/>
      <c r="B69" s="87">
        <v>45687</v>
      </c>
      <c r="C69" s="85" t="s">
        <v>5966</v>
      </c>
      <c r="D69" s="86" t="s">
        <v>358</v>
      </c>
      <c r="E69" s="6">
        <f t="shared" si="1"/>
        <v>10</v>
      </c>
      <c r="F69" s="48">
        <v>2</v>
      </c>
      <c r="G69" s="6">
        <f t="shared" si="2"/>
        <v>5</v>
      </c>
      <c r="H69" s="58">
        <f t="shared" si="3"/>
        <v>5</v>
      </c>
    </row>
    <row r="70" spans="1:8" ht="15.75" customHeight="1">
      <c r="A70" s="8"/>
      <c r="B70" s="87">
        <v>45686</v>
      </c>
      <c r="C70" s="85" t="s">
        <v>4546</v>
      </c>
      <c r="D70" s="86" t="s">
        <v>4690</v>
      </c>
      <c r="E70" s="6">
        <f t="shared" si="1"/>
        <v>9.99</v>
      </c>
      <c r="F70" s="48">
        <v>2</v>
      </c>
      <c r="G70" s="6">
        <f t="shared" si="2"/>
        <v>4.9950000000000001</v>
      </c>
      <c r="H70" s="58">
        <f t="shared" si="3"/>
        <v>4.9950000000000001</v>
      </c>
    </row>
    <row r="71" spans="1:8" ht="15.75" customHeight="1">
      <c r="A71" s="8"/>
      <c r="B71" s="87">
        <v>45674</v>
      </c>
      <c r="C71" s="85" t="s">
        <v>4546</v>
      </c>
      <c r="D71" s="86" t="s">
        <v>31</v>
      </c>
      <c r="E71" s="6">
        <f t="shared" si="1"/>
        <v>9.9</v>
      </c>
      <c r="F71" s="48">
        <v>2</v>
      </c>
      <c r="G71" s="6">
        <f t="shared" si="2"/>
        <v>4.95</v>
      </c>
      <c r="H71" s="58">
        <f t="shared" si="3"/>
        <v>4.95</v>
      </c>
    </row>
    <row r="72" spans="1:8" ht="15.75" customHeight="1">
      <c r="A72" s="8"/>
      <c r="B72" s="87">
        <v>45668</v>
      </c>
      <c r="C72" s="85" t="s">
        <v>5967</v>
      </c>
      <c r="D72" s="86" t="s">
        <v>1908</v>
      </c>
      <c r="E72" s="6">
        <f t="shared" si="1"/>
        <v>9.1</v>
      </c>
      <c r="F72" s="48">
        <v>2</v>
      </c>
      <c r="G72" s="6">
        <f t="shared" si="2"/>
        <v>4.55</v>
      </c>
      <c r="H72" s="58">
        <f t="shared" si="3"/>
        <v>4.55</v>
      </c>
    </row>
    <row r="73" spans="1:8" ht="15.75" customHeight="1">
      <c r="A73" s="8"/>
      <c r="B73" s="84">
        <v>45662</v>
      </c>
      <c r="C73" s="85" t="s">
        <v>3025</v>
      </c>
      <c r="D73" s="86" t="s">
        <v>3299</v>
      </c>
      <c r="E73" s="6">
        <f t="shared" si="1"/>
        <v>8.6999999999999993</v>
      </c>
      <c r="F73" s="48">
        <v>2</v>
      </c>
      <c r="G73" s="6">
        <f t="shared" si="2"/>
        <v>4.3499999999999996</v>
      </c>
      <c r="H73" s="58">
        <f t="shared" si="3"/>
        <v>4.3499999999999996</v>
      </c>
    </row>
    <row r="74" spans="1:8" ht="15.75" customHeight="1">
      <c r="A74" s="8"/>
      <c r="B74" s="87">
        <v>45669</v>
      </c>
      <c r="C74" s="85" t="s">
        <v>4126</v>
      </c>
      <c r="D74" s="86" t="s">
        <v>3222</v>
      </c>
      <c r="E74" s="6">
        <f t="shared" si="1"/>
        <v>8.5</v>
      </c>
      <c r="F74" s="48">
        <v>2</v>
      </c>
      <c r="G74" s="6">
        <f t="shared" si="2"/>
        <v>4.25</v>
      </c>
      <c r="H74" s="58">
        <f t="shared" si="3"/>
        <v>4.25</v>
      </c>
    </row>
    <row r="75" spans="1:8" ht="15.75" customHeight="1">
      <c r="A75" s="8"/>
      <c r="B75" s="87">
        <v>45675</v>
      </c>
      <c r="C75" s="85" t="s">
        <v>5478</v>
      </c>
      <c r="D75" s="86" t="s">
        <v>249</v>
      </c>
      <c r="E75" s="6">
        <f t="shared" si="1"/>
        <v>8</v>
      </c>
      <c r="F75" s="48">
        <v>2</v>
      </c>
      <c r="G75" s="6">
        <f t="shared" si="2"/>
        <v>4</v>
      </c>
      <c r="H75" s="58">
        <f t="shared" si="3"/>
        <v>4</v>
      </c>
    </row>
    <row r="76" spans="1:8" ht="15.75" customHeight="1">
      <c r="A76" s="8"/>
      <c r="B76" s="87">
        <v>45671</v>
      </c>
      <c r="C76" s="85" t="s">
        <v>4738</v>
      </c>
      <c r="D76" s="86" t="s">
        <v>2709</v>
      </c>
      <c r="E76" s="6">
        <f t="shared" si="1"/>
        <v>7.6</v>
      </c>
      <c r="F76" s="48">
        <v>2</v>
      </c>
      <c r="G76" s="6">
        <f t="shared" si="2"/>
        <v>3.8</v>
      </c>
      <c r="H76" s="58">
        <f t="shared" si="3"/>
        <v>3.8</v>
      </c>
    </row>
    <row r="77" spans="1:8" ht="15.75" customHeight="1">
      <c r="A77" s="8"/>
      <c r="B77" s="84">
        <v>45672</v>
      </c>
      <c r="C77" s="85" t="s">
        <v>5968</v>
      </c>
      <c r="D77" s="86" t="s">
        <v>2233</v>
      </c>
      <c r="E77" s="6">
        <f t="shared" si="1"/>
        <v>7.4</v>
      </c>
      <c r="F77" s="48">
        <v>2</v>
      </c>
      <c r="G77" s="6">
        <f t="shared" si="2"/>
        <v>3.7</v>
      </c>
      <c r="H77" s="58">
        <f t="shared" si="3"/>
        <v>3.7</v>
      </c>
    </row>
    <row r="78" spans="1:8" ht="15.75" customHeight="1">
      <c r="A78" s="8"/>
      <c r="B78" s="84">
        <v>45679</v>
      </c>
      <c r="C78" s="85" t="s">
        <v>5969</v>
      </c>
      <c r="D78" s="86" t="s">
        <v>40</v>
      </c>
      <c r="E78" s="6">
        <f t="shared" si="1"/>
        <v>7.1</v>
      </c>
      <c r="F78" s="48">
        <v>2</v>
      </c>
      <c r="G78" s="6">
        <f t="shared" si="2"/>
        <v>3.55</v>
      </c>
      <c r="H78" s="58">
        <f t="shared" si="3"/>
        <v>3.55</v>
      </c>
    </row>
    <row r="79" spans="1:8" ht="15.75" customHeight="1">
      <c r="A79" s="8"/>
      <c r="B79" s="87">
        <v>45671</v>
      </c>
      <c r="C79" s="85" t="s">
        <v>5970</v>
      </c>
      <c r="D79" s="86" t="s">
        <v>1529</v>
      </c>
      <c r="E79" s="6">
        <f t="shared" si="1"/>
        <v>7</v>
      </c>
      <c r="F79" s="48">
        <v>2</v>
      </c>
      <c r="G79" s="6">
        <f t="shared" si="2"/>
        <v>3.5</v>
      </c>
      <c r="H79" s="58">
        <f t="shared" si="3"/>
        <v>3.5</v>
      </c>
    </row>
    <row r="80" spans="1:8" ht="15.75" customHeight="1">
      <c r="A80" s="8"/>
      <c r="B80" s="87">
        <v>45677</v>
      </c>
      <c r="C80" s="85" t="s">
        <v>5419</v>
      </c>
      <c r="D80" s="86" t="s">
        <v>1529</v>
      </c>
      <c r="E80" s="6">
        <f t="shared" si="1"/>
        <v>7</v>
      </c>
      <c r="F80" s="48">
        <v>2</v>
      </c>
      <c r="G80" s="6">
        <f t="shared" si="2"/>
        <v>3.5</v>
      </c>
      <c r="H80" s="58">
        <f t="shared" si="3"/>
        <v>3.5</v>
      </c>
    </row>
    <row r="81" spans="1:8" ht="15.75" customHeight="1">
      <c r="A81" s="8"/>
      <c r="B81" s="87">
        <v>45671</v>
      </c>
      <c r="C81" s="85" t="s">
        <v>3142</v>
      </c>
      <c r="D81" s="88" t="s">
        <v>44</v>
      </c>
      <c r="E81" s="6">
        <f t="shared" si="1"/>
        <v>6.9</v>
      </c>
      <c r="F81" s="48">
        <v>2</v>
      </c>
      <c r="G81" s="6">
        <f t="shared" si="2"/>
        <v>3.45</v>
      </c>
      <c r="H81" s="58">
        <f t="shared" si="3"/>
        <v>3.45</v>
      </c>
    </row>
    <row r="82" spans="1:8" ht="15.75" customHeight="1">
      <c r="A82" s="8"/>
      <c r="B82" s="87">
        <v>45672</v>
      </c>
      <c r="C82" s="85" t="s">
        <v>5971</v>
      </c>
      <c r="D82" s="86" t="s">
        <v>943</v>
      </c>
      <c r="E82" s="6">
        <f t="shared" si="1"/>
        <v>6.6</v>
      </c>
      <c r="F82" s="48">
        <v>2</v>
      </c>
      <c r="G82" s="6">
        <f t="shared" si="2"/>
        <v>3.3</v>
      </c>
      <c r="H82" s="58">
        <f t="shared" si="3"/>
        <v>3.3</v>
      </c>
    </row>
    <row r="83" spans="1:8" ht="15.75" customHeight="1">
      <c r="A83" s="8"/>
      <c r="B83" s="87">
        <v>45689</v>
      </c>
      <c r="C83" s="85" t="s">
        <v>5972</v>
      </c>
      <c r="D83" s="86" t="s">
        <v>943</v>
      </c>
      <c r="E83" s="6">
        <f t="shared" si="1"/>
        <v>6.6</v>
      </c>
      <c r="F83" s="48">
        <v>2</v>
      </c>
      <c r="G83" s="6">
        <f t="shared" si="2"/>
        <v>3.3</v>
      </c>
      <c r="H83" s="58">
        <f t="shared" si="3"/>
        <v>3.3</v>
      </c>
    </row>
    <row r="84" spans="1:8" ht="15.75" customHeight="1">
      <c r="A84" s="8"/>
      <c r="B84" s="84">
        <v>45674</v>
      </c>
      <c r="C84" s="85" t="s">
        <v>4950</v>
      </c>
      <c r="D84" s="86" t="s">
        <v>1712</v>
      </c>
      <c r="E84" s="6">
        <f t="shared" si="1"/>
        <v>5.6</v>
      </c>
      <c r="F84" s="48">
        <v>2</v>
      </c>
      <c r="G84" s="6">
        <f t="shared" si="2"/>
        <v>2.8</v>
      </c>
      <c r="H84" s="58">
        <f t="shared" si="3"/>
        <v>2.8</v>
      </c>
    </row>
    <row r="85" spans="1:8" ht="15.75" customHeight="1">
      <c r="A85" s="8"/>
      <c r="B85" s="84">
        <v>45688</v>
      </c>
      <c r="C85" s="85" t="s">
        <v>5253</v>
      </c>
      <c r="D85" s="86" t="s">
        <v>498</v>
      </c>
      <c r="E85" s="6">
        <f t="shared" si="1"/>
        <v>5.2</v>
      </c>
      <c r="F85" s="48">
        <v>1</v>
      </c>
      <c r="G85" s="6">
        <f t="shared" si="2"/>
        <v>5.2</v>
      </c>
      <c r="H85" s="58">
        <f t="shared" si="3"/>
        <v>0</v>
      </c>
    </row>
    <row r="86" spans="1:8" ht="15.75" customHeight="1">
      <c r="A86" s="8"/>
      <c r="B86" s="84">
        <v>45679</v>
      </c>
      <c r="C86" s="85" t="s">
        <v>5969</v>
      </c>
      <c r="D86" s="86" t="s">
        <v>501</v>
      </c>
      <c r="E86" s="6">
        <f t="shared" si="1"/>
        <v>5</v>
      </c>
      <c r="F86" s="48">
        <v>2</v>
      </c>
      <c r="G86" s="6">
        <f t="shared" si="2"/>
        <v>2.5</v>
      </c>
      <c r="H86" s="58">
        <f t="shared" si="3"/>
        <v>2.5</v>
      </c>
    </row>
    <row r="87" spans="1:8" ht="15.75" customHeight="1">
      <c r="A87" s="8"/>
      <c r="B87" s="84">
        <v>45683</v>
      </c>
      <c r="C87" s="85" t="s">
        <v>5419</v>
      </c>
      <c r="D87" s="86" t="s">
        <v>501</v>
      </c>
      <c r="E87" s="6">
        <f t="shared" si="1"/>
        <v>5</v>
      </c>
      <c r="F87" s="48">
        <v>2</v>
      </c>
      <c r="G87" s="6">
        <f t="shared" si="2"/>
        <v>2.5</v>
      </c>
      <c r="H87" s="58">
        <f t="shared" si="3"/>
        <v>2.5</v>
      </c>
    </row>
    <row r="88" spans="1:8" ht="15.75" customHeight="1">
      <c r="A88" s="8"/>
      <c r="B88" s="87">
        <v>45684</v>
      </c>
      <c r="C88" s="85" t="s">
        <v>3169</v>
      </c>
      <c r="D88" s="86" t="s">
        <v>5223</v>
      </c>
      <c r="E88" s="6">
        <f t="shared" si="1"/>
        <v>4.91</v>
      </c>
      <c r="F88" s="48">
        <v>2</v>
      </c>
      <c r="G88" s="6">
        <f t="shared" si="2"/>
        <v>2.4550000000000001</v>
      </c>
      <c r="H88" s="58">
        <f t="shared" si="3"/>
        <v>2.4550000000000001</v>
      </c>
    </row>
    <row r="89" spans="1:8" ht="15.75" customHeight="1">
      <c r="A89" s="8"/>
      <c r="B89" s="87">
        <v>45679</v>
      </c>
      <c r="C89" s="85" t="s">
        <v>5969</v>
      </c>
      <c r="D89" s="86" t="s">
        <v>54</v>
      </c>
      <c r="E89" s="6">
        <f t="shared" si="1"/>
        <v>4.9000000000000004</v>
      </c>
      <c r="F89" s="48">
        <v>2</v>
      </c>
      <c r="G89" s="6">
        <f t="shared" si="2"/>
        <v>2.4500000000000002</v>
      </c>
      <c r="H89" s="58">
        <f t="shared" si="3"/>
        <v>2.4500000000000002</v>
      </c>
    </row>
    <row r="90" spans="1:8" ht="15.75" customHeight="1">
      <c r="A90" s="8"/>
      <c r="B90" s="87">
        <v>45665</v>
      </c>
      <c r="C90" s="85" t="s">
        <v>265</v>
      </c>
      <c r="D90" s="86" t="s">
        <v>1612</v>
      </c>
      <c r="E90" s="6">
        <f t="shared" si="1"/>
        <v>4.7</v>
      </c>
      <c r="F90" s="48">
        <v>0</v>
      </c>
      <c r="G90" s="6" t="str">
        <f t="shared" si="2"/>
        <v/>
      </c>
      <c r="H90" s="58">
        <f t="shared" si="3"/>
        <v>4.7</v>
      </c>
    </row>
    <row r="91" spans="1:8" ht="15.75" customHeight="1">
      <c r="A91" s="8"/>
      <c r="B91" s="87">
        <v>45679</v>
      </c>
      <c r="C91" s="85" t="s">
        <v>5969</v>
      </c>
      <c r="D91" s="86" t="s">
        <v>657</v>
      </c>
      <c r="E91" s="6">
        <f t="shared" si="1"/>
        <v>4.5999999999999996</v>
      </c>
      <c r="F91" s="48">
        <v>2</v>
      </c>
      <c r="G91" s="6">
        <f t="shared" si="2"/>
        <v>2.2999999999999998</v>
      </c>
      <c r="H91" s="58">
        <f t="shared" si="3"/>
        <v>2.2999999999999998</v>
      </c>
    </row>
    <row r="92" spans="1:8" ht="15.75" customHeight="1">
      <c r="A92" s="8"/>
      <c r="B92" s="87">
        <v>45674</v>
      </c>
      <c r="C92" s="85" t="s">
        <v>5478</v>
      </c>
      <c r="D92" s="86" t="s">
        <v>560</v>
      </c>
      <c r="E92" s="6">
        <f t="shared" si="1"/>
        <v>4.2</v>
      </c>
      <c r="F92" s="48">
        <v>2</v>
      </c>
      <c r="G92" s="6">
        <f t="shared" si="2"/>
        <v>2.1</v>
      </c>
      <c r="H92" s="58">
        <f t="shared" si="3"/>
        <v>2.1</v>
      </c>
    </row>
    <row r="93" spans="1:8" ht="15.75" customHeight="1">
      <c r="A93" s="8"/>
      <c r="B93" s="87">
        <v>45678</v>
      </c>
      <c r="C93" s="85" t="s">
        <v>5973</v>
      </c>
      <c r="D93" s="86" t="s">
        <v>792</v>
      </c>
      <c r="E93" s="6">
        <f t="shared" si="1"/>
        <v>4</v>
      </c>
      <c r="F93" s="48">
        <v>2</v>
      </c>
      <c r="G93" s="6">
        <f t="shared" si="2"/>
        <v>2</v>
      </c>
      <c r="H93" s="58">
        <f t="shared" si="3"/>
        <v>2</v>
      </c>
    </row>
    <row r="94" spans="1:8" ht="15.75" customHeight="1">
      <c r="A94" s="8"/>
      <c r="B94" s="87">
        <v>45687</v>
      </c>
      <c r="C94" s="85" t="s">
        <v>5966</v>
      </c>
      <c r="D94" s="86" t="s">
        <v>792</v>
      </c>
      <c r="E94" s="6">
        <f t="shared" si="1"/>
        <v>4</v>
      </c>
      <c r="F94" s="48">
        <v>2</v>
      </c>
      <c r="G94" s="6">
        <f t="shared" si="2"/>
        <v>2</v>
      </c>
      <c r="H94" s="58">
        <f t="shared" si="3"/>
        <v>2</v>
      </c>
    </row>
    <row r="95" spans="1:8" ht="15.75" customHeight="1">
      <c r="A95" s="8"/>
      <c r="B95" s="84">
        <v>45661</v>
      </c>
      <c r="C95" s="85" t="s">
        <v>3950</v>
      </c>
      <c r="D95" s="86" t="s">
        <v>2436</v>
      </c>
      <c r="E95" s="6">
        <f t="shared" si="1"/>
        <v>3.85</v>
      </c>
      <c r="F95" s="48">
        <v>2</v>
      </c>
      <c r="G95" s="6">
        <f t="shared" si="2"/>
        <v>1.925</v>
      </c>
      <c r="H95" s="58">
        <f t="shared" si="3"/>
        <v>1.925</v>
      </c>
    </row>
    <row r="96" spans="1:8" ht="15.75" customHeight="1">
      <c r="A96" s="8"/>
      <c r="B96" s="87">
        <v>45679</v>
      </c>
      <c r="C96" s="85" t="s">
        <v>5969</v>
      </c>
      <c r="D96" s="86" t="s">
        <v>806</v>
      </c>
      <c r="E96" s="6">
        <f t="shared" si="1"/>
        <v>3.5</v>
      </c>
      <c r="F96" s="48">
        <v>2</v>
      </c>
      <c r="G96" s="6">
        <f t="shared" si="2"/>
        <v>1.75</v>
      </c>
      <c r="H96" s="58">
        <f t="shared" si="3"/>
        <v>1.75</v>
      </c>
    </row>
    <row r="97" spans="1:8" ht="15.75" customHeight="1">
      <c r="A97" s="8"/>
      <c r="B97" s="87">
        <v>45688</v>
      </c>
      <c r="C97" s="85" t="s">
        <v>5974</v>
      </c>
      <c r="D97" s="86" t="s">
        <v>770</v>
      </c>
      <c r="E97" s="6">
        <f t="shared" si="1"/>
        <v>3.4</v>
      </c>
      <c r="F97" s="48">
        <v>0</v>
      </c>
      <c r="G97" s="6" t="str">
        <f t="shared" si="2"/>
        <v/>
      </c>
      <c r="H97" s="58">
        <f t="shared" si="3"/>
        <v>3.4</v>
      </c>
    </row>
    <row r="98" spans="1:8" ht="15.75" customHeight="1">
      <c r="A98" s="8"/>
      <c r="B98" s="87">
        <v>45687</v>
      </c>
      <c r="C98" s="85" t="s">
        <v>5720</v>
      </c>
      <c r="D98" s="86" t="s">
        <v>1835</v>
      </c>
      <c r="E98" s="6">
        <f t="shared" si="1"/>
        <v>3.3</v>
      </c>
      <c r="F98" s="48">
        <v>2</v>
      </c>
      <c r="G98" s="6">
        <f t="shared" si="2"/>
        <v>1.65</v>
      </c>
      <c r="H98" s="58">
        <f t="shared" si="3"/>
        <v>1.65</v>
      </c>
    </row>
    <row r="99" spans="1:8" ht="15.75" customHeight="1">
      <c r="A99" s="8"/>
      <c r="B99" s="87">
        <v>45659</v>
      </c>
      <c r="C99" s="85" t="s">
        <v>5975</v>
      </c>
      <c r="D99" s="86" t="s">
        <v>2422</v>
      </c>
      <c r="E99" s="6">
        <f t="shared" si="1"/>
        <v>3.25</v>
      </c>
      <c r="F99" s="48">
        <v>2</v>
      </c>
      <c r="G99" s="6">
        <f t="shared" si="2"/>
        <v>1.625</v>
      </c>
      <c r="H99" s="58">
        <f t="shared" si="3"/>
        <v>1.625</v>
      </c>
    </row>
    <row r="100" spans="1:8" ht="15.75" customHeight="1">
      <c r="A100" s="8"/>
      <c r="B100" s="84">
        <v>45686</v>
      </c>
      <c r="C100" s="85" t="s">
        <v>1833</v>
      </c>
      <c r="D100" s="86" t="s">
        <v>2545</v>
      </c>
      <c r="E100" s="6">
        <f t="shared" si="1"/>
        <v>3.2</v>
      </c>
      <c r="F100" s="48">
        <v>2</v>
      </c>
      <c r="G100" s="6">
        <f t="shared" si="2"/>
        <v>1.6</v>
      </c>
      <c r="H100" s="58">
        <f t="shared" si="3"/>
        <v>1.6</v>
      </c>
    </row>
    <row r="101" spans="1:8" ht="15.75" customHeight="1">
      <c r="A101" s="8"/>
      <c r="B101" s="84">
        <v>45674</v>
      </c>
      <c r="C101" s="85" t="s">
        <v>4546</v>
      </c>
      <c r="D101" s="86" t="s">
        <v>59</v>
      </c>
      <c r="E101" s="6">
        <f t="shared" si="1"/>
        <v>2.9</v>
      </c>
      <c r="F101" s="48">
        <v>2</v>
      </c>
      <c r="G101" s="6">
        <f t="shared" si="2"/>
        <v>1.45</v>
      </c>
      <c r="H101" s="58">
        <f t="shared" si="3"/>
        <v>1.45</v>
      </c>
    </row>
    <row r="102" spans="1:8" ht="15.75" customHeight="1">
      <c r="A102" s="8"/>
      <c r="B102" s="87">
        <v>45688</v>
      </c>
      <c r="C102" s="85" t="s">
        <v>1304</v>
      </c>
      <c r="D102" s="86" t="s">
        <v>59</v>
      </c>
      <c r="E102" s="6">
        <f t="shared" si="1"/>
        <v>2.9</v>
      </c>
      <c r="F102" s="48">
        <v>2</v>
      </c>
      <c r="G102" s="6">
        <f t="shared" si="2"/>
        <v>1.45</v>
      </c>
      <c r="H102" s="58">
        <f t="shared" si="3"/>
        <v>1.45</v>
      </c>
    </row>
    <row r="103" spans="1:8" ht="15.75" customHeight="1">
      <c r="A103" s="8"/>
      <c r="B103" s="87">
        <v>45671</v>
      </c>
      <c r="C103" s="85" t="s">
        <v>3142</v>
      </c>
      <c r="D103" s="86" t="s">
        <v>61</v>
      </c>
      <c r="E103" s="6">
        <f t="shared" si="1"/>
        <v>2.7</v>
      </c>
      <c r="F103" s="48">
        <v>2</v>
      </c>
      <c r="G103" s="6">
        <f t="shared" si="2"/>
        <v>1.35</v>
      </c>
      <c r="H103" s="58">
        <f t="shared" si="3"/>
        <v>1.35</v>
      </c>
    </row>
    <row r="104" spans="1:8" ht="15.75" customHeight="1">
      <c r="A104" s="8"/>
      <c r="B104" s="84">
        <v>45666</v>
      </c>
      <c r="C104" s="85" t="s">
        <v>5976</v>
      </c>
      <c r="D104" s="86" t="s">
        <v>5606</v>
      </c>
      <c r="E104" s="6">
        <f t="shared" si="1"/>
        <v>2.68</v>
      </c>
      <c r="F104" s="48">
        <v>2</v>
      </c>
      <c r="G104" s="6">
        <f t="shared" si="2"/>
        <v>1.34</v>
      </c>
      <c r="H104" s="58">
        <f t="shared" si="3"/>
        <v>1.34</v>
      </c>
    </row>
    <row r="105" spans="1:8" ht="15.75" customHeight="1">
      <c r="A105" s="8"/>
      <c r="B105" s="84">
        <v>45675</v>
      </c>
      <c r="C105" s="85" t="s">
        <v>5477</v>
      </c>
      <c r="D105" s="86" t="s">
        <v>346</v>
      </c>
      <c r="E105" s="6">
        <f t="shared" si="1"/>
        <v>2.5</v>
      </c>
      <c r="F105" s="48">
        <v>2</v>
      </c>
      <c r="G105" s="6">
        <f t="shared" si="2"/>
        <v>1.25</v>
      </c>
      <c r="H105" s="58">
        <f t="shared" si="3"/>
        <v>1.25</v>
      </c>
    </row>
    <row r="106" spans="1:8" ht="15.75" customHeight="1">
      <c r="A106" s="8"/>
      <c r="B106" s="87">
        <v>45679</v>
      </c>
      <c r="C106" s="85" t="s">
        <v>5977</v>
      </c>
      <c r="D106" s="86" t="s">
        <v>521</v>
      </c>
      <c r="E106" s="6">
        <f t="shared" si="1"/>
        <v>2.4</v>
      </c>
      <c r="F106" s="48">
        <v>2</v>
      </c>
      <c r="G106" s="6">
        <f t="shared" si="2"/>
        <v>1.2</v>
      </c>
      <c r="H106" s="58">
        <f t="shared" si="3"/>
        <v>1.2</v>
      </c>
    </row>
    <row r="107" spans="1:8" ht="15.75" customHeight="1">
      <c r="A107" s="8"/>
      <c r="B107" s="84">
        <v>45684</v>
      </c>
      <c r="C107" s="85" t="s">
        <v>3000</v>
      </c>
      <c r="D107" s="86" t="s">
        <v>521</v>
      </c>
      <c r="E107" s="6">
        <f t="shared" si="1"/>
        <v>2.4</v>
      </c>
      <c r="F107" s="48">
        <v>2</v>
      </c>
      <c r="G107" s="6">
        <f t="shared" si="2"/>
        <v>1.2</v>
      </c>
      <c r="H107" s="58">
        <f t="shared" si="3"/>
        <v>1.2</v>
      </c>
    </row>
    <row r="108" spans="1:8" ht="15.75" customHeight="1">
      <c r="A108" s="8"/>
      <c r="B108" s="87">
        <v>45674</v>
      </c>
      <c r="C108" s="85" t="s">
        <v>5422</v>
      </c>
      <c r="D108" s="86" t="s">
        <v>5025</v>
      </c>
      <c r="E108" s="6">
        <f t="shared" si="1"/>
        <v>2.1800000000000002</v>
      </c>
      <c r="F108" s="48">
        <v>2</v>
      </c>
      <c r="G108" s="6">
        <f t="shared" si="2"/>
        <v>1.0900000000000001</v>
      </c>
      <c r="H108" s="58">
        <f t="shared" si="3"/>
        <v>1.0900000000000001</v>
      </c>
    </row>
    <row r="109" spans="1:8" ht="15.75" customHeight="1">
      <c r="A109" s="8"/>
      <c r="B109" s="84">
        <v>45669</v>
      </c>
      <c r="C109" s="85" t="s">
        <v>2713</v>
      </c>
      <c r="D109" s="86" t="s">
        <v>4378</v>
      </c>
      <c r="E109" s="6">
        <f t="shared" si="1"/>
        <v>2.08</v>
      </c>
      <c r="F109" s="48">
        <v>2</v>
      </c>
      <c r="G109" s="6">
        <f t="shared" si="2"/>
        <v>1.04</v>
      </c>
      <c r="H109" s="58">
        <f t="shared" si="3"/>
        <v>1.04</v>
      </c>
    </row>
    <row r="110" spans="1:8" ht="15.75" customHeight="1">
      <c r="A110" s="8"/>
      <c r="B110" s="87">
        <v>45668</v>
      </c>
      <c r="C110" s="85" t="s">
        <v>5440</v>
      </c>
      <c r="D110" s="86" t="s">
        <v>66</v>
      </c>
      <c r="E110" s="6">
        <f t="shared" si="1"/>
        <v>2</v>
      </c>
      <c r="F110" s="48">
        <v>2</v>
      </c>
      <c r="G110" s="6">
        <f t="shared" si="2"/>
        <v>1</v>
      </c>
      <c r="H110" s="58">
        <f t="shared" si="3"/>
        <v>1</v>
      </c>
    </row>
    <row r="111" spans="1:8" ht="15.75" customHeight="1">
      <c r="A111" s="8"/>
      <c r="B111" s="84">
        <v>45678</v>
      </c>
      <c r="C111" s="85" t="s">
        <v>5734</v>
      </c>
      <c r="D111" s="88" t="s">
        <v>66</v>
      </c>
      <c r="E111" s="6">
        <f t="shared" si="1"/>
        <v>2</v>
      </c>
      <c r="F111" s="48">
        <v>2</v>
      </c>
      <c r="G111" s="6">
        <f t="shared" si="2"/>
        <v>1</v>
      </c>
      <c r="H111" s="58">
        <f t="shared" si="3"/>
        <v>1</v>
      </c>
    </row>
    <row r="112" spans="1:8" ht="15.75" customHeight="1">
      <c r="A112" s="8"/>
      <c r="B112" s="87">
        <v>45683</v>
      </c>
      <c r="C112" s="89" t="s">
        <v>5419</v>
      </c>
      <c r="D112" s="88" t="s">
        <v>66</v>
      </c>
      <c r="E112" s="6">
        <f t="shared" si="1"/>
        <v>2</v>
      </c>
      <c r="F112" s="48">
        <v>2</v>
      </c>
      <c r="G112" s="6">
        <f t="shared" si="2"/>
        <v>1</v>
      </c>
      <c r="H112" s="58">
        <f t="shared" si="3"/>
        <v>1</v>
      </c>
    </row>
    <row r="113" spans="1:8" ht="15.75" customHeight="1">
      <c r="A113" s="8"/>
      <c r="B113" s="87">
        <v>45678</v>
      </c>
      <c r="C113" s="85" t="s">
        <v>5734</v>
      </c>
      <c r="D113" s="86" t="s">
        <v>1077</v>
      </c>
      <c r="E113" s="6">
        <f t="shared" si="1"/>
        <v>1.9</v>
      </c>
      <c r="F113" s="48">
        <v>2</v>
      </c>
      <c r="G113" s="6">
        <f t="shared" si="2"/>
        <v>0.95</v>
      </c>
      <c r="H113" s="58">
        <f t="shared" si="3"/>
        <v>0.95</v>
      </c>
    </row>
    <row r="114" spans="1:8" ht="15.75" customHeight="1">
      <c r="A114" s="8"/>
      <c r="B114" s="87">
        <v>45660</v>
      </c>
      <c r="C114" s="85" t="s">
        <v>5978</v>
      </c>
      <c r="D114" s="86" t="s">
        <v>338</v>
      </c>
      <c r="E114" s="6">
        <f t="shared" si="1"/>
        <v>1.8</v>
      </c>
      <c r="F114" s="48">
        <v>2</v>
      </c>
      <c r="G114" s="6">
        <f t="shared" si="2"/>
        <v>0.9</v>
      </c>
      <c r="H114" s="58">
        <f t="shared" si="3"/>
        <v>0.9</v>
      </c>
    </row>
    <row r="115" spans="1:8" ht="15.75" customHeight="1">
      <c r="A115" s="8"/>
      <c r="B115" s="87">
        <v>45679</v>
      </c>
      <c r="C115" s="85" t="s">
        <v>5979</v>
      </c>
      <c r="D115" s="86" t="s">
        <v>68</v>
      </c>
      <c r="E115" s="6">
        <f t="shared" si="1"/>
        <v>1.7</v>
      </c>
      <c r="F115" s="48">
        <v>2</v>
      </c>
      <c r="G115" s="6">
        <f t="shared" si="2"/>
        <v>0.85</v>
      </c>
      <c r="H115" s="58">
        <f t="shared" si="3"/>
        <v>0.85</v>
      </c>
    </row>
    <row r="116" spans="1:8" ht="15.75" customHeight="1">
      <c r="A116" s="8"/>
      <c r="B116" s="87">
        <v>45665</v>
      </c>
      <c r="C116" s="85" t="s">
        <v>5980</v>
      </c>
      <c r="D116" s="88" t="s">
        <v>5981</v>
      </c>
      <c r="E116" s="6">
        <f t="shared" si="1"/>
        <v>1.37</v>
      </c>
      <c r="F116" s="48">
        <v>2</v>
      </c>
      <c r="G116" s="6">
        <f t="shared" si="2"/>
        <v>0.68500000000000005</v>
      </c>
      <c r="H116" s="58">
        <f t="shared" si="3"/>
        <v>0.68500000000000005</v>
      </c>
    </row>
    <row r="117" spans="1:8" ht="15.75" customHeight="1">
      <c r="A117" s="8"/>
      <c r="B117" s="87">
        <v>45663</v>
      </c>
      <c r="C117" s="85" t="s">
        <v>5982</v>
      </c>
      <c r="D117" s="86" t="s">
        <v>73</v>
      </c>
      <c r="E117" s="6">
        <f t="shared" si="1"/>
        <v>1.2</v>
      </c>
      <c r="F117" s="48">
        <v>2</v>
      </c>
      <c r="G117" s="6">
        <f t="shared" si="2"/>
        <v>0.6</v>
      </c>
      <c r="H117" s="58">
        <f t="shared" si="3"/>
        <v>0.6</v>
      </c>
    </row>
    <row r="118" spans="1:8" ht="15.75" customHeight="1">
      <c r="A118" s="8"/>
      <c r="B118" s="87">
        <v>45683</v>
      </c>
      <c r="C118" s="85" t="s">
        <v>5983</v>
      </c>
      <c r="D118" s="86" t="s">
        <v>73</v>
      </c>
      <c r="E118" s="6">
        <f t="shared" si="1"/>
        <v>1.2</v>
      </c>
      <c r="F118" s="48">
        <v>2</v>
      </c>
      <c r="G118" s="6">
        <f t="shared" si="2"/>
        <v>0.6</v>
      </c>
      <c r="H118" s="58">
        <f t="shared" si="3"/>
        <v>0.6</v>
      </c>
    </row>
    <row r="119" spans="1:8" ht="15.75" customHeight="1">
      <c r="A119" s="8"/>
      <c r="B119" s="84">
        <v>45670</v>
      </c>
      <c r="C119" s="85" t="s">
        <v>5984</v>
      </c>
      <c r="D119" s="88" t="s">
        <v>2059</v>
      </c>
      <c r="E119" s="6">
        <f t="shared" si="1"/>
        <v>0.42</v>
      </c>
      <c r="F119" s="48">
        <v>2</v>
      </c>
      <c r="G119" s="6">
        <f t="shared" si="2"/>
        <v>0.21</v>
      </c>
      <c r="H119" s="58">
        <f t="shared" si="3"/>
        <v>0.21</v>
      </c>
    </row>
    <row r="120" spans="1:8" ht="15.75" customHeight="1">
      <c r="A120" s="8"/>
      <c r="B120" s="87">
        <v>45669</v>
      </c>
      <c r="C120" s="85" t="s">
        <v>5148</v>
      </c>
      <c r="D120" s="86" t="s">
        <v>5985</v>
      </c>
      <c r="E120" s="6">
        <v>-2.99</v>
      </c>
      <c r="F120" s="48">
        <v>2</v>
      </c>
      <c r="G120" s="6">
        <f t="shared" si="2"/>
        <v>-1.4950000000000001</v>
      </c>
      <c r="H120" s="58">
        <f t="shared" si="3"/>
        <v>-1.4950000000000001</v>
      </c>
    </row>
    <row r="121" spans="1:8" ht="15.75" customHeight="1">
      <c r="A121" s="8" t="s">
        <v>2658</v>
      </c>
      <c r="B121" s="84">
        <v>45642</v>
      </c>
      <c r="C121" s="85" t="s">
        <v>5986</v>
      </c>
      <c r="D121" s="93" t="s">
        <v>5987</v>
      </c>
      <c r="E121" s="6">
        <v>-161.43</v>
      </c>
      <c r="F121" s="48">
        <v>1</v>
      </c>
      <c r="G121" s="6">
        <f t="shared" si="2"/>
        <v>-161.43</v>
      </c>
      <c r="H121" s="58">
        <f t="shared" si="3"/>
        <v>0</v>
      </c>
    </row>
    <row r="122" spans="1:8" ht="15.75" customHeight="1">
      <c r="A122" s="8"/>
      <c r="B122" s="87"/>
      <c r="C122" s="85"/>
      <c r="D122" s="86"/>
      <c r="E122" s="6"/>
      <c r="F122" s="48"/>
      <c r="G122" s="6"/>
      <c r="H122" s="58"/>
    </row>
    <row r="123" spans="1:8" ht="15.75" customHeight="1">
      <c r="A123" s="8"/>
      <c r="B123" s="84"/>
      <c r="C123" s="85"/>
      <c r="D123" s="86"/>
      <c r="E123" s="6"/>
      <c r="F123" s="48"/>
      <c r="G123" s="6"/>
      <c r="H123" s="58"/>
    </row>
    <row r="124" spans="1:8" ht="15.75" customHeight="1">
      <c r="A124" s="8"/>
      <c r="B124" s="73"/>
      <c r="C124" s="80"/>
      <c r="D124" s="75"/>
      <c r="E124" s="6"/>
      <c r="F124" s="48"/>
      <c r="G124" s="6"/>
      <c r="H124" s="58"/>
    </row>
    <row r="125" spans="1:8" ht="15.75" customHeight="1">
      <c r="A125" s="8"/>
      <c r="B125" s="87"/>
      <c r="C125" s="85"/>
      <c r="D125" s="86"/>
      <c r="E125" s="6"/>
      <c r="F125" s="48"/>
      <c r="G125" s="6"/>
      <c r="H125" s="58"/>
    </row>
    <row r="126" spans="1:8" ht="15.75" customHeight="1">
      <c r="A126" s="8"/>
      <c r="B126" s="84"/>
      <c r="C126" s="85"/>
      <c r="D126" s="86"/>
      <c r="E126" s="6"/>
      <c r="F126" s="48"/>
      <c r="G126" s="6"/>
      <c r="H126" s="58"/>
    </row>
    <row r="127" spans="1:8" ht="15.75" customHeight="1">
      <c r="A127" s="8"/>
      <c r="B127" s="87"/>
      <c r="C127" s="85"/>
      <c r="D127" s="86"/>
      <c r="E127" s="6"/>
      <c r="F127" s="48"/>
      <c r="G127" s="6"/>
      <c r="H127" s="58"/>
    </row>
    <row r="128" spans="1:8" ht="15.75" customHeight="1">
      <c r="A128" s="8"/>
      <c r="B128" s="73"/>
      <c r="C128" s="80"/>
      <c r="D128" s="75"/>
      <c r="E128" s="6"/>
      <c r="F128" s="48"/>
      <c r="G128" s="6"/>
      <c r="H128" s="58"/>
    </row>
    <row r="129" spans="1:8" ht="15.75" customHeight="1">
      <c r="A129" s="8"/>
      <c r="B129" s="73"/>
      <c r="C129" s="80"/>
      <c r="D129" s="75"/>
      <c r="E129" s="6"/>
      <c r="F129" s="48"/>
      <c r="G129" s="6"/>
      <c r="H129" s="58"/>
    </row>
    <row r="130" spans="1:8" ht="15.75" customHeight="1">
      <c r="A130" s="8"/>
      <c r="B130" s="73"/>
      <c r="C130" s="80"/>
      <c r="D130" s="75"/>
      <c r="E130" s="6"/>
      <c r="F130" s="48"/>
      <c r="G130" s="6"/>
      <c r="H130" s="58"/>
    </row>
    <row r="131" spans="1:8" ht="15.75" customHeight="1">
      <c r="A131" s="8"/>
      <c r="B131" s="83"/>
      <c r="C131" s="80"/>
      <c r="D131" s="75"/>
      <c r="E131" s="6"/>
      <c r="F131" s="48"/>
      <c r="G131" s="6"/>
      <c r="H131" s="58"/>
    </row>
    <row r="132" spans="1:8" ht="15.75" customHeight="1">
      <c r="A132" s="8"/>
      <c r="B132" s="76"/>
      <c r="C132" s="80"/>
      <c r="D132" s="75"/>
      <c r="E132" s="6"/>
      <c r="F132" s="48"/>
      <c r="G132" s="6"/>
      <c r="H132" s="58"/>
    </row>
    <row r="133" spans="1:8" ht="15.75" customHeight="1">
      <c r="A133" s="8"/>
      <c r="B133" s="76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3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6"/>
      <c r="C138" s="80"/>
      <c r="D138" s="75"/>
      <c r="E138" s="6"/>
      <c r="F138" s="48"/>
      <c r="G138" s="6"/>
      <c r="H138" s="58"/>
    </row>
    <row r="139" spans="1:8" ht="15.75" customHeight="1">
      <c r="A139" s="8"/>
      <c r="B139" s="73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6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6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6"/>
      <c r="C142" s="80"/>
      <c r="D142" s="75"/>
      <c r="E142" s="6"/>
      <c r="F142" s="49"/>
      <c r="G142" s="6"/>
      <c r="H142" s="58"/>
    </row>
    <row r="143" spans="1:8" ht="15.75" customHeight="1">
      <c r="A143" s="8"/>
      <c r="B143" s="8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3"/>
      <c r="C144" s="80"/>
      <c r="D144" s="75"/>
      <c r="E144" s="6"/>
      <c r="F144" s="49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3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2"/>
      <c r="D147" s="77"/>
      <c r="E147" s="6"/>
      <c r="F147" s="48"/>
      <c r="G147" s="6"/>
      <c r="H147" s="58"/>
    </row>
    <row r="148" spans="1:8" ht="15.75" customHeight="1">
      <c r="A148" s="8"/>
      <c r="B148" s="76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6"/>
      <c r="C150" s="80"/>
      <c r="D150" s="77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5"/>
      <c r="E153" s="6"/>
      <c r="F153" s="49"/>
      <c r="G153" s="6"/>
      <c r="H153" s="58"/>
    </row>
    <row r="154" spans="1:8" ht="15.75" customHeight="1">
      <c r="A154" s="8"/>
      <c r="B154" s="33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8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69"/>
      <c r="E166" s="6"/>
      <c r="F166" s="49"/>
      <c r="G166" s="6"/>
      <c r="H166" s="58"/>
    </row>
    <row r="167" spans="2:8" ht="15.75" customHeight="1">
      <c r="B167" s="33"/>
      <c r="E167" s="6"/>
      <c r="F167" s="49"/>
      <c r="G167" s="6"/>
      <c r="H167" s="58"/>
    </row>
    <row r="168" spans="2:8" ht="15.75" customHeight="1">
      <c r="F168" s="49"/>
      <c r="G168" s="6"/>
      <c r="H168" s="58"/>
    </row>
    <row r="169" spans="2:8" ht="15.75" customHeight="1">
      <c r="F169" s="49"/>
      <c r="G169" s="6"/>
      <c r="H169" s="58"/>
    </row>
    <row r="170" spans="2:8" ht="15.75" customHeight="1">
      <c r="F170" s="49"/>
      <c r="G170" s="6"/>
      <c r="H170" s="58"/>
    </row>
    <row r="171" spans="2:8" ht="15.75" customHeight="1">
      <c r="F171" s="49"/>
      <c r="G171" s="6"/>
      <c r="H171" s="58"/>
    </row>
    <row r="172" spans="2:8" ht="15.75" customHeight="1">
      <c r="F172" s="49"/>
      <c r="G172" s="6"/>
      <c r="H172" s="58"/>
    </row>
    <row r="173" spans="2:8" ht="15.75" customHeight="1">
      <c r="F173" s="49"/>
      <c r="G173" s="6"/>
      <c r="H173" s="58"/>
    </row>
    <row r="174" spans="2:8" ht="15.75" customHeight="1">
      <c r="F174" s="49"/>
      <c r="G174" s="13"/>
      <c r="H174" s="58"/>
    </row>
    <row r="175" spans="2:8" ht="15.75" customHeight="1">
      <c r="F175" s="49"/>
      <c r="G175" s="13"/>
      <c r="H175" s="58"/>
    </row>
    <row r="176" spans="2:8" ht="15.75" customHeight="1">
      <c r="F176" s="49"/>
      <c r="G176" s="13"/>
      <c r="H176" s="58"/>
    </row>
    <row r="177" spans="6:8" ht="15.75" customHeight="1">
      <c r="F177" s="49"/>
      <c r="G177" s="13"/>
      <c r="H177" s="58"/>
    </row>
    <row r="178" spans="6:8" ht="15.75" customHeight="1">
      <c r="F178" s="49"/>
      <c r="G178" s="13"/>
      <c r="H178" s="58"/>
    </row>
    <row r="179" spans="6:8" ht="15.75" customHeight="1">
      <c r="F179" s="49"/>
      <c r="G179" s="13"/>
      <c r="H179" s="58"/>
    </row>
    <row r="180" spans="6:8" ht="15.75" customHeight="1">
      <c r="F180" s="49"/>
      <c r="G180" s="13"/>
      <c r="H180" s="58"/>
    </row>
    <row r="181" spans="6:8" ht="15.75" customHeight="1">
      <c r="F181" s="49"/>
      <c r="G181" s="13"/>
      <c r="H181" s="58"/>
    </row>
    <row r="182" spans="6:8" ht="15.75" customHeight="1">
      <c r="F182" s="49"/>
      <c r="G182" s="13"/>
      <c r="H182" s="58"/>
    </row>
    <row r="183" spans="6:8" ht="15.75" customHeight="1">
      <c r="F183" s="49"/>
      <c r="G183" s="13"/>
      <c r="H183" s="58"/>
    </row>
    <row r="184" spans="6:8" ht="15.75" customHeight="1">
      <c r="F184" s="49"/>
      <c r="G184" s="13"/>
      <c r="H184" s="58"/>
    </row>
    <row r="185" spans="6:8" ht="15.75" customHeight="1">
      <c r="F185" s="49"/>
      <c r="G185" s="13"/>
      <c r="H185" s="58"/>
    </row>
    <row r="186" spans="6:8" ht="15.75" customHeight="1">
      <c r="F186" s="49"/>
      <c r="G186" s="13"/>
      <c r="H186" s="58"/>
    </row>
    <row r="187" spans="6:8" ht="15.75" customHeight="1">
      <c r="F187" s="49"/>
      <c r="G187" s="13"/>
      <c r="H187" s="58"/>
    </row>
    <row r="188" spans="6:8" ht="15.75" customHeight="1">
      <c r="F188" s="49"/>
      <c r="G188" s="13"/>
      <c r="H188" s="58"/>
    </row>
    <row r="189" spans="6:8" ht="15.75" customHeight="1">
      <c r="F189" s="49"/>
      <c r="G189" s="13"/>
      <c r="H189" s="58"/>
    </row>
    <row r="190" spans="6:8" ht="15.75" customHeight="1">
      <c r="F190" s="49"/>
      <c r="G190" s="13"/>
      <c r="H190" s="58"/>
    </row>
    <row r="191" spans="6:8" ht="15.75" customHeight="1">
      <c r="F191" s="49"/>
      <c r="G191" s="13"/>
      <c r="H191" s="58"/>
    </row>
    <row r="192" spans="6:8" ht="15.75" customHeight="1">
      <c r="F192" s="49"/>
      <c r="G192" s="13"/>
      <c r="H192" s="58"/>
    </row>
    <row r="193" spans="6:8" ht="15.75" customHeight="1">
      <c r="F193" s="49"/>
      <c r="G193" s="13"/>
      <c r="H193" s="58"/>
    </row>
    <row r="194" spans="6:8" ht="15.75" customHeight="1">
      <c r="F194" s="49"/>
      <c r="G194" s="13"/>
      <c r="H194" s="58"/>
    </row>
    <row r="195" spans="6:8" ht="15.75" customHeight="1">
      <c r="F195" s="49"/>
      <c r="G195" s="13"/>
      <c r="H195" s="58"/>
    </row>
    <row r="196" spans="6:8" ht="15.75" customHeight="1">
      <c r="F196" s="49"/>
      <c r="G196" s="13"/>
      <c r="H196" s="58"/>
    </row>
    <row r="197" spans="6:8" ht="15.75" customHeight="1">
      <c r="F197" s="49"/>
      <c r="G197" s="13"/>
      <c r="H197" s="58"/>
    </row>
    <row r="198" spans="6:8" ht="15.75" customHeight="1">
      <c r="F198" s="49"/>
      <c r="G198" s="13"/>
      <c r="H198" s="58"/>
    </row>
    <row r="199" spans="6:8" ht="15.75" customHeight="1">
      <c r="F199" s="49"/>
      <c r="G199" s="13"/>
      <c r="H199" s="58"/>
    </row>
    <row r="200" spans="6:8" ht="15.75" customHeight="1">
      <c r="F200" s="49"/>
      <c r="G200" s="13"/>
      <c r="H200" s="58"/>
    </row>
    <row r="201" spans="6:8" ht="15.75" customHeight="1">
      <c r="F201" s="49"/>
      <c r="G201" s="13"/>
      <c r="H201" s="58"/>
    </row>
    <row r="202" spans="6:8" ht="15.75" customHeight="1">
      <c r="F202" s="49"/>
      <c r="G202" s="13"/>
      <c r="H202" s="58"/>
    </row>
    <row r="203" spans="6:8" ht="15.75" customHeight="1">
      <c r="F203" s="49"/>
      <c r="G203" s="13"/>
      <c r="H203" s="58"/>
    </row>
    <row r="204" spans="6:8" ht="15.75" customHeight="1">
      <c r="F204" s="49"/>
      <c r="G204" s="13"/>
      <c r="H204" s="58"/>
    </row>
    <row r="205" spans="6:8" ht="15.75" customHeight="1">
      <c r="F205" s="49"/>
      <c r="G205" s="13"/>
      <c r="H205" s="58"/>
    </row>
    <row r="206" spans="6:8" ht="15.75" customHeight="1">
      <c r="F206" s="49"/>
      <c r="G206" s="13"/>
      <c r="H206" s="58"/>
    </row>
    <row r="207" spans="6:8" ht="15.75" customHeight="1">
      <c r="F207" s="49"/>
      <c r="G207" s="13"/>
      <c r="H207" s="58"/>
    </row>
    <row r="208" spans="6:8" ht="15.75" customHeight="1">
      <c r="F208" s="49"/>
      <c r="G208" s="13"/>
      <c r="H208" s="58"/>
    </row>
    <row r="209" spans="6:8" ht="15.75" customHeight="1">
      <c r="F209" s="49"/>
      <c r="G209" s="13"/>
      <c r="H209" s="58"/>
    </row>
    <row r="210" spans="6:8" ht="15.75" customHeight="1">
      <c r="F210" s="49"/>
      <c r="G210" s="13"/>
      <c r="H210" s="58"/>
    </row>
    <row r="211" spans="6:8" ht="15.75" customHeight="1">
      <c r="F211" s="49"/>
      <c r="G211" s="13"/>
      <c r="H211" s="58"/>
    </row>
    <row r="212" spans="6:8" ht="15.75" customHeight="1">
      <c r="F212" s="49"/>
      <c r="G212" s="13"/>
      <c r="H212" s="58"/>
    </row>
    <row r="213" spans="6:8" ht="15.75" customHeight="1">
      <c r="F213" s="49"/>
      <c r="G213" s="13"/>
      <c r="H213" s="58"/>
    </row>
    <row r="214" spans="6:8" ht="15.75" customHeight="1">
      <c r="F214" s="49"/>
      <c r="G214" s="13"/>
      <c r="H214" s="58"/>
    </row>
    <row r="215" spans="6:8" ht="15.75" customHeight="1">
      <c r="F215" s="49"/>
      <c r="G215" s="13"/>
      <c r="H215" s="58"/>
    </row>
    <row r="216" spans="6:8" ht="15.75" customHeight="1">
      <c r="F216" s="49"/>
      <c r="G216" s="13"/>
      <c r="H216" s="58"/>
    </row>
    <row r="217" spans="6:8" ht="15.75" customHeight="1">
      <c r="F217" s="49"/>
      <c r="G217" s="13"/>
      <c r="H217" s="58"/>
    </row>
    <row r="218" spans="6:8" ht="15.75" customHeight="1">
      <c r="F218" s="49"/>
      <c r="G218" s="13"/>
      <c r="H218" s="58"/>
    </row>
    <row r="219" spans="6:8" ht="15.75" customHeight="1">
      <c r="F219" s="49"/>
      <c r="G219" s="13"/>
      <c r="H219" s="58"/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50000000}">
    <sortState xmlns:xlrd2="http://schemas.microsoft.com/office/spreadsheetml/2017/richdata2" ref="A2:H151">
      <sortCondition descending="1" ref="E2:E151"/>
      <sortCondition ref="B2:B151"/>
      <sortCondition ref="G2:G151"/>
      <sortCondition ref="C2:C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A815F5A5-BC50-42C6-AE60-74B3A1F5461C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dataValidations count="1">
    <dataValidation type="list" allowBlank="1" showErrorMessage="1" sqref="A3:A8 A10 A13:A17 A20:A30 A32:A35 A37 A39:A42 A44:A55 A57:A68 A71:A82 A84 A86:A93 A95:A96 A99 A101 A103:A121" xr:uid="{00000000-0002-0000-5000-000000000000}">
      <formula1>"VISA,MASTERCARD"</formula1>
    </dataValidation>
  </dataValidation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L1001"/>
  <sheetViews>
    <sheetView topLeftCell="A55" workbookViewId="0">
      <selection activeCell="C82" sqref="C82"/>
    </sheetView>
  </sheetViews>
  <sheetFormatPr defaultColWidth="14.42578125" defaultRowHeight="15" customHeight="1"/>
  <cols>
    <col min="1" max="1" width="16" customWidth="1"/>
    <col min="2" max="2" width="14.42578125" customWidth="1"/>
    <col min="3" max="3" width="60.28515625" customWidth="1"/>
    <col min="4" max="6" width="14.42578125" customWidth="1"/>
    <col min="9" max="9" width="31.5703125" customWidth="1"/>
  </cols>
  <sheetData>
    <row r="1" spans="1:12" ht="15.75">
      <c r="A1" s="8" t="s">
        <v>1550</v>
      </c>
      <c r="B1" s="8"/>
      <c r="C1" s="8"/>
      <c r="D1" s="8"/>
      <c r="E1" s="6">
        <f>SUM(E3:E204)</f>
        <v>3353.8399999999997</v>
      </c>
      <c r="F1" s="48"/>
      <c r="G1" s="70">
        <f t="shared" ref="G1:H1" si="0">SUM(G3:G204)</f>
        <v>1266.1550000000002</v>
      </c>
      <c r="H1" s="71">
        <f t="shared" si="0"/>
        <v>2087.6849999999999</v>
      </c>
      <c r="I1" s="31" t="s">
        <v>1864</v>
      </c>
      <c r="J1" s="31">
        <f>G1*1</f>
        <v>1266.1550000000002</v>
      </c>
      <c r="K1" s="31">
        <f>SUM(G1:H1)-J1</f>
        <v>2087.6849999999999</v>
      </c>
      <c r="L1" s="31">
        <f>SUM(J1:K1)</f>
        <v>3353.84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1573.6550000000002</v>
      </c>
      <c r="K2" s="31">
        <f>K1+K6+K7</f>
        <v>2395.1849999999999</v>
      </c>
      <c r="L2" s="31">
        <f>SUM(J2:K2)</f>
        <v>3968.84</v>
      </c>
    </row>
    <row r="3" spans="1:12" ht="15.75">
      <c r="A3" s="8"/>
      <c r="B3" s="76">
        <v>45691</v>
      </c>
      <c r="C3" s="80" t="s">
        <v>3397</v>
      </c>
      <c r="D3" s="75" t="s">
        <v>3405</v>
      </c>
      <c r="E3" s="6">
        <f t="shared" ref="E3:E37" si="1">MID(D3,3,LEN(D3)-2)+0</f>
        <v>71.2</v>
      </c>
      <c r="F3" s="48">
        <v>2</v>
      </c>
      <c r="G3" s="6">
        <f t="shared" ref="G3:G88" si="2">IFERROR(E3/F3,"")</f>
        <v>35.6</v>
      </c>
      <c r="H3" s="58">
        <f t="shared" ref="H3:H88" si="3">IF(F3=0,E3,E3-G3)</f>
        <v>35.6</v>
      </c>
      <c r="I3" s="60" t="s">
        <v>1868</v>
      </c>
      <c r="J3" s="61">
        <f>J1-J7+J6</f>
        <v>1573.6550000000002</v>
      </c>
      <c r="K3" s="32"/>
      <c r="L3" s="32"/>
    </row>
    <row r="4" spans="1:12" ht="15.75">
      <c r="A4" s="8"/>
      <c r="B4" s="73">
        <v>45691</v>
      </c>
      <c r="C4" s="80" t="s">
        <v>3169</v>
      </c>
      <c r="D4" s="75" t="s">
        <v>5988</v>
      </c>
      <c r="E4" s="6">
        <f t="shared" si="1"/>
        <v>22.18</v>
      </c>
      <c r="F4" s="48">
        <v>2</v>
      </c>
      <c r="G4" s="6">
        <f t="shared" si="2"/>
        <v>11.09</v>
      </c>
      <c r="H4" s="58">
        <f t="shared" si="3"/>
        <v>11.09</v>
      </c>
    </row>
    <row r="5" spans="1:12" ht="15.75">
      <c r="A5" s="8"/>
      <c r="B5" s="76">
        <v>45691</v>
      </c>
      <c r="C5" s="80" t="s">
        <v>3397</v>
      </c>
      <c r="D5" s="75" t="s">
        <v>3299</v>
      </c>
      <c r="E5" s="6">
        <f t="shared" si="1"/>
        <v>8.6999999999999993</v>
      </c>
      <c r="F5" s="48">
        <v>2</v>
      </c>
      <c r="G5" s="6">
        <f t="shared" si="2"/>
        <v>4.3499999999999996</v>
      </c>
      <c r="H5" s="58">
        <f t="shared" si="3"/>
        <v>4.3499999999999996</v>
      </c>
      <c r="I5" s="32" t="s">
        <v>4552</v>
      </c>
      <c r="J5" s="32">
        <f>615</f>
        <v>615</v>
      </c>
      <c r="K5" s="32"/>
    </row>
    <row r="6" spans="1:12" ht="15.75">
      <c r="A6" s="8"/>
      <c r="B6" s="73">
        <v>45691</v>
      </c>
      <c r="C6" s="80" t="s">
        <v>3397</v>
      </c>
      <c r="D6" s="75" t="s">
        <v>5989</v>
      </c>
      <c r="E6" s="6">
        <f t="shared" si="1"/>
        <v>14.36</v>
      </c>
      <c r="F6" s="48">
        <v>2</v>
      </c>
      <c r="G6" s="6">
        <f t="shared" si="2"/>
        <v>7.18</v>
      </c>
      <c r="H6" s="58">
        <f t="shared" si="3"/>
        <v>7.18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/>
      <c r="B7" s="73">
        <v>45692</v>
      </c>
      <c r="C7" s="80" t="s">
        <v>4517</v>
      </c>
      <c r="D7" s="75" t="s">
        <v>5026</v>
      </c>
      <c r="E7" s="6">
        <f t="shared" si="1"/>
        <v>51.86</v>
      </c>
      <c r="F7" s="48">
        <v>2</v>
      </c>
      <c r="G7" s="6">
        <f t="shared" si="2"/>
        <v>25.93</v>
      </c>
      <c r="H7" s="58">
        <f t="shared" si="3"/>
        <v>25.93</v>
      </c>
      <c r="I7" s="1" t="s">
        <v>1809</v>
      </c>
      <c r="J7" s="1">
        <v>0</v>
      </c>
      <c r="K7" s="1">
        <v>0</v>
      </c>
    </row>
    <row r="8" spans="1:12" ht="15.75">
      <c r="A8" s="8"/>
      <c r="B8" s="73">
        <v>45693</v>
      </c>
      <c r="C8" s="80" t="s">
        <v>5990</v>
      </c>
      <c r="D8" s="75" t="s">
        <v>2832</v>
      </c>
      <c r="E8" s="6">
        <f t="shared" si="1"/>
        <v>15.13</v>
      </c>
      <c r="F8" s="48">
        <v>2</v>
      </c>
      <c r="G8" s="6">
        <f t="shared" si="2"/>
        <v>7.5650000000000004</v>
      </c>
      <c r="H8" s="58">
        <f t="shared" si="3"/>
        <v>7.5650000000000004</v>
      </c>
      <c r="I8" s="1" t="s">
        <v>1811</v>
      </c>
      <c r="J8" s="16">
        <v>5598</v>
      </c>
      <c r="K8" s="17">
        <v>0.6</v>
      </c>
    </row>
    <row r="9" spans="1:12" ht="15.75">
      <c r="A9" s="8"/>
      <c r="B9" s="76">
        <v>45693</v>
      </c>
      <c r="C9" s="80" t="s">
        <v>5466</v>
      </c>
      <c r="D9" s="75" t="s">
        <v>5949</v>
      </c>
      <c r="E9" s="6">
        <f t="shared" si="1"/>
        <v>25.46</v>
      </c>
      <c r="F9" s="48">
        <v>2</v>
      </c>
      <c r="G9" s="6">
        <f t="shared" si="2"/>
        <v>12.73</v>
      </c>
      <c r="H9" s="58">
        <f t="shared" si="3"/>
        <v>12.73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73">
        <v>45693</v>
      </c>
      <c r="C10" s="80" t="s">
        <v>5466</v>
      </c>
      <c r="D10" s="75" t="s">
        <v>5949</v>
      </c>
      <c r="E10" s="6">
        <f t="shared" si="1"/>
        <v>25.46</v>
      </c>
      <c r="F10" s="48">
        <v>2</v>
      </c>
      <c r="G10" s="6">
        <f t="shared" si="2"/>
        <v>12.73</v>
      </c>
      <c r="H10" s="58">
        <f t="shared" si="3"/>
        <v>12.73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/>
      <c r="B11" s="73">
        <v>45693</v>
      </c>
      <c r="C11" s="80" t="s">
        <v>5991</v>
      </c>
      <c r="D11" s="75" t="s">
        <v>4337</v>
      </c>
      <c r="E11" s="6">
        <f t="shared" si="1"/>
        <v>2.38</v>
      </c>
      <c r="F11" s="48">
        <v>0</v>
      </c>
      <c r="G11" s="6" t="str">
        <f t="shared" si="2"/>
        <v/>
      </c>
      <c r="H11" s="58">
        <f t="shared" si="3"/>
        <v>2.38</v>
      </c>
    </row>
    <row r="12" spans="1:12" ht="15.75">
      <c r="A12" s="8"/>
      <c r="B12" s="73">
        <v>45693</v>
      </c>
      <c r="C12" s="80" t="s">
        <v>5992</v>
      </c>
      <c r="D12" s="75" t="s">
        <v>557</v>
      </c>
      <c r="E12" s="6">
        <f t="shared" si="1"/>
        <v>18</v>
      </c>
      <c r="F12" s="48">
        <v>2</v>
      </c>
      <c r="G12" s="6">
        <f t="shared" si="2"/>
        <v>9</v>
      </c>
      <c r="H12" s="58">
        <f t="shared" si="3"/>
        <v>9</v>
      </c>
      <c r="I12" s="1" t="s">
        <v>1818</v>
      </c>
      <c r="J12" s="16">
        <f>J8-K2</f>
        <v>3202.8150000000001</v>
      </c>
      <c r="K12" s="17">
        <f t="shared" ref="K12:K13" si="4">J12/J8</f>
        <v>0.5721355841371919</v>
      </c>
    </row>
    <row r="13" spans="1:12" ht="15.75">
      <c r="A13" s="8"/>
      <c r="B13" s="76">
        <v>45693</v>
      </c>
      <c r="C13" s="80" t="s">
        <v>2404</v>
      </c>
      <c r="D13" s="75" t="s">
        <v>5993</v>
      </c>
      <c r="E13" s="6">
        <f t="shared" si="1"/>
        <v>169</v>
      </c>
      <c r="F13" s="48">
        <v>0</v>
      </c>
      <c r="G13" s="6" t="str">
        <f t="shared" si="2"/>
        <v/>
      </c>
      <c r="H13" s="58">
        <f t="shared" si="3"/>
        <v>169</v>
      </c>
      <c r="I13" s="1" t="s">
        <v>1821</v>
      </c>
      <c r="J13" s="16">
        <f>J9-J2</f>
        <v>2381.5949999999998</v>
      </c>
      <c r="K13" s="17">
        <f t="shared" si="4"/>
        <v>0.60213513684343589</v>
      </c>
    </row>
    <row r="14" spans="1:12" ht="15.75">
      <c r="A14" s="8"/>
      <c r="B14" s="73">
        <v>45694</v>
      </c>
      <c r="C14" s="80" t="s">
        <v>5994</v>
      </c>
      <c r="D14" s="75" t="s">
        <v>3137</v>
      </c>
      <c r="E14" s="6">
        <f t="shared" si="1"/>
        <v>2.99</v>
      </c>
      <c r="F14" s="48">
        <v>0</v>
      </c>
      <c r="G14" s="6" t="str">
        <f t="shared" si="2"/>
        <v/>
      </c>
      <c r="H14" s="58">
        <f t="shared" si="3"/>
        <v>2.99</v>
      </c>
    </row>
    <row r="15" spans="1:12" ht="15.75">
      <c r="A15" s="8"/>
      <c r="B15" s="73">
        <v>45694</v>
      </c>
      <c r="C15" s="80" t="s">
        <v>5995</v>
      </c>
      <c r="D15" s="75" t="s">
        <v>2130</v>
      </c>
      <c r="E15" s="6">
        <f t="shared" si="1"/>
        <v>13.7</v>
      </c>
      <c r="F15" s="48">
        <v>2</v>
      </c>
      <c r="G15" s="6">
        <f t="shared" si="2"/>
        <v>6.85</v>
      </c>
      <c r="H15" s="58">
        <f t="shared" si="3"/>
        <v>6.85</v>
      </c>
    </row>
    <row r="16" spans="1:12" ht="15.75">
      <c r="A16" s="8"/>
      <c r="B16" s="76">
        <v>45694</v>
      </c>
      <c r="C16" s="80" t="s">
        <v>4889</v>
      </c>
      <c r="D16" s="75" t="s">
        <v>471</v>
      </c>
      <c r="E16" s="6">
        <f t="shared" si="1"/>
        <v>20</v>
      </c>
      <c r="F16" s="48">
        <v>0</v>
      </c>
      <c r="G16" s="6" t="str">
        <f t="shared" si="2"/>
        <v/>
      </c>
      <c r="H16" s="58">
        <f t="shared" si="3"/>
        <v>20</v>
      </c>
    </row>
    <row r="17" spans="1:10" ht="15.75">
      <c r="A17" s="8"/>
      <c r="B17" s="73">
        <v>45695</v>
      </c>
      <c r="C17" s="80" t="s">
        <v>4738</v>
      </c>
      <c r="D17" s="75" t="s">
        <v>1114</v>
      </c>
      <c r="E17" s="6">
        <f t="shared" si="1"/>
        <v>3.6</v>
      </c>
      <c r="F17" s="48">
        <v>0</v>
      </c>
      <c r="G17" s="6" t="str">
        <f t="shared" si="2"/>
        <v/>
      </c>
      <c r="H17" s="58">
        <f t="shared" si="3"/>
        <v>3.6</v>
      </c>
      <c r="J17" s="47">
        <f>J3-8319.83</f>
        <v>-6746.1749999999993</v>
      </c>
    </row>
    <row r="18" spans="1:10" ht="15.75">
      <c r="A18" s="8"/>
      <c r="B18" s="76">
        <v>45695</v>
      </c>
      <c r="C18" s="80" t="s">
        <v>5996</v>
      </c>
      <c r="D18" s="77" t="s">
        <v>5997</v>
      </c>
      <c r="E18" s="6">
        <f t="shared" si="1"/>
        <v>84.5</v>
      </c>
      <c r="F18" s="48">
        <v>2</v>
      </c>
      <c r="G18" s="6">
        <f t="shared" si="2"/>
        <v>42.25</v>
      </c>
      <c r="H18" s="58">
        <f t="shared" si="3"/>
        <v>42.25</v>
      </c>
    </row>
    <row r="19" spans="1:10" ht="15.75">
      <c r="A19" s="8"/>
      <c r="B19" s="73">
        <v>45695</v>
      </c>
      <c r="C19" s="80" t="s">
        <v>3916</v>
      </c>
      <c r="D19" s="75" t="s">
        <v>749</v>
      </c>
      <c r="E19" s="6">
        <f t="shared" si="1"/>
        <v>70</v>
      </c>
      <c r="F19" s="48">
        <v>2</v>
      </c>
      <c r="G19" s="6">
        <f t="shared" si="2"/>
        <v>35</v>
      </c>
      <c r="H19" s="58">
        <f t="shared" si="3"/>
        <v>35</v>
      </c>
    </row>
    <row r="20" spans="1:10" ht="15.75">
      <c r="A20" s="8"/>
      <c r="B20" s="73">
        <v>45695</v>
      </c>
      <c r="C20" s="80" t="s">
        <v>5616</v>
      </c>
      <c r="D20" s="75" t="s">
        <v>5998</v>
      </c>
      <c r="E20" s="6">
        <f t="shared" si="1"/>
        <v>160.66999999999999</v>
      </c>
      <c r="F20" s="48">
        <v>2</v>
      </c>
      <c r="G20" s="6">
        <f t="shared" si="2"/>
        <v>80.334999999999994</v>
      </c>
      <c r="H20" s="58">
        <f t="shared" si="3"/>
        <v>80.334999999999994</v>
      </c>
    </row>
    <row r="21" spans="1:10" ht="15.75" customHeight="1">
      <c r="A21" s="8"/>
      <c r="B21" s="73">
        <v>45695</v>
      </c>
      <c r="C21" s="80" t="s">
        <v>5999</v>
      </c>
      <c r="D21" s="75" t="s">
        <v>1529</v>
      </c>
      <c r="E21" s="6">
        <f t="shared" si="1"/>
        <v>7</v>
      </c>
      <c r="F21" s="48">
        <v>1</v>
      </c>
      <c r="G21" s="6">
        <f t="shared" si="2"/>
        <v>7</v>
      </c>
      <c r="H21" s="58">
        <f t="shared" si="3"/>
        <v>0</v>
      </c>
    </row>
    <row r="22" spans="1:10" ht="15.75" customHeight="1">
      <c r="A22" s="8"/>
      <c r="B22" s="73">
        <v>45695</v>
      </c>
      <c r="C22" s="80" t="s">
        <v>3397</v>
      </c>
      <c r="D22" s="75" t="s">
        <v>5654</v>
      </c>
      <c r="E22" s="6">
        <f t="shared" si="1"/>
        <v>13.71</v>
      </c>
      <c r="F22" s="48">
        <v>2</v>
      </c>
      <c r="G22" s="6">
        <f t="shared" si="2"/>
        <v>6.8550000000000004</v>
      </c>
      <c r="H22" s="58">
        <f t="shared" si="3"/>
        <v>6.8550000000000004</v>
      </c>
      <c r="J22" s="36"/>
    </row>
    <row r="23" spans="1:10" ht="15.75" customHeight="1">
      <c r="A23" s="8"/>
      <c r="B23" s="76">
        <v>45696</v>
      </c>
      <c r="C23" s="80" t="s">
        <v>6000</v>
      </c>
      <c r="D23" s="77" t="s">
        <v>6001</v>
      </c>
      <c r="E23" s="6">
        <f t="shared" si="1"/>
        <v>124.1</v>
      </c>
      <c r="F23" s="48">
        <v>2</v>
      </c>
      <c r="G23" s="6">
        <f t="shared" si="2"/>
        <v>62.05</v>
      </c>
      <c r="H23" s="58">
        <f t="shared" si="3"/>
        <v>62.05</v>
      </c>
      <c r="J23" s="36"/>
    </row>
    <row r="24" spans="1:10" ht="15.75" customHeight="1">
      <c r="A24" s="8"/>
      <c r="B24" s="73">
        <v>45696</v>
      </c>
      <c r="C24" s="82" t="s">
        <v>2438</v>
      </c>
      <c r="D24" s="77" t="s">
        <v>5141</v>
      </c>
      <c r="E24" s="6">
        <f t="shared" si="1"/>
        <v>25.98</v>
      </c>
      <c r="F24" s="48">
        <v>2</v>
      </c>
      <c r="G24" s="6">
        <f t="shared" si="2"/>
        <v>12.99</v>
      </c>
      <c r="H24" s="58">
        <f t="shared" si="3"/>
        <v>12.99</v>
      </c>
    </row>
    <row r="25" spans="1:10" ht="15.75" customHeight="1">
      <c r="A25" s="8"/>
      <c r="B25" s="76">
        <v>45696</v>
      </c>
      <c r="C25" s="80" t="s">
        <v>6002</v>
      </c>
      <c r="D25" s="75" t="s">
        <v>5423</v>
      </c>
      <c r="E25" s="6">
        <f t="shared" si="1"/>
        <v>6.54</v>
      </c>
      <c r="F25" s="48">
        <v>2</v>
      </c>
      <c r="G25" s="6">
        <f t="shared" si="2"/>
        <v>3.27</v>
      </c>
      <c r="H25" s="58">
        <f t="shared" si="3"/>
        <v>3.27</v>
      </c>
    </row>
    <row r="26" spans="1:10" ht="15.75" customHeight="1">
      <c r="A26" s="8"/>
      <c r="B26" s="76">
        <v>45696</v>
      </c>
      <c r="C26" s="80" t="s">
        <v>6003</v>
      </c>
      <c r="D26" s="75" t="s">
        <v>790</v>
      </c>
      <c r="E26" s="6">
        <f t="shared" si="1"/>
        <v>14.9</v>
      </c>
      <c r="F26" s="48">
        <v>2</v>
      </c>
      <c r="G26" s="6">
        <f t="shared" si="2"/>
        <v>7.45</v>
      </c>
      <c r="H26" s="58">
        <f t="shared" si="3"/>
        <v>7.45</v>
      </c>
    </row>
    <row r="27" spans="1:10" ht="15.75" customHeight="1">
      <c r="A27" s="8"/>
      <c r="B27" s="76">
        <v>45697</v>
      </c>
      <c r="C27" s="80" t="s">
        <v>6004</v>
      </c>
      <c r="D27" s="75" t="s">
        <v>385</v>
      </c>
      <c r="E27" s="6">
        <f t="shared" si="1"/>
        <v>0.8</v>
      </c>
      <c r="F27" s="48">
        <v>2</v>
      </c>
      <c r="G27" s="6">
        <f t="shared" si="2"/>
        <v>0.4</v>
      </c>
      <c r="H27" s="58">
        <f t="shared" si="3"/>
        <v>0.4</v>
      </c>
    </row>
    <row r="28" spans="1:10" ht="15.75" customHeight="1">
      <c r="A28" s="8"/>
      <c r="B28" s="76">
        <v>45698</v>
      </c>
      <c r="C28" s="80" t="s">
        <v>2404</v>
      </c>
      <c r="D28" s="75" t="s">
        <v>6005</v>
      </c>
      <c r="E28" s="6">
        <f t="shared" si="1"/>
        <v>131.75</v>
      </c>
      <c r="F28" s="48">
        <v>0</v>
      </c>
      <c r="G28" s="6" t="str">
        <f t="shared" si="2"/>
        <v/>
      </c>
      <c r="H28" s="58">
        <f t="shared" si="3"/>
        <v>131.75</v>
      </c>
    </row>
    <row r="29" spans="1:10" ht="15.75" customHeight="1">
      <c r="A29" s="8"/>
      <c r="B29" s="76">
        <v>45698</v>
      </c>
      <c r="C29" s="80" t="s">
        <v>2823</v>
      </c>
      <c r="D29" s="75" t="s">
        <v>346</v>
      </c>
      <c r="E29" s="6">
        <f t="shared" si="1"/>
        <v>2.5</v>
      </c>
      <c r="F29" s="48">
        <v>2</v>
      </c>
      <c r="G29" s="6">
        <f t="shared" si="2"/>
        <v>1.25</v>
      </c>
      <c r="H29" s="58">
        <f t="shared" si="3"/>
        <v>1.25</v>
      </c>
    </row>
    <row r="30" spans="1:10" ht="15.75" customHeight="1">
      <c r="A30" s="8"/>
      <c r="B30" s="73">
        <v>45698</v>
      </c>
      <c r="C30" s="80" t="s">
        <v>4075</v>
      </c>
      <c r="D30" s="75" t="s">
        <v>25</v>
      </c>
      <c r="E30" s="6">
        <f t="shared" si="1"/>
        <v>11.9</v>
      </c>
      <c r="F30" s="48">
        <v>2</v>
      </c>
      <c r="G30" s="6">
        <f t="shared" si="2"/>
        <v>5.95</v>
      </c>
      <c r="H30" s="58">
        <f t="shared" si="3"/>
        <v>5.95</v>
      </c>
    </row>
    <row r="31" spans="1:10" ht="15.75" customHeight="1">
      <c r="A31" s="8"/>
      <c r="B31" s="73">
        <v>45698</v>
      </c>
      <c r="C31" s="80" t="s">
        <v>2889</v>
      </c>
      <c r="D31" s="75" t="s">
        <v>6006</v>
      </c>
      <c r="E31" s="6">
        <f t="shared" si="1"/>
        <v>11.39</v>
      </c>
      <c r="F31" s="48">
        <v>2</v>
      </c>
      <c r="G31" s="6">
        <f t="shared" si="2"/>
        <v>5.6950000000000003</v>
      </c>
      <c r="H31" s="58">
        <f t="shared" si="3"/>
        <v>5.6950000000000003</v>
      </c>
    </row>
    <row r="32" spans="1:10" ht="15.75" customHeight="1">
      <c r="A32" s="8"/>
      <c r="B32" s="73">
        <v>45699</v>
      </c>
      <c r="C32" s="80" t="s">
        <v>5734</v>
      </c>
      <c r="D32" s="75" t="s">
        <v>71</v>
      </c>
      <c r="E32" s="6">
        <f t="shared" si="1"/>
        <v>1.3</v>
      </c>
      <c r="F32" s="48">
        <v>2</v>
      </c>
      <c r="G32" s="6">
        <f t="shared" si="2"/>
        <v>0.65</v>
      </c>
      <c r="H32" s="58">
        <f t="shared" si="3"/>
        <v>0.65</v>
      </c>
    </row>
    <row r="33" spans="1:8" ht="15.75" customHeight="1">
      <c r="A33" s="8"/>
      <c r="B33" s="73">
        <v>45699</v>
      </c>
      <c r="C33" s="80" t="s">
        <v>5980</v>
      </c>
      <c r="D33" s="75" t="s">
        <v>3734</v>
      </c>
      <c r="E33" s="6">
        <f t="shared" si="1"/>
        <v>7.06</v>
      </c>
      <c r="F33" s="48">
        <v>2</v>
      </c>
      <c r="G33" s="6">
        <f t="shared" si="2"/>
        <v>3.53</v>
      </c>
      <c r="H33" s="58">
        <f t="shared" si="3"/>
        <v>3.53</v>
      </c>
    </row>
    <row r="34" spans="1:8" ht="15.75" customHeight="1">
      <c r="A34" s="8"/>
      <c r="B34" s="73">
        <v>45699</v>
      </c>
      <c r="C34" s="80" t="s">
        <v>6007</v>
      </c>
      <c r="D34" s="75" t="s">
        <v>6008</v>
      </c>
      <c r="E34" s="6">
        <f t="shared" si="1"/>
        <v>0.98</v>
      </c>
      <c r="F34" s="48">
        <v>2</v>
      </c>
      <c r="G34" s="6">
        <f t="shared" si="2"/>
        <v>0.49</v>
      </c>
      <c r="H34" s="58">
        <f t="shared" si="3"/>
        <v>0.49</v>
      </c>
    </row>
    <row r="35" spans="1:8" ht="15.75" customHeight="1">
      <c r="A35" s="8"/>
      <c r="B35" s="73">
        <v>45701</v>
      </c>
      <c r="C35" s="80" t="s">
        <v>2404</v>
      </c>
      <c r="D35" s="75" t="s">
        <v>6009</v>
      </c>
      <c r="E35" s="6">
        <f t="shared" si="1"/>
        <v>11.89</v>
      </c>
      <c r="F35" s="48">
        <v>0</v>
      </c>
      <c r="G35" s="6" t="str">
        <f t="shared" si="2"/>
        <v/>
      </c>
      <c r="H35" s="58">
        <f t="shared" si="3"/>
        <v>11.89</v>
      </c>
    </row>
    <row r="36" spans="1:8" ht="15.75" customHeight="1">
      <c r="A36" s="8"/>
      <c r="B36" s="76">
        <v>45701</v>
      </c>
      <c r="C36" s="80" t="s">
        <v>6002</v>
      </c>
      <c r="D36" s="75" t="s">
        <v>5423</v>
      </c>
      <c r="E36" s="6">
        <f t="shared" si="1"/>
        <v>6.54</v>
      </c>
      <c r="F36" s="48">
        <v>0</v>
      </c>
      <c r="G36" s="6" t="str">
        <f t="shared" si="2"/>
        <v/>
      </c>
      <c r="H36" s="58">
        <f t="shared" si="3"/>
        <v>6.54</v>
      </c>
    </row>
    <row r="37" spans="1:8" ht="15.75" customHeight="1">
      <c r="A37" s="8"/>
      <c r="B37" s="73">
        <v>45702</v>
      </c>
      <c r="C37" s="82" t="s">
        <v>1175</v>
      </c>
      <c r="D37" s="77" t="s">
        <v>517</v>
      </c>
      <c r="E37" s="6">
        <f t="shared" si="1"/>
        <v>14</v>
      </c>
      <c r="F37" s="48">
        <v>2</v>
      </c>
      <c r="G37" s="6">
        <f t="shared" si="2"/>
        <v>7</v>
      </c>
      <c r="H37" s="58">
        <f t="shared" si="3"/>
        <v>7</v>
      </c>
    </row>
    <row r="38" spans="1:8" ht="15.75" customHeight="1">
      <c r="A38" s="8"/>
      <c r="B38" s="76">
        <v>45702</v>
      </c>
      <c r="C38" s="80" t="s">
        <v>5986</v>
      </c>
      <c r="D38" s="75" t="s">
        <v>6010</v>
      </c>
      <c r="E38" s="6">
        <v>-134.9</v>
      </c>
      <c r="F38" s="48">
        <v>0</v>
      </c>
      <c r="G38" s="6" t="str">
        <f t="shared" si="2"/>
        <v/>
      </c>
      <c r="H38" s="58">
        <f t="shared" si="3"/>
        <v>-134.9</v>
      </c>
    </row>
    <row r="39" spans="1:8" ht="15.75" customHeight="1">
      <c r="A39" s="8"/>
      <c r="B39" s="73">
        <v>45702</v>
      </c>
      <c r="C39" s="80" t="s">
        <v>5986</v>
      </c>
      <c r="D39" s="75" t="s">
        <v>6011</v>
      </c>
      <c r="E39" s="6">
        <v>-154.47999999999999</v>
      </c>
      <c r="F39" s="48">
        <v>0</v>
      </c>
      <c r="G39" s="6" t="str">
        <f t="shared" si="2"/>
        <v/>
      </c>
      <c r="H39" s="58">
        <f t="shared" si="3"/>
        <v>-154.47999999999999</v>
      </c>
    </row>
    <row r="40" spans="1:8" ht="15.75" customHeight="1">
      <c r="A40" s="8"/>
      <c r="B40" s="73">
        <v>45702</v>
      </c>
      <c r="C40" s="80" t="s">
        <v>5986</v>
      </c>
      <c r="D40" s="75" t="s">
        <v>6012</v>
      </c>
      <c r="E40" s="6">
        <f t="shared" ref="E40:E83" si="5">MID(D40,3,LEN(D40)-2)+0</f>
        <v>497.78</v>
      </c>
      <c r="F40" s="48">
        <v>0</v>
      </c>
      <c r="G40" s="6" t="str">
        <f t="shared" si="2"/>
        <v/>
      </c>
      <c r="H40" s="58">
        <f t="shared" si="3"/>
        <v>497.78</v>
      </c>
    </row>
    <row r="41" spans="1:8" ht="15.75" customHeight="1">
      <c r="A41" s="8"/>
      <c r="B41" s="73">
        <v>45702</v>
      </c>
      <c r="C41" s="80" t="s">
        <v>6013</v>
      </c>
      <c r="D41" s="75" t="s">
        <v>73</v>
      </c>
      <c r="E41" s="6">
        <f t="shared" si="5"/>
        <v>1.2</v>
      </c>
      <c r="F41" s="48">
        <v>2</v>
      </c>
      <c r="G41" s="6">
        <f t="shared" si="2"/>
        <v>0.6</v>
      </c>
      <c r="H41" s="58">
        <f t="shared" si="3"/>
        <v>0.6</v>
      </c>
    </row>
    <row r="42" spans="1:8" ht="15.75" customHeight="1">
      <c r="A42" s="8"/>
      <c r="B42" s="76">
        <v>45702</v>
      </c>
      <c r="C42" s="80" t="s">
        <v>4126</v>
      </c>
      <c r="D42" s="75" t="s">
        <v>2395</v>
      </c>
      <c r="E42" s="6">
        <f t="shared" si="5"/>
        <v>15.8</v>
      </c>
      <c r="F42" s="48">
        <v>2</v>
      </c>
      <c r="G42" s="6">
        <f t="shared" si="2"/>
        <v>7.9</v>
      </c>
      <c r="H42" s="58">
        <f t="shared" si="3"/>
        <v>7.9</v>
      </c>
    </row>
    <row r="43" spans="1:8" ht="15.75" customHeight="1">
      <c r="A43" s="8"/>
      <c r="B43" s="73">
        <v>45702</v>
      </c>
      <c r="C43" s="80" t="s">
        <v>823</v>
      </c>
      <c r="D43" s="77" t="s">
        <v>6014</v>
      </c>
      <c r="E43" s="6">
        <f t="shared" si="5"/>
        <v>163.30000000000001</v>
      </c>
      <c r="F43" s="48">
        <v>2</v>
      </c>
      <c r="G43" s="6">
        <f t="shared" si="2"/>
        <v>81.650000000000006</v>
      </c>
      <c r="H43" s="58">
        <f t="shared" si="3"/>
        <v>81.650000000000006</v>
      </c>
    </row>
    <row r="44" spans="1:8" ht="15.75" customHeight="1">
      <c r="A44" s="8"/>
      <c r="B44" s="73">
        <v>45703</v>
      </c>
      <c r="C44" s="80" t="s">
        <v>5709</v>
      </c>
      <c r="D44" s="75" t="s">
        <v>1241</v>
      </c>
      <c r="E44" s="6">
        <f t="shared" si="5"/>
        <v>8.1</v>
      </c>
      <c r="F44" s="48">
        <v>2</v>
      </c>
      <c r="G44" s="6">
        <f t="shared" si="2"/>
        <v>4.05</v>
      </c>
      <c r="H44" s="58">
        <f t="shared" si="3"/>
        <v>4.05</v>
      </c>
    </row>
    <row r="45" spans="1:8" ht="15.75" customHeight="1">
      <c r="A45" s="8"/>
      <c r="B45" s="73">
        <v>45703</v>
      </c>
      <c r="C45" s="80" t="s">
        <v>5709</v>
      </c>
      <c r="D45" s="75" t="s">
        <v>1460</v>
      </c>
      <c r="E45" s="6">
        <f t="shared" si="5"/>
        <v>10.199999999999999</v>
      </c>
      <c r="F45" s="48">
        <v>2</v>
      </c>
      <c r="G45" s="6">
        <f t="shared" si="2"/>
        <v>5.0999999999999996</v>
      </c>
      <c r="H45" s="58">
        <f t="shared" si="3"/>
        <v>5.0999999999999996</v>
      </c>
    </row>
    <row r="46" spans="1:8" ht="15.75" customHeight="1">
      <c r="A46" s="8"/>
      <c r="B46" s="73">
        <v>45703</v>
      </c>
      <c r="C46" s="80" t="s">
        <v>5723</v>
      </c>
      <c r="D46" s="75" t="s">
        <v>3116</v>
      </c>
      <c r="E46" s="6">
        <f t="shared" si="5"/>
        <v>6.7</v>
      </c>
      <c r="F46" s="48">
        <v>2</v>
      </c>
      <c r="G46" s="6">
        <f t="shared" si="2"/>
        <v>3.35</v>
      </c>
      <c r="H46" s="58">
        <f t="shared" si="3"/>
        <v>3.35</v>
      </c>
    </row>
    <row r="47" spans="1:8" ht="15.75" customHeight="1">
      <c r="A47" s="8"/>
      <c r="B47" s="76">
        <v>45703</v>
      </c>
      <c r="C47" s="80" t="s">
        <v>5419</v>
      </c>
      <c r="D47" s="75" t="s">
        <v>3011</v>
      </c>
      <c r="E47" s="6">
        <f t="shared" si="5"/>
        <v>45</v>
      </c>
      <c r="F47" s="48">
        <v>2</v>
      </c>
      <c r="G47" s="6">
        <f t="shared" si="2"/>
        <v>22.5</v>
      </c>
      <c r="H47" s="58">
        <f t="shared" si="3"/>
        <v>22.5</v>
      </c>
    </row>
    <row r="48" spans="1:8" ht="15.75" customHeight="1">
      <c r="A48" s="8"/>
      <c r="B48" s="76">
        <v>45703</v>
      </c>
      <c r="C48" s="80" t="s">
        <v>3397</v>
      </c>
      <c r="D48" s="75" t="s">
        <v>2287</v>
      </c>
      <c r="E48" s="6">
        <f t="shared" si="5"/>
        <v>10.050000000000001</v>
      </c>
      <c r="F48" s="48">
        <v>2</v>
      </c>
      <c r="G48" s="6">
        <f t="shared" si="2"/>
        <v>5.0250000000000004</v>
      </c>
      <c r="H48" s="58">
        <f t="shared" si="3"/>
        <v>5.0250000000000004</v>
      </c>
    </row>
    <row r="49" spans="1:8" ht="15.75" customHeight="1">
      <c r="A49" s="8"/>
      <c r="B49" s="76">
        <v>45706</v>
      </c>
      <c r="C49" s="80" t="s">
        <v>1858</v>
      </c>
      <c r="D49" s="75" t="s">
        <v>21</v>
      </c>
      <c r="E49" s="6">
        <f t="shared" si="5"/>
        <v>19.899999999999999</v>
      </c>
      <c r="F49" s="48">
        <v>2</v>
      </c>
      <c r="G49" s="6">
        <f t="shared" si="2"/>
        <v>9.9499999999999993</v>
      </c>
      <c r="H49" s="58">
        <f t="shared" si="3"/>
        <v>9.9499999999999993</v>
      </c>
    </row>
    <row r="50" spans="1:8" ht="15.75" customHeight="1">
      <c r="A50" s="8"/>
      <c r="B50" s="76">
        <v>45706</v>
      </c>
      <c r="C50" s="80" t="s">
        <v>3397</v>
      </c>
      <c r="D50" s="75" t="s">
        <v>3149</v>
      </c>
      <c r="E50" s="6">
        <f t="shared" si="5"/>
        <v>21.6</v>
      </c>
      <c r="F50" s="48">
        <v>2</v>
      </c>
      <c r="G50" s="6">
        <f t="shared" si="2"/>
        <v>10.8</v>
      </c>
      <c r="H50" s="58">
        <f t="shared" si="3"/>
        <v>10.8</v>
      </c>
    </row>
    <row r="51" spans="1:8" ht="15.75" customHeight="1">
      <c r="A51" s="8"/>
      <c r="B51" s="76">
        <v>45706</v>
      </c>
      <c r="C51" s="80" t="s">
        <v>6015</v>
      </c>
      <c r="D51" s="75" t="s">
        <v>1531</v>
      </c>
      <c r="E51" s="6">
        <f t="shared" si="5"/>
        <v>5.76</v>
      </c>
      <c r="F51" s="48">
        <v>2</v>
      </c>
      <c r="G51" s="6">
        <f t="shared" si="2"/>
        <v>2.88</v>
      </c>
      <c r="H51" s="58">
        <f t="shared" si="3"/>
        <v>2.88</v>
      </c>
    </row>
    <row r="52" spans="1:8" ht="15.75" customHeight="1">
      <c r="A52" s="8"/>
      <c r="B52" s="76">
        <v>45706</v>
      </c>
      <c r="C52" s="80" t="s">
        <v>2096</v>
      </c>
      <c r="D52" s="75" t="s">
        <v>1122</v>
      </c>
      <c r="E52" s="6">
        <f t="shared" si="5"/>
        <v>5.0999999999999996</v>
      </c>
      <c r="F52" s="48">
        <v>2</v>
      </c>
      <c r="G52" s="6">
        <f t="shared" si="2"/>
        <v>2.5499999999999998</v>
      </c>
      <c r="H52" s="58">
        <f t="shared" si="3"/>
        <v>2.5499999999999998</v>
      </c>
    </row>
    <row r="53" spans="1:8" ht="15.75" customHeight="1">
      <c r="A53" s="8"/>
      <c r="B53" s="73">
        <v>45706</v>
      </c>
      <c r="C53" s="80" t="s">
        <v>6016</v>
      </c>
      <c r="D53" s="75" t="s">
        <v>5453</v>
      </c>
      <c r="E53" s="6">
        <f t="shared" si="5"/>
        <v>1.19</v>
      </c>
      <c r="F53" s="48">
        <v>2</v>
      </c>
      <c r="G53" s="6">
        <f t="shared" si="2"/>
        <v>0.59499999999999997</v>
      </c>
      <c r="H53" s="58">
        <f t="shared" si="3"/>
        <v>0.59499999999999997</v>
      </c>
    </row>
    <row r="54" spans="1:8" ht="15.75" customHeight="1">
      <c r="A54" s="8"/>
      <c r="B54" s="73">
        <v>45706</v>
      </c>
      <c r="C54" s="80" t="s">
        <v>3397</v>
      </c>
      <c r="D54" s="75" t="s">
        <v>6017</v>
      </c>
      <c r="E54" s="6">
        <f t="shared" si="5"/>
        <v>121.93</v>
      </c>
      <c r="F54" s="48">
        <v>2</v>
      </c>
      <c r="G54" s="6">
        <f t="shared" si="2"/>
        <v>60.965000000000003</v>
      </c>
      <c r="H54" s="58">
        <f t="shared" si="3"/>
        <v>60.965000000000003</v>
      </c>
    </row>
    <row r="55" spans="1:8" ht="15.75" customHeight="1">
      <c r="A55" s="8"/>
      <c r="B55" s="73">
        <v>45706</v>
      </c>
      <c r="C55" s="80" t="s">
        <v>3421</v>
      </c>
      <c r="D55" s="75" t="s">
        <v>54</v>
      </c>
      <c r="E55" s="6">
        <f t="shared" si="5"/>
        <v>4.9000000000000004</v>
      </c>
      <c r="F55" s="48">
        <v>2</v>
      </c>
      <c r="G55" s="6">
        <f t="shared" si="2"/>
        <v>2.4500000000000002</v>
      </c>
      <c r="H55" s="58">
        <f t="shared" si="3"/>
        <v>2.4500000000000002</v>
      </c>
    </row>
    <row r="56" spans="1:8" ht="15.75" customHeight="1">
      <c r="A56" s="8"/>
      <c r="B56" s="76">
        <v>45706</v>
      </c>
      <c r="C56" s="80" t="s">
        <v>6018</v>
      </c>
      <c r="D56" s="75" t="s">
        <v>6019</v>
      </c>
      <c r="E56" s="6">
        <f t="shared" si="5"/>
        <v>41.97</v>
      </c>
      <c r="F56" s="48">
        <v>2</v>
      </c>
      <c r="G56" s="6">
        <f t="shared" si="2"/>
        <v>20.984999999999999</v>
      </c>
      <c r="H56" s="58">
        <f t="shared" si="3"/>
        <v>20.984999999999999</v>
      </c>
    </row>
    <row r="57" spans="1:8" ht="15.75" customHeight="1">
      <c r="A57" s="8"/>
      <c r="B57" s="73">
        <v>45707</v>
      </c>
      <c r="C57" s="80" t="s">
        <v>6020</v>
      </c>
      <c r="D57" s="75" t="s">
        <v>338</v>
      </c>
      <c r="E57" s="6">
        <f t="shared" si="5"/>
        <v>1.8</v>
      </c>
      <c r="F57" s="48">
        <v>2</v>
      </c>
      <c r="G57" s="6">
        <f t="shared" si="2"/>
        <v>0.9</v>
      </c>
      <c r="H57" s="58">
        <f t="shared" si="3"/>
        <v>0.9</v>
      </c>
    </row>
    <row r="58" spans="1:8" ht="15.75" customHeight="1">
      <c r="A58" s="8"/>
      <c r="B58" s="76">
        <v>45707</v>
      </c>
      <c r="C58" s="80" t="s">
        <v>5947</v>
      </c>
      <c r="D58" s="75" t="s">
        <v>6021</v>
      </c>
      <c r="E58" s="6">
        <f t="shared" si="5"/>
        <v>25.36</v>
      </c>
      <c r="F58" s="48">
        <v>2</v>
      </c>
      <c r="G58" s="6">
        <f t="shared" si="2"/>
        <v>12.68</v>
      </c>
      <c r="H58" s="58">
        <f t="shared" si="3"/>
        <v>12.68</v>
      </c>
    </row>
    <row r="59" spans="1:8" ht="15.75" customHeight="1">
      <c r="A59" s="8"/>
      <c r="B59" s="76">
        <v>45710</v>
      </c>
      <c r="C59" s="80" t="s">
        <v>3950</v>
      </c>
      <c r="D59" s="75" t="s">
        <v>768</v>
      </c>
      <c r="E59" s="6">
        <f t="shared" si="5"/>
        <v>12</v>
      </c>
      <c r="F59" s="48">
        <v>2</v>
      </c>
      <c r="G59" s="6">
        <f t="shared" si="2"/>
        <v>6</v>
      </c>
      <c r="H59" s="58">
        <f t="shared" si="3"/>
        <v>6</v>
      </c>
    </row>
    <row r="60" spans="1:8" ht="15.75" customHeight="1">
      <c r="A60" s="8"/>
      <c r="B60" s="73">
        <v>45710</v>
      </c>
      <c r="C60" s="80" t="s">
        <v>6022</v>
      </c>
      <c r="D60" s="75" t="s">
        <v>373</v>
      </c>
      <c r="E60" s="6">
        <f t="shared" si="5"/>
        <v>5.7</v>
      </c>
      <c r="F60" s="48">
        <v>2</v>
      </c>
      <c r="G60" s="6">
        <f t="shared" si="2"/>
        <v>2.85</v>
      </c>
      <c r="H60" s="58">
        <f t="shared" si="3"/>
        <v>2.85</v>
      </c>
    </row>
    <row r="61" spans="1:8" ht="15.75" customHeight="1">
      <c r="A61" s="8"/>
      <c r="B61" s="73">
        <v>45710</v>
      </c>
      <c r="C61" s="80" t="s">
        <v>6023</v>
      </c>
      <c r="D61" s="77" t="s">
        <v>6024</v>
      </c>
      <c r="E61" s="6">
        <f t="shared" si="5"/>
        <v>81.45</v>
      </c>
      <c r="F61" s="48">
        <v>2</v>
      </c>
      <c r="G61" s="6">
        <f t="shared" si="2"/>
        <v>40.725000000000001</v>
      </c>
      <c r="H61" s="58">
        <f t="shared" si="3"/>
        <v>40.725000000000001</v>
      </c>
    </row>
    <row r="62" spans="1:8" ht="15.75" customHeight="1">
      <c r="A62" s="8"/>
      <c r="B62" s="76">
        <v>45711</v>
      </c>
      <c r="C62" s="80" t="s">
        <v>6025</v>
      </c>
      <c r="D62" s="75" t="s">
        <v>6026</v>
      </c>
      <c r="E62" s="6">
        <f t="shared" si="5"/>
        <v>42.1</v>
      </c>
      <c r="F62" s="48">
        <v>2</v>
      </c>
      <c r="G62" s="6">
        <f t="shared" si="2"/>
        <v>21.05</v>
      </c>
      <c r="H62" s="58">
        <f t="shared" si="3"/>
        <v>21.05</v>
      </c>
    </row>
    <row r="63" spans="1:8" ht="15.75" customHeight="1">
      <c r="A63" s="8"/>
      <c r="B63" s="76">
        <v>45712</v>
      </c>
      <c r="C63" s="80" t="s">
        <v>3950</v>
      </c>
      <c r="D63" s="75" t="s">
        <v>1057</v>
      </c>
      <c r="E63" s="6">
        <f t="shared" si="5"/>
        <v>5.4</v>
      </c>
      <c r="F63" s="48">
        <v>2</v>
      </c>
      <c r="G63" s="6">
        <f t="shared" si="2"/>
        <v>2.7</v>
      </c>
      <c r="H63" s="58">
        <f t="shared" si="3"/>
        <v>2.7</v>
      </c>
    </row>
    <row r="64" spans="1:8" ht="15.75" customHeight="1">
      <c r="A64" s="8"/>
      <c r="B64" s="76">
        <v>45712</v>
      </c>
      <c r="C64" s="80" t="s">
        <v>5937</v>
      </c>
      <c r="D64" s="75" t="s">
        <v>379</v>
      </c>
      <c r="E64" s="6">
        <f t="shared" si="5"/>
        <v>51</v>
      </c>
      <c r="F64" s="48">
        <v>0</v>
      </c>
      <c r="G64" s="6" t="str">
        <f t="shared" si="2"/>
        <v/>
      </c>
      <c r="H64" s="58">
        <f t="shared" si="3"/>
        <v>51</v>
      </c>
    </row>
    <row r="65" spans="1:8" ht="15.75" customHeight="1">
      <c r="A65" s="8"/>
      <c r="B65" s="73">
        <v>45712</v>
      </c>
      <c r="C65" s="80" t="s">
        <v>5419</v>
      </c>
      <c r="D65" s="75" t="s">
        <v>346</v>
      </c>
      <c r="E65" s="6">
        <f t="shared" si="5"/>
        <v>2.5</v>
      </c>
      <c r="F65" s="48">
        <v>2</v>
      </c>
      <c r="G65" s="6">
        <f t="shared" si="2"/>
        <v>1.25</v>
      </c>
      <c r="H65" s="58">
        <f t="shared" si="3"/>
        <v>1.25</v>
      </c>
    </row>
    <row r="66" spans="1:8" ht="15.75" customHeight="1">
      <c r="A66" s="8"/>
      <c r="B66" s="73">
        <v>45712</v>
      </c>
      <c r="C66" s="80" t="s">
        <v>6027</v>
      </c>
      <c r="D66" s="75" t="s">
        <v>2005</v>
      </c>
      <c r="E66" s="6">
        <f t="shared" si="5"/>
        <v>3.54</v>
      </c>
      <c r="F66" s="48">
        <v>2</v>
      </c>
      <c r="G66" s="6">
        <f t="shared" si="2"/>
        <v>1.77</v>
      </c>
      <c r="H66" s="58">
        <f t="shared" si="3"/>
        <v>1.77</v>
      </c>
    </row>
    <row r="67" spans="1:8" ht="15.75" customHeight="1">
      <c r="A67" s="8"/>
      <c r="B67" s="73">
        <v>45712</v>
      </c>
      <c r="C67" s="80" t="s">
        <v>3397</v>
      </c>
      <c r="D67" s="75" t="s">
        <v>1226</v>
      </c>
      <c r="E67" s="6">
        <f t="shared" si="5"/>
        <v>31.8</v>
      </c>
      <c r="F67" s="48">
        <v>2</v>
      </c>
      <c r="G67" s="6">
        <f t="shared" si="2"/>
        <v>15.9</v>
      </c>
      <c r="H67" s="58">
        <f t="shared" si="3"/>
        <v>15.9</v>
      </c>
    </row>
    <row r="68" spans="1:8" ht="15.75" customHeight="1">
      <c r="A68" s="8"/>
      <c r="B68" s="76">
        <v>45713</v>
      </c>
      <c r="C68" s="80" t="s">
        <v>3916</v>
      </c>
      <c r="D68" s="75" t="s">
        <v>749</v>
      </c>
      <c r="E68" s="6">
        <f t="shared" si="5"/>
        <v>70</v>
      </c>
      <c r="F68" s="48">
        <v>2</v>
      </c>
      <c r="G68" s="6">
        <f t="shared" si="2"/>
        <v>35</v>
      </c>
      <c r="H68" s="58">
        <f t="shared" si="3"/>
        <v>35</v>
      </c>
    </row>
    <row r="69" spans="1:8" ht="15.75" customHeight="1">
      <c r="A69" s="8"/>
      <c r="B69" s="73">
        <v>45713</v>
      </c>
      <c r="C69" s="80" t="s">
        <v>4546</v>
      </c>
      <c r="D69" s="75" t="s">
        <v>4119</v>
      </c>
      <c r="E69" s="6">
        <f t="shared" si="5"/>
        <v>132.69999999999999</v>
      </c>
      <c r="F69" s="48">
        <v>2</v>
      </c>
      <c r="G69" s="6">
        <f t="shared" si="2"/>
        <v>66.349999999999994</v>
      </c>
      <c r="H69" s="58">
        <f t="shared" si="3"/>
        <v>66.349999999999994</v>
      </c>
    </row>
    <row r="70" spans="1:8" ht="15.75" customHeight="1">
      <c r="A70" s="8"/>
      <c r="B70" s="73">
        <v>45713</v>
      </c>
      <c r="C70" s="80" t="s">
        <v>4200</v>
      </c>
      <c r="D70" s="75" t="s">
        <v>6028</v>
      </c>
      <c r="E70" s="6">
        <f t="shared" si="5"/>
        <v>271.2</v>
      </c>
      <c r="F70" s="48">
        <v>2</v>
      </c>
      <c r="G70" s="6">
        <f t="shared" si="2"/>
        <v>135.6</v>
      </c>
      <c r="H70" s="58">
        <f t="shared" si="3"/>
        <v>135.6</v>
      </c>
    </row>
    <row r="71" spans="1:8" ht="15.75" customHeight="1">
      <c r="A71" s="8"/>
      <c r="B71" s="73">
        <v>45714</v>
      </c>
      <c r="C71" s="80" t="s">
        <v>3397</v>
      </c>
      <c r="D71" s="75" t="s">
        <v>2103</v>
      </c>
      <c r="E71" s="6">
        <f t="shared" si="5"/>
        <v>32.71</v>
      </c>
      <c r="F71" s="48">
        <v>2</v>
      </c>
      <c r="G71" s="6">
        <f t="shared" si="2"/>
        <v>16.355</v>
      </c>
      <c r="H71" s="58">
        <f t="shared" si="3"/>
        <v>16.355</v>
      </c>
    </row>
    <row r="72" spans="1:8" ht="15.75" customHeight="1">
      <c r="A72" s="8"/>
      <c r="B72" s="73">
        <v>45714</v>
      </c>
      <c r="C72" s="80" t="s">
        <v>2062</v>
      </c>
      <c r="D72" s="75" t="s">
        <v>6029</v>
      </c>
      <c r="E72" s="6">
        <f t="shared" si="5"/>
        <v>13.18</v>
      </c>
      <c r="F72" s="48">
        <v>2</v>
      </c>
      <c r="G72" s="6">
        <f t="shared" si="2"/>
        <v>6.59</v>
      </c>
      <c r="H72" s="58">
        <f t="shared" si="3"/>
        <v>6.59</v>
      </c>
    </row>
    <row r="73" spans="1:8" ht="15.75" customHeight="1">
      <c r="A73" s="8"/>
      <c r="B73" s="76">
        <v>45714</v>
      </c>
      <c r="C73" s="80" t="s">
        <v>3397</v>
      </c>
      <c r="D73" s="75" t="s">
        <v>6030</v>
      </c>
      <c r="E73" s="6">
        <f t="shared" si="5"/>
        <v>33.549999999999997</v>
      </c>
      <c r="F73" s="48">
        <v>2</v>
      </c>
      <c r="G73" s="6">
        <f t="shared" si="2"/>
        <v>16.774999999999999</v>
      </c>
      <c r="H73" s="58">
        <f t="shared" si="3"/>
        <v>16.774999999999999</v>
      </c>
    </row>
    <row r="74" spans="1:8" ht="15.75" customHeight="1">
      <c r="A74" s="8"/>
      <c r="B74" s="73">
        <v>45714</v>
      </c>
      <c r="C74" s="80" t="s">
        <v>2404</v>
      </c>
      <c r="D74" s="75" t="s">
        <v>4498</v>
      </c>
      <c r="E74" s="6">
        <f t="shared" si="5"/>
        <v>13.99</v>
      </c>
      <c r="F74" s="48">
        <v>0</v>
      </c>
      <c r="G74" s="6" t="str">
        <f t="shared" si="2"/>
        <v/>
      </c>
      <c r="H74" s="58">
        <f t="shared" si="3"/>
        <v>13.99</v>
      </c>
    </row>
    <row r="75" spans="1:8" ht="15.75" customHeight="1">
      <c r="A75" s="8"/>
      <c r="B75" s="73">
        <v>45714</v>
      </c>
      <c r="C75" s="80" t="s">
        <v>5388</v>
      </c>
      <c r="D75" s="75" t="s">
        <v>6031</v>
      </c>
      <c r="E75" s="6">
        <f t="shared" si="5"/>
        <v>30.38</v>
      </c>
      <c r="F75" s="48">
        <v>2</v>
      </c>
      <c r="G75" s="6">
        <f t="shared" si="2"/>
        <v>15.19</v>
      </c>
      <c r="H75" s="58">
        <f t="shared" si="3"/>
        <v>15.19</v>
      </c>
    </row>
    <row r="76" spans="1:8" ht="15.75" customHeight="1">
      <c r="A76" s="8"/>
      <c r="B76" s="73">
        <v>45716</v>
      </c>
      <c r="C76" s="80" t="s">
        <v>4546</v>
      </c>
      <c r="D76" s="75" t="s">
        <v>6032</v>
      </c>
      <c r="E76" s="6">
        <f t="shared" si="5"/>
        <v>120.08</v>
      </c>
      <c r="F76" s="48">
        <v>2</v>
      </c>
      <c r="G76" s="6">
        <f t="shared" si="2"/>
        <v>60.04</v>
      </c>
      <c r="H76" s="58">
        <f t="shared" si="3"/>
        <v>60.04</v>
      </c>
    </row>
    <row r="77" spans="1:8" ht="15.75" customHeight="1">
      <c r="A77" s="8"/>
      <c r="B77" s="76">
        <v>45716</v>
      </c>
      <c r="C77" s="80" t="s">
        <v>1126</v>
      </c>
      <c r="D77" s="75" t="s">
        <v>6033</v>
      </c>
      <c r="E77" s="6">
        <f t="shared" si="5"/>
        <v>10.32</v>
      </c>
      <c r="F77" s="48">
        <v>2</v>
      </c>
      <c r="G77" s="6">
        <f t="shared" si="2"/>
        <v>5.16</v>
      </c>
      <c r="H77" s="58">
        <f t="shared" si="3"/>
        <v>5.16</v>
      </c>
    </row>
    <row r="78" spans="1:8" ht="15.75" customHeight="1">
      <c r="A78" s="8"/>
      <c r="B78" s="76">
        <v>45716</v>
      </c>
      <c r="C78" s="80" t="s">
        <v>1126</v>
      </c>
      <c r="D78" s="75" t="s">
        <v>709</v>
      </c>
      <c r="E78" s="6">
        <f t="shared" si="5"/>
        <v>30</v>
      </c>
      <c r="F78" s="48">
        <v>2</v>
      </c>
      <c r="G78" s="6">
        <f t="shared" si="2"/>
        <v>15</v>
      </c>
      <c r="H78" s="58">
        <f t="shared" si="3"/>
        <v>15</v>
      </c>
    </row>
    <row r="79" spans="1:8" ht="15.75" customHeight="1">
      <c r="A79" s="8"/>
      <c r="B79" s="73">
        <v>45716</v>
      </c>
      <c r="C79" s="80" t="s">
        <v>6034</v>
      </c>
      <c r="D79" s="75" t="s">
        <v>325</v>
      </c>
      <c r="E79" s="6">
        <f t="shared" si="5"/>
        <v>13.4</v>
      </c>
      <c r="F79" s="48">
        <v>2</v>
      </c>
      <c r="G79" s="6">
        <f t="shared" si="2"/>
        <v>6.7</v>
      </c>
      <c r="H79" s="58">
        <f t="shared" si="3"/>
        <v>6.7</v>
      </c>
    </row>
    <row r="80" spans="1:8" ht="15.75" customHeight="1">
      <c r="A80" s="8"/>
      <c r="B80" s="73">
        <v>45716</v>
      </c>
      <c r="C80" s="80" t="s">
        <v>5792</v>
      </c>
      <c r="D80" s="75" t="s">
        <v>1880</v>
      </c>
      <c r="E80" s="6">
        <f t="shared" si="5"/>
        <v>38.369999999999997</v>
      </c>
      <c r="F80" s="48">
        <v>2</v>
      </c>
      <c r="G80" s="6">
        <f t="shared" si="2"/>
        <v>19.184999999999999</v>
      </c>
      <c r="H80" s="58">
        <f t="shared" si="3"/>
        <v>19.184999999999999</v>
      </c>
    </row>
    <row r="81" spans="1:8" ht="15.75" customHeight="1">
      <c r="A81" s="8"/>
      <c r="B81" s="73">
        <v>45717</v>
      </c>
      <c r="C81" s="80" t="s">
        <v>4782</v>
      </c>
      <c r="D81" s="77" t="s">
        <v>1438</v>
      </c>
      <c r="E81" s="6">
        <f t="shared" si="5"/>
        <v>29.8</v>
      </c>
      <c r="F81" s="48">
        <v>2</v>
      </c>
      <c r="G81" s="6">
        <f t="shared" si="2"/>
        <v>14.9</v>
      </c>
      <c r="H81" s="58">
        <f t="shared" si="3"/>
        <v>14.9</v>
      </c>
    </row>
    <row r="82" spans="1:8" ht="15.75" customHeight="1">
      <c r="A82" s="8"/>
      <c r="B82" s="73">
        <v>45717</v>
      </c>
      <c r="C82" s="80" t="s">
        <v>5621</v>
      </c>
      <c r="D82" s="75" t="s">
        <v>3306</v>
      </c>
      <c r="E82" s="6">
        <f t="shared" si="5"/>
        <v>99</v>
      </c>
      <c r="F82" s="48">
        <v>0</v>
      </c>
      <c r="G82" s="6" t="str">
        <f t="shared" si="2"/>
        <v/>
      </c>
      <c r="H82" s="58">
        <f t="shared" si="3"/>
        <v>99</v>
      </c>
    </row>
    <row r="83" spans="1:8" ht="15.75" customHeight="1">
      <c r="A83" s="8"/>
      <c r="B83" s="73">
        <v>45717</v>
      </c>
      <c r="C83" s="80" t="s">
        <v>6035</v>
      </c>
      <c r="D83" s="75" t="s">
        <v>6036</v>
      </c>
      <c r="E83" s="6">
        <f t="shared" si="5"/>
        <v>84.67</v>
      </c>
      <c r="F83" s="48">
        <v>2</v>
      </c>
      <c r="G83" s="6">
        <f t="shared" si="2"/>
        <v>42.335000000000001</v>
      </c>
      <c r="H83" s="58">
        <f t="shared" si="3"/>
        <v>42.335000000000001</v>
      </c>
    </row>
    <row r="84" spans="1:8" ht="15.75" customHeight="1">
      <c r="A84" s="8"/>
      <c r="B84" s="76">
        <v>45718</v>
      </c>
      <c r="C84" s="80" t="s">
        <v>6037</v>
      </c>
      <c r="D84" s="75" t="s">
        <v>3084</v>
      </c>
      <c r="E84" s="6">
        <v>-0.39</v>
      </c>
      <c r="F84" s="48">
        <v>0</v>
      </c>
      <c r="G84" s="6" t="str">
        <f t="shared" si="2"/>
        <v/>
      </c>
      <c r="H84" s="58">
        <f t="shared" si="3"/>
        <v>-0.39</v>
      </c>
    </row>
    <row r="85" spans="1:8" ht="15.75" customHeight="1">
      <c r="A85" s="8"/>
      <c r="B85" s="76">
        <v>45718</v>
      </c>
      <c r="C85" s="80" t="s">
        <v>6038</v>
      </c>
      <c r="D85" s="75" t="s">
        <v>2059</v>
      </c>
      <c r="E85" s="6">
        <f t="shared" ref="E85:E88" si="6">MID(D85,3,LEN(D85)-2)+0</f>
        <v>0.42</v>
      </c>
      <c r="F85" s="48">
        <v>0</v>
      </c>
      <c r="G85" s="6" t="str">
        <f t="shared" si="2"/>
        <v/>
      </c>
      <c r="H85" s="58">
        <f t="shared" si="3"/>
        <v>0.42</v>
      </c>
    </row>
    <row r="86" spans="1:8" ht="15.75" customHeight="1">
      <c r="A86" s="8"/>
      <c r="B86" s="76">
        <v>45718</v>
      </c>
      <c r="C86" s="80" t="s">
        <v>6039</v>
      </c>
      <c r="D86" s="75" t="s">
        <v>6040</v>
      </c>
      <c r="E86" s="6">
        <f t="shared" si="6"/>
        <v>107.96</v>
      </c>
      <c r="F86" s="48">
        <v>0</v>
      </c>
      <c r="G86" s="6" t="str">
        <f t="shared" si="2"/>
        <v/>
      </c>
      <c r="H86" s="58">
        <f t="shared" si="3"/>
        <v>107.96</v>
      </c>
    </row>
    <row r="87" spans="1:8" ht="15.75" customHeight="1">
      <c r="A87" s="8"/>
      <c r="B87" s="76">
        <v>45694</v>
      </c>
      <c r="C87" s="80" t="s">
        <v>292</v>
      </c>
      <c r="D87" s="75" t="s">
        <v>6041</v>
      </c>
      <c r="E87" s="6">
        <f t="shared" si="6"/>
        <v>75.97</v>
      </c>
      <c r="F87" s="48">
        <v>2</v>
      </c>
      <c r="G87" s="6">
        <f t="shared" si="2"/>
        <v>37.984999999999999</v>
      </c>
      <c r="H87" s="58">
        <f t="shared" si="3"/>
        <v>37.984999999999999</v>
      </c>
    </row>
    <row r="88" spans="1:8" ht="15.75" customHeight="1">
      <c r="A88" s="8"/>
      <c r="B88" s="73">
        <v>45706</v>
      </c>
      <c r="C88" s="80" t="s">
        <v>2230</v>
      </c>
      <c r="D88" s="75" t="s">
        <v>6042</v>
      </c>
      <c r="E88" s="6">
        <f t="shared" si="6"/>
        <v>21.25</v>
      </c>
      <c r="F88" s="48">
        <v>2</v>
      </c>
      <c r="G88" s="6">
        <f t="shared" si="2"/>
        <v>10.625</v>
      </c>
      <c r="H88" s="58">
        <f t="shared" si="3"/>
        <v>10.625</v>
      </c>
    </row>
    <row r="89" spans="1:8" ht="15.75" customHeight="1">
      <c r="A89" s="8"/>
      <c r="B89" s="87"/>
      <c r="C89" s="85"/>
      <c r="D89" s="86"/>
      <c r="E89" s="6"/>
      <c r="F89" s="48"/>
      <c r="G89" s="6"/>
      <c r="H89" s="58"/>
    </row>
    <row r="90" spans="1:8" ht="15.75" customHeight="1">
      <c r="A90" s="8"/>
      <c r="B90" s="87"/>
      <c r="C90" s="85"/>
      <c r="D90" s="86"/>
      <c r="E90" s="6"/>
      <c r="F90" s="48"/>
      <c r="G90" s="6"/>
      <c r="H90" s="58"/>
    </row>
    <row r="91" spans="1:8" ht="15.75" customHeight="1">
      <c r="A91" s="8"/>
      <c r="B91" s="87"/>
      <c r="C91" s="85"/>
      <c r="D91" s="86"/>
      <c r="E91" s="6"/>
      <c r="F91" s="48"/>
      <c r="G91" s="6"/>
      <c r="H91" s="58"/>
    </row>
    <row r="92" spans="1:8" ht="15.75" customHeight="1">
      <c r="A92" s="8"/>
      <c r="B92" s="87"/>
      <c r="C92" s="85"/>
      <c r="D92" s="86"/>
      <c r="E92" s="6"/>
      <c r="F92" s="48"/>
      <c r="G92" s="6"/>
      <c r="H92" s="58"/>
    </row>
    <row r="93" spans="1:8" ht="15.75" customHeight="1">
      <c r="A93" s="8"/>
      <c r="B93" s="87"/>
      <c r="C93" s="85"/>
      <c r="D93" s="86"/>
      <c r="E93" s="6"/>
      <c r="F93" s="48"/>
      <c r="G93" s="6"/>
      <c r="H93" s="58"/>
    </row>
    <row r="94" spans="1:8" ht="15.75" customHeight="1">
      <c r="A94" s="8"/>
      <c r="B94" s="87"/>
      <c r="C94" s="85"/>
      <c r="D94" s="86"/>
      <c r="E94" s="6"/>
      <c r="F94" s="48"/>
      <c r="G94" s="6"/>
      <c r="H94" s="58"/>
    </row>
    <row r="95" spans="1:8" ht="15.75" customHeight="1">
      <c r="A95" s="8"/>
      <c r="B95" s="84"/>
      <c r="C95" s="85"/>
      <c r="D95" s="86"/>
      <c r="E95" s="6"/>
      <c r="F95" s="48"/>
      <c r="G95" s="6"/>
      <c r="H95" s="58"/>
    </row>
    <row r="96" spans="1:8" ht="15.75" customHeight="1">
      <c r="A96" s="8"/>
      <c r="B96" s="87"/>
      <c r="C96" s="85"/>
      <c r="D96" s="86"/>
      <c r="E96" s="6"/>
      <c r="F96" s="48"/>
      <c r="G96" s="6"/>
      <c r="H96" s="58"/>
    </row>
    <row r="97" spans="1:8" ht="15.75" customHeight="1">
      <c r="A97" s="8"/>
      <c r="B97" s="87"/>
      <c r="C97" s="85"/>
      <c r="D97" s="86"/>
      <c r="E97" s="6"/>
      <c r="F97" s="48"/>
      <c r="G97" s="6"/>
      <c r="H97" s="58"/>
    </row>
    <row r="98" spans="1:8" ht="15.75" customHeight="1">
      <c r="A98" s="8"/>
      <c r="B98" s="87"/>
      <c r="C98" s="85"/>
      <c r="D98" s="86"/>
      <c r="E98" s="6"/>
      <c r="F98" s="48"/>
      <c r="G98" s="6"/>
      <c r="H98" s="58"/>
    </row>
    <row r="99" spans="1:8" ht="15.75" customHeight="1">
      <c r="A99" s="8"/>
      <c r="B99" s="87"/>
      <c r="C99" s="85"/>
      <c r="D99" s="86"/>
      <c r="E99" s="6"/>
      <c r="F99" s="48"/>
      <c r="G99" s="6"/>
      <c r="H99" s="58"/>
    </row>
    <row r="100" spans="1:8" ht="15.75" customHeight="1">
      <c r="A100" s="8"/>
      <c r="B100" s="84"/>
      <c r="C100" s="85"/>
      <c r="D100" s="86"/>
      <c r="E100" s="6"/>
      <c r="F100" s="48"/>
      <c r="G100" s="6"/>
      <c r="H100" s="58"/>
    </row>
    <row r="101" spans="1:8" ht="15.75" customHeight="1">
      <c r="A101" s="8"/>
      <c r="B101" s="84"/>
      <c r="C101" s="85"/>
      <c r="D101" s="86"/>
      <c r="E101" s="6"/>
      <c r="F101" s="48"/>
      <c r="G101" s="6"/>
      <c r="H101" s="58"/>
    </row>
    <row r="102" spans="1:8" ht="15.75" customHeight="1">
      <c r="A102" s="8"/>
      <c r="B102" s="87"/>
      <c r="C102" s="85"/>
      <c r="D102" s="86"/>
      <c r="E102" s="6"/>
      <c r="F102" s="48"/>
      <c r="G102" s="6"/>
      <c r="H102" s="58"/>
    </row>
    <row r="103" spans="1:8" ht="15.75" customHeight="1">
      <c r="A103" s="8"/>
      <c r="B103" s="87"/>
      <c r="C103" s="85"/>
      <c r="D103" s="86"/>
      <c r="E103" s="6"/>
      <c r="F103" s="48"/>
      <c r="G103" s="6"/>
      <c r="H103" s="58"/>
    </row>
    <row r="104" spans="1:8" ht="15.75" customHeight="1">
      <c r="A104" s="8"/>
      <c r="B104" s="84"/>
      <c r="C104" s="85"/>
      <c r="D104" s="86"/>
      <c r="E104" s="6"/>
      <c r="F104" s="48"/>
      <c r="G104" s="6"/>
      <c r="H104" s="58"/>
    </row>
    <row r="105" spans="1:8" ht="15.75" customHeight="1">
      <c r="A105" s="8"/>
      <c r="B105" s="84"/>
      <c r="C105" s="85"/>
      <c r="D105" s="86"/>
      <c r="E105" s="6"/>
      <c r="F105" s="48"/>
      <c r="G105" s="6"/>
      <c r="H105" s="58"/>
    </row>
    <row r="106" spans="1:8" ht="15.75" customHeight="1">
      <c r="A106" s="8"/>
      <c r="B106" s="87"/>
      <c r="C106" s="85"/>
      <c r="D106" s="86"/>
      <c r="E106" s="6"/>
      <c r="F106" s="48"/>
      <c r="G106" s="6"/>
      <c r="H106" s="58"/>
    </row>
    <row r="107" spans="1:8" ht="15.75" customHeight="1">
      <c r="A107" s="8"/>
      <c r="B107" s="84"/>
      <c r="C107" s="85"/>
      <c r="D107" s="86"/>
      <c r="E107" s="6"/>
      <c r="F107" s="48"/>
      <c r="G107" s="6"/>
      <c r="H107" s="58"/>
    </row>
    <row r="108" spans="1:8" ht="15.75" customHeight="1">
      <c r="A108" s="8"/>
      <c r="B108" s="87"/>
      <c r="C108" s="85"/>
      <c r="D108" s="86"/>
      <c r="E108" s="6"/>
      <c r="F108" s="48"/>
      <c r="G108" s="6"/>
      <c r="H108" s="58"/>
    </row>
    <row r="109" spans="1:8" ht="15.75" customHeight="1">
      <c r="A109" s="8"/>
      <c r="B109" s="84"/>
      <c r="C109" s="85"/>
      <c r="D109" s="86"/>
      <c r="E109" s="6"/>
      <c r="F109" s="48"/>
      <c r="G109" s="6"/>
      <c r="H109" s="58"/>
    </row>
    <row r="110" spans="1:8" ht="15.75" customHeight="1">
      <c r="A110" s="8"/>
      <c r="B110" s="87"/>
      <c r="C110" s="85"/>
      <c r="D110" s="86"/>
      <c r="E110" s="6"/>
      <c r="F110" s="48"/>
      <c r="G110" s="6"/>
      <c r="H110" s="58"/>
    </row>
    <row r="111" spans="1:8" ht="15.75" customHeight="1">
      <c r="A111" s="8"/>
      <c r="B111" s="84"/>
      <c r="C111" s="85"/>
      <c r="D111" s="88"/>
      <c r="E111" s="6"/>
      <c r="F111" s="48"/>
      <c r="G111" s="6"/>
      <c r="H111" s="58"/>
    </row>
    <row r="112" spans="1:8" ht="15.75" customHeight="1">
      <c r="A112" s="8"/>
      <c r="B112" s="87"/>
      <c r="C112" s="89"/>
      <c r="D112" s="88"/>
      <c r="E112" s="6"/>
      <c r="F112" s="48"/>
      <c r="G112" s="6"/>
      <c r="H112" s="58"/>
    </row>
    <row r="113" spans="1:8" ht="15.75" customHeight="1">
      <c r="A113" s="8"/>
      <c r="B113" s="87"/>
      <c r="C113" s="85"/>
      <c r="D113" s="86"/>
      <c r="E113" s="6"/>
      <c r="F113" s="48"/>
      <c r="G113" s="6"/>
      <c r="H113" s="58"/>
    </row>
    <row r="114" spans="1:8" ht="15.75" customHeight="1">
      <c r="A114" s="8"/>
      <c r="B114" s="87"/>
      <c r="C114" s="85"/>
      <c r="D114" s="86"/>
      <c r="E114" s="6"/>
      <c r="F114" s="48"/>
      <c r="G114" s="6"/>
      <c r="H114" s="58"/>
    </row>
    <row r="115" spans="1:8" ht="15.75" customHeight="1">
      <c r="A115" s="8"/>
      <c r="B115" s="87"/>
      <c r="C115" s="85"/>
      <c r="D115" s="86"/>
      <c r="E115" s="6"/>
      <c r="F115" s="48"/>
      <c r="G115" s="6"/>
      <c r="H115" s="58"/>
    </row>
    <row r="116" spans="1:8" ht="15.75" customHeight="1">
      <c r="A116" s="8"/>
      <c r="B116" s="87"/>
      <c r="C116" s="85"/>
      <c r="D116" s="88"/>
      <c r="E116" s="6"/>
      <c r="F116" s="48"/>
      <c r="G116" s="6"/>
      <c r="H116" s="58"/>
    </row>
    <row r="117" spans="1:8" ht="15.75" customHeight="1">
      <c r="A117" s="8"/>
      <c r="B117" s="87"/>
      <c r="C117" s="85"/>
      <c r="D117" s="86"/>
      <c r="E117" s="6"/>
      <c r="F117" s="48"/>
      <c r="G117" s="6"/>
      <c r="H117" s="58"/>
    </row>
    <row r="118" spans="1:8" ht="15.75" customHeight="1">
      <c r="A118" s="8"/>
      <c r="B118" s="87"/>
      <c r="C118" s="85"/>
      <c r="D118" s="86"/>
      <c r="E118" s="6"/>
      <c r="F118" s="48"/>
      <c r="G118" s="6"/>
      <c r="H118" s="58"/>
    </row>
    <row r="119" spans="1:8" ht="15.75" customHeight="1">
      <c r="A119" s="8"/>
      <c r="B119" s="84"/>
      <c r="C119" s="85"/>
      <c r="D119" s="88"/>
      <c r="E119" s="6"/>
      <c r="F119" s="48"/>
      <c r="G119" s="6"/>
      <c r="H119" s="58"/>
    </row>
    <row r="120" spans="1:8" ht="15.75" customHeight="1">
      <c r="A120" s="8"/>
      <c r="B120" s="87"/>
      <c r="C120" s="85"/>
      <c r="D120" s="86"/>
      <c r="E120" s="6"/>
      <c r="F120" s="48"/>
      <c r="G120" s="6"/>
      <c r="H120" s="58"/>
    </row>
    <row r="121" spans="1:8" ht="15.75" customHeight="1">
      <c r="A121" s="8" t="s">
        <v>2658</v>
      </c>
      <c r="B121" s="84"/>
      <c r="C121" s="85"/>
      <c r="D121" s="93"/>
      <c r="E121" s="6"/>
      <c r="F121" s="48"/>
      <c r="G121" s="6"/>
      <c r="H121" s="58"/>
    </row>
    <row r="122" spans="1:8" ht="15.75" customHeight="1">
      <c r="A122" s="8"/>
      <c r="B122" s="87"/>
      <c r="C122" s="85"/>
      <c r="D122" s="86"/>
      <c r="E122" s="6"/>
      <c r="F122" s="48"/>
      <c r="G122" s="6"/>
      <c r="H122" s="58"/>
    </row>
    <row r="123" spans="1:8" ht="15.75" customHeight="1">
      <c r="A123" s="8"/>
      <c r="B123" s="84"/>
      <c r="C123" s="85"/>
      <c r="D123" s="86"/>
      <c r="E123" s="6"/>
      <c r="F123" s="48"/>
      <c r="G123" s="6"/>
      <c r="H123" s="58"/>
    </row>
    <row r="124" spans="1:8" ht="15.75" customHeight="1">
      <c r="A124" s="8"/>
      <c r="B124" s="73"/>
      <c r="C124" s="80"/>
      <c r="D124" s="75"/>
      <c r="E124" s="6"/>
      <c r="F124" s="48"/>
      <c r="G124" s="6"/>
      <c r="H124" s="58"/>
    </row>
    <row r="125" spans="1:8" ht="15.75" customHeight="1">
      <c r="A125" s="8"/>
      <c r="B125" s="87"/>
      <c r="C125" s="85"/>
      <c r="D125" s="86"/>
      <c r="E125" s="6"/>
      <c r="F125" s="48"/>
      <c r="G125" s="6"/>
      <c r="H125" s="58"/>
    </row>
    <row r="126" spans="1:8" ht="15.75" customHeight="1">
      <c r="A126" s="8"/>
      <c r="B126" s="84"/>
      <c r="C126" s="85"/>
      <c r="D126" s="86"/>
      <c r="E126" s="6"/>
      <c r="F126" s="48"/>
      <c r="G126" s="6"/>
      <c r="H126" s="58"/>
    </row>
    <row r="127" spans="1:8" ht="15.75" customHeight="1">
      <c r="A127" s="8"/>
      <c r="B127" s="87"/>
      <c r="C127" s="85"/>
      <c r="D127" s="86"/>
      <c r="E127" s="6"/>
      <c r="F127" s="48"/>
      <c r="G127" s="6"/>
      <c r="H127" s="58"/>
    </row>
    <row r="128" spans="1:8" ht="15.75" customHeight="1">
      <c r="A128" s="8"/>
      <c r="B128" s="73"/>
      <c r="C128" s="80"/>
      <c r="D128" s="75"/>
      <c r="E128" s="6"/>
      <c r="F128" s="48"/>
      <c r="G128" s="6"/>
      <c r="H128" s="58"/>
    </row>
    <row r="129" spans="1:8" ht="15.75" customHeight="1">
      <c r="A129" s="8"/>
      <c r="B129" s="73"/>
      <c r="C129" s="80"/>
      <c r="D129" s="75"/>
      <c r="E129" s="6"/>
      <c r="F129" s="48"/>
      <c r="G129" s="6"/>
      <c r="H129" s="58"/>
    </row>
    <row r="130" spans="1:8" ht="15.75" customHeight="1">
      <c r="A130" s="8"/>
      <c r="B130" s="73"/>
      <c r="C130" s="80"/>
      <c r="D130" s="75"/>
      <c r="E130" s="6"/>
      <c r="F130" s="48"/>
      <c r="G130" s="6"/>
      <c r="H130" s="58"/>
    </row>
    <row r="131" spans="1:8" ht="15.75" customHeight="1">
      <c r="A131" s="8"/>
      <c r="B131" s="83"/>
      <c r="C131" s="80"/>
      <c r="D131" s="75"/>
      <c r="E131" s="6"/>
      <c r="F131" s="48"/>
      <c r="G131" s="6"/>
      <c r="H131" s="58"/>
    </row>
    <row r="132" spans="1:8" ht="15.75" customHeight="1">
      <c r="A132" s="8"/>
      <c r="B132" s="76"/>
      <c r="C132" s="80"/>
      <c r="D132" s="75"/>
      <c r="E132" s="6"/>
      <c r="F132" s="48"/>
      <c r="G132" s="6"/>
      <c r="H132" s="58"/>
    </row>
    <row r="133" spans="1:8" ht="15.75" customHeight="1">
      <c r="A133" s="8"/>
      <c r="B133" s="76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3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6"/>
      <c r="C138" s="80"/>
      <c r="D138" s="75"/>
      <c r="E138" s="6"/>
      <c r="F138" s="48"/>
      <c r="G138" s="6"/>
      <c r="H138" s="58"/>
    </row>
    <row r="139" spans="1:8" ht="15.75" customHeight="1">
      <c r="A139" s="8"/>
      <c r="B139" s="73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6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6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6"/>
      <c r="C142" s="80"/>
      <c r="D142" s="75"/>
      <c r="E142" s="6"/>
      <c r="F142" s="49"/>
      <c r="G142" s="6"/>
      <c r="H142" s="58"/>
    </row>
    <row r="143" spans="1:8" ht="15.75" customHeight="1">
      <c r="A143" s="8"/>
      <c r="B143" s="8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3"/>
      <c r="C144" s="80"/>
      <c r="D144" s="75"/>
      <c r="E144" s="6"/>
      <c r="F144" s="49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3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2"/>
      <c r="D147" s="77"/>
      <c r="E147" s="6"/>
      <c r="F147" s="48"/>
      <c r="G147" s="6"/>
      <c r="H147" s="58"/>
    </row>
    <row r="148" spans="1:8" ht="15.75" customHeight="1">
      <c r="A148" s="8"/>
      <c r="B148" s="76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6"/>
      <c r="C150" s="80"/>
      <c r="D150" s="77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5"/>
      <c r="E153" s="6"/>
      <c r="F153" s="49"/>
      <c r="G153" s="6"/>
      <c r="H153" s="58"/>
    </row>
    <row r="154" spans="1:8" ht="15.75" customHeight="1">
      <c r="A154" s="8"/>
      <c r="B154" s="33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8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69"/>
      <c r="E166" s="6"/>
      <c r="F166" s="49"/>
      <c r="G166" s="6"/>
      <c r="H166" s="58"/>
    </row>
    <row r="167" spans="2:8" ht="15.75" customHeight="1">
      <c r="B167" s="33"/>
      <c r="E167" s="6"/>
      <c r="F167" s="49"/>
      <c r="G167" s="6"/>
      <c r="H167" s="58"/>
    </row>
    <row r="168" spans="2:8" ht="15.75" customHeight="1">
      <c r="F168" s="49"/>
      <c r="G168" s="6"/>
      <c r="H168" s="58"/>
    </row>
    <row r="169" spans="2:8" ht="15.75" customHeight="1">
      <c r="F169" s="49"/>
      <c r="G169" s="6"/>
      <c r="H169" s="58"/>
    </row>
    <row r="170" spans="2:8" ht="15.75" customHeight="1">
      <c r="F170" s="49"/>
      <c r="G170" s="6"/>
      <c r="H170" s="58"/>
    </row>
    <row r="171" spans="2:8" ht="15.75" customHeight="1">
      <c r="F171" s="49"/>
      <c r="G171" s="6"/>
      <c r="H171" s="58"/>
    </row>
    <row r="172" spans="2:8" ht="15.75" customHeight="1">
      <c r="F172" s="49"/>
      <c r="G172" s="6"/>
      <c r="H172" s="58"/>
    </row>
    <row r="173" spans="2:8" ht="15.75" customHeight="1">
      <c r="F173" s="49"/>
      <c r="G173" s="6"/>
      <c r="H173" s="58"/>
    </row>
    <row r="174" spans="2:8" ht="15.75" customHeight="1">
      <c r="F174" s="49"/>
      <c r="G174" s="13"/>
      <c r="H174" s="58"/>
    </row>
    <row r="175" spans="2:8" ht="15.75" customHeight="1">
      <c r="F175" s="49"/>
      <c r="G175" s="13"/>
      <c r="H175" s="58"/>
    </row>
    <row r="176" spans="2:8" ht="15.75" customHeight="1">
      <c r="F176" s="49"/>
      <c r="G176" s="13"/>
      <c r="H176" s="58"/>
    </row>
    <row r="177" spans="6:8" ht="15.75" customHeight="1">
      <c r="F177" s="49"/>
      <c r="G177" s="13"/>
      <c r="H177" s="58"/>
    </row>
    <row r="178" spans="6:8" ht="15.75" customHeight="1">
      <c r="F178" s="49"/>
      <c r="G178" s="13"/>
      <c r="H178" s="58"/>
    </row>
    <row r="179" spans="6:8" ht="15.75" customHeight="1">
      <c r="F179" s="49"/>
      <c r="G179" s="13"/>
      <c r="H179" s="58"/>
    </row>
    <row r="180" spans="6:8" ht="15.75" customHeight="1">
      <c r="F180" s="49"/>
      <c r="G180" s="13"/>
      <c r="H180" s="58"/>
    </row>
    <row r="181" spans="6:8" ht="15.75" customHeight="1">
      <c r="F181" s="49"/>
      <c r="G181" s="13"/>
      <c r="H181" s="58"/>
    </row>
    <row r="182" spans="6:8" ht="15.75" customHeight="1">
      <c r="F182" s="49"/>
      <c r="G182" s="13"/>
      <c r="H182" s="58"/>
    </row>
    <row r="183" spans="6:8" ht="15.75" customHeight="1">
      <c r="F183" s="49"/>
      <c r="G183" s="13"/>
      <c r="H183" s="58"/>
    </row>
    <row r="184" spans="6:8" ht="15.75" customHeight="1">
      <c r="F184" s="49"/>
      <c r="G184" s="13"/>
      <c r="H184" s="58"/>
    </row>
    <row r="185" spans="6:8" ht="15.75" customHeight="1">
      <c r="F185" s="49"/>
      <c r="G185" s="13"/>
      <c r="H185" s="58"/>
    </row>
    <row r="186" spans="6:8" ht="15.75" customHeight="1">
      <c r="F186" s="49"/>
      <c r="G186" s="13"/>
      <c r="H186" s="58"/>
    </row>
    <row r="187" spans="6:8" ht="15.75" customHeight="1">
      <c r="F187" s="49"/>
      <c r="G187" s="13"/>
      <c r="H187" s="58"/>
    </row>
    <row r="188" spans="6:8" ht="15.75" customHeight="1">
      <c r="F188" s="49"/>
      <c r="G188" s="13"/>
      <c r="H188" s="58"/>
    </row>
    <row r="189" spans="6:8" ht="15.75" customHeight="1">
      <c r="F189" s="49"/>
      <c r="G189" s="13"/>
      <c r="H189" s="58"/>
    </row>
    <row r="190" spans="6:8" ht="15.75" customHeight="1">
      <c r="F190" s="49"/>
      <c r="G190" s="13"/>
      <c r="H190" s="58"/>
    </row>
    <row r="191" spans="6:8" ht="15.75" customHeight="1">
      <c r="F191" s="49"/>
      <c r="G191" s="13"/>
      <c r="H191" s="58"/>
    </row>
    <row r="192" spans="6:8" ht="15.75" customHeight="1">
      <c r="F192" s="49"/>
      <c r="G192" s="13"/>
      <c r="H192" s="58"/>
    </row>
    <row r="193" spans="6:8" ht="15.75" customHeight="1">
      <c r="F193" s="49"/>
      <c r="G193" s="13"/>
      <c r="H193" s="58"/>
    </row>
    <row r="194" spans="6:8" ht="15.75" customHeight="1">
      <c r="F194" s="49"/>
      <c r="G194" s="13"/>
      <c r="H194" s="58"/>
    </row>
    <row r="195" spans="6:8" ht="15.75" customHeight="1">
      <c r="F195" s="49"/>
      <c r="G195" s="13"/>
      <c r="H195" s="58"/>
    </row>
    <row r="196" spans="6:8" ht="15.75" customHeight="1">
      <c r="F196" s="49"/>
      <c r="G196" s="13"/>
      <c r="H196" s="58"/>
    </row>
    <row r="197" spans="6:8" ht="15.75" customHeight="1">
      <c r="F197" s="49"/>
      <c r="G197" s="13"/>
      <c r="H197" s="58"/>
    </row>
    <row r="198" spans="6:8" ht="15.75" customHeight="1">
      <c r="F198" s="49"/>
      <c r="G198" s="13"/>
      <c r="H198" s="58"/>
    </row>
    <row r="199" spans="6:8" ht="15.75" customHeight="1">
      <c r="F199" s="49"/>
      <c r="G199" s="13"/>
      <c r="H199" s="58"/>
    </row>
    <row r="200" spans="6:8" ht="15.75" customHeight="1">
      <c r="F200" s="49"/>
      <c r="G200" s="13"/>
      <c r="H200" s="58"/>
    </row>
    <row r="201" spans="6:8" ht="15.75" customHeight="1">
      <c r="F201" s="49"/>
      <c r="G201" s="13"/>
      <c r="H201" s="58"/>
    </row>
    <row r="202" spans="6:8" ht="15.75" customHeight="1">
      <c r="F202" s="49"/>
      <c r="G202" s="13"/>
      <c r="H202" s="58"/>
    </row>
    <row r="203" spans="6:8" ht="15.75" customHeight="1">
      <c r="F203" s="49"/>
      <c r="G203" s="13"/>
      <c r="H203" s="58"/>
    </row>
    <row r="204" spans="6:8" ht="15.75" customHeight="1">
      <c r="F204" s="49"/>
      <c r="G204" s="13"/>
      <c r="H204" s="58"/>
    </row>
    <row r="205" spans="6:8" ht="15.75" customHeight="1">
      <c r="F205" s="49"/>
      <c r="G205" s="13"/>
      <c r="H205" s="58"/>
    </row>
    <row r="206" spans="6:8" ht="15.75" customHeight="1">
      <c r="F206" s="49"/>
      <c r="G206" s="13"/>
      <c r="H206" s="58"/>
    </row>
    <row r="207" spans="6:8" ht="15.75" customHeight="1">
      <c r="F207" s="49"/>
      <c r="G207" s="13"/>
      <c r="H207" s="58"/>
    </row>
    <row r="208" spans="6:8" ht="15.75" customHeight="1">
      <c r="F208" s="49"/>
      <c r="G208" s="13"/>
      <c r="H208" s="58"/>
    </row>
    <row r="209" spans="6:8" ht="15.75" customHeight="1">
      <c r="F209" s="49"/>
      <c r="G209" s="13"/>
      <c r="H209" s="58"/>
    </row>
    <row r="210" spans="6:8" ht="15.75" customHeight="1">
      <c r="F210" s="49"/>
      <c r="G210" s="13"/>
      <c r="H210" s="58"/>
    </row>
    <row r="211" spans="6:8" ht="15.75" customHeight="1">
      <c r="F211" s="49"/>
      <c r="G211" s="13"/>
      <c r="H211" s="58"/>
    </row>
    <row r="212" spans="6:8" ht="15.75" customHeight="1">
      <c r="F212" s="49"/>
      <c r="G212" s="13"/>
      <c r="H212" s="58"/>
    </row>
    <row r="213" spans="6:8" ht="15.75" customHeight="1">
      <c r="F213" s="49"/>
      <c r="G213" s="13"/>
      <c r="H213" s="58"/>
    </row>
    <row r="214" spans="6:8" ht="15.75" customHeight="1">
      <c r="F214" s="49"/>
      <c r="G214" s="13"/>
      <c r="H214" s="58"/>
    </row>
    <row r="215" spans="6:8" ht="15.75" customHeight="1">
      <c r="F215" s="49"/>
      <c r="G215" s="13"/>
      <c r="H215" s="58"/>
    </row>
    <row r="216" spans="6:8" ht="15.75" customHeight="1">
      <c r="F216" s="49"/>
      <c r="G216" s="13"/>
      <c r="H216" s="58"/>
    </row>
    <row r="217" spans="6:8" ht="15.75" customHeight="1">
      <c r="F217" s="49"/>
      <c r="G217" s="13"/>
      <c r="H217" s="58"/>
    </row>
    <row r="218" spans="6:8" ht="15.75" customHeight="1">
      <c r="F218" s="49"/>
      <c r="G218" s="13"/>
      <c r="H218" s="58"/>
    </row>
    <row r="219" spans="6:8" ht="15.75" customHeight="1">
      <c r="F219" s="49"/>
      <c r="G219" s="13"/>
      <c r="H219" s="58"/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51000000}">
    <sortState xmlns:xlrd2="http://schemas.microsoft.com/office/spreadsheetml/2017/richdata2" ref="A2:H151">
      <sortCondition descending="1" ref="E2:E151"/>
      <sortCondition ref="B2:B151"/>
      <sortCondition ref="G2:G151"/>
      <sortCondition ref="C2:C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D09D8C51-2251-4B22-AC70-4F7B5EFAA05F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dataValidations count="1">
    <dataValidation type="list" allowBlank="1" showErrorMessage="1" sqref="A3:A93 A95:A96 A99 A101 A103:A121" xr:uid="{00000000-0002-0000-5100-000000000000}">
      <formula1>"VISA,MASTERCARD"</formula1>
    </dataValidation>
  </dataValidation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L1001"/>
  <sheetViews>
    <sheetView topLeftCell="A83" workbookViewId="0">
      <selection activeCell="B3" sqref="B3:D107"/>
    </sheetView>
  </sheetViews>
  <sheetFormatPr defaultColWidth="14.42578125" defaultRowHeight="15" customHeight="1"/>
  <cols>
    <col min="1" max="1" width="16" customWidth="1"/>
    <col min="2" max="2" width="14.42578125" customWidth="1"/>
    <col min="3" max="3" width="60.28515625" customWidth="1"/>
    <col min="4" max="6" width="14.42578125" customWidth="1"/>
    <col min="9" max="9" width="31.5703125" customWidth="1"/>
  </cols>
  <sheetData>
    <row r="1" spans="1:12" ht="15.75">
      <c r="A1" s="8" t="s">
        <v>1550</v>
      </c>
      <c r="B1" s="8"/>
      <c r="C1" s="8"/>
      <c r="D1" s="8"/>
      <c r="E1" s="8" t="e">
        <f>SUM(E3:E204)</f>
        <v>#VALUE!</v>
      </c>
      <c r="F1" s="48"/>
      <c r="G1" s="70">
        <f t="shared" ref="G1:H1" si="0">SUM(G3:G204)</f>
        <v>0</v>
      </c>
      <c r="H1" s="71" t="e">
        <f t="shared" si="0"/>
        <v>#VALUE!</v>
      </c>
      <c r="I1" s="31" t="s">
        <v>1864</v>
      </c>
      <c r="J1" s="31">
        <f>G1*1</f>
        <v>0</v>
      </c>
      <c r="K1" s="31" t="e">
        <f>SUM(G1:H1)-J1</f>
        <v>#VALUE!</v>
      </c>
      <c r="L1" s="31" t="e">
        <f>SUM(J1:K1)</f>
        <v>#VALUE!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307.5</v>
      </c>
      <c r="K2" s="31" t="e">
        <f>K1+K6+K7</f>
        <v>#VALUE!</v>
      </c>
      <c r="L2" s="31" t="e">
        <f>SUM(J2:K2)</f>
        <v>#VALUE!</v>
      </c>
    </row>
    <row r="3" spans="1:12" ht="15.75">
      <c r="A3" s="8"/>
      <c r="B3" s="84">
        <v>45717</v>
      </c>
      <c r="C3" s="85" t="s">
        <v>4546</v>
      </c>
      <c r="D3" s="86" t="s">
        <v>4690</v>
      </c>
      <c r="E3" s="6">
        <f t="shared" ref="E3:E37" si="1">MID(D3,3,LEN(D3)-2)+0</f>
        <v>9.99</v>
      </c>
      <c r="F3" s="48"/>
      <c r="G3" s="6" t="str">
        <f t="shared" ref="G3:G88" si="2">IFERROR(E3/F3,"")</f>
        <v/>
      </c>
      <c r="H3" s="58">
        <f t="shared" ref="H3:H88" si="3">IF(F3=0,E3,E3-G3)</f>
        <v>9.99</v>
      </c>
      <c r="I3" s="60" t="s">
        <v>1868</v>
      </c>
      <c r="J3" s="61">
        <f>J1-J7+J6</f>
        <v>307.5</v>
      </c>
      <c r="K3" s="32"/>
      <c r="L3" s="32"/>
    </row>
    <row r="4" spans="1:12" ht="15.75">
      <c r="A4" s="8"/>
      <c r="B4" s="87">
        <v>45718</v>
      </c>
      <c r="C4" s="85" t="s">
        <v>3397</v>
      </c>
      <c r="D4" s="86" t="s">
        <v>6043</v>
      </c>
      <c r="E4" s="6">
        <f t="shared" si="1"/>
        <v>57.9</v>
      </c>
      <c r="F4" s="48"/>
      <c r="G4" s="6" t="str">
        <f t="shared" si="2"/>
        <v/>
      </c>
      <c r="H4" s="58">
        <f t="shared" si="3"/>
        <v>57.9</v>
      </c>
    </row>
    <row r="5" spans="1:12" ht="15.75">
      <c r="A5" s="8"/>
      <c r="B5" s="84">
        <v>45719</v>
      </c>
      <c r="C5" s="85" t="s">
        <v>5419</v>
      </c>
      <c r="D5" s="86" t="s">
        <v>337</v>
      </c>
      <c r="E5" s="6">
        <f t="shared" si="1"/>
        <v>12.9</v>
      </c>
      <c r="F5" s="48"/>
      <c r="G5" s="6" t="str">
        <f t="shared" si="2"/>
        <v/>
      </c>
      <c r="H5" s="58">
        <f t="shared" si="3"/>
        <v>12.9</v>
      </c>
      <c r="I5" s="32" t="s">
        <v>4552</v>
      </c>
      <c r="J5" s="32">
        <f>615</f>
        <v>615</v>
      </c>
      <c r="K5" s="32"/>
    </row>
    <row r="6" spans="1:12" ht="15.75">
      <c r="A6" s="8"/>
      <c r="B6" s="87">
        <v>45719</v>
      </c>
      <c r="C6" s="85" t="s">
        <v>6044</v>
      </c>
      <c r="D6" s="86" t="s">
        <v>2005</v>
      </c>
      <c r="E6" s="6">
        <f t="shared" si="1"/>
        <v>3.54</v>
      </c>
      <c r="F6" s="48"/>
      <c r="G6" s="6" t="str">
        <f t="shared" si="2"/>
        <v/>
      </c>
      <c r="H6" s="58">
        <f t="shared" si="3"/>
        <v>3.54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/>
      <c r="B7" s="87">
        <v>45719</v>
      </c>
      <c r="C7" s="85" t="s">
        <v>2404</v>
      </c>
      <c r="D7" s="86" t="s">
        <v>6045</v>
      </c>
      <c r="E7" s="6">
        <f t="shared" si="1"/>
        <v>563.30999999999995</v>
      </c>
      <c r="F7" s="48"/>
      <c r="G7" s="6" t="str">
        <f t="shared" si="2"/>
        <v/>
      </c>
      <c r="H7" s="58">
        <f t="shared" si="3"/>
        <v>563.30999999999995</v>
      </c>
      <c r="I7" s="1" t="s">
        <v>1809</v>
      </c>
      <c r="J7" s="1">
        <v>0</v>
      </c>
      <c r="K7" s="1">
        <v>0</v>
      </c>
    </row>
    <row r="8" spans="1:12" ht="15.75">
      <c r="A8" s="8"/>
      <c r="B8" s="87">
        <v>45719</v>
      </c>
      <c r="C8" s="85" t="s">
        <v>2404</v>
      </c>
      <c r="D8" s="86" t="s">
        <v>1770</v>
      </c>
      <c r="E8" s="6">
        <f t="shared" si="1"/>
        <v>15.1</v>
      </c>
      <c r="F8" s="48"/>
      <c r="G8" s="6" t="str">
        <f t="shared" si="2"/>
        <v/>
      </c>
      <c r="H8" s="58">
        <f t="shared" si="3"/>
        <v>15.1</v>
      </c>
      <c r="I8" s="1" t="s">
        <v>1811</v>
      </c>
      <c r="J8" s="16">
        <v>5598</v>
      </c>
      <c r="K8" s="17">
        <v>0.6</v>
      </c>
    </row>
    <row r="9" spans="1:12" ht="15.75">
      <c r="A9" s="8"/>
      <c r="B9" s="84">
        <v>45720</v>
      </c>
      <c r="C9" s="85" t="s">
        <v>6046</v>
      </c>
      <c r="D9" s="86" t="s">
        <v>2005</v>
      </c>
      <c r="E9" s="6">
        <f t="shared" si="1"/>
        <v>3.54</v>
      </c>
      <c r="F9" s="48"/>
      <c r="G9" s="6" t="str">
        <f t="shared" si="2"/>
        <v/>
      </c>
      <c r="H9" s="58">
        <f t="shared" si="3"/>
        <v>3.54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87">
        <v>45721</v>
      </c>
      <c r="C10" s="85" t="s">
        <v>6047</v>
      </c>
      <c r="D10" s="86" t="s">
        <v>2832</v>
      </c>
      <c r="E10" s="6">
        <f t="shared" si="1"/>
        <v>15.13</v>
      </c>
      <c r="F10" s="48"/>
      <c r="G10" s="6" t="str">
        <f t="shared" si="2"/>
        <v/>
      </c>
      <c r="H10" s="58">
        <f t="shared" si="3"/>
        <v>15.13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/>
      <c r="B11" s="87">
        <v>45721</v>
      </c>
      <c r="C11" s="85" t="s">
        <v>6048</v>
      </c>
      <c r="D11" s="86" t="s">
        <v>4657</v>
      </c>
      <c r="E11" s="6">
        <f t="shared" si="1"/>
        <v>1.77</v>
      </c>
      <c r="F11" s="48"/>
      <c r="G11" s="6" t="str">
        <f t="shared" si="2"/>
        <v/>
      </c>
      <c r="H11" s="58">
        <f t="shared" si="3"/>
        <v>1.77</v>
      </c>
    </row>
    <row r="12" spans="1:12" ht="15.75">
      <c r="A12" s="8"/>
      <c r="B12" s="87">
        <v>45722</v>
      </c>
      <c r="C12" s="85" t="s">
        <v>6049</v>
      </c>
      <c r="D12" s="86" t="s">
        <v>249</v>
      </c>
      <c r="E12" s="6">
        <f t="shared" si="1"/>
        <v>8</v>
      </c>
      <c r="F12" s="48"/>
      <c r="G12" s="6" t="str">
        <f t="shared" si="2"/>
        <v/>
      </c>
      <c r="H12" s="58">
        <f t="shared" si="3"/>
        <v>8</v>
      </c>
      <c r="I12" s="1" t="s">
        <v>1818</v>
      </c>
      <c r="J12" s="16" t="e">
        <f>J8-K2</f>
        <v>#VALUE!</v>
      </c>
      <c r="K12" s="17" t="e">
        <f t="shared" ref="K12:K13" si="4">J12/J8</f>
        <v>#VALUE!</v>
      </c>
    </row>
    <row r="13" spans="1:12" ht="15.75">
      <c r="A13" s="8"/>
      <c r="B13" s="84">
        <v>45722</v>
      </c>
      <c r="C13" s="85" t="s">
        <v>6049</v>
      </c>
      <c r="D13" s="86" t="s">
        <v>1593</v>
      </c>
      <c r="E13" s="6">
        <f t="shared" si="1"/>
        <v>14.7</v>
      </c>
      <c r="F13" s="48"/>
      <c r="G13" s="6" t="str">
        <f t="shared" si="2"/>
        <v/>
      </c>
      <c r="H13" s="58">
        <f t="shared" si="3"/>
        <v>14.7</v>
      </c>
      <c r="I13" s="1" t="s">
        <v>1821</v>
      </c>
      <c r="J13" s="16">
        <f>J9-J2</f>
        <v>3647.75</v>
      </c>
      <c r="K13" s="17">
        <f t="shared" si="4"/>
        <v>0.92225523038998802</v>
      </c>
    </row>
    <row r="14" spans="1:12" ht="15.75">
      <c r="A14" s="8"/>
      <c r="B14" s="87">
        <v>45722</v>
      </c>
      <c r="C14" s="85" t="s">
        <v>4889</v>
      </c>
      <c r="D14" s="86" t="s">
        <v>471</v>
      </c>
      <c r="E14" s="6">
        <f t="shared" si="1"/>
        <v>20</v>
      </c>
      <c r="F14" s="48"/>
      <c r="G14" s="6" t="str">
        <f t="shared" si="2"/>
        <v/>
      </c>
      <c r="H14" s="58">
        <f t="shared" si="3"/>
        <v>20</v>
      </c>
    </row>
    <row r="15" spans="1:12" ht="15.75">
      <c r="A15" s="8"/>
      <c r="B15" s="87">
        <v>45722</v>
      </c>
      <c r="C15" s="85" t="s">
        <v>5974</v>
      </c>
      <c r="D15" s="86" t="s">
        <v>942</v>
      </c>
      <c r="E15" s="6">
        <f t="shared" si="1"/>
        <v>8.9</v>
      </c>
      <c r="F15" s="48"/>
      <c r="G15" s="6" t="str">
        <f t="shared" si="2"/>
        <v/>
      </c>
      <c r="H15" s="58">
        <f t="shared" si="3"/>
        <v>8.9</v>
      </c>
    </row>
    <row r="16" spans="1:12" ht="15.75">
      <c r="A16" s="8"/>
      <c r="B16" s="84">
        <v>45723</v>
      </c>
      <c r="C16" s="85" t="s">
        <v>2404</v>
      </c>
      <c r="D16" s="86" t="s">
        <v>6050</v>
      </c>
      <c r="E16" s="6">
        <f t="shared" si="1"/>
        <v>55.05</v>
      </c>
      <c r="F16" s="48"/>
      <c r="G16" s="6" t="str">
        <f t="shared" si="2"/>
        <v/>
      </c>
      <c r="H16" s="58">
        <f t="shared" si="3"/>
        <v>55.05</v>
      </c>
    </row>
    <row r="17" spans="1:10" ht="15.75">
      <c r="A17" s="8"/>
      <c r="B17" s="87">
        <v>45723</v>
      </c>
      <c r="C17" s="85" t="s">
        <v>2404</v>
      </c>
      <c r="D17" s="86" t="s">
        <v>6051</v>
      </c>
      <c r="E17" s="6">
        <f t="shared" si="1"/>
        <v>6.43</v>
      </c>
      <c r="F17" s="48"/>
      <c r="G17" s="6" t="str">
        <f t="shared" si="2"/>
        <v/>
      </c>
      <c r="H17" s="58">
        <f t="shared" si="3"/>
        <v>6.43</v>
      </c>
      <c r="J17" s="47">
        <f>J3-8319.83</f>
        <v>-8012.33</v>
      </c>
    </row>
    <row r="18" spans="1:10" ht="15.75">
      <c r="A18" s="8"/>
      <c r="B18" s="84">
        <v>45723</v>
      </c>
      <c r="C18" s="85" t="s">
        <v>5466</v>
      </c>
      <c r="D18" s="88" t="s">
        <v>5949</v>
      </c>
      <c r="E18" s="6">
        <f t="shared" si="1"/>
        <v>25.46</v>
      </c>
      <c r="F18" s="48"/>
      <c r="G18" s="6" t="str">
        <f t="shared" si="2"/>
        <v/>
      </c>
      <c r="H18" s="58">
        <f t="shared" si="3"/>
        <v>25.46</v>
      </c>
    </row>
    <row r="19" spans="1:10" ht="15.75">
      <c r="A19" s="8"/>
      <c r="B19" s="87">
        <v>45723</v>
      </c>
      <c r="C19" s="85" t="s">
        <v>5466</v>
      </c>
      <c r="D19" s="86" t="s">
        <v>5949</v>
      </c>
      <c r="E19" s="6">
        <f t="shared" si="1"/>
        <v>25.46</v>
      </c>
      <c r="F19" s="48"/>
      <c r="G19" s="6" t="str">
        <f t="shared" si="2"/>
        <v/>
      </c>
      <c r="H19" s="58">
        <f t="shared" si="3"/>
        <v>25.46</v>
      </c>
    </row>
    <row r="20" spans="1:10" ht="15.75">
      <c r="A20" s="8"/>
      <c r="B20" s="87">
        <v>45724</v>
      </c>
      <c r="C20" s="85" t="s">
        <v>3415</v>
      </c>
      <c r="D20" s="86" t="s">
        <v>6052</v>
      </c>
      <c r="E20" s="6">
        <f t="shared" si="1"/>
        <v>35.64</v>
      </c>
      <c r="F20" s="48"/>
      <c r="G20" s="6" t="str">
        <f t="shared" si="2"/>
        <v/>
      </c>
      <c r="H20" s="58">
        <f t="shared" si="3"/>
        <v>35.64</v>
      </c>
    </row>
    <row r="21" spans="1:10" ht="15.75" customHeight="1">
      <c r="A21" s="8"/>
      <c r="B21" s="87">
        <v>45724</v>
      </c>
      <c r="C21" s="85" t="s">
        <v>4936</v>
      </c>
      <c r="D21" s="86" t="s">
        <v>6053</v>
      </c>
      <c r="E21" s="6">
        <f t="shared" si="1"/>
        <v>0.39</v>
      </c>
      <c r="F21" s="48"/>
      <c r="G21" s="6" t="str">
        <f t="shared" si="2"/>
        <v/>
      </c>
      <c r="H21" s="58">
        <f t="shared" si="3"/>
        <v>0.39</v>
      </c>
    </row>
    <row r="22" spans="1:10" ht="15.75" customHeight="1">
      <c r="A22" s="8"/>
      <c r="B22" s="87">
        <v>45724</v>
      </c>
      <c r="C22" s="85" t="s">
        <v>4634</v>
      </c>
      <c r="D22" s="86" t="s">
        <v>6054</v>
      </c>
      <c r="E22" s="6">
        <f t="shared" si="1"/>
        <v>15.71</v>
      </c>
      <c r="F22" s="48"/>
      <c r="G22" s="6" t="str">
        <f t="shared" si="2"/>
        <v/>
      </c>
      <c r="H22" s="58">
        <f t="shared" si="3"/>
        <v>15.71</v>
      </c>
      <c r="J22" s="36"/>
    </row>
    <row r="23" spans="1:10" ht="15.75" customHeight="1">
      <c r="A23" s="8"/>
      <c r="B23" s="84">
        <v>45724</v>
      </c>
      <c r="C23" s="85" t="s">
        <v>4479</v>
      </c>
      <c r="D23" s="88" t="s">
        <v>513</v>
      </c>
      <c r="E23" s="6">
        <f t="shared" si="1"/>
        <v>24</v>
      </c>
      <c r="F23" s="48"/>
      <c r="G23" s="6" t="str">
        <f t="shared" si="2"/>
        <v/>
      </c>
      <c r="H23" s="58">
        <f t="shared" si="3"/>
        <v>24</v>
      </c>
      <c r="J23" s="36"/>
    </row>
    <row r="24" spans="1:10" ht="15.75" customHeight="1">
      <c r="A24" s="8"/>
      <c r="B24" s="87">
        <v>45724</v>
      </c>
      <c r="C24" s="89" t="s">
        <v>6055</v>
      </c>
      <c r="D24" s="88" t="s">
        <v>1714</v>
      </c>
      <c r="E24" s="6">
        <f t="shared" si="1"/>
        <v>5.25</v>
      </c>
      <c r="F24" s="48"/>
      <c r="G24" s="6" t="str">
        <f t="shared" si="2"/>
        <v/>
      </c>
      <c r="H24" s="58">
        <f t="shared" si="3"/>
        <v>5.25</v>
      </c>
    </row>
    <row r="25" spans="1:10" ht="15.75" customHeight="1">
      <c r="A25" s="8"/>
      <c r="B25" s="84">
        <v>45724</v>
      </c>
      <c r="C25" s="85" t="s">
        <v>6056</v>
      </c>
      <c r="D25" s="86" t="s">
        <v>25</v>
      </c>
      <c r="E25" s="6">
        <f t="shared" si="1"/>
        <v>11.9</v>
      </c>
      <c r="F25" s="48"/>
      <c r="G25" s="6" t="str">
        <f t="shared" si="2"/>
        <v/>
      </c>
      <c r="H25" s="58">
        <f t="shared" si="3"/>
        <v>11.9</v>
      </c>
    </row>
    <row r="26" spans="1:10" ht="15.75" customHeight="1">
      <c r="A26" s="8"/>
      <c r="B26" s="84">
        <v>45724</v>
      </c>
      <c r="C26" s="85" t="s">
        <v>2438</v>
      </c>
      <c r="D26" s="86" t="s">
        <v>5141</v>
      </c>
      <c r="E26" s="6">
        <f t="shared" si="1"/>
        <v>25.98</v>
      </c>
      <c r="F26" s="48"/>
      <c r="G26" s="6" t="str">
        <f t="shared" si="2"/>
        <v/>
      </c>
      <c r="H26" s="58">
        <f t="shared" si="3"/>
        <v>25.98</v>
      </c>
    </row>
    <row r="27" spans="1:10" ht="15.75" customHeight="1">
      <c r="A27" s="8"/>
      <c r="B27" s="84">
        <v>45724</v>
      </c>
      <c r="C27" s="85" t="s">
        <v>4738</v>
      </c>
      <c r="D27" s="86" t="s">
        <v>38</v>
      </c>
      <c r="E27" s="6">
        <f t="shared" si="1"/>
        <v>7.2</v>
      </c>
      <c r="F27" s="48"/>
      <c r="G27" s="6" t="str">
        <f t="shared" si="2"/>
        <v/>
      </c>
      <c r="H27" s="58">
        <f t="shared" si="3"/>
        <v>7.2</v>
      </c>
    </row>
    <row r="28" spans="1:10" ht="15.75" customHeight="1">
      <c r="A28" s="8"/>
      <c r="B28" s="84">
        <v>45724</v>
      </c>
      <c r="C28" s="85" t="s">
        <v>6057</v>
      </c>
      <c r="D28" s="86" t="s">
        <v>5026</v>
      </c>
      <c r="E28" s="6">
        <f t="shared" si="1"/>
        <v>51.86</v>
      </c>
      <c r="F28" s="48"/>
      <c r="G28" s="6" t="str">
        <f t="shared" si="2"/>
        <v/>
      </c>
      <c r="H28" s="58">
        <f t="shared" si="3"/>
        <v>51.86</v>
      </c>
    </row>
    <row r="29" spans="1:10" ht="15.75" customHeight="1">
      <c r="A29" s="8"/>
      <c r="B29" s="84">
        <v>45724</v>
      </c>
      <c r="C29" s="85" t="s">
        <v>6058</v>
      </c>
      <c r="D29" s="86" t="s">
        <v>69</v>
      </c>
      <c r="E29" s="6">
        <f t="shared" si="1"/>
        <v>1.5</v>
      </c>
      <c r="F29" s="48"/>
      <c r="G29" s="6" t="str">
        <f t="shared" si="2"/>
        <v/>
      </c>
      <c r="H29" s="58">
        <f t="shared" si="3"/>
        <v>1.5</v>
      </c>
    </row>
    <row r="30" spans="1:10" ht="15.75" customHeight="1">
      <c r="A30" s="8"/>
      <c r="B30" s="87">
        <v>45724</v>
      </c>
      <c r="C30" s="85" t="s">
        <v>6059</v>
      </c>
      <c r="D30" s="86" t="s">
        <v>2770</v>
      </c>
      <c r="E30" s="6">
        <f t="shared" si="1"/>
        <v>23</v>
      </c>
      <c r="F30" s="48"/>
      <c r="G30" s="6" t="str">
        <f t="shared" si="2"/>
        <v/>
      </c>
      <c r="H30" s="58">
        <f t="shared" si="3"/>
        <v>23</v>
      </c>
    </row>
    <row r="31" spans="1:10" ht="15.75" customHeight="1">
      <c r="A31" s="8"/>
      <c r="B31" s="87">
        <v>45725</v>
      </c>
      <c r="C31" s="85" t="s">
        <v>3025</v>
      </c>
      <c r="D31" s="86" t="s">
        <v>2560</v>
      </c>
      <c r="E31" s="6">
        <f t="shared" si="1"/>
        <v>6.05</v>
      </c>
      <c r="F31" s="48"/>
      <c r="G31" s="6" t="str">
        <f t="shared" si="2"/>
        <v/>
      </c>
      <c r="H31" s="58">
        <f t="shared" si="3"/>
        <v>6.05</v>
      </c>
    </row>
    <row r="32" spans="1:10" ht="15.75" customHeight="1">
      <c r="A32" s="8"/>
      <c r="B32" s="87">
        <v>45725</v>
      </c>
      <c r="C32" s="85" t="s">
        <v>4276</v>
      </c>
      <c r="D32" s="86" t="s">
        <v>6060</v>
      </c>
      <c r="E32" s="6">
        <f t="shared" si="1"/>
        <v>964.98</v>
      </c>
      <c r="F32" s="48"/>
      <c r="G32" s="6" t="str">
        <f t="shared" si="2"/>
        <v/>
      </c>
      <c r="H32" s="58">
        <f t="shared" si="3"/>
        <v>964.98</v>
      </c>
    </row>
    <row r="33" spans="1:8" ht="15.75" customHeight="1">
      <c r="A33" s="8"/>
      <c r="B33" s="87">
        <v>45725</v>
      </c>
      <c r="C33" s="85" t="s">
        <v>5980</v>
      </c>
      <c r="D33" s="86" t="s">
        <v>6061</v>
      </c>
      <c r="E33" s="6">
        <f t="shared" si="1"/>
        <v>7.24</v>
      </c>
      <c r="F33" s="48"/>
      <c r="G33" s="6" t="str">
        <f t="shared" si="2"/>
        <v/>
      </c>
      <c r="H33" s="58">
        <f t="shared" si="3"/>
        <v>7.24</v>
      </c>
    </row>
    <row r="34" spans="1:8" ht="15.75" customHeight="1">
      <c r="A34" s="8"/>
      <c r="B34" s="87">
        <v>45726</v>
      </c>
      <c r="C34" s="85" t="s">
        <v>6062</v>
      </c>
      <c r="D34" s="86" t="s">
        <v>4657</v>
      </c>
      <c r="E34" s="6">
        <f t="shared" si="1"/>
        <v>1.77</v>
      </c>
      <c r="F34" s="48"/>
      <c r="G34" s="6" t="str">
        <f t="shared" si="2"/>
        <v/>
      </c>
      <c r="H34" s="58">
        <f t="shared" si="3"/>
        <v>1.77</v>
      </c>
    </row>
    <row r="35" spans="1:8" ht="15.75" customHeight="1">
      <c r="A35" s="8"/>
      <c r="B35" s="87">
        <v>45726</v>
      </c>
      <c r="C35" s="85" t="s">
        <v>3415</v>
      </c>
      <c r="D35" s="86" t="s">
        <v>6063</v>
      </c>
      <c r="E35" s="6">
        <f t="shared" si="1"/>
        <v>176.89</v>
      </c>
      <c r="F35" s="48"/>
      <c r="G35" s="6" t="str">
        <f t="shared" si="2"/>
        <v/>
      </c>
      <c r="H35" s="58">
        <f t="shared" si="3"/>
        <v>176.89</v>
      </c>
    </row>
    <row r="36" spans="1:8" ht="15.75" customHeight="1">
      <c r="A36" s="8"/>
      <c r="B36" s="84">
        <v>45726</v>
      </c>
      <c r="C36" s="85" t="s">
        <v>2713</v>
      </c>
      <c r="D36" s="86" t="s">
        <v>1686</v>
      </c>
      <c r="E36" s="6">
        <f t="shared" si="1"/>
        <v>29.9</v>
      </c>
      <c r="F36" s="48"/>
      <c r="G36" s="6" t="str">
        <f t="shared" si="2"/>
        <v/>
      </c>
      <c r="H36" s="58">
        <f t="shared" si="3"/>
        <v>29.9</v>
      </c>
    </row>
    <row r="37" spans="1:8" ht="15.75" customHeight="1">
      <c r="A37" s="8"/>
      <c r="B37" s="87">
        <v>45726</v>
      </c>
      <c r="C37" s="89" t="s">
        <v>6064</v>
      </c>
      <c r="D37" s="88" t="s">
        <v>73</v>
      </c>
      <c r="E37" s="6">
        <f t="shared" si="1"/>
        <v>1.2</v>
      </c>
      <c r="F37" s="48"/>
      <c r="G37" s="6" t="str">
        <f t="shared" si="2"/>
        <v/>
      </c>
      <c r="H37" s="58">
        <f t="shared" si="3"/>
        <v>1.2</v>
      </c>
    </row>
    <row r="38" spans="1:8" ht="15.75" customHeight="1">
      <c r="A38" s="8"/>
      <c r="B38" s="84">
        <v>45727</v>
      </c>
      <c r="C38" s="85" t="s">
        <v>5734</v>
      </c>
      <c r="D38" s="86" t="s">
        <v>66</v>
      </c>
      <c r="E38" s="6">
        <v>-134.9</v>
      </c>
      <c r="F38" s="48"/>
      <c r="G38" s="6" t="str">
        <f t="shared" si="2"/>
        <v/>
      </c>
      <c r="H38" s="58">
        <f t="shared" si="3"/>
        <v>-134.9</v>
      </c>
    </row>
    <row r="39" spans="1:8" ht="15.75" customHeight="1">
      <c r="A39" s="8"/>
      <c r="B39" s="87">
        <v>45727</v>
      </c>
      <c r="C39" s="85" t="s">
        <v>5477</v>
      </c>
      <c r="D39" s="86" t="s">
        <v>2919</v>
      </c>
      <c r="E39" s="6">
        <v>-154.47999999999999</v>
      </c>
      <c r="F39" s="48"/>
      <c r="G39" s="6" t="str">
        <f t="shared" si="2"/>
        <v/>
      </c>
      <c r="H39" s="58">
        <f t="shared" si="3"/>
        <v>-154.47999999999999</v>
      </c>
    </row>
    <row r="40" spans="1:8" ht="15.75" customHeight="1">
      <c r="A40" s="8"/>
      <c r="B40" s="87">
        <v>45727</v>
      </c>
      <c r="C40" s="85" t="s">
        <v>6065</v>
      </c>
      <c r="D40" s="86" t="s">
        <v>2005</v>
      </c>
      <c r="E40" s="6">
        <f t="shared" ref="E40:E83" si="5">MID(D40,3,LEN(D40)-2)+0</f>
        <v>3.54</v>
      </c>
      <c r="F40" s="48"/>
      <c r="G40" s="6" t="str">
        <f t="shared" si="2"/>
        <v/>
      </c>
      <c r="H40" s="58">
        <f t="shared" si="3"/>
        <v>3.54</v>
      </c>
    </row>
    <row r="41" spans="1:8" ht="15.75" customHeight="1">
      <c r="A41" s="8"/>
      <c r="B41" s="87">
        <v>45727</v>
      </c>
      <c r="C41" s="85" t="s">
        <v>5478</v>
      </c>
      <c r="D41" s="86" t="s">
        <v>249</v>
      </c>
      <c r="E41" s="6">
        <f t="shared" si="5"/>
        <v>8</v>
      </c>
      <c r="F41" s="48"/>
      <c r="G41" s="6" t="str">
        <f t="shared" si="2"/>
        <v/>
      </c>
      <c r="H41" s="58">
        <f t="shared" si="3"/>
        <v>8</v>
      </c>
    </row>
    <row r="42" spans="1:8" ht="15.75" customHeight="1">
      <c r="A42" s="8"/>
      <c r="B42" s="84">
        <v>45728</v>
      </c>
      <c r="C42" s="85" t="s">
        <v>6066</v>
      </c>
      <c r="D42" s="86" t="s">
        <v>6067</v>
      </c>
      <c r="E42" s="6">
        <f t="shared" si="5"/>
        <v>40.770000000000003</v>
      </c>
      <c r="F42" s="48"/>
      <c r="G42" s="6" t="str">
        <f t="shared" si="2"/>
        <v/>
      </c>
      <c r="H42" s="58">
        <f t="shared" si="3"/>
        <v>40.770000000000003</v>
      </c>
    </row>
    <row r="43" spans="1:8" ht="15.75" customHeight="1">
      <c r="A43" s="8"/>
      <c r="B43" s="87">
        <v>45728</v>
      </c>
      <c r="C43" s="85" t="s">
        <v>55</v>
      </c>
      <c r="D43" s="88" t="s">
        <v>770</v>
      </c>
      <c r="E43" s="6">
        <f t="shared" si="5"/>
        <v>3.4</v>
      </c>
      <c r="F43" s="48"/>
      <c r="G43" s="6" t="str">
        <f t="shared" si="2"/>
        <v/>
      </c>
      <c r="H43" s="58">
        <f t="shared" si="3"/>
        <v>3.4</v>
      </c>
    </row>
    <row r="44" spans="1:8" ht="15.75" customHeight="1">
      <c r="A44" s="8"/>
      <c r="B44" s="87">
        <v>45728</v>
      </c>
      <c r="C44" s="85" t="s">
        <v>6068</v>
      </c>
      <c r="D44" s="86" t="s">
        <v>6069</v>
      </c>
      <c r="E44" s="6">
        <f t="shared" si="5"/>
        <v>271.93</v>
      </c>
      <c r="F44" s="48"/>
      <c r="G44" s="6" t="str">
        <f t="shared" si="2"/>
        <v/>
      </c>
      <c r="H44" s="58">
        <f t="shared" si="3"/>
        <v>271.93</v>
      </c>
    </row>
    <row r="45" spans="1:8" ht="15.75" customHeight="1">
      <c r="A45" s="8"/>
      <c r="B45" s="87">
        <v>45728</v>
      </c>
      <c r="C45" s="85" t="s">
        <v>6070</v>
      </c>
      <c r="D45" s="86" t="s">
        <v>6071</v>
      </c>
      <c r="E45" s="6">
        <f t="shared" si="5"/>
        <v>332</v>
      </c>
      <c r="F45" s="48"/>
      <c r="G45" s="6" t="str">
        <f t="shared" si="2"/>
        <v/>
      </c>
      <c r="H45" s="58">
        <f t="shared" si="3"/>
        <v>332</v>
      </c>
    </row>
    <row r="46" spans="1:8" ht="15.75" customHeight="1">
      <c r="A46" s="8"/>
      <c r="B46" s="87">
        <v>45728</v>
      </c>
      <c r="C46" s="85" t="s">
        <v>6072</v>
      </c>
      <c r="D46" s="86" t="s">
        <v>764</v>
      </c>
      <c r="E46" s="6">
        <f t="shared" si="5"/>
        <v>77.7</v>
      </c>
      <c r="F46" s="48"/>
      <c r="G46" s="6" t="str">
        <f t="shared" si="2"/>
        <v/>
      </c>
      <c r="H46" s="58">
        <f t="shared" si="3"/>
        <v>77.7</v>
      </c>
    </row>
    <row r="47" spans="1:8" ht="15.75" customHeight="1">
      <c r="A47" s="8"/>
      <c r="B47" s="84">
        <v>45729</v>
      </c>
      <c r="C47" s="85" t="s">
        <v>2404</v>
      </c>
      <c r="D47" s="86" t="s">
        <v>6073</v>
      </c>
      <c r="E47" s="6" t="e">
        <f t="shared" si="5"/>
        <v>#VALUE!</v>
      </c>
      <c r="F47" s="48"/>
      <c r="G47" s="6" t="str">
        <f t="shared" si="2"/>
        <v/>
      </c>
      <c r="H47" s="58" t="e">
        <f t="shared" si="3"/>
        <v>#VALUE!</v>
      </c>
    </row>
    <row r="48" spans="1:8" ht="15.75" customHeight="1">
      <c r="A48" s="8"/>
      <c r="B48" s="84">
        <v>45729</v>
      </c>
      <c r="C48" s="85" t="s">
        <v>6074</v>
      </c>
      <c r="D48" s="86" t="s">
        <v>2005</v>
      </c>
      <c r="E48" s="6">
        <f t="shared" si="5"/>
        <v>3.54</v>
      </c>
      <c r="F48" s="48"/>
      <c r="G48" s="6" t="str">
        <f t="shared" si="2"/>
        <v/>
      </c>
      <c r="H48" s="58">
        <f t="shared" si="3"/>
        <v>3.54</v>
      </c>
    </row>
    <row r="49" spans="1:8" ht="15.75" customHeight="1">
      <c r="A49" s="8"/>
      <c r="B49" s="84">
        <v>45729</v>
      </c>
      <c r="C49" s="85" t="s">
        <v>6039</v>
      </c>
      <c r="D49" s="86" t="s">
        <v>3417</v>
      </c>
      <c r="E49" s="6">
        <f t="shared" si="5"/>
        <v>22.1</v>
      </c>
      <c r="F49" s="48"/>
      <c r="G49" s="6" t="str">
        <f t="shared" si="2"/>
        <v/>
      </c>
      <c r="H49" s="58">
        <f t="shared" si="3"/>
        <v>22.1</v>
      </c>
    </row>
    <row r="50" spans="1:8" ht="15.75" customHeight="1">
      <c r="A50" s="8"/>
      <c r="B50" s="84">
        <v>45729</v>
      </c>
      <c r="C50" s="85" t="s">
        <v>6075</v>
      </c>
      <c r="D50" s="86" t="s">
        <v>6076</v>
      </c>
      <c r="E50" s="6">
        <f t="shared" si="5"/>
        <v>34.89</v>
      </c>
      <c r="F50" s="48"/>
      <c r="G50" s="6" t="str">
        <f t="shared" si="2"/>
        <v/>
      </c>
      <c r="H50" s="58">
        <f t="shared" si="3"/>
        <v>34.89</v>
      </c>
    </row>
    <row r="51" spans="1:8" ht="15.75" customHeight="1">
      <c r="A51" s="8"/>
      <c r="B51" s="84">
        <v>45730</v>
      </c>
      <c r="C51" s="85" t="s">
        <v>3415</v>
      </c>
      <c r="D51" s="86" t="s">
        <v>1238</v>
      </c>
      <c r="E51" s="6">
        <f t="shared" si="5"/>
        <v>8.5500000000000007</v>
      </c>
      <c r="F51" s="48"/>
      <c r="G51" s="6" t="str">
        <f t="shared" si="2"/>
        <v/>
      </c>
      <c r="H51" s="58">
        <f t="shared" si="3"/>
        <v>8.5500000000000007</v>
      </c>
    </row>
    <row r="52" spans="1:8" ht="15.75" customHeight="1">
      <c r="A52" s="8"/>
      <c r="B52" s="84">
        <v>45730</v>
      </c>
      <c r="C52" s="85" t="s">
        <v>5478</v>
      </c>
      <c r="D52" s="86" t="s">
        <v>358</v>
      </c>
      <c r="E52" s="6">
        <f t="shared" si="5"/>
        <v>10</v>
      </c>
      <c r="F52" s="48"/>
      <c r="G52" s="6" t="str">
        <f t="shared" si="2"/>
        <v/>
      </c>
      <c r="H52" s="58">
        <f t="shared" si="3"/>
        <v>10</v>
      </c>
    </row>
    <row r="53" spans="1:8" ht="15.75" customHeight="1">
      <c r="A53" s="8"/>
      <c r="B53" s="87">
        <v>45730</v>
      </c>
      <c r="C53" s="85" t="s">
        <v>6077</v>
      </c>
      <c r="D53" s="86" t="s">
        <v>2229</v>
      </c>
      <c r="E53" s="6">
        <f t="shared" si="5"/>
        <v>17</v>
      </c>
      <c r="F53" s="48"/>
      <c r="G53" s="6" t="str">
        <f t="shared" si="2"/>
        <v/>
      </c>
      <c r="H53" s="58">
        <f t="shared" si="3"/>
        <v>17</v>
      </c>
    </row>
    <row r="54" spans="1:8" ht="15.75" customHeight="1">
      <c r="A54" s="8"/>
      <c r="B54" s="87">
        <v>45730</v>
      </c>
      <c r="C54" s="85" t="s">
        <v>6077</v>
      </c>
      <c r="D54" s="86" t="s">
        <v>2229</v>
      </c>
      <c r="E54" s="6">
        <f t="shared" si="5"/>
        <v>17</v>
      </c>
      <c r="F54" s="48"/>
      <c r="G54" s="6" t="str">
        <f t="shared" si="2"/>
        <v/>
      </c>
      <c r="H54" s="58">
        <f t="shared" si="3"/>
        <v>17</v>
      </c>
    </row>
    <row r="55" spans="1:8" ht="15.75" customHeight="1">
      <c r="A55" s="8"/>
      <c r="B55" s="87">
        <v>45730</v>
      </c>
      <c r="C55" s="85" t="s">
        <v>6078</v>
      </c>
      <c r="D55" s="86" t="s">
        <v>6079</v>
      </c>
      <c r="E55" s="6" t="e">
        <f t="shared" si="5"/>
        <v>#VALUE!</v>
      </c>
      <c r="F55" s="48"/>
      <c r="G55" s="6" t="str">
        <f t="shared" si="2"/>
        <v/>
      </c>
      <c r="H55" s="58" t="e">
        <f t="shared" si="3"/>
        <v>#VALUE!</v>
      </c>
    </row>
    <row r="56" spans="1:8" ht="15.75" customHeight="1">
      <c r="A56" s="8"/>
      <c r="B56" s="84">
        <v>45731</v>
      </c>
      <c r="C56" s="85" t="s">
        <v>5757</v>
      </c>
      <c r="D56" s="86" t="s">
        <v>1092</v>
      </c>
      <c r="E56" s="6">
        <f t="shared" si="5"/>
        <v>13.9</v>
      </c>
      <c r="F56" s="48"/>
      <c r="G56" s="6" t="str">
        <f t="shared" si="2"/>
        <v/>
      </c>
      <c r="H56" s="58">
        <f t="shared" si="3"/>
        <v>13.9</v>
      </c>
    </row>
    <row r="57" spans="1:8" ht="15.75" customHeight="1">
      <c r="A57" s="8"/>
      <c r="B57" s="87">
        <v>45731</v>
      </c>
      <c r="C57" s="85" t="s">
        <v>4211</v>
      </c>
      <c r="D57" s="86" t="s">
        <v>6080</v>
      </c>
      <c r="E57" s="6">
        <f t="shared" si="5"/>
        <v>47.96</v>
      </c>
      <c r="F57" s="48"/>
      <c r="G57" s="6" t="str">
        <f t="shared" si="2"/>
        <v/>
      </c>
      <c r="H57" s="58">
        <f t="shared" si="3"/>
        <v>47.96</v>
      </c>
    </row>
    <row r="58" spans="1:8" ht="15.75" customHeight="1">
      <c r="A58" s="8"/>
      <c r="B58" s="84">
        <v>45732</v>
      </c>
      <c r="C58" s="85" t="s">
        <v>4211</v>
      </c>
      <c r="D58" s="86" t="s">
        <v>6081</v>
      </c>
      <c r="E58" s="6">
        <f t="shared" si="5"/>
        <v>242.8</v>
      </c>
      <c r="F58" s="48"/>
      <c r="G58" s="6" t="str">
        <f t="shared" si="2"/>
        <v/>
      </c>
      <c r="H58" s="58">
        <f t="shared" si="3"/>
        <v>242.8</v>
      </c>
    </row>
    <row r="59" spans="1:8" ht="15.75" customHeight="1">
      <c r="A59" s="8"/>
      <c r="B59" s="84">
        <v>45733</v>
      </c>
      <c r="C59" s="85" t="s">
        <v>3169</v>
      </c>
      <c r="D59" s="86" t="s">
        <v>6082</v>
      </c>
      <c r="E59" s="6">
        <f t="shared" si="5"/>
        <v>24.58</v>
      </c>
      <c r="F59" s="48"/>
      <c r="G59" s="6" t="str">
        <f t="shared" si="2"/>
        <v/>
      </c>
      <c r="H59" s="58">
        <f t="shared" si="3"/>
        <v>24.58</v>
      </c>
    </row>
    <row r="60" spans="1:8" ht="15.75" customHeight="1">
      <c r="A60" s="8"/>
      <c r="B60" s="87">
        <v>45733</v>
      </c>
      <c r="C60" s="85" t="s">
        <v>4936</v>
      </c>
      <c r="D60" s="86" t="s">
        <v>4371</v>
      </c>
      <c r="E60" s="6">
        <f t="shared" si="5"/>
        <v>11.05</v>
      </c>
      <c r="F60" s="48"/>
      <c r="G60" s="6" t="str">
        <f t="shared" si="2"/>
        <v/>
      </c>
      <c r="H60" s="58">
        <f t="shared" si="3"/>
        <v>11.05</v>
      </c>
    </row>
    <row r="61" spans="1:8" ht="15.75" customHeight="1">
      <c r="A61" s="8"/>
      <c r="B61" s="87">
        <v>45733</v>
      </c>
      <c r="C61" s="85" t="s">
        <v>2464</v>
      </c>
      <c r="D61" s="88" t="s">
        <v>3987</v>
      </c>
      <c r="E61" s="6">
        <f t="shared" si="5"/>
        <v>31.77</v>
      </c>
      <c r="F61" s="48"/>
      <c r="G61" s="6" t="str">
        <f t="shared" si="2"/>
        <v/>
      </c>
      <c r="H61" s="58">
        <f t="shared" si="3"/>
        <v>31.77</v>
      </c>
    </row>
    <row r="62" spans="1:8" ht="15.75" customHeight="1">
      <c r="A62" s="8"/>
      <c r="B62" s="84">
        <v>45733</v>
      </c>
      <c r="C62" s="85" t="s">
        <v>4546</v>
      </c>
      <c r="D62" s="86" t="s">
        <v>6083</v>
      </c>
      <c r="E62" s="6">
        <f t="shared" si="5"/>
        <v>125.12</v>
      </c>
      <c r="F62" s="48"/>
      <c r="G62" s="6" t="str">
        <f t="shared" si="2"/>
        <v/>
      </c>
      <c r="H62" s="58">
        <f t="shared" si="3"/>
        <v>125.12</v>
      </c>
    </row>
    <row r="63" spans="1:8" ht="15.75" customHeight="1">
      <c r="A63" s="8"/>
      <c r="B63" s="84">
        <v>45733</v>
      </c>
      <c r="C63" s="85" t="s">
        <v>4546</v>
      </c>
      <c r="D63" s="86" t="s">
        <v>6084</v>
      </c>
      <c r="E63" s="6">
        <f t="shared" si="5"/>
        <v>34.86</v>
      </c>
      <c r="F63" s="48"/>
      <c r="G63" s="6" t="str">
        <f t="shared" si="2"/>
        <v/>
      </c>
      <c r="H63" s="58">
        <f t="shared" si="3"/>
        <v>34.86</v>
      </c>
    </row>
    <row r="64" spans="1:8" ht="15.75" customHeight="1">
      <c r="A64" s="8"/>
      <c r="B64" s="84">
        <v>45734</v>
      </c>
      <c r="C64" s="85" t="s">
        <v>4178</v>
      </c>
      <c r="D64" s="86" t="s">
        <v>2570</v>
      </c>
      <c r="E64" s="6">
        <f t="shared" si="5"/>
        <v>14.6</v>
      </c>
      <c r="F64" s="48"/>
      <c r="G64" s="6" t="str">
        <f t="shared" si="2"/>
        <v/>
      </c>
      <c r="H64" s="58">
        <f t="shared" si="3"/>
        <v>14.6</v>
      </c>
    </row>
    <row r="65" spans="1:8" ht="15.75" customHeight="1">
      <c r="A65" s="8"/>
      <c r="B65" s="87">
        <v>45734</v>
      </c>
      <c r="C65" s="85" t="s">
        <v>6085</v>
      </c>
      <c r="D65" s="86" t="s">
        <v>4657</v>
      </c>
      <c r="E65" s="6">
        <f t="shared" si="5"/>
        <v>1.77</v>
      </c>
      <c r="F65" s="48"/>
      <c r="G65" s="6" t="str">
        <f t="shared" si="2"/>
        <v/>
      </c>
      <c r="H65" s="58">
        <f t="shared" si="3"/>
        <v>1.77</v>
      </c>
    </row>
    <row r="66" spans="1:8" ht="15.75" customHeight="1">
      <c r="A66" s="8"/>
      <c r="B66" s="87">
        <v>45734</v>
      </c>
      <c r="C66" s="85" t="s">
        <v>6086</v>
      </c>
      <c r="D66" s="86" t="s">
        <v>6087</v>
      </c>
      <c r="E66" s="6">
        <f t="shared" si="5"/>
        <v>148.79</v>
      </c>
      <c r="F66" s="48"/>
      <c r="G66" s="6" t="str">
        <f t="shared" si="2"/>
        <v/>
      </c>
      <c r="H66" s="58">
        <f t="shared" si="3"/>
        <v>148.79</v>
      </c>
    </row>
    <row r="67" spans="1:8" ht="15.75" customHeight="1">
      <c r="A67" s="8"/>
      <c r="B67" s="87">
        <v>45734</v>
      </c>
      <c r="C67" s="85" t="s">
        <v>6088</v>
      </c>
      <c r="D67" s="86" t="s">
        <v>270</v>
      </c>
      <c r="E67" s="6">
        <f t="shared" si="5"/>
        <v>3</v>
      </c>
      <c r="F67" s="48"/>
      <c r="G67" s="6" t="str">
        <f t="shared" si="2"/>
        <v/>
      </c>
      <c r="H67" s="58">
        <f t="shared" si="3"/>
        <v>3</v>
      </c>
    </row>
    <row r="68" spans="1:8" ht="15.75" customHeight="1">
      <c r="A68" s="8"/>
      <c r="B68" s="84">
        <v>45734</v>
      </c>
      <c r="C68" s="85" t="s">
        <v>1304</v>
      </c>
      <c r="D68" s="86" t="s">
        <v>6089</v>
      </c>
      <c r="E68" s="6">
        <f t="shared" si="5"/>
        <v>43.83</v>
      </c>
      <c r="F68" s="48"/>
      <c r="G68" s="6" t="str">
        <f t="shared" si="2"/>
        <v/>
      </c>
      <c r="H68" s="58">
        <f t="shared" si="3"/>
        <v>43.83</v>
      </c>
    </row>
    <row r="69" spans="1:8" ht="15.75" customHeight="1">
      <c r="A69" s="8"/>
      <c r="B69" s="87">
        <v>45735</v>
      </c>
      <c r="C69" s="85" t="s">
        <v>5974</v>
      </c>
      <c r="D69" s="86" t="s">
        <v>1127</v>
      </c>
      <c r="E69" s="6">
        <f t="shared" si="5"/>
        <v>25.9</v>
      </c>
      <c r="F69" s="48"/>
      <c r="G69" s="6" t="str">
        <f t="shared" si="2"/>
        <v/>
      </c>
      <c r="H69" s="58">
        <f t="shared" si="3"/>
        <v>25.9</v>
      </c>
    </row>
    <row r="70" spans="1:8" ht="15.75" customHeight="1">
      <c r="A70" s="8"/>
      <c r="B70" s="87">
        <v>45735</v>
      </c>
      <c r="C70" s="85" t="s">
        <v>6090</v>
      </c>
      <c r="D70" s="86" t="s">
        <v>1773</v>
      </c>
      <c r="E70" s="6">
        <f t="shared" si="5"/>
        <v>8.85</v>
      </c>
      <c r="F70" s="48"/>
      <c r="G70" s="6" t="str">
        <f t="shared" si="2"/>
        <v/>
      </c>
      <c r="H70" s="58">
        <f t="shared" si="3"/>
        <v>8.85</v>
      </c>
    </row>
    <row r="71" spans="1:8" ht="15.75" customHeight="1">
      <c r="A71" s="8"/>
      <c r="B71" s="87">
        <v>45735</v>
      </c>
      <c r="C71" s="85" t="s">
        <v>6091</v>
      </c>
      <c r="D71" s="86" t="s">
        <v>1243</v>
      </c>
      <c r="E71" s="6">
        <f t="shared" si="5"/>
        <v>1.66</v>
      </c>
      <c r="F71" s="48"/>
      <c r="G71" s="6" t="str">
        <f t="shared" si="2"/>
        <v/>
      </c>
      <c r="H71" s="58">
        <f t="shared" si="3"/>
        <v>1.66</v>
      </c>
    </row>
    <row r="72" spans="1:8" ht="15.75" customHeight="1">
      <c r="A72" s="8"/>
      <c r="B72" s="87">
        <v>45736</v>
      </c>
      <c r="C72" s="85" t="s">
        <v>3419</v>
      </c>
      <c r="D72" s="86" t="s">
        <v>2569</v>
      </c>
      <c r="E72" s="6">
        <f t="shared" si="5"/>
        <v>682</v>
      </c>
      <c r="F72" s="48"/>
      <c r="G72" s="6" t="str">
        <f t="shared" si="2"/>
        <v/>
      </c>
      <c r="H72" s="58">
        <f t="shared" si="3"/>
        <v>682</v>
      </c>
    </row>
    <row r="73" spans="1:8" ht="15.75" customHeight="1">
      <c r="A73" s="8"/>
      <c r="B73" s="84">
        <v>45736</v>
      </c>
      <c r="C73" s="85" t="s">
        <v>5422</v>
      </c>
      <c r="D73" s="86" t="s">
        <v>5810</v>
      </c>
      <c r="E73" s="6">
        <f t="shared" si="5"/>
        <v>8.7200000000000006</v>
      </c>
      <c r="F73" s="48"/>
      <c r="G73" s="6" t="str">
        <f t="shared" si="2"/>
        <v/>
      </c>
      <c r="H73" s="58">
        <f t="shared" si="3"/>
        <v>8.7200000000000006</v>
      </c>
    </row>
    <row r="74" spans="1:8" ht="15.75" customHeight="1">
      <c r="A74" s="8"/>
      <c r="B74" s="87">
        <v>45736</v>
      </c>
      <c r="C74" s="85" t="s">
        <v>1010</v>
      </c>
      <c r="D74" s="86" t="s">
        <v>3475</v>
      </c>
      <c r="E74" s="6">
        <f t="shared" si="5"/>
        <v>23.3</v>
      </c>
      <c r="F74" s="48"/>
      <c r="G74" s="6" t="str">
        <f t="shared" si="2"/>
        <v/>
      </c>
      <c r="H74" s="58">
        <f t="shared" si="3"/>
        <v>23.3</v>
      </c>
    </row>
    <row r="75" spans="1:8" ht="15.75" customHeight="1">
      <c r="A75" s="8"/>
      <c r="B75" s="87">
        <v>45736</v>
      </c>
      <c r="C75" s="85" t="s">
        <v>6092</v>
      </c>
      <c r="D75" s="86" t="s">
        <v>6093</v>
      </c>
      <c r="E75" s="6">
        <f t="shared" si="5"/>
        <v>76.3</v>
      </c>
      <c r="F75" s="48"/>
      <c r="G75" s="6" t="str">
        <f t="shared" si="2"/>
        <v/>
      </c>
      <c r="H75" s="58">
        <f t="shared" si="3"/>
        <v>76.3</v>
      </c>
    </row>
    <row r="76" spans="1:8" ht="15.75" customHeight="1">
      <c r="A76" s="8"/>
      <c r="B76" s="87">
        <v>45736</v>
      </c>
      <c r="C76" s="85" t="s">
        <v>3397</v>
      </c>
      <c r="D76" s="86" t="s">
        <v>335</v>
      </c>
      <c r="E76" s="6">
        <f t="shared" si="5"/>
        <v>1.35</v>
      </c>
      <c r="F76" s="48"/>
      <c r="G76" s="6" t="str">
        <f t="shared" si="2"/>
        <v/>
      </c>
      <c r="H76" s="58">
        <f t="shared" si="3"/>
        <v>1.35</v>
      </c>
    </row>
    <row r="77" spans="1:8" ht="15.75" customHeight="1">
      <c r="A77" s="8"/>
      <c r="B77" s="84">
        <v>45737</v>
      </c>
      <c r="C77" s="85" t="s">
        <v>6094</v>
      </c>
      <c r="D77" s="86" t="s">
        <v>3058</v>
      </c>
      <c r="E77" s="6">
        <f t="shared" si="5"/>
        <v>17.600000000000001</v>
      </c>
      <c r="F77" s="48"/>
      <c r="G77" s="6" t="str">
        <f t="shared" si="2"/>
        <v/>
      </c>
      <c r="H77" s="58">
        <f t="shared" si="3"/>
        <v>17.600000000000001</v>
      </c>
    </row>
    <row r="78" spans="1:8" ht="15.75" customHeight="1">
      <c r="A78" s="8"/>
      <c r="B78" s="84">
        <v>45738</v>
      </c>
      <c r="C78" s="85" t="s">
        <v>6095</v>
      </c>
      <c r="D78" s="86" t="s">
        <v>6096</v>
      </c>
      <c r="E78" s="6">
        <f t="shared" si="5"/>
        <v>76.739999999999995</v>
      </c>
      <c r="F78" s="48"/>
      <c r="G78" s="6" t="str">
        <f t="shared" si="2"/>
        <v/>
      </c>
      <c r="H78" s="58">
        <f t="shared" si="3"/>
        <v>76.739999999999995</v>
      </c>
    </row>
    <row r="79" spans="1:8" ht="15.75" customHeight="1">
      <c r="A79" s="8"/>
      <c r="B79" s="87">
        <v>45738</v>
      </c>
      <c r="C79" s="85" t="s">
        <v>3916</v>
      </c>
      <c r="D79" s="86" t="s">
        <v>749</v>
      </c>
      <c r="E79" s="6">
        <f t="shared" si="5"/>
        <v>70</v>
      </c>
      <c r="F79" s="48"/>
      <c r="G79" s="6" t="str">
        <f t="shared" si="2"/>
        <v/>
      </c>
      <c r="H79" s="58">
        <f t="shared" si="3"/>
        <v>70</v>
      </c>
    </row>
    <row r="80" spans="1:8" ht="15.75" customHeight="1">
      <c r="A80" s="8"/>
      <c r="B80" s="87">
        <v>45738</v>
      </c>
      <c r="C80" s="85" t="s">
        <v>6097</v>
      </c>
      <c r="D80" s="86" t="s">
        <v>3270</v>
      </c>
      <c r="E80" s="6">
        <f t="shared" si="5"/>
        <v>1.49</v>
      </c>
      <c r="F80" s="48"/>
      <c r="G80" s="6" t="str">
        <f t="shared" si="2"/>
        <v/>
      </c>
      <c r="H80" s="58">
        <f t="shared" si="3"/>
        <v>1.49</v>
      </c>
    </row>
    <row r="81" spans="1:8" ht="15.75" customHeight="1">
      <c r="A81" s="8"/>
      <c r="B81" s="87">
        <v>45738</v>
      </c>
      <c r="C81" s="85" t="s">
        <v>6097</v>
      </c>
      <c r="D81" s="88" t="s">
        <v>6098</v>
      </c>
      <c r="E81" s="6">
        <f t="shared" si="5"/>
        <v>3.99</v>
      </c>
      <c r="F81" s="48"/>
      <c r="G81" s="6" t="str">
        <f t="shared" si="2"/>
        <v/>
      </c>
      <c r="H81" s="58">
        <f t="shared" si="3"/>
        <v>3.99</v>
      </c>
    </row>
    <row r="82" spans="1:8" ht="15.75" customHeight="1">
      <c r="A82" s="8"/>
      <c r="B82" s="87">
        <v>45739</v>
      </c>
      <c r="C82" s="85" t="s">
        <v>4546</v>
      </c>
      <c r="D82" s="86" t="s">
        <v>956</v>
      </c>
      <c r="E82" s="6">
        <f t="shared" si="5"/>
        <v>3.95</v>
      </c>
      <c r="F82" s="48"/>
      <c r="G82" s="6" t="str">
        <f t="shared" si="2"/>
        <v/>
      </c>
      <c r="H82" s="58">
        <f t="shared" si="3"/>
        <v>3.95</v>
      </c>
    </row>
    <row r="83" spans="1:8" ht="15.75" customHeight="1">
      <c r="A83" s="8"/>
      <c r="B83" s="87">
        <v>45739</v>
      </c>
      <c r="C83" s="85" t="s">
        <v>5209</v>
      </c>
      <c r="D83" s="86" t="s">
        <v>6099</v>
      </c>
      <c r="E83" s="6">
        <f t="shared" si="5"/>
        <v>111</v>
      </c>
      <c r="F83" s="48"/>
      <c r="G83" s="6" t="str">
        <f t="shared" si="2"/>
        <v/>
      </c>
      <c r="H83" s="58">
        <f t="shared" si="3"/>
        <v>111</v>
      </c>
    </row>
    <row r="84" spans="1:8" ht="15.75" customHeight="1">
      <c r="A84" s="8"/>
      <c r="B84" s="84">
        <v>45739</v>
      </c>
      <c r="C84" s="85" t="s">
        <v>4546</v>
      </c>
      <c r="D84" s="86" t="s">
        <v>6100</v>
      </c>
      <c r="E84" s="6">
        <v>-0.39</v>
      </c>
      <c r="F84" s="48"/>
      <c r="G84" s="6" t="str">
        <f t="shared" si="2"/>
        <v/>
      </c>
      <c r="H84" s="58">
        <f t="shared" si="3"/>
        <v>-0.39</v>
      </c>
    </row>
    <row r="85" spans="1:8" ht="15.75" customHeight="1">
      <c r="A85" s="8"/>
      <c r="B85" s="84">
        <v>45740</v>
      </c>
      <c r="C85" s="85" t="s">
        <v>6101</v>
      </c>
      <c r="D85" s="86" t="s">
        <v>4657</v>
      </c>
      <c r="E85" s="6">
        <f t="shared" ref="E85:E88" si="6">MID(D85,3,LEN(D85)-2)+0</f>
        <v>1.77</v>
      </c>
      <c r="F85" s="48"/>
      <c r="G85" s="6" t="str">
        <f t="shared" si="2"/>
        <v/>
      </c>
      <c r="H85" s="58">
        <f t="shared" si="3"/>
        <v>1.77</v>
      </c>
    </row>
    <row r="86" spans="1:8" ht="15.75" customHeight="1">
      <c r="A86" s="8"/>
      <c r="B86" s="84">
        <v>45741</v>
      </c>
      <c r="C86" s="85" t="s">
        <v>6075</v>
      </c>
      <c r="D86" s="86" t="s">
        <v>6102</v>
      </c>
      <c r="E86" s="6">
        <f t="shared" si="6"/>
        <v>52.08</v>
      </c>
      <c r="F86" s="48"/>
      <c r="G86" s="6" t="str">
        <f t="shared" si="2"/>
        <v/>
      </c>
      <c r="H86" s="58">
        <f t="shared" si="3"/>
        <v>52.08</v>
      </c>
    </row>
    <row r="87" spans="1:8" ht="15.75" customHeight="1">
      <c r="A87" s="8"/>
      <c r="B87" s="84">
        <v>45741</v>
      </c>
      <c r="C87" s="85" t="s">
        <v>5616</v>
      </c>
      <c r="D87" s="86" t="s">
        <v>6103</v>
      </c>
      <c r="E87" s="6">
        <f t="shared" si="6"/>
        <v>168.46</v>
      </c>
      <c r="F87" s="48"/>
      <c r="G87" s="6" t="str">
        <f t="shared" si="2"/>
        <v/>
      </c>
      <c r="H87" s="58">
        <f t="shared" si="3"/>
        <v>168.46</v>
      </c>
    </row>
    <row r="88" spans="1:8" ht="15.75" customHeight="1">
      <c r="A88" s="8"/>
      <c r="B88" s="87">
        <v>45741</v>
      </c>
      <c r="C88" s="85" t="s">
        <v>6104</v>
      </c>
      <c r="D88" s="86" t="s">
        <v>6080</v>
      </c>
      <c r="E88" s="6">
        <f t="shared" si="6"/>
        <v>47.96</v>
      </c>
      <c r="F88" s="48"/>
      <c r="G88" s="6" t="str">
        <f t="shared" si="2"/>
        <v/>
      </c>
      <c r="H88" s="58">
        <f t="shared" si="3"/>
        <v>47.96</v>
      </c>
    </row>
    <row r="89" spans="1:8" ht="15.75" customHeight="1">
      <c r="A89" s="8"/>
      <c r="B89" s="87">
        <v>45742</v>
      </c>
      <c r="C89" s="85" t="s">
        <v>6105</v>
      </c>
      <c r="D89" s="86" t="s">
        <v>6106</v>
      </c>
      <c r="E89" s="6"/>
      <c r="F89" s="48"/>
      <c r="G89" s="6"/>
      <c r="H89" s="58"/>
    </row>
    <row r="90" spans="1:8" ht="15.75" customHeight="1">
      <c r="A90" s="8"/>
      <c r="B90" s="87">
        <v>45742</v>
      </c>
      <c r="C90" s="85" t="s">
        <v>3397</v>
      </c>
      <c r="D90" s="86" t="s">
        <v>3656</v>
      </c>
      <c r="E90" s="6"/>
      <c r="F90" s="48"/>
      <c r="G90" s="6"/>
      <c r="H90" s="58"/>
    </row>
    <row r="91" spans="1:8" ht="15.75" customHeight="1">
      <c r="A91" s="8"/>
      <c r="B91" s="87">
        <v>45743</v>
      </c>
      <c r="C91" s="85" t="s">
        <v>3114</v>
      </c>
      <c r="D91" s="86" t="s">
        <v>1907</v>
      </c>
      <c r="E91" s="6"/>
      <c r="F91" s="48"/>
      <c r="G91" s="6"/>
      <c r="H91" s="58"/>
    </row>
    <row r="92" spans="1:8" ht="15.75" customHeight="1">
      <c r="A92" s="8"/>
      <c r="B92" s="87">
        <v>45743</v>
      </c>
      <c r="C92" s="85" t="s">
        <v>3415</v>
      </c>
      <c r="D92" s="86" t="s">
        <v>2686</v>
      </c>
      <c r="E92" s="6"/>
      <c r="F92" s="48"/>
      <c r="G92" s="6"/>
      <c r="H92" s="58"/>
    </row>
    <row r="93" spans="1:8" ht="15.75" customHeight="1">
      <c r="A93" s="8"/>
      <c r="B93" s="87">
        <v>45743</v>
      </c>
      <c r="C93" s="85" t="s">
        <v>4200</v>
      </c>
      <c r="D93" s="86" t="s">
        <v>6107</v>
      </c>
      <c r="E93" s="6"/>
      <c r="F93" s="48"/>
      <c r="G93" s="6"/>
      <c r="H93" s="58"/>
    </row>
    <row r="94" spans="1:8" ht="15.75" customHeight="1">
      <c r="A94" s="8"/>
      <c r="B94" s="87">
        <v>45743</v>
      </c>
      <c r="C94" s="85" t="s">
        <v>3397</v>
      </c>
      <c r="D94" s="86" t="s">
        <v>6108</v>
      </c>
      <c r="E94" s="6"/>
      <c r="F94" s="48"/>
      <c r="G94" s="6"/>
      <c r="H94" s="58"/>
    </row>
    <row r="95" spans="1:8" ht="15.75" customHeight="1">
      <c r="A95" s="8"/>
      <c r="B95" s="84">
        <v>45744</v>
      </c>
      <c r="C95" s="85" t="s">
        <v>6109</v>
      </c>
      <c r="D95" s="86" t="s">
        <v>6110</v>
      </c>
      <c r="E95" s="6"/>
      <c r="F95" s="48"/>
      <c r="G95" s="6"/>
      <c r="H95" s="58"/>
    </row>
    <row r="96" spans="1:8" ht="15.75" customHeight="1">
      <c r="A96" s="8"/>
      <c r="B96" s="87">
        <v>45745</v>
      </c>
      <c r="C96" s="85" t="s">
        <v>3415</v>
      </c>
      <c r="D96" s="86" t="s">
        <v>6111</v>
      </c>
      <c r="E96" s="6"/>
      <c r="F96" s="48"/>
      <c r="G96" s="6"/>
      <c r="H96" s="58"/>
    </row>
    <row r="97" spans="1:8" ht="15.75" customHeight="1">
      <c r="A97" s="8"/>
      <c r="B97" s="87">
        <v>45745</v>
      </c>
      <c r="C97" s="85" t="s">
        <v>4546</v>
      </c>
      <c r="D97" s="86" t="s">
        <v>4690</v>
      </c>
      <c r="E97" s="6"/>
      <c r="F97" s="48"/>
      <c r="G97" s="6"/>
      <c r="H97" s="58"/>
    </row>
    <row r="98" spans="1:8" ht="15.75" customHeight="1">
      <c r="A98" s="8"/>
      <c r="B98" s="87">
        <v>45745</v>
      </c>
      <c r="C98" s="85" t="s">
        <v>3415</v>
      </c>
      <c r="D98" s="86" t="s">
        <v>3338</v>
      </c>
      <c r="E98" s="6"/>
      <c r="F98" s="48"/>
      <c r="G98" s="6"/>
      <c r="H98" s="58"/>
    </row>
    <row r="99" spans="1:8" ht="15.75" customHeight="1">
      <c r="A99" s="8"/>
      <c r="B99" s="87">
        <v>45745</v>
      </c>
      <c r="C99" s="85" t="s">
        <v>3415</v>
      </c>
      <c r="D99" s="86" t="s">
        <v>6112</v>
      </c>
      <c r="E99" s="6"/>
      <c r="F99" s="48"/>
      <c r="G99" s="6"/>
      <c r="H99" s="58"/>
    </row>
    <row r="100" spans="1:8" ht="15.75" customHeight="1">
      <c r="A100" s="8"/>
      <c r="B100" s="84">
        <v>45745</v>
      </c>
      <c r="C100" s="85" t="s">
        <v>3114</v>
      </c>
      <c r="D100" s="86" t="s">
        <v>6113</v>
      </c>
      <c r="E100" s="6"/>
      <c r="F100" s="48"/>
      <c r="G100" s="6"/>
      <c r="H100" s="58"/>
    </row>
    <row r="101" spans="1:8" ht="15.75" customHeight="1">
      <c r="A101" s="8"/>
      <c r="B101" s="84">
        <v>45745</v>
      </c>
      <c r="C101" s="85" t="s">
        <v>2404</v>
      </c>
      <c r="D101" s="86" t="s">
        <v>6114</v>
      </c>
      <c r="E101" s="6"/>
      <c r="F101" s="48"/>
      <c r="G101" s="6"/>
      <c r="H101" s="58"/>
    </row>
    <row r="102" spans="1:8" ht="15.75" customHeight="1">
      <c r="A102" s="8"/>
      <c r="B102" s="87">
        <v>45748</v>
      </c>
      <c r="C102" s="85" t="s">
        <v>5621</v>
      </c>
      <c r="D102" s="86" t="s">
        <v>3306</v>
      </c>
      <c r="E102" s="6"/>
      <c r="F102" s="48"/>
      <c r="G102" s="6"/>
      <c r="H102" s="58"/>
    </row>
    <row r="103" spans="1:8" ht="15.75" customHeight="1">
      <c r="A103" s="8"/>
      <c r="B103" s="87">
        <v>45748</v>
      </c>
      <c r="C103" s="85" t="s">
        <v>3518</v>
      </c>
      <c r="D103" s="86" t="s">
        <v>1712</v>
      </c>
      <c r="E103" s="6"/>
      <c r="F103" s="48"/>
      <c r="G103" s="6"/>
      <c r="H103" s="58"/>
    </row>
    <row r="104" spans="1:8" ht="15.75" customHeight="1">
      <c r="A104" s="8"/>
      <c r="B104" s="84">
        <v>45748</v>
      </c>
      <c r="C104" s="85" t="s">
        <v>3741</v>
      </c>
      <c r="D104" s="86" t="s">
        <v>6115</v>
      </c>
      <c r="E104" s="6"/>
      <c r="F104" s="48"/>
      <c r="G104" s="6"/>
      <c r="H104" s="58"/>
    </row>
    <row r="105" spans="1:8" ht="15.75" customHeight="1">
      <c r="A105" s="8"/>
      <c r="B105" s="76">
        <v>45749</v>
      </c>
      <c r="C105" s="80" t="s">
        <v>3025</v>
      </c>
      <c r="D105" s="75" t="s">
        <v>446</v>
      </c>
      <c r="E105" s="6"/>
      <c r="F105" s="48"/>
      <c r="G105" s="6"/>
      <c r="H105" s="58"/>
    </row>
    <row r="106" spans="1:8" ht="15.75" customHeight="1">
      <c r="A106" s="8"/>
      <c r="B106" s="87">
        <v>45723</v>
      </c>
      <c r="C106" s="85" t="s">
        <v>1993</v>
      </c>
      <c r="D106" s="86" t="s">
        <v>6116</v>
      </c>
      <c r="E106" s="6"/>
      <c r="F106" s="48"/>
      <c r="G106" s="6"/>
      <c r="H106" s="58"/>
    </row>
    <row r="107" spans="1:8" ht="15.75" customHeight="1">
      <c r="A107" s="8"/>
      <c r="B107" s="84">
        <v>45737</v>
      </c>
      <c r="C107" s="85" t="s">
        <v>1993</v>
      </c>
      <c r="D107" s="86" t="s">
        <v>4405</v>
      </c>
      <c r="E107" s="6"/>
      <c r="F107" s="48"/>
      <c r="G107" s="6"/>
      <c r="H107" s="58"/>
    </row>
    <row r="108" spans="1:8" ht="15.75" customHeight="1">
      <c r="A108" s="8"/>
      <c r="B108" s="87"/>
      <c r="C108" s="85"/>
      <c r="D108" s="86"/>
      <c r="E108" s="6"/>
      <c r="F108" s="48"/>
      <c r="G108" s="6"/>
      <c r="H108" s="58"/>
    </row>
    <row r="109" spans="1:8" ht="15.75" customHeight="1">
      <c r="A109" s="8"/>
      <c r="B109" s="84"/>
      <c r="C109" s="85"/>
      <c r="D109" s="86"/>
      <c r="E109" s="6"/>
      <c r="F109" s="48"/>
      <c r="G109" s="6"/>
      <c r="H109" s="58"/>
    </row>
    <row r="110" spans="1:8" ht="15.75" customHeight="1">
      <c r="A110" s="8"/>
      <c r="B110" s="87"/>
      <c r="C110" s="85"/>
      <c r="D110" s="86"/>
      <c r="E110" s="6"/>
      <c r="F110" s="48"/>
      <c r="G110" s="6"/>
      <c r="H110" s="58"/>
    </row>
    <row r="111" spans="1:8" ht="15.75" customHeight="1">
      <c r="A111" s="8"/>
      <c r="B111" s="84"/>
      <c r="C111" s="85"/>
      <c r="D111" s="88"/>
      <c r="E111" s="6"/>
      <c r="F111" s="48"/>
      <c r="G111" s="6"/>
      <c r="H111" s="58"/>
    </row>
    <row r="112" spans="1:8" ht="15.75" customHeight="1">
      <c r="A112" s="8"/>
      <c r="B112" s="87"/>
      <c r="C112" s="89"/>
      <c r="D112" s="88"/>
      <c r="E112" s="6"/>
      <c r="F112" s="48"/>
      <c r="G112" s="6"/>
      <c r="H112" s="58"/>
    </row>
    <row r="113" spans="1:8" ht="15.75" customHeight="1">
      <c r="A113" s="8"/>
      <c r="B113" s="87"/>
      <c r="C113" s="85"/>
      <c r="D113" s="86"/>
      <c r="E113" s="6"/>
      <c r="F113" s="48"/>
      <c r="G113" s="6"/>
      <c r="H113" s="58"/>
    </row>
    <row r="114" spans="1:8" ht="15.75" customHeight="1">
      <c r="A114" s="8"/>
      <c r="B114" s="87"/>
      <c r="C114" s="85"/>
      <c r="D114" s="86"/>
      <c r="E114" s="6"/>
      <c r="F114" s="48"/>
      <c r="G114" s="6"/>
      <c r="H114" s="58"/>
    </row>
    <row r="115" spans="1:8" ht="15.75" customHeight="1">
      <c r="A115" s="8"/>
      <c r="B115" s="87"/>
      <c r="C115" s="85"/>
      <c r="D115" s="86"/>
      <c r="E115" s="6"/>
      <c r="F115" s="48"/>
      <c r="G115" s="6"/>
      <c r="H115" s="58"/>
    </row>
    <row r="116" spans="1:8" ht="15.75" customHeight="1">
      <c r="A116" s="8"/>
      <c r="B116" s="87"/>
      <c r="C116" s="85"/>
      <c r="D116" s="88"/>
      <c r="E116" s="6"/>
      <c r="F116" s="48"/>
      <c r="G116" s="6"/>
      <c r="H116" s="58"/>
    </row>
    <row r="117" spans="1:8" ht="15.75" customHeight="1">
      <c r="A117" s="8"/>
      <c r="B117" s="87"/>
      <c r="C117" s="85"/>
      <c r="D117" s="86"/>
      <c r="E117" s="6"/>
      <c r="F117" s="48"/>
      <c r="G117" s="6"/>
      <c r="H117" s="58"/>
    </row>
    <row r="118" spans="1:8" ht="15.75" customHeight="1">
      <c r="A118" s="8"/>
      <c r="B118" s="87"/>
      <c r="C118" s="85"/>
      <c r="D118" s="86"/>
      <c r="E118" s="6"/>
      <c r="F118" s="48"/>
      <c r="G118" s="6"/>
      <c r="H118" s="58"/>
    </row>
    <row r="119" spans="1:8" ht="15.75" customHeight="1">
      <c r="A119" s="8"/>
      <c r="B119" s="84"/>
      <c r="C119" s="85"/>
      <c r="D119" s="88"/>
      <c r="E119" s="6"/>
      <c r="F119" s="48"/>
      <c r="G119" s="6"/>
      <c r="H119" s="58"/>
    </row>
    <row r="120" spans="1:8" ht="15.75" customHeight="1">
      <c r="A120" s="8"/>
      <c r="B120" s="87"/>
      <c r="C120" s="85"/>
      <c r="D120" s="86"/>
      <c r="E120" s="6"/>
      <c r="F120" s="48"/>
      <c r="G120" s="6"/>
      <c r="H120" s="58"/>
    </row>
    <row r="121" spans="1:8" ht="15.75" customHeight="1">
      <c r="A121" s="8"/>
      <c r="B121" s="84"/>
      <c r="C121" s="85"/>
      <c r="D121" s="93"/>
      <c r="E121" s="6"/>
      <c r="F121" s="48"/>
      <c r="G121" s="6"/>
      <c r="H121" s="58"/>
    </row>
    <row r="122" spans="1:8" ht="15.75" customHeight="1">
      <c r="A122" s="8"/>
      <c r="B122" s="87"/>
      <c r="C122" s="85"/>
      <c r="D122" s="86"/>
      <c r="E122" s="6"/>
      <c r="F122" s="48"/>
      <c r="G122" s="6"/>
      <c r="H122" s="58"/>
    </row>
    <row r="123" spans="1:8" ht="15.75" customHeight="1">
      <c r="A123" s="8"/>
      <c r="B123" s="84"/>
      <c r="C123" s="85"/>
      <c r="D123" s="86"/>
      <c r="E123" s="6"/>
      <c r="F123" s="48"/>
      <c r="G123" s="6"/>
      <c r="H123" s="58"/>
    </row>
    <row r="124" spans="1:8" ht="15.75" customHeight="1">
      <c r="A124" s="8"/>
      <c r="B124" s="73"/>
      <c r="C124" s="80"/>
      <c r="D124" s="75"/>
      <c r="E124" s="6"/>
      <c r="F124" s="48"/>
      <c r="G124" s="6"/>
      <c r="H124" s="58"/>
    </row>
    <row r="125" spans="1:8" ht="15.75" customHeight="1">
      <c r="A125" s="8"/>
      <c r="B125" s="87"/>
      <c r="C125" s="85"/>
      <c r="D125" s="86"/>
      <c r="E125" s="6"/>
      <c r="F125" s="48"/>
      <c r="G125" s="6"/>
      <c r="H125" s="58"/>
    </row>
    <row r="126" spans="1:8" ht="15.75" customHeight="1">
      <c r="A126" s="8"/>
      <c r="B126" s="84"/>
      <c r="C126" s="85"/>
      <c r="D126" s="86"/>
      <c r="E126" s="6"/>
      <c r="F126" s="48"/>
      <c r="G126" s="6"/>
      <c r="H126" s="58"/>
    </row>
    <row r="127" spans="1:8" ht="15.75" customHeight="1">
      <c r="A127" s="8"/>
      <c r="B127" s="87"/>
      <c r="C127" s="85"/>
      <c r="D127" s="86"/>
      <c r="E127" s="6"/>
      <c r="F127" s="48"/>
      <c r="G127" s="6"/>
      <c r="H127" s="58"/>
    </row>
    <row r="128" spans="1:8" ht="15.75" customHeight="1">
      <c r="A128" s="8"/>
      <c r="B128" s="73"/>
      <c r="C128" s="80"/>
      <c r="D128" s="75"/>
      <c r="E128" s="6"/>
      <c r="F128" s="48"/>
      <c r="G128" s="6"/>
      <c r="H128" s="58"/>
    </row>
    <row r="129" spans="1:8" ht="15.75" customHeight="1">
      <c r="A129" s="8"/>
      <c r="B129" s="73"/>
      <c r="C129" s="80"/>
      <c r="D129" s="75"/>
      <c r="E129" s="6"/>
      <c r="F129" s="48"/>
      <c r="G129" s="6"/>
      <c r="H129" s="58"/>
    </row>
    <row r="130" spans="1:8" ht="15.75" customHeight="1">
      <c r="A130" s="8"/>
      <c r="B130" s="73"/>
      <c r="C130" s="80"/>
      <c r="D130" s="75"/>
      <c r="E130" s="6"/>
      <c r="F130" s="48"/>
      <c r="G130" s="6"/>
      <c r="H130" s="58"/>
    </row>
    <row r="131" spans="1:8" ht="15.75" customHeight="1">
      <c r="A131" s="8"/>
      <c r="B131" s="83"/>
      <c r="C131" s="80"/>
      <c r="D131" s="75"/>
      <c r="E131" s="6"/>
      <c r="F131" s="48"/>
      <c r="G131" s="6"/>
      <c r="H131" s="58"/>
    </row>
    <row r="132" spans="1:8" ht="15.75" customHeight="1">
      <c r="A132" s="8"/>
      <c r="B132" s="76"/>
      <c r="C132" s="80"/>
      <c r="D132" s="75"/>
      <c r="E132" s="6"/>
      <c r="F132" s="48"/>
      <c r="G132" s="6"/>
      <c r="H132" s="58"/>
    </row>
    <row r="133" spans="1:8" ht="15.75" customHeight="1">
      <c r="A133" s="8"/>
      <c r="B133" s="76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3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6"/>
      <c r="C138" s="80"/>
      <c r="D138" s="75"/>
      <c r="E138" s="6"/>
      <c r="F138" s="48"/>
      <c r="G138" s="6"/>
      <c r="H138" s="58"/>
    </row>
    <row r="139" spans="1:8" ht="15.75" customHeight="1">
      <c r="A139" s="8"/>
      <c r="B139" s="73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6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6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6"/>
      <c r="C142" s="80"/>
      <c r="D142" s="75"/>
      <c r="E142" s="6"/>
      <c r="F142" s="49"/>
      <c r="G142" s="6"/>
      <c r="H142" s="58"/>
    </row>
    <row r="143" spans="1:8" ht="15.75" customHeight="1">
      <c r="A143" s="8"/>
      <c r="B143" s="8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3"/>
      <c r="C144" s="80"/>
      <c r="D144" s="75"/>
      <c r="E144" s="6"/>
      <c r="F144" s="49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3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2"/>
      <c r="D147" s="77"/>
      <c r="E147" s="6"/>
      <c r="F147" s="48"/>
      <c r="G147" s="6"/>
      <c r="H147" s="58"/>
    </row>
    <row r="148" spans="1:8" ht="15.75" customHeight="1">
      <c r="A148" s="8"/>
      <c r="B148" s="76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6"/>
      <c r="C150" s="80"/>
      <c r="D150" s="77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5"/>
      <c r="E153" s="6"/>
      <c r="F153" s="49"/>
      <c r="G153" s="6"/>
      <c r="H153" s="58"/>
    </row>
    <row r="154" spans="1:8" ht="15.75" customHeight="1">
      <c r="A154" s="8"/>
      <c r="B154" s="33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8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69"/>
      <c r="E166" s="6"/>
      <c r="F166" s="49"/>
      <c r="G166" s="6"/>
      <c r="H166" s="58"/>
    </row>
    <row r="167" spans="2:8" ht="15.75" customHeight="1">
      <c r="B167" s="33"/>
      <c r="E167" s="6"/>
      <c r="F167" s="49"/>
      <c r="G167" s="6"/>
      <c r="H167" s="58"/>
    </row>
    <row r="168" spans="2:8" ht="15.75" customHeight="1">
      <c r="F168" s="49"/>
      <c r="G168" s="6"/>
      <c r="H168" s="58"/>
    </row>
    <row r="169" spans="2:8" ht="15.75" customHeight="1">
      <c r="F169" s="49"/>
      <c r="G169" s="6"/>
      <c r="H169" s="58"/>
    </row>
    <row r="170" spans="2:8" ht="15.75" customHeight="1">
      <c r="F170" s="49"/>
      <c r="G170" s="6"/>
      <c r="H170" s="58"/>
    </row>
    <row r="171" spans="2:8" ht="15.75" customHeight="1">
      <c r="F171" s="49"/>
      <c r="G171" s="6"/>
      <c r="H171" s="58"/>
    </row>
    <row r="172" spans="2:8" ht="15.75" customHeight="1">
      <c r="F172" s="49"/>
      <c r="G172" s="6"/>
      <c r="H172" s="58"/>
    </row>
    <row r="173" spans="2:8" ht="15.75" customHeight="1">
      <c r="F173" s="49"/>
      <c r="G173" s="6"/>
      <c r="H173" s="58"/>
    </row>
    <row r="174" spans="2:8" ht="15.75" customHeight="1">
      <c r="F174" s="49"/>
      <c r="G174" s="13"/>
      <c r="H174" s="58"/>
    </row>
    <row r="175" spans="2:8" ht="15.75" customHeight="1">
      <c r="F175" s="49"/>
      <c r="G175" s="13"/>
      <c r="H175" s="58"/>
    </row>
    <row r="176" spans="2:8" ht="15.75" customHeight="1">
      <c r="F176" s="49"/>
      <c r="G176" s="13"/>
      <c r="H176" s="58"/>
    </row>
    <row r="177" spans="6:8" ht="15.75" customHeight="1">
      <c r="F177" s="49"/>
      <c r="G177" s="13"/>
      <c r="H177" s="58"/>
    </row>
    <row r="178" spans="6:8" ht="15.75" customHeight="1">
      <c r="F178" s="49"/>
      <c r="G178" s="13"/>
      <c r="H178" s="58"/>
    </row>
    <row r="179" spans="6:8" ht="15.75" customHeight="1">
      <c r="F179" s="49"/>
      <c r="G179" s="13"/>
      <c r="H179" s="58"/>
    </row>
    <row r="180" spans="6:8" ht="15.75" customHeight="1">
      <c r="F180" s="49"/>
      <c r="G180" s="13"/>
      <c r="H180" s="58"/>
    </row>
    <row r="181" spans="6:8" ht="15.75" customHeight="1">
      <c r="F181" s="49"/>
      <c r="G181" s="13"/>
      <c r="H181" s="58"/>
    </row>
    <row r="182" spans="6:8" ht="15.75" customHeight="1">
      <c r="F182" s="49"/>
      <c r="G182" s="13"/>
      <c r="H182" s="58"/>
    </row>
    <row r="183" spans="6:8" ht="15.75" customHeight="1">
      <c r="F183" s="49"/>
      <c r="G183" s="13"/>
      <c r="H183" s="58"/>
    </row>
    <row r="184" spans="6:8" ht="15.75" customHeight="1">
      <c r="F184" s="49"/>
      <c r="G184" s="13"/>
      <c r="H184" s="58"/>
    </row>
    <row r="185" spans="6:8" ht="15.75" customHeight="1">
      <c r="F185" s="49"/>
      <c r="G185" s="13"/>
      <c r="H185" s="58"/>
    </row>
    <row r="186" spans="6:8" ht="15.75" customHeight="1">
      <c r="F186" s="49"/>
      <c r="G186" s="13"/>
      <c r="H186" s="58"/>
    </row>
    <row r="187" spans="6:8" ht="15.75" customHeight="1">
      <c r="F187" s="49"/>
      <c r="G187" s="13"/>
      <c r="H187" s="58"/>
    </row>
    <row r="188" spans="6:8" ht="15.75" customHeight="1">
      <c r="F188" s="49"/>
      <c r="G188" s="13"/>
      <c r="H188" s="58"/>
    </row>
    <row r="189" spans="6:8" ht="15.75" customHeight="1">
      <c r="F189" s="49"/>
      <c r="G189" s="13"/>
      <c r="H189" s="58"/>
    </row>
    <row r="190" spans="6:8" ht="15.75" customHeight="1">
      <c r="F190" s="49"/>
      <c r="G190" s="13"/>
      <c r="H190" s="58"/>
    </row>
    <row r="191" spans="6:8" ht="15.75" customHeight="1">
      <c r="F191" s="49"/>
      <c r="G191" s="13"/>
      <c r="H191" s="58"/>
    </row>
    <row r="192" spans="6:8" ht="15.75" customHeight="1">
      <c r="F192" s="49"/>
      <c r="G192" s="13"/>
      <c r="H192" s="58"/>
    </row>
    <row r="193" spans="6:8" ht="15.75" customHeight="1">
      <c r="F193" s="49"/>
      <c r="G193" s="13"/>
      <c r="H193" s="58"/>
    </row>
    <row r="194" spans="6:8" ht="15.75" customHeight="1">
      <c r="F194" s="49"/>
      <c r="G194" s="13"/>
      <c r="H194" s="58"/>
    </row>
    <row r="195" spans="6:8" ht="15.75" customHeight="1">
      <c r="F195" s="49"/>
      <c r="G195" s="13"/>
      <c r="H195" s="58"/>
    </row>
    <row r="196" spans="6:8" ht="15.75" customHeight="1">
      <c r="F196" s="49"/>
      <c r="G196" s="13"/>
      <c r="H196" s="58"/>
    </row>
    <row r="197" spans="6:8" ht="15.75" customHeight="1">
      <c r="F197" s="49"/>
      <c r="G197" s="13"/>
      <c r="H197" s="58"/>
    </row>
    <row r="198" spans="6:8" ht="15.75" customHeight="1">
      <c r="F198" s="49"/>
      <c r="G198" s="13"/>
      <c r="H198" s="58"/>
    </row>
    <row r="199" spans="6:8" ht="15.75" customHeight="1">
      <c r="F199" s="49"/>
      <c r="G199" s="13"/>
      <c r="H199" s="58"/>
    </row>
    <row r="200" spans="6:8" ht="15.75" customHeight="1">
      <c r="F200" s="49"/>
      <c r="G200" s="13"/>
      <c r="H200" s="58"/>
    </row>
    <row r="201" spans="6:8" ht="15.75" customHeight="1">
      <c r="F201" s="49"/>
      <c r="G201" s="13"/>
      <c r="H201" s="58"/>
    </row>
    <row r="202" spans="6:8" ht="15.75" customHeight="1">
      <c r="F202" s="49"/>
      <c r="G202" s="13"/>
      <c r="H202" s="58"/>
    </row>
    <row r="203" spans="6:8" ht="15.75" customHeight="1">
      <c r="F203" s="49"/>
      <c r="G203" s="13"/>
      <c r="H203" s="58"/>
    </row>
    <row r="204" spans="6:8" ht="15.75" customHeight="1">
      <c r="F204" s="49"/>
      <c r="G204" s="13"/>
      <c r="H204" s="58"/>
    </row>
    <row r="205" spans="6:8" ht="15.75" customHeight="1">
      <c r="F205" s="49"/>
      <c r="G205" s="13"/>
      <c r="H205" s="58"/>
    </row>
    <row r="206" spans="6:8" ht="15.75" customHeight="1">
      <c r="F206" s="49"/>
      <c r="G206" s="13"/>
      <c r="H206" s="58"/>
    </row>
    <row r="207" spans="6:8" ht="15.75" customHeight="1">
      <c r="F207" s="49"/>
      <c r="G207" s="13"/>
      <c r="H207" s="58"/>
    </row>
    <row r="208" spans="6:8" ht="15.75" customHeight="1">
      <c r="F208" s="49"/>
      <c r="G208" s="13"/>
      <c r="H208" s="58"/>
    </row>
    <row r="209" spans="6:8" ht="15.75" customHeight="1">
      <c r="F209" s="49"/>
      <c r="G209" s="13"/>
      <c r="H209" s="58"/>
    </row>
    <row r="210" spans="6:8" ht="15.75" customHeight="1">
      <c r="F210" s="49"/>
      <c r="G210" s="13"/>
      <c r="H210" s="58"/>
    </row>
    <row r="211" spans="6:8" ht="15.75" customHeight="1">
      <c r="F211" s="49"/>
      <c r="G211" s="13"/>
      <c r="H211" s="58"/>
    </row>
    <row r="212" spans="6:8" ht="15.75" customHeight="1">
      <c r="F212" s="49"/>
      <c r="G212" s="13"/>
      <c r="H212" s="58"/>
    </row>
    <row r="213" spans="6:8" ht="15.75" customHeight="1">
      <c r="F213" s="49"/>
      <c r="G213" s="13"/>
      <c r="H213" s="58"/>
    </row>
    <row r="214" spans="6:8" ht="15.75" customHeight="1">
      <c r="F214" s="49"/>
      <c r="G214" s="13"/>
      <c r="H214" s="58"/>
    </row>
    <row r="215" spans="6:8" ht="15.75" customHeight="1">
      <c r="F215" s="49"/>
      <c r="G215" s="13"/>
      <c r="H215" s="58"/>
    </row>
    <row r="216" spans="6:8" ht="15.75" customHeight="1">
      <c r="F216" s="49"/>
      <c r="G216" s="13"/>
      <c r="H216" s="58"/>
    </row>
    <row r="217" spans="6:8" ht="15.75" customHeight="1">
      <c r="F217" s="49"/>
      <c r="G217" s="13"/>
      <c r="H217" s="58"/>
    </row>
    <row r="218" spans="6:8" ht="15.75" customHeight="1">
      <c r="F218" s="49"/>
      <c r="G218" s="13"/>
      <c r="H218" s="58"/>
    </row>
    <row r="219" spans="6:8" ht="15.75" customHeight="1">
      <c r="F219" s="49"/>
      <c r="G219" s="13"/>
      <c r="H219" s="58"/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52000000}">
    <sortState xmlns:xlrd2="http://schemas.microsoft.com/office/spreadsheetml/2017/richdata2" ref="A2:H151">
      <sortCondition descending="1" ref="E2:E151"/>
      <sortCondition ref="B2:B151"/>
      <sortCondition ref="G2:G151"/>
      <sortCondition ref="C2:C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9A7ABD50-508B-4908-82BF-26B88B7CC375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dataValidations count="1">
    <dataValidation type="list" allowBlank="1" showErrorMessage="1" sqref="A3:A93 A95:A96 A99 A101 A103:A121" xr:uid="{00000000-0002-0000-5200-000000000000}">
      <formula1>"VISA,MASTERCARD"</formula1>
    </dataValidation>
  </dataValidation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L1001"/>
  <sheetViews>
    <sheetView topLeftCell="A86" workbookViewId="0">
      <selection activeCell="B3" sqref="B3:D107"/>
    </sheetView>
  </sheetViews>
  <sheetFormatPr defaultColWidth="14.42578125" defaultRowHeight="15" customHeight="1"/>
  <cols>
    <col min="1" max="1" width="16" customWidth="1"/>
    <col min="2" max="2" width="14.42578125" customWidth="1"/>
    <col min="3" max="3" width="60.28515625" customWidth="1"/>
    <col min="4" max="6" width="14.42578125" customWidth="1"/>
    <col min="9" max="9" width="31.5703125" customWidth="1"/>
  </cols>
  <sheetData>
    <row r="1" spans="1:12" ht="15.75">
      <c r="A1" s="8" t="s">
        <v>1550</v>
      </c>
      <c r="B1" s="8"/>
      <c r="C1" s="8"/>
      <c r="D1" s="8"/>
      <c r="E1" s="6">
        <f>SUM(E3:E204)</f>
        <v>3919.1800000000003</v>
      </c>
      <c r="F1" s="48"/>
      <c r="G1" s="70">
        <f t="shared" ref="G1:H1" si="0">SUM(G3:G204)</f>
        <v>0</v>
      </c>
      <c r="H1" s="71">
        <f t="shared" si="0"/>
        <v>3919.1800000000003</v>
      </c>
      <c r="I1" s="31" t="s">
        <v>1864</v>
      </c>
      <c r="J1" s="31">
        <f>G1*1</f>
        <v>0</v>
      </c>
      <c r="K1" s="31">
        <f>SUM(G1:H1)-J1</f>
        <v>3919.1800000000003</v>
      </c>
      <c r="L1" s="31">
        <f>SUM(J1:K1)</f>
        <v>3919.1800000000003</v>
      </c>
    </row>
    <row r="2" spans="1:12" ht="15.75">
      <c r="A2" s="8" t="s">
        <v>391</v>
      </c>
      <c r="B2" s="8" t="s">
        <v>276</v>
      </c>
      <c r="C2" s="8" t="s">
        <v>392</v>
      </c>
      <c r="D2" s="8" t="s">
        <v>393</v>
      </c>
      <c r="E2" s="8" t="s">
        <v>154</v>
      </c>
      <c r="F2" s="48" t="s">
        <v>116</v>
      </c>
      <c r="G2" s="8" t="s">
        <v>979</v>
      </c>
      <c r="H2" s="8" t="s">
        <v>877</v>
      </c>
      <c r="I2" s="31" t="s">
        <v>1865</v>
      </c>
      <c r="J2" s="31">
        <f>J1+J7+J6</f>
        <v>307.5</v>
      </c>
      <c r="K2" s="31">
        <f>K1+K6+K7</f>
        <v>4226.68</v>
      </c>
      <c r="L2" s="31">
        <f>SUM(J2:K2)</f>
        <v>4534.18</v>
      </c>
    </row>
    <row r="3" spans="1:12" ht="15.75">
      <c r="A3" s="8"/>
      <c r="B3" s="76">
        <v>45748</v>
      </c>
      <c r="C3" s="80" t="s">
        <v>6117</v>
      </c>
      <c r="D3" s="75" t="s">
        <v>2415</v>
      </c>
      <c r="E3" s="6">
        <f t="shared" ref="E3:E37" si="1">MID(D3,3,LEN(D3)-2)+0</f>
        <v>6.75</v>
      </c>
      <c r="F3" s="48"/>
      <c r="G3" s="6" t="str">
        <f t="shared" ref="G3:G88" si="2">IFERROR(E3/F3,"")</f>
        <v/>
      </c>
      <c r="H3" s="58">
        <f t="shared" ref="H3:H88" si="3">IF(F3=0,E3,E3-G3)</f>
        <v>6.75</v>
      </c>
      <c r="I3" s="60" t="s">
        <v>1868</v>
      </c>
      <c r="J3" s="61">
        <f>J1-J7+J6</f>
        <v>307.5</v>
      </c>
      <c r="K3" s="32"/>
      <c r="L3" s="32"/>
    </row>
    <row r="4" spans="1:12" ht="15.75">
      <c r="A4" s="8"/>
      <c r="B4" s="73">
        <v>45748</v>
      </c>
      <c r="C4" s="80" t="s">
        <v>4877</v>
      </c>
      <c r="D4" s="75" t="s">
        <v>6118</v>
      </c>
      <c r="E4" s="6">
        <f t="shared" si="1"/>
        <v>17.95</v>
      </c>
      <c r="F4" s="48"/>
      <c r="G4" s="6" t="str">
        <f t="shared" si="2"/>
        <v/>
      </c>
      <c r="H4" s="58">
        <f t="shared" si="3"/>
        <v>17.95</v>
      </c>
    </row>
    <row r="5" spans="1:12" ht="15.75">
      <c r="A5" s="8"/>
      <c r="B5" s="76">
        <v>45749</v>
      </c>
      <c r="C5" s="80" t="s">
        <v>4546</v>
      </c>
      <c r="D5" s="75" t="s">
        <v>6119</v>
      </c>
      <c r="E5" s="6">
        <f t="shared" si="1"/>
        <v>13.31</v>
      </c>
      <c r="F5" s="48"/>
      <c r="G5" s="6" t="str">
        <f t="shared" si="2"/>
        <v/>
      </c>
      <c r="H5" s="58">
        <f t="shared" si="3"/>
        <v>13.31</v>
      </c>
      <c r="I5" s="32" t="s">
        <v>4552</v>
      </c>
      <c r="J5" s="32">
        <f>615</f>
        <v>615</v>
      </c>
      <c r="K5" s="32"/>
    </row>
    <row r="6" spans="1:12" ht="15.75">
      <c r="A6" s="8"/>
      <c r="B6" s="73">
        <v>45749</v>
      </c>
      <c r="C6" s="80" t="s">
        <v>6120</v>
      </c>
      <c r="D6" s="75" t="s">
        <v>2005</v>
      </c>
      <c r="E6" s="6">
        <f t="shared" si="1"/>
        <v>3.54</v>
      </c>
      <c r="F6" s="48"/>
      <c r="G6" s="6" t="str">
        <f t="shared" si="2"/>
        <v/>
      </c>
      <c r="H6" s="58">
        <f t="shared" si="3"/>
        <v>3.54</v>
      </c>
      <c r="I6" s="32" t="s">
        <v>4552</v>
      </c>
      <c r="J6" s="62">
        <f>J5/2</f>
        <v>307.5</v>
      </c>
      <c r="K6" s="31">
        <f>J5-J6</f>
        <v>307.5</v>
      </c>
    </row>
    <row r="7" spans="1:12" ht="15.75">
      <c r="A7" s="8"/>
      <c r="B7" s="73">
        <v>45749</v>
      </c>
      <c r="C7" s="80" t="s">
        <v>4546</v>
      </c>
      <c r="D7" s="75" t="s">
        <v>6121</v>
      </c>
      <c r="E7" s="6">
        <f t="shared" si="1"/>
        <v>101.85</v>
      </c>
      <c r="F7" s="48"/>
      <c r="G7" s="6" t="str">
        <f t="shared" si="2"/>
        <v/>
      </c>
      <c r="H7" s="58">
        <f t="shared" si="3"/>
        <v>101.85</v>
      </c>
      <c r="I7" s="1" t="s">
        <v>1809</v>
      </c>
      <c r="J7" s="1">
        <v>0</v>
      </c>
      <c r="K7" s="1">
        <v>0</v>
      </c>
    </row>
    <row r="8" spans="1:12" ht="15.75">
      <c r="A8" s="8"/>
      <c r="B8" s="73">
        <v>45750</v>
      </c>
      <c r="C8" s="80" t="s">
        <v>6122</v>
      </c>
      <c r="D8" s="75" t="s">
        <v>6123</v>
      </c>
      <c r="E8" s="6">
        <f t="shared" si="1"/>
        <v>392.07</v>
      </c>
      <c r="F8" s="48"/>
      <c r="G8" s="6" t="str">
        <f t="shared" si="2"/>
        <v/>
      </c>
      <c r="H8" s="58">
        <f t="shared" si="3"/>
        <v>392.07</v>
      </c>
      <c r="I8" s="1" t="s">
        <v>1811</v>
      </c>
      <c r="J8" s="16">
        <v>5598</v>
      </c>
      <c r="K8" s="17">
        <v>0.6</v>
      </c>
    </row>
    <row r="9" spans="1:12" ht="15.75">
      <c r="A9" s="8"/>
      <c r="B9" s="76">
        <v>45750</v>
      </c>
      <c r="C9" s="80" t="s">
        <v>1126</v>
      </c>
      <c r="D9" s="75" t="s">
        <v>4659</v>
      </c>
      <c r="E9" s="6">
        <f t="shared" si="1"/>
        <v>8.16</v>
      </c>
      <c r="F9" s="48"/>
      <c r="G9" s="6" t="str">
        <f t="shared" si="2"/>
        <v/>
      </c>
      <c r="H9" s="58">
        <f t="shared" si="3"/>
        <v>8.16</v>
      </c>
      <c r="I9" s="1" t="s">
        <v>1813</v>
      </c>
      <c r="J9" s="16">
        <f>3651/12*13</f>
        <v>3955.25</v>
      </c>
      <c r="K9" s="17">
        <v>0.4</v>
      </c>
    </row>
    <row r="10" spans="1:12" ht="15.75">
      <c r="A10" s="8"/>
      <c r="B10" s="73">
        <v>45750</v>
      </c>
      <c r="C10" s="80" t="s">
        <v>4936</v>
      </c>
      <c r="D10" s="75" t="s">
        <v>948</v>
      </c>
      <c r="E10" s="6">
        <f t="shared" si="1"/>
        <v>5.8</v>
      </c>
      <c r="F10" s="48"/>
      <c r="G10" s="6" t="str">
        <f t="shared" si="2"/>
        <v/>
      </c>
      <c r="H10" s="58">
        <f t="shared" si="3"/>
        <v>5.8</v>
      </c>
      <c r="I10" s="1" t="s">
        <v>1815</v>
      </c>
      <c r="J10" s="16">
        <f>5598+3651</f>
        <v>9249</v>
      </c>
      <c r="K10" s="17">
        <f>J10/J10</f>
        <v>1</v>
      </c>
    </row>
    <row r="11" spans="1:12" ht="15.75">
      <c r="A11" s="8"/>
      <c r="B11" s="73">
        <v>45750</v>
      </c>
      <c r="C11" s="80" t="s">
        <v>3397</v>
      </c>
      <c r="D11" s="75" t="s">
        <v>353</v>
      </c>
      <c r="E11" s="6">
        <f t="shared" si="1"/>
        <v>9</v>
      </c>
      <c r="F11" s="48"/>
      <c r="G11" s="6" t="str">
        <f t="shared" si="2"/>
        <v/>
      </c>
      <c r="H11" s="58">
        <f t="shared" si="3"/>
        <v>9</v>
      </c>
    </row>
    <row r="12" spans="1:12" ht="15.75">
      <c r="A12" s="8"/>
      <c r="B12" s="73">
        <v>45750</v>
      </c>
      <c r="C12" s="80" t="s">
        <v>3415</v>
      </c>
      <c r="D12" s="75" t="s">
        <v>6124</v>
      </c>
      <c r="E12" s="6">
        <f t="shared" si="1"/>
        <v>48.18</v>
      </c>
      <c r="F12" s="48"/>
      <c r="G12" s="6" t="str">
        <f t="shared" si="2"/>
        <v/>
      </c>
      <c r="H12" s="58">
        <f t="shared" si="3"/>
        <v>48.18</v>
      </c>
      <c r="I12" s="1" t="s">
        <v>1818</v>
      </c>
      <c r="J12" s="16">
        <f>J8-K2</f>
        <v>1371.3199999999997</v>
      </c>
      <c r="K12" s="17">
        <f t="shared" ref="K12:K13" si="4">J12/J8</f>
        <v>0.24496605930689527</v>
      </c>
    </row>
    <row r="13" spans="1:12" ht="15.75">
      <c r="A13" s="8"/>
      <c r="B13" s="76">
        <v>45751</v>
      </c>
      <c r="C13" s="80" t="s">
        <v>4779</v>
      </c>
      <c r="D13" s="75" t="s">
        <v>5374</v>
      </c>
      <c r="E13" s="6">
        <f t="shared" si="1"/>
        <v>74.599999999999994</v>
      </c>
      <c r="F13" s="48"/>
      <c r="G13" s="6" t="str">
        <f t="shared" si="2"/>
        <v/>
      </c>
      <c r="H13" s="58">
        <f t="shared" si="3"/>
        <v>74.599999999999994</v>
      </c>
      <c r="I13" s="1" t="s">
        <v>1821</v>
      </c>
      <c r="J13" s="16">
        <f>J9-J2</f>
        <v>3647.75</v>
      </c>
      <c r="K13" s="17">
        <f t="shared" si="4"/>
        <v>0.92225523038998802</v>
      </c>
    </row>
    <row r="14" spans="1:12" ht="15.75">
      <c r="A14" s="8"/>
      <c r="B14" s="73">
        <v>45751</v>
      </c>
      <c r="C14" s="80" t="s">
        <v>4057</v>
      </c>
      <c r="D14" s="75" t="s">
        <v>3627</v>
      </c>
      <c r="E14" s="6">
        <f t="shared" si="1"/>
        <v>17.75</v>
      </c>
      <c r="F14" s="48"/>
      <c r="G14" s="6" t="str">
        <f t="shared" si="2"/>
        <v/>
      </c>
      <c r="H14" s="58">
        <f t="shared" si="3"/>
        <v>17.75</v>
      </c>
    </row>
    <row r="15" spans="1:12" ht="15.75">
      <c r="A15" s="8"/>
      <c r="B15" s="73">
        <v>45751</v>
      </c>
      <c r="C15" s="80" t="s">
        <v>4517</v>
      </c>
      <c r="D15" s="75" t="s">
        <v>5026</v>
      </c>
      <c r="E15" s="6">
        <f t="shared" si="1"/>
        <v>51.86</v>
      </c>
      <c r="F15" s="48"/>
      <c r="G15" s="6" t="str">
        <f t="shared" si="2"/>
        <v/>
      </c>
      <c r="H15" s="58">
        <f t="shared" si="3"/>
        <v>51.86</v>
      </c>
    </row>
    <row r="16" spans="1:12" ht="15.75">
      <c r="A16" s="8"/>
      <c r="B16" s="76">
        <v>45752</v>
      </c>
      <c r="C16" s="80" t="s">
        <v>5792</v>
      </c>
      <c r="D16" s="75" t="s">
        <v>6125</v>
      </c>
      <c r="E16" s="6">
        <f t="shared" si="1"/>
        <v>67.739999999999995</v>
      </c>
      <c r="F16" s="48"/>
      <c r="G16" s="6" t="str">
        <f t="shared" si="2"/>
        <v/>
      </c>
      <c r="H16" s="58">
        <f t="shared" si="3"/>
        <v>67.739999999999995</v>
      </c>
    </row>
    <row r="17" spans="1:10" ht="15.75">
      <c r="A17" s="8"/>
      <c r="B17" s="73">
        <v>45752</v>
      </c>
      <c r="C17" s="80" t="s">
        <v>1126</v>
      </c>
      <c r="D17" s="75" t="s">
        <v>5810</v>
      </c>
      <c r="E17" s="6">
        <f t="shared" si="1"/>
        <v>8.7200000000000006</v>
      </c>
      <c r="F17" s="48"/>
      <c r="G17" s="6" t="str">
        <f t="shared" si="2"/>
        <v/>
      </c>
      <c r="H17" s="58">
        <f t="shared" si="3"/>
        <v>8.7200000000000006</v>
      </c>
      <c r="J17" s="47">
        <f>J3-8319.83</f>
        <v>-8012.33</v>
      </c>
    </row>
    <row r="18" spans="1:10" ht="15.75">
      <c r="A18" s="8"/>
      <c r="B18" s="76">
        <v>45752</v>
      </c>
      <c r="C18" s="80" t="s">
        <v>1126</v>
      </c>
      <c r="D18" s="77" t="s">
        <v>6126</v>
      </c>
      <c r="E18" s="6">
        <f t="shared" si="1"/>
        <v>34.049999999999997</v>
      </c>
      <c r="F18" s="48"/>
      <c r="G18" s="6" t="str">
        <f t="shared" si="2"/>
        <v/>
      </c>
      <c r="H18" s="58">
        <f t="shared" si="3"/>
        <v>34.049999999999997</v>
      </c>
    </row>
    <row r="19" spans="1:10" ht="15.75">
      <c r="A19" s="8"/>
      <c r="B19" s="73">
        <v>45752</v>
      </c>
      <c r="C19" s="80" t="s">
        <v>6127</v>
      </c>
      <c r="D19" s="75" t="s">
        <v>2832</v>
      </c>
      <c r="E19" s="6">
        <f t="shared" si="1"/>
        <v>15.13</v>
      </c>
      <c r="F19" s="48"/>
      <c r="G19" s="6" t="str">
        <f t="shared" si="2"/>
        <v/>
      </c>
      <c r="H19" s="58">
        <f t="shared" si="3"/>
        <v>15.13</v>
      </c>
    </row>
    <row r="20" spans="1:10" ht="15.75">
      <c r="A20" s="8"/>
      <c r="B20" s="73">
        <v>45752</v>
      </c>
      <c r="C20" s="80" t="s">
        <v>1126</v>
      </c>
      <c r="D20" s="75" t="s">
        <v>249</v>
      </c>
      <c r="E20" s="6">
        <f t="shared" si="1"/>
        <v>8</v>
      </c>
      <c r="F20" s="48"/>
      <c r="G20" s="6" t="str">
        <f t="shared" si="2"/>
        <v/>
      </c>
      <c r="H20" s="58">
        <f t="shared" si="3"/>
        <v>8</v>
      </c>
    </row>
    <row r="21" spans="1:10" ht="15.75" customHeight="1">
      <c r="A21" s="8"/>
      <c r="B21" s="73">
        <v>45753</v>
      </c>
      <c r="C21" s="80" t="s">
        <v>4211</v>
      </c>
      <c r="D21" s="75" t="s">
        <v>6128</v>
      </c>
      <c r="E21" s="6">
        <f t="shared" si="1"/>
        <v>153.47</v>
      </c>
      <c r="F21" s="48"/>
      <c r="G21" s="6" t="str">
        <f t="shared" si="2"/>
        <v/>
      </c>
      <c r="H21" s="58">
        <f t="shared" si="3"/>
        <v>153.47</v>
      </c>
    </row>
    <row r="22" spans="1:10" ht="15.75" customHeight="1">
      <c r="A22" s="8"/>
      <c r="B22" s="73">
        <v>45753</v>
      </c>
      <c r="C22" s="80" t="s">
        <v>4889</v>
      </c>
      <c r="D22" s="75" t="s">
        <v>471</v>
      </c>
      <c r="E22" s="6">
        <f t="shared" si="1"/>
        <v>20</v>
      </c>
      <c r="F22" s="48"/>
      <c r="G22" s="6" t="str">
        <f t="shared" si="2"/>
        <v/>
      </c>
      <c r="H22" s="58">
        <f t="shared" si="3"/>
        <v>20</v>
      </c>
      <c r="J22" s="36"/>
    </row>
    <row r="23" spans="1:10" ht="15.75" customHeight="1">
      <c r="A23" s="8"/>
      <c r="B23" s="76">
        <v>45753</v>
      </c>
      <c r="C23" s="80" t="s">
        <v>5466</v>
      </c>
      <c r="D23" s="77" t="s">
        <v>5949</v>
      </c>
      <c r="E23" s="6">
        <f t="shared" si="1"/>
        <v>25.46</v>
      </c>
      <c r="F23" s="48"/>
      <c r="G23" s="6" t="str">
        <f t="shared" si="2"/>
        <v/>
      </c>
      <c r="H23" s="58">
        <f t="shared" si="3"/>
        <v>25.46</v>
      </c>
      <c r="J23" s="36"/>
    </row>
    <row r="24" spans="1:10" ht="15.75" customHeight="1">
      <c r="A24" s="8"/>
      <c r="B24" s="73">
        <v>45753</v>
      </c>
      <c r="C24" s="82" t="s">
        <v>5164</v>
      </c>
      <c r="D24" s="77" t="s">
        <v>2170</v>
      </c>
      <c r="E24" s="6">
        <f t="shared" si="1"/>
        <v>42.3</v>
      </c>
      <c r="F24" s="48"/>
      <c r="G24" s="6" t="str">
        <f t="shared" si="2"/>
        <v/>
      </c>
      <c r="H24" s="58">
        <f t="shared" si="3"/>
        <v>42.3</v>
      </c>
    </row>
    <row r="25" spans="1:10" ht="15.75" customHeight="1">
      <c r="A25" s="8"/>
      <c r="B25" s="76">
        <v>45753</v>
      </c>
      <c r="C25" s="80" t="s">
        <v>4211</v>
      </c>
      <c r="D25" s="75" t="s">
        <v>5332</v>
      </c>
      <c r="E25" s="6">
        <f t="shared" si="1"/>
        <v>7.63</v>
      </c>
      <c r="F25" s="48"/>
      <c r="G25" s="6" t="str">
        <f t="shared" si="2"/>
        <v/>
      </c>
      <c r="H25" s="58">
        <f t="shared" si="3"/>
        <v>7.63</v>
      </c>
    </row>
    <row r="26" spans="1:10" ht="15.75" customHeight="1">
      <c r="A26" s="8"/>
      <c r="B26" s="76">
        <v>45753</v>
      </c>
      <c r="C26" s="80" t="s">
        <v>5466</v>
      </c>
      <c r="D26" s="75" t="s">
        <v>5949</v>
      </c>
      <c r="E26" s="6">
        <f t="shared" si="1"/>
        <v>25.46</v>
      </c>
      <c r="F26" s="48"/>
      <c r="G26" s="6" t="str">
        <f t="shared" si="2"/>
        <v/>
      </c>
      <c r="H26" s="58">
        <f t="shared" si="3"/>
        <v>25.46</v>
      </c>
    </row>
    <row r="27" spans="1:10" ht="15.75" customHeight="1">
      <c r="A27" s="8"/>
      <c r="B27" s="76">
        <v>45754</v>
      </c>
      <c r="C27" s="80" t="s">
        <v>6129</v>
      </c>
      <c r="D27" s="75" t="s">
        <v>2005</v>
      </c>
      <c r="E27" s="6">
        <f t="shared" si="1"/>
        <v>3.54</v>
      </c>
      <c r="F27" s="48"/>
      <c r="G27" s="6" t="str">
        <f t="shared" si="2"/>
        <v/>
      </c>
      <c r="H27" s="58">
        <f t="shared" si="3"/>
        <v>3.54</v>
      </c>
    </row>
    <row r="28" spans="1:10" ht="15.75" customHeight="1">
      <c r="A28" s="8"/>
      <c r="B28" s="76">
        <v>45754</v>
      </c>
      <c r="C28" s="80" t="s">
        <v>6130</v>
      </c>
      <c r="D28" s="75" t="s">
        <v>2005</v>
      </c>
      <c r="E28" s="6">
        <f t="shared" si="1"/>
        <v>3.54</v>
      </c>
      <c r="F28" s="48"/>
      <c r="G28" s="6" t="str">
        <f t="shared" si="2"/>
        <v/>
      </c>
      <c r="H28" s="58">
        <f t="shared" si="3"/>
        <v>3.54</v>
      </c>
    </row>
    <row r="29" spans="1:10" ht="15.75" customHeight="1">
      <c r="A29" s="8"/>
      <c r="B29" s="76">
        <v>45754</v>
      </c>
      <c r="C29" s="80" t="s">
        <v>3025</v>
      </c>
      <c r="D29" s="75" t="s">
        <v>6131</v>
      </c>
      <c r="E29" s="6">
        <f t="shared" si="1"/>
        <v>6.15</v>
      </c>
      <c r="F29" s="48"/>
      <c r="G29" s="6" t="str">
        <f t="shared" si="2"/>
        <v/>
      </c>
      <c r="H29" s="58">
        <f t="shared" si="3"/>
        <v>6.15</v>
      </c>
    </row>
    <row r="30" spans="1:10" ht="15.75" customHeight="1">
      <c r="A30" s="8"/>
      <c r="B30" s="73">
        <v>45755</v>
      </c>
      <c r="C30" s="80" t="s">
        <v>5980</v>
      </c>
      <c r="D30" s="75" t="s">
        <v>3734</v>
      </c>
      <c r="E30" s="6">
        <f t="shared" si="1"/>
        <v>7.06</v>
      </c>
      <c r="F30" s="48"/>
      <c r="G30" s="6" t="str">
        <f t="shared" si="2"/>
        <v/>
      </c>
      <c r="H30" s="58">
        <f t="shared" si="3"/>
        <v>7.06</v>
      </c>
    </row>
    <row r="31" spans="1:10" ht="15.75" customHeight="1">
      <c r="A31" s="8"/>
      <c r="B31" s="73">
        <v>45755</v>
      </c>
      <c r="C31" s="80" t="s">
        <v>6132</v>
      </c>
      <c r="D31" s="75" t="s">
        <v>6133</v>
      </c>
      <c r="E31" s="6">
        <f t="shared" si="1"/>
        <v>5.92</v>
      </c>
      <c r="F31" s="48"/>
      <c r="G31" s="6" t="str">
        <f t="shared" si="2"/>
        <v/>
      </c>
      <c r="H31" s="58">
        <f t="shared" si="3"/>
        <v>5.92</v>
      </c>
    </row>
    <row r="32" spans="1:10" ht="15.75" customHeight="1">
      <c r="A32" s="8"/>
      <c r="B32" s="73">
        <v>45755</v>
      </c>
      <c r="C32" s="80" t="s">
        <v>2438</v>
      </c>
      <c r="D32" s="75" t="s">
        <v>5141</v>
      </c>
      <c r="E32" s="6">
        <f t="shared" si="1"/>
        <v>25.98</v>
      </c>
      <c r="F32" s="48"/>
      <c r="G32" s="6" t="str">
        <f t="shared" si="2"/>
        <v/>
      </c>
      <c r="H32" s="58">
        <f t="shared" si="3"/>
        <v>25.98</v>
      </c>
    </row>
    <row r="33" spans="1:8" ht="15.75" customHeight="1">
      <c r="A33" s="8"/>
      <c r="B33" s="73">
        <v>45755</v>
      </c>
      <c r="C33" s="80" t="s">
        <v>6134</v>
      </c>
      <c r="D33" s="75" t="s">
        <v>2005</v>
      </c>
      <c r="E33" s="6">
        <f t="shared" si="1"/>
        <v>3.54</v>
      </c>
      <c r="F33" s="48"/>
      <c r="G33" s="6" t="str">
        <f t="shared" si="2"/>
        <v/>
      </c>
      <c r="H33" s="58">
        <f t="shared" si="3"/>
        <v>3.54</v>
      </c>
    </row>
    <row r="34" spans="1:8" ht="15.75" customHeight="1">
      <c r="A34" s="8"/>
      <c r="B34" s="73">
        <v>45756</v>
      </c>
      <c r="C34" s="80" t="s">
        <v>4546</v>
      </c>
      <c r="D34" s="75" t="s">
        <v>3203</v>
      </c>
      <c r="E34" s="6">
        <f t="shared" si="1"/>
        <v>91.22</v>
      </c>
      <c r="F34" s="48"/>
      <c r="G34" s="6" t="str">
        <f t="shared" si="2"/>
        <v/>
      </c>
      <c r="H34" s="58">
        <f t="shared" si="3"/>
        <v>91.22</v>
      </c>
    </row>
    <row r="35" spans="1:8" ht="15.75" customHeight="1">
      <c r="A35" s="8"/>
      <c r="B35" s="73">
        <v>45756</v>
      </c>
      <c r="C35" s="80" t="s">
        <v>6135</v>
      </c>
      <c r="D35" s="75" t="s">
        <v>3887</v>
      </c>
      <c r="E35" s="6">
        <f t="shared" si="1"/>
        <v>11.25</v>
      </c>
      <c r="F35" s="48"/>
      <c r="G35" s="6" t="str">
        <f t="shared" si="2"/>
        <v/>
      </c>
      <c r="H35" s="58">
        <f t="shared" si="3"/>
        <v>11.25</v>
      </c>
    </row>
    <row r="36" spans="1:8" ht="15.75" customHeight="1">
      <c r="A36" s="8"/>
      <c r="B36" s="76">
        <v>45756</v>
      </c>
      <c r="C36" s="80" t="s">
        <v>5419</v>
      </c>
      <c r="D36" s="75" t="s">
        <v>4077</v>
      </c>
      <c r="E36" s="6">
        <f t="shared" si="1"/>
        <v>33.5</v>
      </c>
      <c r="F36" s="48"/>
      <c r="G36" s="6" t="str">
        <f t="shared" si="2"/>
        <v/>
      </c>
      <c r="H36" s="58">
        <f t="shared" si="3"/>
        <v>33.5</v>
      </c>
    </row>
    <row r="37" spans="1:8" ht="15.75" customHeight="1">
      <c r="A37" s="8"/>
      <c r="B37" s="73">
        <v>45756</v>
      </c>
      <c r="C37" s="82" t="s">
        <v>6136</v>
      </c>
      <c r="D37" s="77" t="s">
        <v>2005</v>
      </c>
      <c r="E37" s="6">
        <f t="shared" si="1"/>
        <v>3.54</v>
      </c>
      <c r="F37" s="48"/>
      <c r="G37" s="6" t="str">
        <f t="shared" si="2"/>
        <v/>
      </c>
      <c r="H37" s="58">
        <f t="shared" si="3"/>
        <v>3.54</v>
      </c>
    </row>
    <row r="38" spans="1:8" ht="15.75" customHeight="1">
      <c r="A38" s="8"/>
      <c r="B38" s="76">
        <v>45756</v>
      </c>
      <c r="C38" s="80" t="s">
        <v>5937</v>
      </c>
      <c r="D38" s="75" t="s">
        <v>1957</v>
      </c>
      <c r="E38" s="6">
        <v>-134.9</v>
      </c>
      <c r="F38" s="48"/>
      <c r="G38" s="6" t="str">
        <f t="shared" si="2"/>
        <v/>
      </c>
      <c r="H38" s="58">
        <f t="shared" si="3"/>
        <v>-134.9</v>
      </c>
    </row>
    <row r="39" spans="1:8" ht="15.75" customHeight="1">
      <c r="A39" s="8"/>
      <c r="B39" s="73">
        <v>45756</v>
      </c>
      <c r="C39" s="80" t="s">
        <v>6137</v>
      </c>
      <c r="D39" s="75" t="s">
        <v>50</v>
      </c>
      <c r="E39" s="6">
        <v>-154.47999999999999</v>
      </c>
      <c r="F39" s="48"/>
      <c r="G39" s="6" t="str">
        <f t="shared" si="2"/>
        <v/>
      </c>
      <c r="H39" s="58">
        <f t="shared" si="3"/>
        <v>-154.47999999999999</v>
      </c>
    </row>
    <row r="40" spans="1:8" ht="15.75" customHeight="1">
      <c r="A40" s="8"/>
      <c r="B40" s="73">
        <v>45757</v>
      </c>
      <c r="C40" s="80" t="s">
        <v>4965</v>
      </c>
      <c r="D40" s="75" t="s">
        <v>1712</v>
      </c>
      <c r="E40" s="6">
        <f t="shared" ref="E40:E83" si="5">MID(D40,3,LEN(D40)-2)+0</f>
        <v>5.6</v>
      </c>
      <c r="F40" s="48"/>
      <c r="G40" s="6" t="str">
        <f t="shared" si="2"/>
        <v/>
      </c>
      <c r="H40" s="58">
        <f t="shared" si="3"/>
        <v>5.6</v>
      </c>
    </row>
    <row r="41" spans="1:8" ht="15.75" customHeight="1">
      <c r="A41" s="8"/>
      <c r="B41" s="73">
        <v>45757</v>
      </c>
      <c r="C41" s="80" t="s">
        <v>4191</v>
      </c>
      <c r="D41" s="75" t="s">
        <v>617</v>
      </c>
      <c r="E41" s="6">
        <f t="shared" si="5"/>
        <v>4.3</v>
      </c>
      <c r="F41" s="48"/>
      <c r="G41" s="6" t="str">
        <f t="shared" si="2"/>
        <v/>
      </c>
      <c r="H41" s="58">
        <f t="shared" si="3"/>
        <v>4.3</v>
      </c>
    </row>
    <row r="42" spans="1:8" ht="15.75" customHeight="1">
      <c r="A42" s="8"/>
      <c r="B42" s="76">
        <v>45757</v>
      </c>
      <c r="C42" s="80" t="s">
        <v>4546</v>
      </c>
      <c r="D42" s="75" t="s">
        <v>6138</v>
      </c>
      <c r="E42" s="6">
        <f t="shared" si="5"/>
        <v>74.17</v>
      </c>
      <c r="F42" s="48"/>
      <c r="G42" s="6" t="str">
        <f t="shared" si="2"/>
        <v/>
      </c>
      <c r="H42" s="58">
        <f t="shared" si="3"/>
        <v>74.17</v>
      </c>
    </row>
    <row r="43" spans="1:8" ht="15.75" customHeight="1">
      <c r="A43" s="8"/>
      <c r="B43" s="73">
        <v>45757</v>
      </c>
      <c r="C43" s="80" t="s">
        <v>6139</v>
      </c>
      <c r="D43" s="77" t="s">
        <v>529</v>
      </c>
      <c r="E43" s="6">
        <f t="shared" si="5"/>
        <v>11.2</v>
      </c>
      <c r="F43" s="48"/>
      <c r="G43" s="6" t="str">
        <f t="shared" si="2"/>
        <v/>
      </c>
      <c r="H43" s="58">
        <f t="shared" si="3"/>
        <v>11.2</v>
      </c>
    </row>
    <row r="44" spans="1:8" ht="15.75" customHeight="1">
      <c r="A44" s="8"/>
      <c r="B44" s="73">
        <v>45757</v>
      </c>
      <c r="C44" s="80" t="s">
        <v>6140</v>
      </c>
      <c r="D44" s="75" t="s">
        <v>6141</v>
      </c>
      <c r="E44" s="6">
        <f t="shared" si="5"/>
        <v>5.34</v>
      </c>
      <c r="F44" s="48"/>
      <c r="G44" s="6" t="str">
        <f t="shared" si="2"/>
        <v/>
      </c>
      <c r="H44" s="58">
        <f t="shared" si="3"/>
        <v>5.34</v>
      </c>
    </row>
    <row r="45" spans="1:8" ht="15.75" customHeight="1">
      <c r="A45" s="8"/>
      <c r="B45" s="73">
        <v>45758</v>
      </c>
      <c r="C45" s="80" t="s">
        <v>6142</v>
      </c>
      <c r="D45" s="75" t="s">
        <v>270</v>
      </c>
      <c r="E45" s="6">
        <f t="shared" si="5"/>
        <v>3</v>
      </c>
      <c r="F45" s="48"/>
      <c r="G45" s="6" t="str">
        <f t="shared" si="2"/>
        <v/>
      </c>
      <c r="H45" s="58">
        <f t="shared" si="3"/>
        <v>3</v>
      </c>
    </row>
    <row r="46" spans="1:8" ht="15.75" customHeight="1">
      <c r="A46" s="8"/>
      <c r="B46" s="73">
        <v>45758</v>
      </c>
      <c r="C46" s="80" t="s">
        <v>4779</v>
      </c>
      <c r="D46" s="75" t="s">
        <v>6143</v>
      </c>
      <c r="E46" s="6">
        <f t="shared" si="5"/>
        <v>46.9</v>
      </c>
      <c r="F46" s="48"/>
      <c r="G46" s="6" t="str">
        <f t="shared" si="2"/>
        <v/>
      </c>
      <c r="H46" s="58">
        <f t="shared" si="3"/>
        <v>46.9</v>
      </c>
    </row>
    <row r="47" spans="1:8" ht="15.75" customHeight="1">
      <c r="A47" s="8"/>
      <c r="B47" s="76">
        <v>45758</v>
      </c>
      <c r="C47" s="80" t="s">
        <v>4738</v>
      </c>
      <c r="D47" s="75" t="s">
        <v>3222</v>
      </c>
      <c r="E47" s="6">
        <f t="shared" si="5"/>
        <v>8.5</v>
      </c>
      <c r="F47" s="48"/>
      <c r="G47" s="6" t="str">
        <f t="shared" si="2"/>
        <v/>
      </c>
      <c r="H47" s="58">
        <f t="shared" si="3"/>
        <v>8.5</v>
      </c>
    </row>
    <row r="48" spans="1:8" ht="15.75" customHeight="1">
      <c r="A48" s="8"/>
      <c r="B48" s="76">
        <v>45759</v>
      </c>
      <c r="C48" s="80" t="s">
        <v>6144</v>
      </c>
      <c r="D48" s="75" t="s">
        <v>6145</v>
      </c>
      <c r="E48" s="6">
        <f t="shared" si="5"/>
        <v>33.61</v>
      </c>
      <c r="F48" s="48"/>
      <c r="G48" s="6" t="str">
        <f t="shared" si="2"/>
        <v/>
      </c>
      <c r="H48" s="58">
        <f t="shared" si="3"/>
        <v>33.61</v>
      </c>
    </row>
    <row r="49" spans="1:8" ht="15.75" customHeight="1">
      <c r="A49" s="8"/>
      <c r="B49" s="76">
        <v>45759</v>
      </c>
      <c r="C49" s="80" t="s">
        <v>6146</v>
      </c>
      <c r="D49" s="75" t="s">
        <v>6147</v>
      </c>
      <c r="E49" s="6">
        <f t="shared" si="5"/>
        <v>75.3</v>
      </c>
      <c r="F49" s="48"/>
      <c r="G49" s="6" t="str">
        <f t="shared" si="2"/>
        <v/>
      </c>
      <c r="H49" s="58">
        <f t="shared" si="3"/>
        <v>75.3</v>
      </c>
    </row>
    <row r="50" spans="1:8" ht="15.75" customHeight="1">
      <c r="A50" s="8"/>
      <c r="B50" s="76">
        <v>45759</v>
      </c>
      <c r="C50" s="80" t="s">
        <v>6148</v>
      </c>
      <c r="D50" s="75" t="s">
        <v>1003</v>
      </c>
      <c r="E50" s="6">
        <f t="shared" si="5"/>
        <v>25.18</v>
      </c>
      <c r="F50" s="48"/>
      <c r="G50" s="6" t="str">
        <f t="shared" si="2"/>
        <v/>
      </c>
      <c r="H50" s="58">
        <f t="shared" si="3"/>
        <v>25.18</v>
      </c>
    </row>
    <row r="51" spans="1:8" ht="15.75" customHeight="1">
      <c r="A51" s="8"/>
      <c r="B51" s="76">
        <v>45760</v>
      </c>
      <c r="C51" s="80" t="s">
        <v>3741</v>
      </c>
      <c r="D51" s="75" t="s">
        <v>6149</v>
      </c>
      <c r="E51" s="6">
        <f t="shared" si="5"/>
        <v>555.66</v>
      </c>
      <c r="F51" s="48"/>
      <c r="G51" s="6" t="str">
        <f t="shared" si="2"/>
        <v/>
      </c>
      <c r="H51" s="58">
        <f t="shared" si="3"/>
        <v>555.66</v>
      </c>
    </row>
    <row r="52" spans="1:8" ht="15.75" customHeight="1">
      <c r="A52" s="8"/>
      <c r="B52" s="76">
        <v>45760</v>
      </c>
      <c r="C52" s="80" t="s">
        <v>5737</v>
      </c>
      <c r="D52" s="75" t="s">
        <v>2698</v>
      </c>
      <c r="E52" s="6">
        <f t="shared" si="5"/>
        <v>6.2</v>
      </c>
      <c r="F52" s="48"/>
      <c r="G52" s="6" t="str">
        <f t="shared" si="2"/>
        <v/>
      </c>
      <c r="H52" s="58">
        <f t="shared" si="3"/>
        <v>6.2</v>
      </c>
    </row>
    <row r="53" spans="1:8" ht="15.75" customHeight="1">
      <c r="A53" s="8"/>
      <c r="B53" s="73">
        <v>45761</v>
      </c>
      <c r="C53" s="80" t="s">
        <v>6150</v>
      </c>
      <c r="D53" s="75" t="s">
        <v>471</v>
      </c>
      <c r="E53" s="6">
        <f t="shared" si="5"/>
        <v>20</v>
      </c>
      <c r="F53" s="48"/>
      <c r="G53" s="6" t="str">
        <f t="shared" si="2"/>
        <v/>
      </c>
      <c r="H53" s="58">
        <f t="shared" si="3"/>
        <v>20</v>
      </c>
    </row>
    <row r="54" spans="1:8" ht="15.75" customHeight="1">
      <c r="A54" s="8"/>
      <c r="B54" s="73">
        <v>45761</v>
      </c>
      <c r="C54" s="80" t="s">
        <v>3916</v>
      </c>
      <c r="D54" s="75" t="s">
        <v>749</v>
      </c>
      <c r="E54" s="6">
        <f t="shared" si="5"/>
        <v>70</v>
      </c>
      <c r="F54" s="48"/>
      <c r="G54" s="6" t="str">
        <f t="shared" si="2"/>
        <v/>
      </c>
      <c r="H54" s="58">
        <f t="shared" si="3"/>
        <v>70</v>
      </c>
    </row>
    <row r="55" spans="1:8" ht="15.75" customHeight="1">
      <c r="A55" s="8"/>
      <c r="B55" s="73">
        <v>45761</v>
      </c>
      <c r="C55" s="80" t="s">
        <v>6151</v>
      </c>
      <c r="D55" s="75" t="s">
        <v>5676</v>
      </c>
      <c r="E55" s="6">
        <f t="shared" si="5"/>
        <v>3.48</v>
      </c>
      <c r="F55" s="48"/>
      <c r="G55" s="6" t="str">
        <f t="shared" si="2"/>
        <v/>
      </c>
      <c r="H55" s="58">
        <f t="shared" si="3"/>
        <v>3.48</v>
      </c>
    </row>
    <row r="56" spans="1:8" ht="15.75" customHeight="1">
      <c r="A56" s="8"/>
      <c r="B56" s="76">
        <v>45761</v>
      </c>
      <c r="C56" s="80" t="s">
        <v>6090</v>
      </c>
      <c r="D56" s="75" t="s">
        <v>2460</v>
      </c>
      <c r="E56" s="6">
        <f t="shared" si="5"/>
        <v>11.8</v>
      </c>
      <c r="F56" s="48"/>
      <c r="G56" s="6" t="str">
        <f t="shared" si="2"/>
        <v/>
      </c>
      <c r="H56" s="58">
        <f t="shared" si="3"/>
        <v>11.8</v>
      </c>
    </row>
    <row r="57" spans="1:8" ht="15.75" customHeight="1">
      <c r="A57" s="8"/>
      <c r="B57" s="73">
        <v>45762</v>
      </c>
      <c r="C57" s="80" t="s">
        <v>2426</v>
      </c>
      <c r="D57" s="75" t="s">
        <v>2591</v>
      </c>
      <c r="E57" s="6">
        <f t="shared" si="5"/>
        <v>0.1</v>
      </c>
      <c r="F57" s="48"/>
      <c r="G57" s="6" t="str">
        <f t="shared" si="2"/>
        <v/>
      </c>
      <c r="H57" s="58">
        <f t="shared" si="3"/>
        <v>0.1</v>
      </c>
    </row>
    <row r="58" spans="1:8" ht="15.75" customHeight="1">
      <c r="A58" s="8"/>
      <c r="B58" s="76">
        <v>45762</v>
      </c>
      <c r="C58" s="80" t="s">
        <v>3454</v>
      </c>
      <c r="D58" s="75" t="s">
        <v>954</v>
      </c>
      <c r="E58" s="6">
        <f t="shared" si="5"/>
        <v>4.5</v>
      </c>
      <c r="F58" s="48"/>
      <c r="G58" s="6" t="str">
        <f t="shared" si="2"/>
        <v/>
      </c>
      <c r="H58" s="58">
        <f t="shared" si="3"/>
        <v>4.5</v>
      </c>
    </row>
    <row r="59" spans="1:8" ht="15.75" customHeight="1">
      <c r="A59" s="8"/>
      <c r="B59" s="76">
        <v>45762</v>
      </c>
      <c r="C59" s="80" t="s">
        <v>5557</v>
      </c>
      <c r="D59" s="75" t="s">
        <v>6152</v>
      </c>
      <c r="E59" s="6">
        <f t="shared" si="5"/>
        <v>94.1</v>
      </c>
      <c r="F59" s="48"/>
      <c r="G59" s="6" t="str">
        <f t="shared" si="2"/>
        <v/>
      </c>
      <c r="H59" s="58">
        <f t="shared" si="3"/>
        <v>94.1</v>
      </c>
    </row>
    <row r="60" spans="1:8" ht="15.75" customHeight="1">
      <c r="A60" s="8"/>
      <c r="B60" s="73">
        <v>45762</v>
      </c>
      <c r="C60" s="80" t="s">
        <v>6153</v>
      </c>
      <c r="D60" s="75" t="s">
        <v>358</v>
      </c>
      <c r="E60" s="6">
        <f t="shared" si="5"/>
        <v>10</v>
      </c>
      <c r="F60" s="48"/>
      <c r="G60" s="6" t="str">
        <f t="shared" si="2"/>
        <v/>
      </c>
      <c r="H60" s="58">
        <f t="shared" si="3"/>
        <v>10</v>
      </c>
    </row>
    <row r="61" spans="1:8" ht="15.75" customHeight="1">
      <c r="A61" s="8"/>
      <c r="B61" s="73">
        <v>45762</v>
      </c>
      <c r="C61" s="80" t="s">
        <v>6154</v>
      </c>
      <c r="D61" s="77" t="s">
        <v>249</v>
      </c>
      <c r="E61" s="6">
        <f t="shared" si="5"/>
        <v>8</v>
      </c>
      <c r="F61" s="48"/>
      <c r="G61" s="6" t="str">
        <f t="shared" si="2"/>
        <v/>
      </c>
      <c r="H61" s="58">
        <f t="shared" si="3"/>
        <v>8</v>
      </c>
    </row>
    <row r="62" spans="1:8" ht="15.75" customHeight="1">
      <c r="A62" s="8"/>
      <c r="B62" s="76">
        <v>45762</v>
      </c>
      <c r="C62" s="80" t="s">
        <v>2426</v>
      </c>
      <c r="D62" s="75" t="s">
        <v>6155</v>
      </c>
      <c r="E62" s="6">
        <f t="shared" si="5"/>
        <v>605.49</v>
      </c>
      <c r="F62" s="48"/>
      <c r="G62" s="6" t="str">
        <f t="shared" si="2"/>
        <v/>
      </c>
      <c r="H62" s="58">
        <f t="shared" si="3"/>
        <v>605.49</v>
      </c>
    </row>
    <row r="63" spans="1:8" ht="15.75" customHeight="1">
      <c r="A63" s="8"/>
      <c r="B63" s="76">
        <v>45762</v>
      </c>
      <c r="C63" s="80" t="s">
        <v>6156</v>
      </c>
      <c r="D63" s="75" t="s">
        <v>1241</v>
      </c>
      <c r="E63" s="6">
        <f t="shared" si="5"/>
        <v>8.1</v>
      </c>
      <c r="F63" s="48"/>
      <c r="G63" s="6" t="str">
        <f t="shared" si="2"/>
        <v/>
      </c>
      <c r="H63" s="58">
        <f t="shared" si="3"/>
        <v>8.1</v>
      </c>
    </row>
    <row r="64" spans="1:8" ht="15.75" customHeight="1">
      <c r="A64" s="8"/>
      <c r="B64" s="76">
        <v>45762</v>
      </c>
      <c r="C64" s="80" t="s">
        <v>6157</v>
      </c>
      <c r="D64" s="75" t="s">
        <v>2005</v>
      </c>
      <c r="E64" s="6">
        <f t="shared" si="5"/>
        <v>3.54</v>
      </c>
      <c r="F64" s="48"/>
      <c r="G64" s="6" t="str">
        <f t="shared" si="2"/>
        <v/>
      </c>
      <c r="H64" s="58">
        <f t="shared" si="3"/>
        <v>3.54</v>
      </c>
    </row>
    <row r="65" spans="1:8" ht="15.75" customHeight="1">
      <c r="A65" s="8"/>
      <c r="B65" s="73">
        <v>45763</v>
      </c>
      <c r="C65" s="80" t="s">
        <v>5737</v>
      </c>
      <c r="D65" s="75" t="s">
        <v>1178</v>
      </c>
      <c r="E65" s="6">
        <f t="shared" si="5"/>
        <v>7.8</v>
      </c>
      <c r="F65" s="48"/>
      <c r="G65" s="6" t="str">
        <f t="shared" si="2"/>
        <v/>
      </c>
      <c r="H65" s="58">
        <f t="shared" si="3"/>
        <v>7.8</v>
      </c>
    </row>
    <row r="66" spans="1:8" ht="15.75" customHeight="1">
      <c r="A66" s="8"/>
      <c r="B66" s="73">
        <v>45763</v>
      </c>
      <c r="C66" s="80" t="s">
        <v>6158</v>
      </c>
      <c r="D66" s="75" t="s">
        <v>1234</v>
      </c>
      <c r="E66" s="6">
        <f t="shared" si="5"/>
        <v>24.9</v>
      </c>
      <c r="F66" s="48"/>
      <c r="G66" s="6" t="str">
        <f t="shared" si="2"/>
        <v/>
      </c>
      <c r="H66" s="58">
        <f t="shared" si="3"/>
        <v>24.9</v>
      </c>
    </row>
    <row r="67" spans="1:8" ht="15.75" customHeight="1">
      <c r="A67" s="8"/>
      <c r="B67" s="73">
        <v>45763</v>
      </c>
      <c r="C67" s="80" t="s">
        <v>5973</v>
      </c>
      <c r="D67" s="75" t="s">
        <v>773</v>
      </c>
      <c r="E67" s="6">
        <f t="shared" si="5"/>
        <v>15</v>
      </c>
      <c r="F67" s="48"/>
      <c r="G67" s="6" t="str">
        <f t="shared" si="2"/>
        <v/>
      </c>
      <c r="H67" s="58">
        <f t="shared" si="3"/>
        <v>15</v>
      </c>
    </row>
    <row r="68" spans="1:8" ht="15.75" customHeight="1">
      <c r="A68" s="8"/>
      <c r="B68" s="76">
        <v>45763</v>
      </c>
      <c r="C68" s="80" t="s">
        <v>6159</v>
      </c>
      <c r="D68" s="75" t="s">
        <v>5228</v>
      </c>
      <c r="E68" s="6">
        <f t="shared" si="5"/>
        <v>14.82</v>
      </c>
      <c r="F68" s="48"/>
      <c r="G68" s="6" t="str">
        <f t="shared" si="2"/>
        <v/>
      </c>
      <c r="H68" s="58">
        <f t="shared" si="3"/>
        <v>14.82</v>
      </c>
    </row>
    <row r="69" spans="1:8" ht="15.75" customHeight="1">
      <c r="A69" s="8"/>
      <c r="B69" s="73">
        <v>45763</v>
      </c>
      <c r="C69" s="80" t="s">
        <v>4606</v>
      </c>
      <c r="D69" s="75" t="s">
        <v>6160</v>
      </c>
      <c r="E69" s="6">
        <f t="shared" si="5"/>
        <v>284.49</v>
      </c>
      <c r="F69" s="48"/>
      <c r="G69" s="6" t="str">
        <f t="shared" si="2"/>
        <v/>
      </c>
      <c r="H69" s="58">
        <f t="shared" si="3"/>
        <v>284.49</v>
      </c>
    </row>
    <row r="70" spans="1:8" ht="15.75" customHeight="1">
      <c r="A70" s="8"/>
      <c r="B70" s="73">
        <v>45764</v>
      </c>
      <c r="C70" s="80" t="s">
        <v>6161</v>
      </c>
      <c r="D70" s="75" t="s">
        <v>3495</v>
      </c>
      <c r="E70" s="6">
        <f t="shared" si="5"/>
        <v>27.9</v>
      </c>
      <c r="F70" s="48"/>
      <c r="G70" s="6" t="str">
        <f t="shared" si="2"/>
        <v/>
      </c>
      <c r="H70" s="58">
        <f t="shared" si="3"/>
        <v>27.9</v>
      </c>
    </row>
    <row r="71" spans="1:8" ht="15.75" customHeight="1">
      <c r="A71" s="8"/>
      <c r="B71" s="73">
        <v>45764</v>
      </c>
      <c r="C71" s="80" t="s">
        <v>4022</v>
      </c>
      <c r="D71" s="75" t="s">
        <v>3652</v>
      </c>
      <c r="E71" s="6">
        <f t="shared" si="5"/>
        <v>19.399999999999999</v>
      </c>
      <c r="F71" s="48"/>
      <c r="G71" s="6" t="str">
        <f t="shared" si="2"/>
        <v/>
      </c>
      <c r="H71" s="58">
        <f t="shared" si="3"/>
        <v>19.399999999999999</v>
      </c>
    </row>
    <row r="72" spans="1:8" ht="15.75" customHeight="1">
      <c r="A72" s="8"/>
      <c r="B72" s="73">
        <v>45764</v>
      </c>
      <c r="C72" s="80" t="s">
        <v>4546</v>
      </c>
      <c r="D72" s="75" t="s">
        <v>6162</v>
      </c>
      <c r="E72" s="6">
        <f t="shared" si="5"/>
        <v>99.35</v>
      </c>
      <c r="F72" s="48"/>
      <c r="G72" s="6" t="str">
        <f t="shared" si="2"/>
        <v/>
      </c>
      <c r="H72" s="58">
        <f t="shared" si="3"/>
        <v>99.35</v>
      </c>
    </row>
    <row r="73" spans="1:8" ht="15.75" customHeight="1">
      <c r="A73" s="8"/>
      <c r="B73" s="76">
        <v>45764</v>
      </c>
      <c r="C73" s="80" t="s">
        <v>3025</v>
      </c>
      <c r="D73" s="75" t="s">
        <v>5221</v>
      </c>
      <c r="E73" s="6">
        <f t="shared" si="5"/>
        <v>4.45</v>
      </c>
      <c r="F73" s="48"/>
      <c r="G73" s="6" t="str">
        <f t="shared" si="2"/>
        <v/>
      </c>
      <c r="H73" s="58">
        <f t="shared" si="3"/>
        <v>4.45</v>
      </c>
    </row>
    <row r="74" spans="1:8" ht="15.75" customHeight="1">
      <c r="A74" s="8"/>
      <c r="B74" s="73">
        <v>45765</v>
      </c>
      <c r="C74" s="80" t="s">
        <v>6163</v>
      </c>
      <c r="D74" s="75" t="s">
        <v>15</v>
      </c>
      <c r="E74" s="6">
        <f t="shared" si="5"/>
        <v>26.6</v>
      </c>
      <c r="F74" s="48"/>
      <c r="G74" s="6" t="str">
        <f t="shared" si="2"/>
        <v/>
      </c>
      <c r="H74" s="58">
        <f t="shared" si="3"/>
        <v>26.6</v>
      </c>
    </row>
    <row r="75" spans="1:8" ht="15.75" customHeight="1">
      <c r="A75" s="8"/>
      <c r="B75" s="73">
        <v>45765</v>
      </c>
      <c r="C75" s="80" t="s">
        <v>5737</v>
      </c>
      <c r="D75" s="75" t="s">
        <v>1178</v>
      </c>
      <c r="E75" s="6">
        <f t="shared" si="5"/>
        <v>7.8</v>
      </c>
      <c r="F75" s="48"/>
      <c r="G75" s="6" t="str">
        <f t="shared" si="2"/>
        <v/>
      </c>
      <c r="H75" s="58">
        <f t="shared" si="3"/>
        <v>7.8</v>
      </c>
    </row>
    <row r="76" spans="1:8" ht="15.75" customHeight="1">
      <c r="A76" s="8"/>
      <c r="B76" s="73">
        <v>45765</v>
      </c>
      <c r="C76" s="80" t="s">
        <v>5737</v>
      </c>
      <c r="D76" s="75" t="s">
        <v>1178</v>
      </c>
      <c r="E76" s="6">
        <f t="shared" si="5"/>
        <v>7.8</v>
      </c>
      <c r="F76" s="48"/>
      <c r="G76" s="6" t="str">
        <f t="shared" si="2"/>
        <v/>
      </c>
      <c r="H76" s="58">
        <f t="shared" si="3"/>
        <v>7.8</v>
      </c>
    </row>
    <row r="77" spans="1:8" ht="15.75" customHeight="1">
      <c r="A77" s="8"/>
      <c r="B77" s="76">
        <v>45766</v>
      </c>
      <c r="C77" s="80" t="s">
        <v>6164</v>
      </c>
      <c r="D77" s="75" t="s">
        <v>6165</v>
      </c>
      <c r="E77" s="6">
        <f t="shared" si="5"/>
        <v>5.42</v>
      </c>
      <c r="F77" s="48"/>
      <c r="G77" s="6" t="str">
        <f t="shared" si="2"/>
        <v/>
      </c>
      <c r="H77" s="58">
        <f t="shared" si="3"/>
        <v>5.42</v>
      </c>
    </row>
    <row r="78" spans="1:8" ht="15.75" customHeight="1">
      <c r="A78" s="8"/>
      <c r="B78" s="76">
        <v>45766</v>
      </c>
      <c r="C78" s="80" t="s">
        <v>6109</v>
      </c>
      <c r="D78" s="75" t="s">
        <v>3453</v>
      </c>
      <c r="E78" s="6">
        <f t="shared" si="5"/>
        <v>267</v>
      </c>
      <c r="F78" s="48"/>
      <c r="G78" s="6" t="str">
        <f t="shared" si="2"/>
        <v/>
      </c>
      <c r="H78" s="58">
        <f t="shared" si="3"/>
        <v>267</v>
      </c>
    </row>
    <row r="79" spans="1:8" ht="15.75" customHeight="1">
      <c r="A79" s="8"/>
      <c r="B79" s="73">
        <v>45766</v>
      </c>
      <c r="C79" s="80" t="s">
        <v>6166</v>
      </c>
      <c r="D79" s="75" t="s">
        <v>924</v>
      </c>
      <c r="E79" s="6">
        <f t="shared" si="5"/>
        <v>16.5</v>
      </c>
      <c r="F79" s="48"/>
      <c r="G79" s="6" t="str">
        <f t="shared" si="2"/>
        <v/>
      </c>
      <c r="H79" s="58">
        <f t="shared" si="3"/>
        <v>16.5</v>
      </c>
    </row>
    <row r="80" spans="1:8" ht="15.75" customHeight="1">
      <c r="A80" s="8"/>
      <c r="B80" s="73">
        <v>45767</v>
      </c>
      <c r="C80" s="80" t="s">
        <v>6164</v>
      </c>
      <c r="D80" s="75" t="s">
        <v>2430</v>
      </c>
      <c r="E80" s="6">
        <f t="shared" si="5"/>
        <v>32.1</v>
      </c>
      <c r="F80" s="48"/>
      <c r="G80" s="6" t="str">
        <f t="shared" si="2"/>
        <v/>
      </c>
      <c r="H80" s="58">
        <f t="shared" si="3"/>
        <v>32.1</v>
      </c>
    </row>
    <row r="81" spans="1:8" ht="15.75" customHeight="1">
      <c r="A81" s="8"/>
      <c r="B81" s="73">
        <v>45767</v>
      </c>
      <c r="C81" s="80" t="s">
        <v>6167</v>
      </c>
      <c r="D81" s="77" t="s">
        <v>1455</v>
      </c>
      <c r="E81" s="6">
        <f t="shared" si="5"/>
        <v>21.89</v>
      </c>
      <c r="F81" s="48"/>
      <c r="G81" s="6" t="str">
        <f t="shared" si="2"/>
        <v/>
      </c>
      <c r="H81" s="58">
        <f t="shared" si="3"/>
        <v>21.89</v>
      </c>
    </row>
    <row r="82" spans="1:8" ht="15.75" customHeight="1">
      <c r="A82" s="8"/>
      <c r="B82" s="73">
        <v>45768</v>
      </c>
      <c r="C82" s="80" t="s">
        <v>4546</v>
      </c>
      <c r="D82" s="75" t="s">
        <v>6168</v>
      </c>
      <c r="E82" s="6">
        <f t="shared" si="5"/>
        <v>80.39</v>
      </c>
      <c r="F82" s="48"/>
      <c r="G82" s="6" t="str">
        <f t="shared" si="2"/>
        <v/>
      </c>
      <c r="H82" s="58">
        <f t="shared" si="3"/>
        <v>80.39</v>
      </c>
    </row>
    <row r="83" spans="1:8" ht="15.75" customHeight="1">
      <c r="A83" s="8"/>
      <c r="B83" s="73">
        <v>45768</v>
      </c>
      <c r="C83" s="80" t="s">
        <v>4546</v>
      </c>
      <c r="D83" s="75" t="s">
        <v>3409</v>
      </c>
      <c r="E83" s="6">
        <f t="shared" si="5"/>
        <v>29.18</v>
      </c>
      <c r="F83" s="48"/>
      <c r="G83" s="6" t="str">
        <f t="shared" si="2"/>
        <v/>
      </c>
      <c r="H83" s="58">
        <f t="shared" si="3"/>
        <v>29.18</v>
      </c>
    </row>
    <row r="84" spans="1:8" ht="15.75" customHeight="1">
      <c r="A84" s="8"/>
      <c r="B84" s="76">
        <v>45768</v>
      </c>
      <c r="C84" s="80" t="s">
        <v>4546</v>
      </c>
      <c r="D84" s="75" t="s">
        <v>1164</v>
      </c>
      <c r="E84" s="6">
        <v>-0.39</v>
      </c>
      <c r="F84" s="48"/>
      <c r="G84" s="6" t="str">
        <f t="shared" si="2"/>
        <v/>
      </c>
      <c r="H84" s="58">
        <f t="shared" si="3"/>
        <v>-0.39</v>
      </c>
    </row>
    <row r="85" spans="1:8" ht="15.75" customHeight="1">
      <c r="A85" s="8"/>
      <c r="B85" s="76">
        <v>45769</v>
      </c>
      <c r="C85" s="80" t="s">
        <v>6169</v>
      </c>
      <c r="D85" s="75" t="s">
        <v>2005</v>
      </c>
      <c r="E85" s="6">
        <f t="shared" ref="E85:E88" si="6">MID(D85,3,LEN(D85)-2)+0</f>
        <v>3.54</v>
      </c>
      <c r="F85" s="48"/>
      <c r="G85" s="6" t="str">
        <f t="shared" si="2"/>
        <v/>
      </c>
      <c r="H85" s="58">
        <f t="shared" si="3"/>
        <v>3.54</v>
      </c>
    </row>
    <row r="86" spans="1:8" ht="15.75" customHeight="1">
      <c r="A86" s="8"/>
      <c r="B86" s="76">
        <v>45769</v>
      </c>
      <c r="C86" s="80" t="s">
        <v>4479</v>
      </c>
      <c r="D86" s="75" t="s">
        <v>6170</v>
      </c>
      <c r="E86" s="6">
        <f t="shared" si="6"/>
        <v>103.8</v>
      </c>
      <c r="F86" s="48"/>
      <c r="G86" s="6" t="str">
        <f t="shared" si="2"/>
        <v/>
      </c>
      <c r="H86" s="58">
        <f t="shared" si="3"/>
        <v>103.8</v>
      </c>
    </row>
    <row r="87" spans="1:8" ht="15.75" customHeight="1">
      <c r="A87" s="8"/>
      <c r="B87" s="76">
        <v>45770</v>
      </c>
      <c r="C87" s="80" t="s">
        <v>5929</v>
      </c>
      <c r="D87" s="75" t="s">
        <v>5225</v>
      </c>
      <c r="E87" s="6">
        <f t="shared" si="6"/>
        <v>57.19</v>
      </c>
      <c r="F87" s="48"/>
      <c r="G87" s="6" t="str">
        <f t="shared" si="2"/>
        <v/>
      </c>
      <c r="H87" s="58">
        <f t="shared" si="3"/>
        <v>57.19</v>
      </c>
    </row>
    <row r="88" spans="1:8" ht="15.75" customHeight="1">
      <c r="A88" s="8"/>
      <c r="B88" s="73">
        <v>45771</v>
      </c>
      <c r="C88" s="80" t="s">
        <v>6171</v>
      </c>
      <c r="D88" s="75" t="s">
        <v>2005</v>
      </c>
      <c r="E88" s="6">
        <f t="shared" si="6"/>
        <v>3.54</v>
      </c>
      <c r="F88" s="48"/>
      <c r="G88" s="6" t="str">
        <f t="shared" si="2"/>
        <v/>
      </c>
      <c r="H88" s="58">
        <f t="shared" si="3"/>
        <v>3.54</v>
      </c>
    </row>
    <row r="89" spans="1:8" ht="15.75" customHeight="1">
      <c r="A89" s="8"/>
      <c r="B89" s="73">
        <v>45771</v>
      </c>
      <c r="C89" s="80" t="s">
        <v>6172</v>
      </c>
      <c r="D89" s="75" t="s">
        <v>2698</v>
      </c>
      <c r="E89" s="6"/>
      <c r="F89" s="48"/>
      <c r="G89" s="6"/>
      <c r="H89" s="58"/>
    </row>
    <row r="90" spans="1:8" ht="15.75" customHeight="1">
      <c r="A90" s="8"/>
      <c r="B90" s="73">
        <v>45771</v>
      </c>
      <c r="C90" s="80" t="s">
        <v>6173</v>
      </c>
      <c r="D90" s="75" t="s">
        <v>2005</v>
      </c>
      <c r="E90" s="6"/>
      <c r="F90" s="48"/>
      <c r="G90" s="6"/>
      <c r="H90" s="58"/>
    </row>
    <row r="91" spans="1:8" ht="15.75" customHeight="1">
      <c r="A91" s="8"/>
      <c r="B91" s="73">
        <v>45772</v>
      </c>
      <c r="C91" s="80" t="s">
        <v>4200</v>
      </c>
      <c r="D91" s="75" t="s">
        <v>6174</v>
      </c>
      <c r="E91" s="6"/>
      <c r="F91" s="48"/>
      <c r="G91" s="6"/>
      <c r="H91" s="58"/>
    </row>
    <row r="92" spans="1:8" ht="15.75" customHeight="1">
      <c r="A92" s="8"/>
      <c r="B92" s="73">
        <v>45772</v>
      </c>
      <c r="C92" s="80" t="s">
        <v>5745</v>
      </c>
      <c r="D92" s="75" t="s">
        <v>6175</v>
      </c>
      <c r="E92" s="6"/>
      <c r="F92" s="48"/>
      <c r="G92" s="6"/>
      <c r="H92" s="58"/>
    </row>
    <row r="93" spans="1:8" ht="15.75" customHeight="1">
      <c r="A93" s="8"/>
      <c r="B93" s="73">
        <v>45774</v>
      </c>
      <c r="C93" s="80" t="s">
        <v>4546</v>
      </c>
      <c r="D93" s="75" t="s">
        <v>6176</v>
      </c>
      <c r="E93" s="6"/>
      <c r="F93" s="48"/>
      <c r="G93" s="6"/>
      <c r="H93" s="58"/>
    </row>
    <row r="94" spans="1:8" ht="15.75" customHeight="1">
      <c r="A94" s="8"/>
      <c r="B94" s="73">
        <v>45775</v>
      </c>
      <c r="C94" s="80" t="s">
        <v>6177</v>
      </c>
      <c r="D94" s="75" t="s">
        <v>1884</v>
      </c>
      <c r="E94" s="6"/>
      <c r="F94" s="48"/>
      <c r="G94" s="6"/>
      <c r="H94" s="58"/>
    </row>
    <row r="95" spans="1:8" ht="15.75" customHeight="1">
      <c r="A95" s="8"/>
      <c r="B95" s="76">
        <v>45776</v>
      </c>
      <c r="C95" s="80" t="s">
        <v>4546</v>
      </c>
      <c r="D95" s="75" t="s">
        <v>4690</v>
      </c>
      <c r="E95" s="6"/>
      <c r="F95" s="48"/>
      <c r="G95" s="6"/>
      <c r="H95" s="58"/>
    </row>
    <row r="96" spans="1:8" ht="15.75" customHeight="1">
      <c r="A96" s="8"/>
      <c r="B96" s="73">
        <v>45776</v>
      </c>
      <c r="C96" s="80" t="s">
        <v>5734</v>
      </c>
      <c r="D96" s="75" t="s">
        <v>66</v>
      </c>
      <c r="E96" s="6"/>
      <c r="F96" s="48"/>
      <c r="G96" s="6"/>
      <c r="H96" s="58"/>
    </row>
    <row r="97" spans="1:8" ht="15.75" customHeight="1">
      <c r="A97" s="8"/>
      <c r="B97" s="73">
        <v>45777</v>
      </c>
      <c r="C97" s="80" t="s">
        <v>5</v>
      </c>
      <c r="D97" s="75" t="s">
        <v>6178</v>
      </c>
      <c r="E97" s="6"/>
      <c r="F97" s="48"/>
      <c r="G97" s="6"/>
      <c r="H97" s="58"/>
    </row>
    <row r="98" spans="1:8" ht="15.75" customHeight="1">
      <c r="A98" s="8"/>
      <c r="B98" s="73">
        <v>45777</v>
      </c>
      <c r="C98" s="80" t="s">
        <v>6179</v>
      </c>
      <c r="D98" s="75" t="s">
        <v>657</v>
      </c>
      <c r="E98" s="6"/>
      <c r="F98" s="48"/>
      <c r="G98" s="6"/>
      <c r="H98" s="58"/>
    </row>
    <row r="99" spans="1:8" ht="15.75" customHeight="1">
      <c r="A99" s="8"/>
      <c r="B99" s="73">
        <v>45777</v>
      </c>
      <c r="C99" s="80" t="s">
        <v>6179</v>
      </c>
      <c r="D99" s="75" t="s">
        <v>801</v>
      </c>
      <c r="E99" s="6"/>
      <c r="F99" s="48"/>
      <c r="G99" s="6"/>
      <c r="H99" s="58"/>
    </row>
    <row r="100" spans="1:8" ht="15.75" customHeight="1">
      <c r="A100" s="8"/>
      <c r="B100" s="76">
        <v>45777</v>
      </c>
      <c r="C100" s="80" t="s">
        <v>6180</v>
      </c>
      <c r="D100" s="75" t="s">
        <v>6181</v>
      </c>
      <c r="E100" s="6"/>
      <c r="F100" s="48"/>
      <c r="G100" s="6"/>
      <c r="H100" s="58"/>
    </row>
    <row r="101" spans="1:8" ht="15.75" customHeight="1">
      <c r="A101" s="8"/>
      <c r="B101" s="76">
        <v>45778</v>
      </c>
      <c r="C101" s="80" t="s">
        <v>5621</v>
      </c>
      <c r="D101" s="75" t="s">
        <v>3306</v>
      </c>
      <c r="E101" s="6"/>
      <c r="F101" s="48"/>
      <c r="G101" s="6"/>
      <c r="H101" s="58"/>
    </row>
    <row r="102" spans="1:8" ht="15.75" customHeight="1">
      <c r="A102" s="8"/>
      <c r="B102" s="73">
        <v>45778</v>
      </c>
      <c r="C102" s="80" t="s">
        <v>5621</v>
      </c>
      <c r="D102" s="75" t="s">
        <v>6182</v>
      </c>
      <c r="E102" s="6"/>
      <c r="F102" s="48"/>
      <c r="G102" s="6"/>
      <c r="H102" s="58"/>
    </row>
    <row r="103" spans="1:8" ht="15.75" customHeight="1">
      <c r="A103" s="8"/>
      <c r="B103" s="73">
        <v>45778</v>
      </c>
      <c r="C103" s="80" t="s">
        <v>6183</v>
      </c>
      <c r="D103" s="75" t="s">
        <v>249</v>
      </c>
      <c r="E103" s="6"/>
      <c r="F103" s="48"/>
      <c r="G103" s="6"/>
      <c r="H103" s="58"/>
    </row>
    <row r="104" spans="1:8" ht="15.75" customHeight="1">
      <c r="A104" s="8"/>
      <c r="B104" s="76">
        <v>45778</v>
      </c>
      <c r="C104" s="80" t="s">
        <v>6184</v>
      </c>
      <c r="D104" s="75" t="s">
        <v>6185</v>
      </c>
      <c r="E104" s="6"/>
      <c r="F104" s="48"/>
      <c r="G104" s="6"/>
      <c r="H104" s="58"/>
    </row>
    <row r="105" spans="1:8" ht="15.75" customHeight="1">
      <c r="A105" s="8"/>
      <c r="B105" s="76">
        <v>45778</v>
      </c>
      <c r="C105" s="80" t="s">
        <v>6179</v>
      </c>
      <c r="D105" s="75" t="s">
        <v>52</v>
      </c>
      <c r="E105" s="6"/>
      <c r="F105" s="48"/>
      <c r="G105" s="6"/>
      <c r="H105" s="58"/>
    </row>
    <row r="106" spans="1:8" ht="15.75" customHeight="1">
      <c r="A106" s="8"/>
      <c r="B106" s="73">
        <v>45752</v>
      </c>
      <c r="C106" s="80" t="s">
        <v>2230</v>
      </c>
      <c r="D106" s="75" t="s">
        <v>6186</v>
      </c>
      <c r="E106" s="6"/>
      <c r="F106" s="48"/>
      <c r="G106" s="6"/>
      <c r="H106" s="58"/>
    </row>
    <row r="107" spans="1:8" ht="15.75" customHeight="1">
      <c r="A107" s="8"/>
      <c r="B107" s="76">
        <v>45776</v>
      </c>
      <c r="C107" s="80" t="s">
        <v>5001</v>
      </c>
      <c r="D107" s="75" t="s">
        <v>6187</v>
      </c>
      <c r="E107" s="6"/>
      <c r="F107" s="48"/>
      <c r="G107" s="6"/>
      <c r="H107" s="58"/>
    </row>
    <row r="108" spans="1:8" ht="15.75" customHeight="1">
      <c r="A108" s="8"/>
      <c r="B108" s="87"/>
      <c r="C108" s="85"/>
      <c r="D108" s="86"/>
      <c r="E108" s="6"/>
      <c r="F108" s="48"/>
      <c r="G108" s="6"/>
      <c r="H108" s="58"/>
    </row>
    <row r="109" spans="1:8" ht="15.75" customHeight="1">
      <c r="A109" s="8"/>
      <c r="B109" s="84"/>
      <c r="C109" s="85"/>
      <c r="D109" s="86"/>
      <c r="E109" s="6"/>
      <c r="F109" s="48"/>
      <c r="G109" s="6"/>
      <c r="H109" s="58"/>
    </row>
    <row r="110" spans="1:8" ht="15.75" customHeight="1">
      <c r="A110" s="8"/>
      <c r="B110" s="87"/>
      <c r="C110" s="85"/>
      <c r="D110" s="86"/>
      <c r="E110" s="6"/>
      <c r="F110" s="48"/>
      <c r="G110" s="6"/>
      <c r="H110" s="58"/>
    </row>
    <row r="111" spans="1:8" ht="15.75" customHeight="1">
      <c r="A111" s="8"/>
      <c r="B111" s="84"/>
      <c r="C111" s="85"/>
      <c r="D111" s="88"/>
      <c r="E111" s="6"/>
      <c r="F111" s="48"/>
      <c r="G111" s="6"/>
      <c r="H111" s="58"/>
    </row>
    <row r="112" spans="1:8" ht="15.75" customHeight="1">
      <c r="A112" s="8"/>
      <c r="B112" s="87"/>
      <c r="C112" s="89"/>
      <c r="D112" s="88"/>
      <c r="E112" s="6"/>
      <c r="F112" s="48"/>
      <c r="G112" s="6"/>
      <c r="H112" s="58"/>
    </row>
    <row r="113" spans="1:8" ht="15.75" customHeight="1">
      <c r="A113" s="8"/>
      <c r="B113" s="87"/>
      <c r="C113" s="85"/>
      <c r="D113" s="86"/>
      <c r="E113" s="6"/>
      <c r="F113" s="48"/>
      <c r="G113" s="6"/>
      <c r="H113" s="58"/>
    </row>
    <row r="114" spans="1:8" ht="15.75" customHeight="1">
      <c r="A114" s="8"/>
      <c r="B114" s="87"/>
      <c r="C114" s="85"/>
      <c r="D114" s="86"/>
      <c r="E114" s="6"/>
      <c r="F114" s="48"/>
      <c r="G114" s="6"/>
      <c r="H114" s="58"/>
    </row>
    <row r="115" spans="1:8" ht="15.75" customHeight="1">
      <c r="A115" s="8"/>
      <c r="B115" s="87"/>
      <c r="C115" s="85"/>
      <c r="D115" s="86"/>
      <c r="E115" s="6"/>
      <c r="F115" s="48"/>
      <c r="G115" s="6"/>
      <c r="H115" s="58"/>
    </row>
    <row r="116" spans="1:8" ht="15.75" customHeight="1">
      <c r="A116" s="8"/>
      <c r="B116" s="87"/>
      <c r="C116" s="85"/>
      <c r="D116" s="88"/>
      <c r="E116" s="6"/>
      <c r="F116" s="48"/>
      <c r="G116" s="6"/>
      <c r="H116" s="58"/>
    </row>
    <row r="117" spans="1:8" ht="15.75" customHeight="1">
      <c r="A117" s="8"/>
      <c r="B117" s="87"/>
      <c r="C117" s="85"/>
      <c r="D117" s="86"/>
      <c r="E117" s="6"/>
      <c r="F117" s="48"/>
      <c r="G117" s="6"/>
      <c r="H117" s="58"/>
    </row>
    <row r="118" spans="1:8" ht="15.75" customHeight="1">
      <c r="A118" s="8"/>
      <c r="B118" s="87"/>
      <c r="C118" s="85"/>
      <c r="D118" s="86"/>
      <c r="E118" s="6"/>
      <c r="F118" s="48"/>
      <c r="G118" s="6"/>
      <c r="H118" s="58"/>
    </row>
    <row r="119" spans="1:8" ht="15.75" customHeight="1">
      <c r="A119" s="8"/>
      <c r="B119" s="84"/>
      <c r="C119" s="85"/>
      <c r="D119" s="88"/>
      <c r="E119" s="6"/>
      <c r="F119" s="48"/>
      <c r="G119" s="6"/>
      <c r="H119" s="58"/>
    </row>
    <row r="120" spans="1:8" ht="15.75" customHeight="1">
      <c r="A120" s="8"/>
      <c r="B120" s="87"/>
      <c r="C120" s="85"/>
      <c r="D120" s="86"/>
      <c r="E120" s="6"/>
      <c r="F120" s="48"/>
      <c r="G120" s="6"/>
      <c r="H120" s="58"/>
    </row>
    <row r="121" spans="1:8" ht="15.75" customHeight="1">
      <c r="A121" s="8"/>
      <c r="B121" s="84"/>
      <c r="C121" s="85"/>
      <c r="D121" s="93"/>
      <c r="E121" s="6"/>
      <c r="F121" s="48"/>
      <c r="G121" s="6"/>
      <c r="H121" s="58"/>
    </row>
    <row r="122" spans="1:8" ht="15.75" customHeight="1">
      <c r="A122" s="8"/>
      <c r="B122" s="87"/>
      <c r="C122" s="85"/>
      <c r="D122" s="86"/>
      <c r="E122" s="6"/>
      <c r="F122" s="48"/>
      <c r="G122" s="6"/>
      <c r="H122" s="58"/>
    </row>
    <row r="123" spans="1:8" ht="15.75" customHeight="1">
      <c r="A123" s="8"/>
      <c r="B123" s="84"/>
      <c r="C123" s="85"/>
      <c r="D123" s="86"/>
      <c r="E123" s="6"/>
      <c r="F123" s="48"/>
      <c r="G123" s="6"/>
      <c r="H123" s="58"/>
    </row>
    <row r="124" spans="1:8" ht="15.75" customHeight="1">
      <c r="A124" s="8"/>
      <c r="B124" s="73"/>
      <c r="C124" s="80"/>
      <c r="D124" s="75"/>
      <c r="E124" s="6"/>
      <c r="F124" s="48"/>
      <c r="G124" s="6"/>
      <c r="H124" s="58"/>
    </row>
    <row r="125" spans="1:8" ht="15.75" customHeight="1">
      <c r="A125" s="8"/>
      <c r="B125" s="87"/>
      <c r="C125" s="85"/>
      <c r="D125" s="86"/>
      <c r="E125" s="6"/>
      <c r="F125" s="48"/>
      <c r="G125" s="6"/>
      <c r="H125" s="58"/>
    </row>
    <row r="126" spans="1:8" ht="15.75" customHeight="1">
      <c r="A126" s="8"/>
      <c r="B126" s="84"/>
      <c r="C126" s="85"/>
      <c r="D126" s="86"/>
      <c r="E126" s="6"/>
      <c r="F126" s="48"/>
      <c r="G126" s="6"/>
      <c r="H126" s="58"/>
    </row>
    <row r="127" spans="1:8" ht="15.75" customHeight="1">
      <c r="A127" s="8"/>
      <c r="B127" s="87"/>
      <c r="C127" s="85"/>
      <c r="D127" s="86"/>
      <c r="E127" s="6"/>
      <c r="F127" s="48"/>
      <c r="G127" s="6"/>
      <c r="H127" s="58"/>
    </row>
    <row r="128" spans="1:8" ht="15.75" customHeight="1">
      <c r="A128" s="8"/>
      <c r="B128" s="73"/>
      <c r="C128" s="80"/>
      <c r="D128" s="75"/>
      <c r="E128" s="6"/>
      <c r="F128" s="48"/>
      <c r="G128" s="6"/>
      <c r="H128" s="58"/>
    </row>
    <row r="129" spans="1:8" ht="15.75" customHeight="1">
      <c r="A129" s="8"/>
      <c r="B129" s="73"/>
      <c r="C129" s="80"/>
      <c r="D129" s="75"/>
      <c r="E129" s="6"/>
      <c r="F129" s="48"/>
      <c r="G129" s="6"/>
      <c r="H129" s="58"/>
    </row>
    <row r="130" spans="1:8" ht="15.75" customHeight="1">
      <c r="A130" s="8"/>
      <c r="B130" s="73"/>
      <c r="C130" s="80"/>
      <c r="D130" s="75"/>
      <c r="E130" s="6"/>
      <c r="F130" s="48"/>
      <c r="G130" s="6"/>
      <c r="H130" s="58"/>
    </row>
    <row r="131" spans="1:8" ht="15.75" customHeight="1">
      <c r="A131" s="8"/>
      <c r="B131" s="83"/>
      <c r="C131" s="80"/>
      <c r="D131" s="75"/>
      <c r="E131" s="6"/>
      <c r="F131" s="48"/>
      <c r="G131" s="6"/>
      <c r="H131" s="58"/>
    </row>
    <row r="132" spans="1:8" ht="15.75" customHeight="1">
      <c r="A132" s="8"/>
      <c r="B132" s="76"/>
      <c r="C132" s="80"/>
      <c r="D132" s="75"/>
      <c r="E132" s="6"/>
      <c r="F132" s="48"/>
      <c r="G132" s="6"/>
      <c r="H132" s="58"/>
    </row>
    <row r="133" spans="1:8" ht="15.75" customHeight="1">
      <c r="A133" s="8"/>
      <c r="B133" s="76"/>
      <c r="C133" s="80"/>
      <c r="D133" s="75"/>
      <c r="E133" s="6"/>
      <c r="F133" s="48"/>
      <c r="G133" s="6"/>
      <c r="H133" s="58"/>
    </row>
    <row r="134" spans="1:8" ht="15.75" customHeight="1">
      <c r="A134" s="8"/>
      <c r="B134" s="73"/>
      <c r="C134" s="80"/>
      <c r="D134" s="75"/>
      <c r="E134" s="6"/>
      <c r="F134" s="48"/>
      <c r="G134" s="6"/>
      <c r="H134" s="58"/>
    </row>
    <row r="135" spans="1:8" ht="15.75" customHeight="1">
      <c r="A135" s="8"/>
      <c r="B135" s="73"/>
      <c r="C135" s="80"/>
      <c r="D135" s="75"/>
      <c r="E135" s="6"/>
      <c r="F135" s="48"/>
      <c r="G135" s="6"/>
      <c r="H135" s="58"/>
    </row>
    <row r="136" spans="1:8" ht="15.75" customHeight="1">
      <c r="A136" s="8"/>
      <c r="B136" s="73"/>
      <c r="C136" s="80"/>
      <c r="D136" s="75"/>
      <c r="E136" s="6"/>
      <c r="F136" s="48"/>
      <c r="G136" s="6"/>
      <c r="H136" s="58"/>
    </row>
    <row r="137" spans="1:8" ht="15.75" customHeight="1">
      <c r="A137" s="8"/>
      <c r="B137" s="73"/>
      <c r="C137" s="80"/>
      <c r="D137" s="75"/>
      <c r="E137" s="6"/>
      <c r="F137" s="48"/>
      <c r="G137" s="6"/>
      <c r="H137" s="58"/>
    </row>
    <row r="138" spans="1:8" ht="15.75" customHeight="1">
      <c r="A138" s="8"/>
      <c r="B138" s="76"/>
      <c r="C138" s="80"/>
      <c r="D138" s="75"/>
      <c r="E138" s="6"/>
      <c r="F138" s="48"/>
      <c r="G138" s="6"/>
      <c r="H138" s="58"/>
    </row>
    <row r="139" spans="1:8" ht="15.75" customHeight="1">
      <c r="A139" s="8"/>
      <c r="B139" s="73"/>
      <c r="C139" s="80"/>
      <c r="D139" s="75"/>
      <c r="E139" s="6"/>
      <c r="F139" s="48"/>
      <c r="G139" s="6"/>
      <c r="H139" s="58"/>
    </row>
    <row r="140" spans="1:8" ht="15.75" customHeight="1">
      <c r="A140" s="8"/>
      <c r="B140" s="76"/>
      <c r="C140" s="80"/>
      <c r="D140" s="75"/>
      <c r="E140" s="6"/>
      <c r="F140" s="48"/>
      <c r="G140" s="6"/>
      <c r="H140" s="58"/>
    </row>
    <row r="141" spans="1:8" ht="15.75" customHeight="1">
      <c r="A141" s="8"/>
      <c r="B141" s="76"/>
      <c r="C141" s="80"/>
      <c r="D141" s="75"/>
      <c r="E141" s="6"/>
      <c r="F141" s="48"/>
      <c r="G141" s="6"/>
      <c r="H141" s="58"/>
    </row>
    <row r="142" spans="1:8" ht="15.75" customHeight="1">
      <c r="A142" s="8"/>
      <c r="B142" s="76"/>
      <c r="C142" s="80"/>
      <c r="D142" s="75"/>
      <c r="E142" s="6"/>
      <c r="F142" s="49"/>
      <c r="G142" s="6"/>
      <c r="H142" s="58"/>
    </row>
    <row r="143" spans="1:8" ht="15.75" customHeight="1">
      <c r="A143" s="8"/>
      <c r="B143" s="83"/>
      <c r="C143" s="80"/>
      <c r="D143" s="75"/>
      <c r="E143" s="6"/>
      <c r="F143" s="48"/>
      <c r="G143" s="6"/>
      <c r="H143" s="58"/>
    </row>
    <row r="144" spans="1:8" ht="15.75" customHeight="1">
      <c r="A144" s="8"/>
      <c r="B144" s="73"/>
      <c r="C144" s="80"/>
      <c r="D144" s="75"/>
      <c r="E144" s="6"/>
      <c r="F144" s="49"/>
      <c r="G144" s="6"/>
      <c r="H144" s="58"/>
    </row>
    <row r="145" spans="1:8" ht="15.75" customHeight="1">
      <c r="A145" s="8"/>
      <c r="B145" s="76"/>
      <c r="C145" s="80"/>
      <c r="D145" s="75"/>
      <c r="E145" s="6"/>
      <c r="F145" s="48"/>
      <c r="G145" s="6"/>
      <c r="H145" s="58"/>
    </row>
    <row r="146" spans="1:8" ht="15.75" customHeight="1">
      <c r="A146" s="8"/>
      <c r="B146" s="73"/>
      <c r="C146" s="80"/>
      <c r="D146" s="75"/>
      <c r="E146" s="6"/>
      <c r="F146" s="48"/>
      <c r="G146" s="6"/>
      <c r="H146" s="58"/>
    </row>
    <row r="147" spans="1:8" ht="15.75" customHeight="1">
      <c r="A147" s="8"/>
      <c r="B147" s="73"/>
      <c r="C147" s="82"/>
      <c r="D147" s="77"/>
      <c r="E147" s="6"/>
      <c r="F147" s="48"/>
      <c r="G147" s="6"/>
      <c r="H147" s="58"/>
    </row>
    <row r="148" spans="1:8" ht="15.75" customHeight="1">
      <c r="A148" s="8"/>
      <c r="B148" s="76"/>
      <c r="C148" s="80"/>
      <c r="D148" s="75"/>
      <c r="E148" s="6"/>
      <c r="F148" s="48"/>
      <c r="G148" s="6"/>
      <c r="H148" s="58"/>
    </row>
    <row r="149" spans="1:8" ht="15.75" customHeight="1">
      <c r="A149" s="8"/>
      <c r="B149" s="73"/>
      <c r="C149" s="80"/>
      <c r="D149" s="75"/>
      <c r="E149" s="6"/>
      <c r="F149" s="48"/>
      <c r="G149" s="6"/>
      <c r="H149" s="58"/>
    </row>
    <row r="150" spans="1:8" ht="15.75" customHeight="1">
      <c r="A150" s="8"/>
      <c r="B150" s="76"/>
      <c r="C150" s="80"/>
      <c r="D150" s="77"/>
      <c r="E150" s="6"/>
      <c r="F150" s="48"/>
      <c r="G150" s="6"/>
      <c r="H150" s="58"/>
    </row>
    <row r="151" spans="1:8" ht="15.75" customHeight="1">
      <c r="A151" s="8"/>
      <c r="B151" s="76"/>
      <c r="C151" s="80"/>
      <c r="D151" s="75"/>
      <c r="E151" s="6"/>
      <c r="F151" s="48"/>
      <c r="G151" s="6"/>
      <c r="H151" s="58"/>
    </row>
    <row r="152" spans="1:8" ht="15.75" customHeight="1">
      <c r="A152" s="8"/>
      <c r="B152" s="35"/>
      <c r="E152" s="6"/>
      <c r="F152" s="49"/>
      <c r="G152" s="6"/>
      <c r="H152" s="58"/>
    </row>
    <row r="153" spans="1:8" ht="15.75" customHeight="1">
      <c r="A153" s="8"/>
      <c r="B153" s="35"/>
      <c r="E153" s="6"/>
      <c r="F153" s="49"/>
      <c r="G153" s="6"/>
      <c r="H153" s="58"/>
    </row>
    <row r="154" spans="1:8" ht="15.75" customHeight="1">
      <c r="A154" s="8"/>
      <c r="B154" s="33"/>
      <c r="E154" s="6"/>
      <c r="F154" s="49"/>
      <c r="G154" s="6"/>
      <c r="H154" s="58"/>
    </row>
    <row r="155" spans="1:8" ht="15.75" customHeight="1">
      <c r="B155" s="68"/>
      <c r="E155" s="6"/>
      <c r="F155" s="49"/>
      <c r="G155" s="6"/>
      <c r="H155" s="58"/>
    </row>
    <row r="156" spans="1:8" ht="15.75" customHeight="1">
      <c r="B156" s="68"/>
      <c r="E156" s="6"/>
      <c r="F156" s="49"/>
      <c r="G156" s="6"/>
      <c r="H156" s="58"/>
    </row>
    <row r="157" spans="1:8" ht="15.75" customHeight="1">
      <c r="B157" s="68"/>
      <c r="E157" s="6"/>
      <c r="F157" s="49"/>
      <c r="G157" s="6"/>
      <c r="H157" s="58"/>
    </row>
    <row r="158" spans="1:8" ht="15.75" customHeight="1">
      <c r="B158" s="68"/>
      <c r="E158" s="6"/>
      <c r="F158" s="49"/>
      <c r="G158" s="6"/>
      <c r="H158" s="58"/>
    </row>
    <row r="159" spans="1:8" ht="15.75" customHeight="1">
      <c r="B159" s="69"/>
      <c r="E159" s="6"/>
      <c r="F159" s="49"/>
      <c r="G159" s="6"/>
      <c r="H159" s="58"/>
    </row>
    <row r="160" spans="1:8" ht="15.75" customHeight="1">
      <c r="B160" s="69"/>
      <c r="E160" s="6"/>
      <c r="F160" s="49"/>
      <c r="G160" s="6"/>
      <c r="H160" s="58"/>
    </row>
    <row r="161" spans="2:8" ht="15.75" customHeight="1">
      <c r="B161" s="69"/>
      <c r="E161" s="6"/>
      <c r="F161" s="49"/>
      <c r="G161" s="6"/>
      <c r="H161" s="58"/>
    </row>
    <row r="162" spans="2:8" ht="15.75" customHeight="1">
      <c r="B162" s="69"/>
      <c r="E162" s="6"/>
      <c r="F162" s="49"/>
      <c r="G162" s="6"/>
      <c r="H162" s="58"/>
    </row>
    <row r="163" spans="2:8" ht="15.75" customHeight="1">
      <c r="B163" s="69"/>
      <c r="E163" s="6"/>
      <c r="F163" s="49"/>
      <c r="G163" s="6"/>
      <c r="H163" s="58"/>
    </row>
    <row r="164" spans="2:8" ht="15.75" customHeight="1">
      <c r="B164" s="69"/>
      <c r="E164" s="6"/>
      <c r="F164" s="49"/>
      <c r="G164" s="6"/>
      <c r="H164" s="58"/>
    </row>
    <row r="165" spans="2:8" ht="15.75" customHeight="1">
      <c r="B165" s="69"/>
      <c r="E165" s="6"/>
      <c r="F165" s="49"/>
      <c r="G165" s="6"/>
      <c r="H165" s="58"/>
    </row>
    <row r="166" spans="2:8" ht="15.75" customHeight="1">
      <c r="B166" s="69"/>
      <c r="E166" s="6"/>
      <c r="F166" s="49"/>
      <c r="G166" s="6"/>
      <c r="H166" s="58"/>
    </row>
    <row r="167" spans="2:8" ht="15.75" customHeight="1">
      <c r="B167" s="33"/>
      <c r="E167" s="6"/>
      <c r="F167" s="49"/>
      <c r="G167" s="6"/>
      <c r="H167" s="58"/>
    </row>
    <row r="168" spans="2:8" ht="15.75" customHeight="1">
      <c r="F168" s="49"/>
      <c r="G168" s="6"/>
      <c r="H168" s="58"/>
    </row>
    <row r="169" spans="2:8" ht="15.75" customHeight="1">
      <c r="F169" s="49"/>
      <c r="G169" s="6"/>
      <c r="H169" s="58"/>
    </row>
    <row r="170" spans="2:8" ht="15.75" customHeight="1">
      <c r="F170" s="49"/>
      <c r="G170" s="6"/>
      <c r="H170" s="58"/>
    </row>
    <row r="171" spans="2:8" ht="15.75" customHeight="1">
      <c r="F171" s="49"/>
      <c r="G171" s="6"/>
      <c r="H171" s="58"/>
    </row>
    <row r="172" spans="2:8" ht="15.75" customHeight="1">
      <c r="F172" s="49"/>
      <c r="G172" s="6"/>
      <c r="H172" s="58"/>
    </row>
    <row r="173" spans="2:8" ht="15.75" customHeight="1">
      <c r="F173" s="49"/>
      <c r="G173" s="6"/>
      <c r="H173" s="58"/>
    </row>
    <row r="174" spans="2:8" ht="15.75" customHeight="1">
      <c r="F174" s="49"/>
      <c r="G174" s="13"/>
      <c r="H174" s="58"/>
    </row>
    <row r="175" spans="2:8" ht="15.75" customHeight="1">
      <c r="F175" s="49"/>
      <c r="G175" s="13"/>
      <c r="H175" s="58"/>
    </row>
    <row r="176" spans="2:8" ht="15.75" customHeight="1">
      <c r="F176" s="49"/>
      <c r="G176" s="13"/>
      <c r="H176" s="58"/>
    </row>
    <row r="177" spans="6:8" ht="15.75" customHeight="1">
      <c r="F177" s="49"/>
      <c r="G177" s="13"/>
      <c r="H177" s="58"/>
    </row>
    <row r="178" spans="6:8" ht="15.75" customHeight="1">
      <c r="F178" s="49"/>
      <c r="G178" s="13"/>
      <c r="H178" s="58"/>
    </row>
    <row r="179" spans="6:8" ht="15.75" customHeight="1">
      <c r="F179" s="49"/>
      <c r="G179" s="13"/>
      <c r="H179" s="58"/>
    </row>
    <row r="180" spans="6:8" ht="15.75" customHeight="1">
      <c r="F180" s="49"/>
      <c r="G180" s="13"/>
      <c r="H180" s="58"/>
    </row>
    <row r="181" spans="6:8" ht="15.75" customHeight="1">
      <c r="F181" s="49"/>
      <c r="G181" s="13"/>
      <c r="H181" s="58"/>
    </row>
    <row r="182" spans="6:8" ht="15.75" customHeight="1">
      <c r="F182" s="49"/>
      <c r="G182" s="13"/>
      <c r="H182" s="58"/>
    </row>
    <row r="183" spans="6:8" ht="15.75" customHeight="1">
      <c r="F183" s="49"/>
      <c r="G183" s="13"/>
      <c r="H183" s="58"/>
    </row>
    <row r="184" spans="6:8" ht="15.75" customHeight="1">
      <c r="F184" s="49"/>
      <c r="G184" s="13"/>
      <c r="H184" s="58"/>
    </row>
    <row r="185" spans="6:8" ht="15.75" customHeight="1">
      <c r="F185" s="49"/>
      <c r="G185" s="13"/>
      <c r="H185" s="58"/>
    </row>
    <row r="186" spans="6:8" ht="15.75" customHeight="1">
      <c r="F186" s="49"/>
      <c r="G186" s="13"/>
      <c r="H186" s="58"/>
    </row>
    <row r="187" spans="6:8" ht="15.75" customHeight="1">
      <c r="F187" s="49"/>
      <c r="G187" s="13"/>
      <c r="H187" s="58"/>
    </row>
    <row r="188" spans="6:8" ht="15.75" customHeight="1">
      <c r="F188" s="49"/>
      <c r="G188" s="13"/>
      <c r="H188" s="58"/>
    </row>
    <row r="189" spans="6:8" ht="15.75" customHeight="1">
      <c r="F189" s="49"/>
      <c r="G189" s="13"/>
      <c r="H189" s="58"/>
    </row>
    <row r="190" spans="6:8" ht="15.75" customHeight="1">
      <c r="F190" s="49"/>
      <c r="G190" s="13"/>
      <c r="H190" s="58"/>
    </row>
    <row r="191" spans="6:8" ht="15.75" customHeight="1">
      <c r="F191" s="49"/>
      <c r="G191" s="13"/>
      <c r="H191" s="58"/>
    </row>
    <row r="192" spans="6:8" ht="15.75" customHeight="1">
      <c r="F192" s="49"/>
      <c r="G192" s="13"/>
      <c r="H192" s="58"/>
    </row>
    <row r="193" spans="6:8" ht="15.75" customHeight="1">
      <c r="F193" s="49"/>
      <c r="G193" s="13"/>
      <c r="H193" s="58"/>
    </row>
    <row r="194" spans="6:8" ht="15.75" customHeight="1">
      <c r="F194" s="49"/>
      <c r="G194" s="13"/>
      <c r="H194" s="58"/>
    </row>
    <row r="195" spans="6:8" ht="15.75" customHeight="1">
      <c r="F195" s="49"/>
      <c r="G195" s="13"/>
      <c r="H195" s="58"/>
    </row>
    <row r="196" spans="6:8" ht="15.75" customHeight="1">
      <c r="F196" s="49"/>
      <c r="G196" s="13"/>
      <c r="H196" s="58"/>
    </row>
    <row r="197" spans="6:8" ht="15.75" customHeight="1">
      <c r="F197" s="49"/>
      <c r="G197" s="13"/>
      <c r="H197" s="58"/>
    </row>
    <row r="198" spans="6:8" ht="15.75" customHeight="1">
      <c r="F198" s="49"/>
      <c r="G198" s="13"/>
      <c r="H198" s="58"/>
    </row>
    <row r="199" spans="6:8" ht="15.75" customHeight="1">
      <c r="F199" s="49"/>
      <c r="G199" s="13"/>
      <c r="H199" s="58"/>
    </row>
    <row r="200" spans="6:8" ht="15.75" customHeight="1">
      <c r="F200" s="49"/>
      <c r="G200" s="13"/>
      <c r="H200" s="58"/>
    </row>
    <row r="201" spans="6:8" ht="15.75" customHeight="1">
      <c r="F201" s="49"/>
      <c r="G201" s="13"/>
      <c r="H201" s="58"/>
    </row>
    <row r="202" spans="6:8" ht="15.75" customHeight="1">
      <c r="F202" s="49"/>
      <c r="G202" s="13"/>
      <c r="H202" s="58"/>
    </row>
    <row r="203" spans="6:8" ht="15.75" customHeight="1">
      <c r="F203" s="49"/>
      <c r="G203" s="13"/>
      <c r="H203" s="58"/>
    </row>
    <row r="204" spans="6:8" ht="15.75" customHeight="1">
      <c r="F204" s="49"/>
      <c r="G204" s="13"/>
      <c r="H204" s="58"/>
    </row>
    <row r="205" spans="6:8" ht="15.75" customHeight="1">
      <c r="F205" s="49"/>
      <c r="G205" s="13"/>
      <c r="H205" s="58"/>
    </row>
    <row r="206" spans="6:8" ht="15.75" customHeight="1">
      <c r="F206" s="49"/>
      <c r="G206" s="13"/>
      <c r="H206" s="58"/>
    </row>
    <row r="207" spans="6:8" ht="15.75" customHeight="1">
      <c r="F207" s="49"/>
      <c r="G207" s="13"/>
      <c r="H207" s="58"/>
    </row>
    <row r="208" spans="6:8" ht="15.75" customHeight="1">
      <c r="F208" s="49"/>
      <c r="G208" s="13"/>
      <c r="H208" s="58"/>
    </row>
    <row r="209" spans="6:8" ht="15.75" customHeight="1">
      <c r="F209" s="49"/>
      <c r="G209" s="13"/>
      <c r="H209" s="58"/>
    </row>
    <row r="210" spans="6:8" ht="15.75" customHeight="1">
      <c r="F210" s="49"/>
      <c r="G210" s="13"/>
      <c r="H210" s="58"/>
    </row>
    <row r="211" spans="6:8" ht="15.75" customHeight="1">
      <c r="F211" s="49"/>
      <c r="G211" s="13"/>
      <c r="H211" s="58"/>
    </row>
    <row r="212" spans="6:8" ht="15.75" customHeight="1">
      <c r="F212" s="49"/>
      <c r="G212" s="13"/>
      <c r="H212" s="58"/>
    </row>
    <row r="213" spans="6:8" ht="15.75" customHeight="1">
      <c r="F213" s="49"/>
      <c r="G213" s="13"/>
      <c r="H213" s="58"/>
    </row>
    <row r="214" spans="6:8" ht="15.75" customHeight="1">
      <c r="F214" s="49"/>
      <c r="G214" s="13"/>
      <c r="H214" s="58"/>
    </row>
    <row r="215" spans="6:8" ht="15.75" customHeight="1">
      <c r="F215" s="49"/>
      <c r="G215" s="13"/>
      <c r="H215" s="58"/>
    </row>
    <row r="216" spans="6:8" ht="15.75" customHeight="1">
      <c r="F216" s="49"/>
      <c r="G216" s="13"/>
      <c r="H216" s="58"/>
    </row>
    <row r="217" spans="6:8" ht="15.75" customHeight="1">
      <c r="F217" s="49"/>
      <c r="G217" s="13"/>
      <c r="H217" s="58"/>
    </row>
    <row r="218" spans="6:8" ht="15.75" customHeight="1">
      <c r="F218" s="49"/>
      <c r="G218" s="13"/>
      <c r="H218" s="58"/>
    </row>
    <row r="219" spans="6:8" ht="15.75" customHeight="1">
      <c r="F219" s="49"/>
      <c r="G219" s="13"/>
      <c r="H219" s="58"/>
    </row>
    <row r="220" spans="6:8" ht="15.75" customHeight="1">
      <c r="F220" s="49"/>
      <c r="G220" s="13"/>
    </row>
    <row r="221" spans="6:8" ht="15.75" customHeight="1">
      <c r="F221" s="49"/>
      <c r="G221" s="13"/>
    </row>
    <row r="222" spans="6:8" ht="15.75" customHeight="1">
      <c r="F222" s="49"/>
      <c r="G222" s="13"/>
    </row>
    <row r="223" spans="6:8" ht="15.75" customHeight="1">
      <c r="F223" s="49"/>
      <c r="G223" s="13"/>
    </row>
    <row r="224" spans="6:8" ht="15.75" customHeight="1">
      <c r="F224" s="49"/>
      <c r="G224" s="13"/>
    </row>
    <row r="225" spans="6:7" ht="15.75" customHeight="1">
      <c r="F225" s="49"/>
      <c r="G225" s="13"/>
    </row>
    <row r="226" spans="6:7" ht="15.75" customHeight="1">
      <c r="F226" s="49"/>
      <c r="G226" s="13"/>
    </row>
    <row r="227" spans="6:7" ht="15.75" customHeight="1">
      <c r="F227" s="49"/>
      <c r="G227" s="13"/>
    </row>
    <row r="228" spans="6:7" ht="15.75" customHeight="1">
      <c r="F228" s="49"/>
      <c r="G228" s="13"/>
    </row>
    <row r="229" spans="6:7" ht="15.75" customHeight="1">
      <c r="F229" s="49"/>
      <c r="G229" s="13"/>
    </row>
    <row r="230" spans="6:7" ht="15.75" customHeight="1">
      <c r="F230" s="49"/>
      <c r="G230" s="13"/>
    </row>
    <row r="231" spans="6:7" ht="15.75" customHeight="1">
      <c r="F231" s="49"/>
      <c r="G231" s="13"/>
    </row>
    <row r="232" spans="6:7" ht="15.75" customHeight="1">
      <c r="F232" s="49"/>
      <c r="G232" s="13"/>
    </row>
    <row r="233" spans="6:7" ht="15.75" customHeight="1">
      <c r="F233" s="49"/>
      <c r="G233" s="13"/>
    </row>
    <row r="234" spans="6:7" ht="15.75" customHeight="1">
      <c r="F234" s="49"/>
      <c r="G234" s="13"/>
    </row>
    <row r="235" spans="6:7" ht="15.75" customHeight="1">
      <c r="F235" s="49"/>
      <c r="G235" s="13"/>
    </row>
    <row r="236" spans="6:7" ht="15.75" customHeight="1">
      <c r="F236" s="49"/>
      <c r="G236" s="13"/>
    </row>
    <row r="237" spans="6:7" ht="15.75" customHeight="1">
      <c r="F237" s="49"/>
      <c r="G237" s="13"/>
    </row>
    <row r="238" spans="6:7" ht="15.75" customHeight="1">
      <c r="F238" s="49"/>
      <c r="G238" s="13"/>
    </row>
    <row r="239" spans="6:7" ht="15.75" customHeight="1">
      <c r="F239" s="49"/>
      <c r="G239" s="13"/>
    </row>
    <row r="240" spans="6:7" ht="15.75" customHeight="1">
      <c r="F240" s="49"/>
      <c r="G240" s="13"/>
    </row>
    <row r="241" spans="6:7" ht="15.75" customHeight="1">
      <c r="F241" s="49"/>
      <c r="G241" s="13"/>
    </row>
    <row r="242" spans="6:7" ht="15.75" customHeight="1">
      <c r="F242" s="49"/>
      <c r="G242" s="13"/>
    </row>
    <row r="243" spans="6:7" ht="15.75" customHeight="1">
      <c r="F243" s="49"/>
      <c r="G243" s="13"/>
    </row>
    <row r="244" spans="6:7" ht="15.75" customHeight="1">
      <c r="F244" s="49"/>
      <c r="G244" s="13"/>
    </row>
    <row r="245" spans="6:7" ht="15.75" customHeight="1">
      <c r="F245" s="49"/>
      <c r="G245" s="13"/>
    </row>
    <row r="246" spans="6:7" ht="15.75" customHeight="1">
      <c r="F246" s="49"/>
      <c r="G246" s="13"/>
    </row>
    <row r="247" spans="6:7" ht="15.75" customHeight="1">
      <c r="F247" s="49"/>
      <c r="G247" s="13"/>
    </row>
    <row r="248" spans="6:7" ht="15.75" customHeight="1">
      <c r="F248" s="49"/>
      <c r="G248" s="13"/>
    </row>
    <row r="249" spans="6:7" ht="15.75" customHeight="1">
      <c r="F249" s="49"/>
      <c r="G249" s="13"/>
    </row>
    <row r="250" spans="6:7" ht="15.75" customHeight="1">
      <c r="F250" s="49"/>
    </row>
    <row r="251" spans="6:7" ht="15.75" customHeight="1">
      <c r="F251" s="49"/>
    </row>
    <row r="252" spans="6:7" ht="15.75" customHeight="1">
      <c r="F252" s="49"/>
    </row>
    <row r="253" spans="6:7" ht="15.75" customHeight="1">
      <c r="F253" s="49"/>
    </row>
    <row r="254" spans="6:7" ht="15.75" customHeight="1">
      <c r="F254" s="49"/>
    </row>
    <row r="255" spans="6:7" ht="15.75" customHeight="1">
      <c r="F255" s="49"/>
    </row>
    <row r="256" spans="6:7" ht="15.75" customHeight="1">
      <c r="F256" s="49"/>
    </row>
    <row r="257" spans="6:6" ht="15.75" customHeight="1">
      <c r="F257" s="49"/>
    </row>
    <row r="258" spans="6:6" ht="15.75" customHeight="1">
      <c r="F258" s="49"/>
    </row>
    <row r="259" spans="6:6" ht="15.75" customHeight="1">
      <c r="F259" s="49"/>
    </row>
    <row r="260" spans="6:6" ht="15.75" customHeight="1">
      <c r="F260" s="49"/>
    </row>
    <row r="261" spans="6:6" ht="15.75" customHeight="1">
      <c r="F261" s="49"/>
    </row>
    <row r="262" spans="6:6" ht="15.75" customHeight="1">
      <c r="F262" s="49"/>
    </row>
    <row r="263" spans="6:6" ht="15.75" customHeight="1">
      <c r="F263" s="49"/>
    </row>
    <row r="264" spans="6:6" ht="15.75" customHeight="1">
      <c r="F264" s="49"/>
    </row>
    <row r="265" spans="6:6" ht="15.75" customHeight="1">
      <c r="F265" s="49"/>
    </row>
    <row r="266" spans="6:6" ht="15.75" customHeight="1">
      <c r="F266" s="49"/>
    </row>
    <row r="267" spans="6:6" ht="15.75" customHeight="1">
      <c r="F267" s="49"/>
    </row>
    <row r="268" spans="6:6" ht="15.75" customHeight="1">
      <c r="F268" s="49"/>
    </row>
    <row r="269" spans="6:6" ht="15.75" customHeight="1">
      <c r="F269" s="49"/>
    </row>
    <row r="270" spans="6:6" ht="15.75" customHeight="1">
      <c r="F270" s="49"/>
    </row>
    <row r="271" spans="6:6" ht="15.75" customHeight="1">
      <c r="F271" s="49"/>
    </row>
    <row r="272" spans="6:6" ht="15.75" customHeight="1">
      <c r="F272" s="49"/>
    </row>
    <row r="273" spans="6:6" ht="15.75" customHeight="1">
      <c r="F273" s="49"/>
    </row>
    <row r="274" spans="6:6" ht="15.75" customHeight="1">
      <c r="F274" s="49"/>
    </row>
    <row r="275" spans="6:6" ht="15.75" customHeight="1">
      <c r="F275" s="49"/>
    </row>
    <row r="276" spans="6:6" ht="15.75" customHeight="1">
      <c r="F276" s="49"/>
    </row>
    <row r="277" spans="6:6" ht="15.75" customHeight="1">
      <c r="F277" s="49"/>
    </row>
    <row r="278" spans="6:6" ht="15.75" customHeight="1">
      <c r="F278" s="49"/>
    </row>
    <row r="279" spans="6:6" ht="15.75" customHeight="1">
      <c r="F279" s="49"/>
    </row>
    <row r="280" spans="6:6" ht="15.75" customHeight="1">
      <c r="F280" s="49"/>
    </row>
    <row r="281" spans="6:6" ht="15.75" customHeight="1">
      <c r="F281" s="49"/>
    </row>
    <row r="282" spans="6:6" ht="15.75" customHeight="1">
      <c r="F282" s="49"/>
    </row>
    <row r="283" spans="6:6" ht="15.75" customHeight="1">
      <c r="F283" s="49"/>
    </row>
    <row r="284" spans="6:6" ht="15.75" customHeight="1">
      <c r="F284" s="49"/>
    </row>
    <row r="285" spans="6:6" ht="15.75" customHeight="1">
      <c r="F285" s="49"/>
    </row>
    <row r="286" spans="6:6" ht="15.75" customHeight="1">
      <c r="F286" s="49"/>
    </row>
    <row r="287" spans="6:6" ht="15.75" customHeight="1">
      <c r="F287" s="49"/>
    </row>
    <row r="288" spans="6:6" ht="15.75" customHeight="1">
      <c r="F288" s="49"/>
    </row>
    <row r="289" spans="6:6" ht="15.75" customHeight="1">
      <c r="F289" s="49"/>
    </row>
    <row r="290" spans="6:6" ht="15.75" customHeight="1">
      <c r="F290" s="49"/>
    </row>
    <row r="291" spans="6:6" ht="15.75" customHeight="1">
      <c r="F291" s="49"/>
    </row>
    <row r="292" spans="6:6" ht="15.75" customHeight="1">
      <c r="F292" s="49"/>
    </row>
    <row r="293" spans="6:6" ht="15.75" customHeight="1">
      <c r="F293" s="49"/>
    </row>
    <row r="294" spans="6:6" ht="15.75" customHeight="1">
      <c r="F294" s="49"/>
    </row>
    <row r="295" spans="6:6" ht="15.75" customHeight="1">
      <c r="F295" s="49"/>
    </row>
    <row r="296" spans="6:6" ht="15.75" customHeight="1">
      <c r="F296" s="49"/>
    </row>
    <row r="297" spans="6:6" ht="15.75" customHeight="1">
      <c r="F297" s="49"/>
    </row>
    <row r="298" spans="6:6" ht="15.75" customHeight="1">
      <c r="F298" s="49"/>
    </row>
    <row r="299" spans="6:6" ht="15.75" customHeight="1">
      <c r="F299" s="49"/>
    </row>
    <row r="300" spans="6:6" ht="15.75" customHeight="1">
      <c r="F300" s="49"/>
    </row>
    <row r="301" spans="6:6" ht="15.75" customHeight="1">
      <c r="F301" s="49"/>
    </row>
    <row r="302" spans="6:6" ht="15.75" customHeight="1">
      <c r="F302" s="49"/>
    </row>
    <row r="303" spans="6:6" ht="15.75" customHeight="1">
      <c r="F303" s="49"/>
    </row>
    <row r="304" spans="6:6" ht="15.75" customHeight="1">
      <c r="F304" s="49"/>
    </row>
    <row r="305" spans="6:6" ht="15.75" customHeight="1">
      <c r="F305" s="49"/>
    </row>
    <row r="306" spans="6:6" ht="15.75" customHeight="1">
      <c r="F306" s="49"/>
    </row>
    <row r="307" spans="6:6" ht="15.75" customHeight="1">
      <c r="F307" s="49"/>
    </row>
    <row r="308" spans="6:6" ht="15.75" customHeight="1">
      <c r="F308" s="49"/>
    </row>
    <row r="309" spans="6:6" ht="15.75" customHeight="1">
      <c r="F309" s="49"/>
    </row>
    <row r="310" spans="6:6" ht="15.75" customHeight="1">
      <c r="F310" s="49"/>
    </row>
    <row r="311" spans="6:6" ht="15.75" customHeight="1">
      <c r="F311" s="49"/>
    </row>
    <row r="312" spans="6:6" ht="15.75" customHeight="1">
      <c r="F312" s="49"/>
    </row>
    <row r="313" spans="6:6" ht="15.75" customHeight="1">
      <c r="F313" s="49"/>
    </row>
    <row r="314" spans="6:6" ht="15.75" customHeight="1">
      <c r="F314" s="49"/>
    </row>
    <row r="315" spans="6:6" ht="15.75" customHeight="1">
      <c r="F315" s="49"/>
    </row>
    <row r="316" spans="6:6" ht="15.75" customHeight="1">
      <c r="F316" s="49"/>
    </row>
    <row r="317" spans="6:6" ht="15.75" customHeight="1">
      <c r="F317" s="49"/>
    </row>
    <row r="318" spans="6:6" ht="15.75" customHeight="1">
      <c r="F318" s="49"/>
    </row>
    <row r="319" spans="6:6" ht="15.75" customHeight="1">
      <c r="F319" s="49"/>
    </row>
    <row r="320" spans="6:6" ht="15.75" customHeight="1">
      <c r="F320" s="49"/>
    </row>
    <row r="321" spans="6:6" ht="15.75" customHeight="1">
      <c r="F321" s="49"/>
    </row>
    <row r="322" spans="6:6" ht="15.75" customHeight="1">
      <c r="F322" s="49"/>
    </row>
    <row r="323" spans="6:6" ht="15.75" customHeight="1">
      <c r="F323" s="49"/>
    </row>
    <row r="324" spans="6:6" ht="15.75" customHeight="1">
      <c r="F324" s="49"/>
    </row>
    <row r="325" spans="6:6" ht="15.75" customHeight="1">
      <c r="F325" s="49"/>
    </row>
    <row r="326" spans="6:6" ht="15.75" customHeight="1">
      <c r="F326" s="49"/>
    </row>
    <row r="327" spans="6:6" ht="15.75" customHeight="1">
      <c r="F327" s="49"/>
    </row>
    <row r="328" spans="6:6" ht="15.75" customHeight="1">
      <c r="F328" s="49"/>
    </row>
    <row r="329" spans="6:6" ht="15.75" customHeight="1">
      <c r="F329" s="49"/>
    </row>
    <row r="330" spans="6:6" ht="15.75" customHeight="1">
      <c r="F330" s="49"/>
    </row>
    <row r="331" spans="6:6" ht="15.75" customHeight="1">
      <c r="F331" s="49"/>
    </row>
    <row r="332" spans="6:6" ht="15.75" customHeight="1">
      <c r="F332" s="49"/>
    </row>
    <row r="333" spans="6:6" ht="15.75" customHeight="1">
      <c r="F333" s="49"/>
    </row>
    <row r="334" spans="6:6" ht="15.75" customHeight="1">
      <c r="F334" s="49"/>
    </row>
    <row r="335" spans="6:6" ht="15.75" customHeight="1">
      <c r="F335" s="49"/>
    </row>
    <row r="336" spans="6:6" ht="15.75" customHeight="1">
      <c r="F336" s="49"/>
    </row>
    <row r="337" spans="6:6" ht="15.75" customHeight="1">
      <c r="F337" s="49"/>
    </row>
    <row r="338" spans="6:6" ht="15.75" customHeight="1">
      <c r="F338" s="49"/>
    </row>
    <row r="339" spans="6:6" ht="15.75" customHeight="1">
      <c r="F339" s="49"/>
    </row>
    <row r="340" spans="6:6" ht="15.75" customHeight="1">
      <c r="F340" s="49"/>
    </row>
    <row r="341" spans="6:6" ht="15.75" customHeight="1">
      <c r="F341" s="49"/>
    </row>
    <row r="342" spans="6:6" ht="15.75" customHeight="1">
      <c r="F342" s="49"/>
    </row>
    <row r="343" spans="6:6" ht="15.75" customHeight="1">
      <c r="F343" s="49"/>
    </row>
    <row r="344" spans="6:6" ht="15.75" customHeight="1">
      <c r="F344" s="49"/>
    </row>
    <row r="345" spans="6:6" ht="15.75" customHeight="1">
      <c r="F345" s="49"/>
    </row>
    <row r="346" spans="6:6" ht="15.75" customHeight="1">
      <c r="F346" s="49"/>
    </row>
    <row r="347" spans="6:6" ht="15.75" customHeight="1">
      <c r="F347" s="49"/>
    </row>
    <row r="348" spans="6:6" ht="15.75" customHeight="1">
      <c r="F348" s="49"/>
    </row>
    <row r="349" spans="6:6" ht="15.75" customHeight="1">
      <c r="F349" s="49"/>
    </row>
    <row r="350" spans="6:6" ht="15.75" customHeight="1">
      <c r="F350" s="49"/>
    </row>
    <row r="351" spans="6:6" ht="15.75" customHeight="1">
      <c r="F351" s="49"/>
    </row>
    <row r="352" spans="6:6" ht="15.75" customHeight="1">
      <c r="F352" s="49"/>
    </row>
    <row r="353" spans="6:6" ht="15.75" customHeight="1">
      <c r="F353" s="49"/>
    </row>
    <row r="354" spans="6:6" ht="15.75" customHeight="1">
      <c r="F354" s="49"/>
    </row>
    <row r="355" spans="6:6" ht="15.75" customHeight="1">
      <c r="F355" s="49"/>
    </row>
    <row r="356" spans="6:6" ht="15.75" customHeight="1">
      <c r="F356" s="49"/>
    </row>
    <row r="357" spans="6:6" ht="15.75" customHeight="1">
      <c r="F357" s="49"/>
    </row>
    <row r="358" spans="6:6" ht="15.75" customHeight="1">
      <c r="F358" s="49"/>
    </row>
    <row r="359" spans="6:6" ht="15.75" customHeight="1">
      <c r="F359" s="49"/>
    </row>
    <row r="360" spans="6:6" ht="15.75" customHeight="1">
      <c r="F360" s="49"/>
    </row>
    <row r="361" spans="6:6" ht="15.75" customHeight="1">
      <c r="F361" s="49"/>
    </row>
    <row r="362" spans="6:6" ht="15.75" customHeight="1">
      <c r="F362" s="49"/>
    </row>
    <row r="363" spans="6:6" ht="15.75" customHeight="1">
      <c r="F363" s="49"/>
    </row>
    <row r="364" spans="6:6" ht="15.75" customHeight="1">
      <c r="F364" s="49"/>
    </row>
    <row r="365" spans="6:6" ht="15.75" customHeight="1">
      <c r="F365" s="49"/>
    </row>
    <row r="366" spans="6:6" ht="15.75" customHeight="1">
      <c r="F366" s="49"/>
    </row>
    <row r="367" spans="6:6" ht="15.75" customHeight="1">
      <c r="F367" s="49"/>
    </row>
    <row r="368" spans="6:6" ht="15.75" customHeight="1">
      <c r="F368" s="49"/>
    </row>
    <row r="369" spans="6:6" ht="15.75" customHeight="1">
      <c r="F369" s="49"/>
    </row>
    <row r="370" spans="6:6" ht="15.75" customHeight="1">
      <c r="F370" s="49"/>
    </row>
    <row r="371" spans="6:6" ht="15.75" customHeight="1">
      <c r="F371" s="49"/>
    </row>
    <row r="372" spans="6:6" ht="15.75" customHeight="1">
      <c r="F372" s="49"/>
    </row>
    <row r="373" spans="6:6" ht="15.75" customHeight="1">
      <c r="F373" s="49"/>
    </row>
    <row r="374" spans="6:6" ht="15.75" customHeight="1">
      <c r="F374" s="49"/>
    </row>
    <row r="375" spans="6:6" ht="15.75" customHeight="1">
      <c r="F375" s="49"/>
    </row>
    <row r="376" spans="6:6" ht="15.75" customHeight="1">
      <c r="F376" s="49"/>
    </row>
    <row r="377" spans="6:6" ht="15.75" customHeight="1">
      <c r="F377" s="49"/>
    </row>
    <row r="378" spans="6:6" ht="15.75" customHeight="1">
      <c r="F378" s="49"/>
    </row>
    <row r="379" spans="6:6" ht="15.75" customHeight="1">
      <c r="F379" s="49"/>
    </row>
    <row r="380" spans="6:6" ht="15.75" customHeight="1">
      <c r="F380" s="49"/>
    </row>
    <row r="381" spans="6:6" ht="15.75" customHeight="1">
      <c r="F381" s="49"/>
    </row>
    <row r="382" spans="6:6" ht="15.75" customHeight="1">
      <c r="F382" s="49"/>
    </row>
    <row r="383" spans="6:6" ht="15.75" customHeight="1">
      <c r="F383" s="49"/>
    </row>
    <row r="384" spans="6:6" ht="15.75" customHeight="1">
      <c r="F384" s="49"/>
    </row>
    <row r="385" spans="6:6" ht="15.75" customHeight="1">
      <c r="F385" s="49"/>
    </row>
    <row r="386" spans="6:6" ht="15.75" customHeight="1">
      <c r="F386" s="49"/>
    </row>
    <row r="387" spans="6:6" ht="15.75" customHeight="1">
      <c r="F387" s="49"/>
    </row>
    <row r="388" spans="6:6" ht="15.75" customHeight="1">
      <c r="F388" s="49"/>
    </row>
    <row r="389" spans="6:6" ht="15.75" customHeight="1">
      <c r="F389" s="49"/>
    </row>
    <row r="390" spans="6:6" ht="15.75" customHeight="1">
      <c r="F390" s="49"/>
    </row>
    <row r="391" spans="6:6" ht="15.75" customHeight="1">
      <c r="F391" s="49"/>
    </row>
    <row r="392" spans="6:6" ht="15.75" customHeight="1">
      <c r="F392" s="49"/>
    </row>
    <row r="393" spans="6:6" ht="15.75" customHeight="1">
      <c r="F393" s="49"/>
    </row>
    <row r="394" spans="6:6" ht="15.75" customHeight="1">
      <c r="F394" s="49"/>
    </row>
    <row r="395" spans="6:6" ht="15.75" customHeight="1">
      <c r="F395" s="49"/>
    </row>
    <row r="396" spans="6:6" ht="15.75" customHeight="1">
      <c r="F396" s="49"/>
    </row>
    <row r="397" spans="6:6" ht="15.75" customHeight="1">
      <c r="F397" s="49"/>
    </row>
    <row r="398" spans="6:6" ht="15.75" customHeight="1">
      <c r="F398" s="49"/>
    </row>
    <row r="399" spans="6:6" ht="15.75" customHeight="1">
      <c r="F399" s="49"/>
    </row>
    <row r="400" spans="6:6" ht="15.75" customHeight="1">
      <c r="F400" s="49"/>
    </row>
    <row r="401" spans="6:6" ht="15.75" customHeight="1">
      <c r="F401" s="49"/>
    </row>
    <row r="402" spans="6:6" ht="15.75" customHeight="1">
      <c r="F402" s="49"/>
    </row>
    <row r="403" spans="6:6" ht="15.75" customHeight="1">
      <c r="F403" s="49"/>
    </row>
    <row r="404" spans="6:6" ht="15.75" customHeight="1">
      <c r="F404" s="49"/>
    </row>
    <row r="405" spans="6:6" ht="15.75" customHeight="1">
      <c r="F405" s="49"/>
    </row>
    <row r="406" spans="6:6" ht="15.75" customHeight="1">
      <c r="F406" s="49"/>
    </row>
    <row r="407" spans="6:6" ht="15.75" customHeight="1">
      <c r="F407" s="49"/>
    </row>
    <row r="408" spans="6:6" ht="15.75" customHeight="1">
      <c r="F408" s="49"/>
    </row>
    <row r="409" spans="6:6" ht="15.75" customHeight="1">
      <c r="F409" s="49"/>
    </row>
    <row r="410" spans="6:6" ht="15.75" customHeight="1">
      <c r="F410" s="49"/>
    </row>
    <row r="411" spans="6:6" ht="15.75" customHeight="1">
      <c r="F411" s="49"/>
    </row>
    <row r="412" spans="6:6" ht="15.75" customHeight="1">
      <c r="F412" s="49"/>
    </row>
    <row r="413" spans="6:6" ht="15.75" customHeight="1">
      <c r="F413" s="49"/>
    </row>
    <row r="414" spans="6:6" ht="15.75" customHeight="1">
      <c r="F414" s="49"/>
    </row>
    <row r="415" spans="6:6" ht="15.75" customHeight="1">
      <c r="F415" s="49"/>
    </row>
    <row r="416" spans="6:6" ht="15.75" customHeight="1">
      <c r="F416" s="49"/>
    </row>
    <row r="417" spans="6:6" ht="15.75" customHeight="1">
      <c r="F417" s="49"/>
    </row>
    <row r="418" spans="6:6" ht="15.75" customHeight="1">
      <c r="F418" s="49"/>
    </row>
    <row r="419" spans="6:6" ht="15.75" customHeight="1">
      <c r="F419" s="49"/>
    </row>
    <row r="420" spans="6:6" ht="15.75" customHeight="1">
      <c r="F420" s="49"/>
    </row>
    <row r="421" spans="6:6" ht="15.75" customHeight="1">
      <c r="F421" s="49"/>
    </row>
    <row r="422" spans="6:6" ht="15.75" customHeight="1">
      <c r="F422" s="49"/>
    </row>
    <row r="423" spans="6:6" ht="15.75" customHeight="1">
      <c r="F423" s="49"/>
    </row>
    <row r="424" spans="6:6" ht="15.75" customHeight="1">
      <c r="F424" s="49"/>
    </row>
    <row r="425" spans="6:6" ht="15.75" customHeight="1">
      <c r="F425" s="49"/>
    </row>
    <row r="426" spans="6:6" ht="15.75" customHeight="1">
      <c r="F426" s="49"/>
    </row>
    <row r="427" spans="6:6" ht="15.75" customHeight="1">
      <c r="F427" s="49"/>
    </row>
    <row r="428" spans="6:6" ht="15.75" customHeight="1">
      <c r="F428" s="49"/>
    </row>
    <row r="429" spans="6:6" ht="15.75" customHeight="1">
      <c r="F429" s="49"/>
    </row>
    <row r="430" spans="6:6" ht="15.75" customHeight="1">
      <c r="F430" s="49"/>
    </row>
    <row r="431" spans="6:6" ht="15.75" customHeight="1">
      <c r="F431" s="49"/>
    </row>
    <row r="432" spans="6:6" ht="15.75" customHeight="1">
      <c r="F432" s="49"/>
    </row>
    <row r="433" spans="6:6" ht="15.75" customHeight="1">
      <c r="F433" s="49"/>
    </row>
    <row r="434" spans="6:6" ht="15.75" customHeight="1">
      <c r="F434" s="49"/>
    </row>
    <row r="435" spans="6:6" ht="15.75" customHeight="1">
      <c r="F435" s="49"/>
    </row>
    <row r="436" spans="6:6" ht="15.75" customHeight="1">
      <c r="F436" s="49"/>
    </row>
    <row r="437" spans="6:6" ht="15.75" customHeight="1">
      <c r="F437" s="49"/>
    </row>
    <row r="438" spans="6:6" ht="15.75" customHeight="1">
      <c r="F438" s="49"/>
    </row>
    <row r="439" spans="6:6" ht="15.75" customHeight="1">
      <c r="F439" s="49"/>
    </row>
    <row r="440" spans="6:6" ht="15.75" customHeight="1">
      <c r="F440" s="49"/>
    </row>
    <row r="441" spans="6:6" ht="15.75" customHeight="1">
      <c r="F441" s="49"/>
    </row>
    <row r="442" spans="6:6" ht="15.75" customHeight="1">
      <c r="F442" s="49"/>
    </row>
    <row r="443" spans="6:6" ht="15.75" customHeight="1">
      <c r="F443" s="49"/>
    </row>
    <row r="444" spans="6:6" ht="15.75" customHeight="1">
      <c r="F444" s="49"/>
    </row>
    <row r="445" spans="6:6" ht="15.75" customHeight="1">
      <c r="F445" s="49"/>
    </row>
    <row r="446" spans="6:6" ht="15.75" customHeight="1">
      <c r="F446" s="49"/>
    </row>
    <row r="447" spans="6:6" ht="15.75" customHeight="1">
      <c r="F447" s="49"/>
    </row>
    <row r="448" spans="6:6" ht="15.75" customHeight="1">
      <c r="F448" s="49"/>
    </row>
    <row r="449" spans="6:6" ht="15.75" customHeight="1">
      <c r="F449" s="49"/>
    </row>
    <row r="450" spans="6:6" ht="15.75" customHeight="1">
      <c r="F450" s="49"/>
    </row>
    <row r="451" spans="6:6" ht="15.75" customHeight="1">
      <c r="F451" s="49"/>
    </row>
    <row r="452" spans="6:6" ht="15.75" customHeight="1">
      <c r="F452" s="49"/>
    </row>
    <row r="453" spans="6:6" ht="15.75" customHeight="1">
      <c r="F453" s="49"/>
    </row>
    <row r="454" spans="6:6" ht="15.75" customHeight="1">
      <c r="F454" s="49"/>
    </row>
    <row r="455" spans="6:6" ht="15.75" customHeight="1">
      <c r="F455" s="49"/>
    </row>
    <row r="456" spans="6:6" ht="15.75" customHeight="1">
      <c r="F456" s="49"/>
    </row>
    <row r="457" spans="6:6" ht="15.75" customHeight="1">
      <c r="F457" s="49"/>
    </row>
    <row r="458" spans="6:6" ht="15.75" customHeight="1">
      <c r="F458" s="49"/>
    </row>
    <row r="459" spans="6:6" ht="15.75" customHeight="1">
      <c r="F459" s="49"/>
    </row>
    <row r="460" spans="6:6" ht="15.75" customHeight="1">
      <c r="F460" s="49"/>
    </row>
    <row r="461" spans="6:6" ht="15.75" customHeight="1">
      <c r="F461" s="49"/>
    </row>
    <row r="462" spans="6:6" ht="15.75" customHeight="1">
      <c r="F462" s="49"/>
    </row>
    <row r="463" spans="6:6" ht="15.75" customHeight="1">
      <c r="F463" s="49"/>
    </row>
    <row r="464" spans="6:6" ht="15.75" customHeight="1">
      <c r="F464" s="49"/>
    </row>
    <row r="465" spans="6:6" ht="15.75" customHeight="1">
      <c r="F465" s="49"/>
    </row>
    <row r="466" spans="6:6" ht="15.75" customHeight="1">
      <c r="F466" s="49"/>
    </row>
    <row r="467" spans="6:6" ht="15.75" customHeight="1">
      <c r="F467" s="49"/>
    </row>
    <row r="468" spans="6:6" ht="15.75" customHeight="1">
      <c r="F468" s="49"/>
    </row>
    <row r="469" spans="6:6" ht="15.75" customHeight="1">
      <c r="F469" s="49"/>
    </row>
    <row r="470" spans="6:6" ht="15.75" customHeight="1">
      <c r="F470" s="49"/>
    </row>
    <row r="471" spans="6:6" ht="15.75" customHeight="1">
      <c r="F471" s="49"/>
    </row>
    <row r="472" spans="6:6" ht="15.75" customHeight="1">
      <c r="F472" s="49"/>
    </row>
    <row r="473" spans="6:6" ht="15.75" customHeight="1">
      <c r="F473" s="49"/>
    </row>
    <row r="474" spans="6:6" ht="15.75" customHeight="1">
      <c r="F474" s="49"/>
    </row>
    <row r="475" spans="6:6" ht="15.75" customHeight="1">
      <c r="F475" s="49"/>
    </row>
    <row r="476" spans="6:6" ht="15.75" customHeight="1">
      <c r="F476" s="49"/>
    </row>
    <row r="477" spans="6:6" ht="15.75" customHeight="1">
      <c r="F477" s="49"/>
    </row>
    <row r="478" spans="6:6" ht="15.75" customHeight="1">
      <c r="F478" s="49"/>
    </row>
    <row r="479" spans="6:6" ht="15.75" customHeight="1">
      <c r="F479" s="49"/>
    </row>
    <row r="480" spans="6:6" ht="15.75" customHeight="1">
      <c r="F480" s="49"/>
    </row>
    <row r="481" spans="6:6" ht="15.75" customHeight="1">
      <c r="F481" s="49"/>
    </row>
    <row r="482" spans="6:6" ht="15.75" customHeight="1">
      <c r="F482" s="49"/>
    </row>
    <row r="483" spans="6:6" ht="15.75" customHeight="1">
      <c r="F483" s="49"/>
    </row>
    <row r="484" spans="6:6" ht="15.75" customHeight="1">
      <c r="F484" s="49"/>
    </row>
    <row r="485" spans="6:6" ht="15.75" customHeight="1">
      <c r="F485" s="49"/>
    </row>
    <row r="486" spans="6:6" ht="15.75" customHeight="1">
      <c r="F486" s="49"/>
    </row>
    <row r="487" spans="6:6" ht="15.75" customHeight="1">
      <c r="F487" s="49"/>
    </row>
    <row r="488" spans="6:6" ht="15.75" customHeight="1">
      <c r="F488" s="49"/>
    </row>
    <row r="489" spans="6:6" ht="15.75" customHeight="1">
      <c r="F489" s="49"/>
    </row>
    <row r="490" spans="6:6" ht="15.75" customHeight="1">
      <c r="F490" s="49"/>
    </row>
    <row r="491" spans="6:6" ht="15.75" customHeight="1">
      <c r="F491" s="49"/>
    </row>
    <row r="492" spans="6:6" ht="15.75" customHeight="1">
      <c r="F492" s="49"/>
    </row>
    <row r="493" spans="6:6" ht="15.75" customHeight="1">
      <c r="F493" s="49"/>
    </row>
    <row r="494" spans="6:6" ht="15.75" customHeight="1">
      <c r="F494" s="49"/>
    </row>
    <row r="495" spans="6:6" ht="15.75" customHeight="1">
      <c r="F495" s="49"/>
    </row>
    <row r="496" spans="6:6" ht="15.75" customHeight="1">
      <c r="F496" s="49"/>
    </row>
    <row r="497" spans="6:6" ht="15.75" customHeight="1">
      <c r="F497" s="49"/>
    </row>
    <row r="498" spans="6:6" ht="15.75" customHeight="1">
      <c r="F498" s="49"/>
    </row>
    <row r="499" spans="6:6" ht="15.75" customHeight="1">
      <c r="F499" s="49"/>
    </row>
    <row r="500" spans="6:6" ht="15.75" customHeight="1">
      <c r="F500" s="49"/>
    </row>
    <row r="501" spans="6:6" ht="15.75" customHeight="1">
      <c r="F501" s="49"/>
    </row>
    <row r="502" spans="6:6" ht="15.75" customHeight="1">
      <c r="F502" s="49"/>
    </row>
    <row r="503" spans="6:6" ht="15.75" customHeight="1">
      <c r="F503" s="49"/>
    </row>
    <row r="504" spans="6:6" ht="15.75" customHeight="1">
      <c r="F504" s="49"/>
    </row>
    <row r="505" spans="6:6" ht="15.75" customHeight="1">
      <c r="F505" s="49"/>
    </row>
    <row r="506" spans="6:6" ht="15.75" customHeight="1">
      <c r="F506" s="49"/>
    </row>
    <row r="507" spans="6:6" ht="15.75" customHeight="1">
      <c r="F507" s="49"/>
    </row>
    <row r="508" spans="6:6" ht="15.75" customHeight="1">
      <c r="F508" s="49"/>
    </row>
    <row r="509" spans="6:6" ht="15.75" customHeight="1">
      <c r="F509" s="49"/>
    </row>
    <row r="510" spans="6:6" ht="15.75" customHeight="1">
      <c r="F510" s="49"/>
    </row>
    <row r="511" spans="6:6" ht="15.75" customHeight="1">
      <c r="F511" s="49"/>
    </row>
    <row r="512" spans="6:6" ht="15.75" customHeight="1">
      <c r="F512" s="49"/>
    </row>
    <row r="513" spans="6:6" ht="15.75" customHeight="1">
      <c r="F513" s="49"/>
    </row>
    <row r="514" spans="6:6" ht="15.75" customHeight="1">
      <c r="F514" s="49"/>
    </row>
    <row r="515" spans="6:6" ht="15.75" customHeight="1">
      <c r="F515" s="49"/>
    </row>
    <row r="516" spans="6:6" ht="15.75" customHeight="1">
      <c r="F516" s="49"/>
    </row>
    <row r="517" spans="6:6" ht="15.75" customHeight="1">
      <c r="F517" s="49"/>
    </row>
    <row r="518" spans="6:6" ht="15.75" customHeight="1">
      <c r="F518" s="49"/>
    </row>
    <row r="519" spans="6:6" ht="15.75" customHeight="1">
      <c r="F519" s="49"/>
    </row>
    <row r="520" spans="6:6" ht="15.75" customHeight="1">
      <c r="F520" s="49"/>
    </row>
    <row r="521" spans="6:6" ht="15.75" customHeight="1">
      <c r="F521" s="49"/>
    </row>
    <row r="522" spans="6:6" ht="15.75" customHeight="1">
      <c r="F522" s="49"/>
    </row>
    <row r="523" spans="6:6" ht="15.75" customHeight="1">
      <c r="F523" s="49"/>
    </row>
    <row r="524" spans="6:6" ht="15.75" customHeight="1">
      <c r="F524" s="49"/>
    </row>
    <row r="525" spans="6:6" ht="15.75" customHeight="1">
      <c r="F525" s="49"/>
    </row>
    <row r="526" spans="6:6" ht="15.75" customHeight="1">
      <c r="F526" s="49"/>
    </row>
    <row r="527" spans="6:6" ht="15.75" customHeight="1">
      <c r="F527" s="49"/>
    </row>
    <row r="528" spans="6:6" ht="15.75" customHeight="1">
      <c r="F528" s="49"/>
    </row>
    <row r="529" spans="6:6" ht="15.75" customHeight="1">
      <c r="F529" s="49"/>
    </row>
    <row r="530" spans="6:6" ht="15.75" customHeight="1">
      <c r="F530" s="49"/>
    </row>
    <row r="531" spans="6:6" ht="15.75" customHeight="1">
      <c r="F531" s="49"/>
    </row>
    <row r="532" spans="6:6" ht="15.75" customHeight="1">
      <c r="F532" s="49"/>
    </row>
    <row r="533" spans="6:6" ht="15.75" customHeight="1">
      <c r="F533" s="49"/>
    </row>
    <row r="534" spans="6:6" ht="15.75" customHeight="1">
      <c r="F534" s="49"/>
    </row>
    <row r="535" spans="6:6" ht="15.75" customHeight="1">
      <c r="F535" s="49"/>
    </row>
    <row r="536" spans="6:6" ht="15.75" customHeight="1">
      <c r="F536" s="49"/>
    </row>
    <row r="537" spans="6:6" ht="15.75" customHeight="1">
      <c r="F537" s="49"/>
    </row>
    <row r="538" spans="6:6" ht="15.75" customHeight="1">
      <c r="F538" s="49"/>
    </row>
    <row r="539" spans="6:6" ht="15.75" customHeight="1">
      <c r="F539" s="49"/>
    </row>
    <row r="540" spans="6:6" ht="15.75" customHeight="1">
      <c r="F540" s="49"/>
    </row>
    <row r="541" spans="6:6" ht="15.75" customHeight="1">
      <c r="F541" s="49"/>
    </row>
    <row r="542" spans="6:6" ht="15.75" customHeight="1">
      <c r="F542" s="49"/>
    </row>
    <row r="543" spans="6:6" ht="15.75" customHeight="1">
      <c r="F543" s="49"/>
    </row>
    <row r="544" spans="6:6" ht="15.75" customHeight="1">
      <c r="F544" s="49"/>
    </row>
    <row r="545" spans="6:6" ht="15.75" customHeight="1">
      <c r="F545" s="49"/>
    </row>
    <row r="546" spans="6:6" ht="15.75" customHeight="1">
      <c r="F546" s="49"/>
    </row>
    <row r="547" spans="6:6" ht="15.75" customHeight="1">
      <c r="F547" s="49"/>
    </row>
    <row r="548" spans="6:6" ht="15.75" customHeight="1">
      <c r="F548" s="49"/>
    </row>
    <row r="549" spans="6:6" ht="15.75" customHeight="1">
      <c r="F549" s="49"/>
    </row>
    <row r="550" spans="6:6" ht="15.75" customHeight="1">
      <c r="F550" s="49"/>
    </row>
    <row r="551" spans="6:6" ht="15.75" customHeight="1">
      <c r="F551" s="49"/>
    </row>
    <row r="552" spans="6:6" ht="15.75" customHeight="1">
      <c r="F552" s="49"/>
    </row>
    <row r="553" spans="6:6" ht="15.75" customHeight="1">
      <c r="F553" s="49"/>
    </row>
    <row r="554" spans="6:6" ht="15.75" customHeight="1">
      <c r="F554" s="49"/>
    </row>
    <row r="555" spans="6:6" ht="15.75" customHeight="1">
      <c r="F555" s="49"/>
    </row>
    <row r="556" spans="6:6" ht="15.75" customHeight="1">
      <c r="F556" s="49"/>
    </row>
    <row r="557" spans="6:6" ht="15.75" customHeight="1">
      <c r="F557" s="49"/>
    </row>
    <row r="558" spans="6:6" ht="15.75" customHeight="1">
      <c r="F558" s="49"/>
    </row>
    <row r="559" spans="6:6" ht="15.75" customHeight="1">
      <c r="F559" s="49"/>
    </row>
    <row r="560" spans="6:6" ht="15.75" customHeight="1">
      <c r="F560" s="49"/>
    </row>
    <row r="561" spans="6:6" ht="15.75" customHeight="1">
      <c r="F561" s="49"/>
    </row>
    <row r="562" spans="6:6" ht="15.75" customHeight="1">
      <c r="F562" s="49"/>
    </row>
    <row r="563" spans="6:6" ht="15.75" customHeight="1">
      <c r="F563" s="49"/>
    </row>
    <row r="564" spans="6:6" ht="15.75" customHeight="1">
      <c r="F564" s="49"/>
    </row>
    <row r="565" spans="6:6" ht="15.75" customHeight="1">
      <c r="F565" s="49"/>
    </row>
    <row r="566" spans="6:6" ht="15.75" customHeight="1">
      <c r="F566" s="49"/>
    </row>
    <row r="567" spans="6:6" ht="15.75" customHeight="1">
      <c r="F567" s="49"/>
    </row>
    <row r="568" spans="6:6" ht="15.75" customHeight="1">
      <c r="F568" s="49"/>
    </row>
    <row r="569" spans="6:6" ht="15.75" customHeight="1">
      <c r="F569" s="49"/>
    </row>
    <row r="570" spans="6:6" ht="15.75" customHeight="1">
      <c r="F570" s="49"/>
    </row>
    <row r="571" spans="6:6" ht="15.75" customHeight="1">
      <c r="F571" s="49"/>
    </row>
    <row r="572" spans="6:6" ht="15.75" customHeight="1">
      <c r="F572" s="49"/>
    </row>
    <row r="573" spans="6:6" ht="15.75" customHeight="1">
      <c r="F573" s="49"/>
    </row>
    <row r="574" spans="6:6" ht="15.75" customHeight="1">
      <c r="F574" s="49"/>
    </row>
    <row r="575" spans="6:6" ht="15.75" customHeight="1">
      <c r="F575" s="49"/>
    </row>
    <row r="576" spans="6:6" ht="15.75" customHeight="1">
      <c r="F576" s="49"/>
    </row>
    <row r="577" spans="6:6" ht="15.75" customHeight="1">
      <c r="F577" s="49"/>
    </row>
    <row r="578" spans="6:6" ht="15.75" customHeight="1">
      <c r="F578" s="49"/>
    </row>
    <row r="579" spans="6:6" ht="15.75" customHeight="1">
      <c r="F579" s="49"/>
    </row>
    <row r="580" spans="6:6" ht="15.75" customHeight="1">
      <c r="F580" s="49"/>
    </row>
    <row r="581" spans="6:6" ht="15.75" customHeight="1">
      <c r="F581" s="49"/>
    </row>
    <row r="582" spans="6:6" ht="15.75" customHeight="1">
      <c r="F582" s="49"/>
    </row>
    <row r="583" spans="6:6" ht="15.75" customHeight="1">
      <c r="F583" s="49"/>
    </row>
    <row r="584" spans="6:6" ht="15.75" customHeight="1">
      <c r="F584" s="49"/>
    </row>
    <row r="585" spans="6:6" ht="15.75" customHeight="1">
      <c r="F585" s="49"/>
    </row>
    <row r="586" spans="6:6" ht="15.75" customHeight="1">
      <c r="F586" s="49"/>
    </row>
    <row r="587" spans="6:6" ht="15.75" customHeight="1">
      <c r="F587" s="49"/>
    </row>
    <row r="588" spans="6:6" ht="15.75" customHeight="1">
      <c r="F588" s="49"/>
    </row>
    <row r="589" spans="6:6" ht="15.75" customHeight="1">
      <c r="F589" s="49"/>
    </row>
    <row r="590" spans="6:6" ht="15.75" customHeight="1">
      <c r="F590" s="49"/>
    </row>
    <row r="591" spans="6:6" ht="15.75" customHeight="1">
      <c r="F591" s="49"/>
    </row>
    <row r="592" spans="6:6" ht="15.75" customHeight="1">
      <c r="F592" s="49"/>
    </row>
    <row r="593" spans="6:6" ht="15.75" customHeight="1">
      <c r="F593" s="49"/>
    </row>
    <row r="594" spans="6:6" ht="15.75" customHeight="1">
      <c r="F594" s="49"/>
    </row>
    <row r="595" spans="6:6" ht="15.75" customHeight="1">
      <c r="F595" s="49"/>
    </row>
    <row r="596" spans="6:6" ht="15.75" customHeight="1">
      <c r="F596" s="49"/>
    </row>
    <row r="597" spans="6:6" ht="15.75" customHeight="1">
      <c r="F597" s="49"/>
    </row>
    <row r="598" spans="6:6" ht="15.75" customHeight="1">
      <c r="F598" s="49"/>
    </row>
    <row r="599" spans="6:6" ht="15.75" customHeight="1">
      <c r="F599" s="49"/>
    </row>
    <row r="600" spans="6:6" ht="15.75" customHeight="1">
      <c r="F600" s="49"/>
    </row>
    <row r="601" spans="6:6" ht="15.75" customHeight="1">
      <c r="F601" s="49"/>
    </row>
    <row r="602" spans="6:6" ht="15.75" customHeight="1">
      <c r="F602" s="49"/>
    </row>
    <row r="603" spans="6:6" ht="15.75" customHeight="1">
      <c r="F603" s="49"/>
    </row>
    <row r="604" spans="6:6" ht="15.75" customHeight="1">
      <c r="F604" s="49"/>
    </row>
    <row r="605" spans="6:6" ht="15.75" customHeight="1">
      <c r="F605" s="49"/>
    </row>
    <row r="606" spans="6:6" ht="15.75" customHeight="1">
      <c r="F606" s="49"/>
    </row>
    <row r="607" spans="6:6" ht="15.75" customHeight="1">
      <c r="F607" s="49"/>
    </row>
    <row r="608" spans="6:6" ht="15.75" customHeight="1">
      <c r="F608" s="49"/>
    </row>
    <row r="609" spans="6:6" ht="15.75" customHeight="1">
      <c r="F609" s="49"/>
    </row>
    <row r="610" spans="6:6" ht="15.75" customHeight="1">
      <c r="F610" s="49"/>
    </row>
    <row r="611" spans="6:6" ht="15.75" customHeight="1">
      <c r="F611" s="49"/>
    </row>
    <row r="612" spans="6:6" ht="15.75" customHeight="1">
      <c r="F612" s="49"/>
    </row>
    <row r="613" spans="6:6" ht="15.75" customHeight="1">
      <c r="F613" s="49"/>
    </row>
    <row r="614" spans="6:6" ht="15.75" customHeight="1">
      <c r="F614" s="49"/>
    </row>
    <row r="615" spans="6:6" ht="15.75" customHeight="1">
      <c r="F615" s="49"/>
    </row>
    <row r="616" spans="6:6" ht="15.75" customHeight="1">
      <c r="F616" s="49"/>
    </row>
    <row r="617" spans="6:6" ht="15.75" customHeight="1">
      <c r="F617" s="49"/>
    </row>
    <row r="618" spans="6:6" ht="15.75" customHeight="1">
      <c r="F618" s="49"/>
    </row>
    <row r="619" spans="6:6" ht="15.75" customHeight="1">
      <c r="F619" s="49"/>
    </row>
    <row r="620" spans="6:6" ht="15.75" customHeight="1">
      <c r="F620" s="49"/>
    </row>
    <row r="621" spans="6:6" ht="15.75" customHeight="1">
      <c r="F621" s="49"/>
    </row>
    <row r="622" spans="6:6" ht="15.75" customHeight="1">
      <c r="F622" s="49"/>
    </row>
    <row r="623" spans="6:6" ht="15.75" customHeight="1">
      <c r="F623" s="49"/>
    </row>
    <row r="624" spans="6:6" ht="15.75" customHeight="1">
      <c r="F624" s="49"/>
    </row>
    <row r="625" spans="6:6" ht="15.75" customHeight="1">
      <c r="F625" s="49"/>
    </row>
    <row r="626" spans="6:6" ht="15.75" customHeight="1">
      <c r="F626" s="49"/>
    </row>
    <row r="627" spans="6:6" ht="15.75" customHeight="1">
      <c r="F627" s="49"/>
    </row>
    <row r="628" spans="6:6" ht="15.75" customHeight="1">
      <c r="F628" s="49"/>
    </row>
    <row r="629" spans="6:6" ht="15.75" customHeight="1">
      <c r="F629" s="49"/>
    </row>
    <row r="630" spans="6:6" ht="15.75" customHeight="1">
      <c r="F630" s="49"/>
    </row>
    <row r="631" spans="6:6" ht="15.75" customHeight="1">
      <c r="F631" s="49"/>
    </row>
    <row r="632" spans="6:6" ht="15.75" customHeight="1">
      <c r="F632" s="49"/>
    </row>
    <row r="633" spans="6:6" ht="15.75" customHeight="1">
      <c r="F633" s="49"/>
    </row>
    <row r="634" spans="6:6" ht="15.75" customHeight="1">
      <c r="F634" s="49"/>
    </row>
    <row r="635" spans="6:6" ht="15.75" customHeight="1">
      <c r="F635" s="49"/>
    </row>
    <row r="636" spans="6:6" ht="15.75" customHeight="1">
      <c r="F636" s="49"/>
    </row>
    <row r="637" spans="6:6" ht="15.75" customHeight="1">
      <c r="F637" s="49"/>
    </row>
    <row r="638" spans="6:6" ht="15.75" customHeight="1">
      <c r="F638" s="49"/>
    </row>
    <row r="639" spans="6:6" ht="15.75" customHeight="1">
      <c r="F639" s="49"/>
    </row>
    <row r="640" spans="6:6" ht="15.75" customHeight="1">
      <c r="F640" s="49"/>
    </row>
    <row r="641" spans="6:6" ht="15.75" customHeight="1">
      <c r="F641" s="49"/>
    </row>
    <row r="642" spans="6:6" ht="15.75" customHeight="1">
      <c r="F642" s="49"/>
    </row>
    <row r="643" spans="6:6" ht="15.75" customHeight="1">
      <c r="F643" s="49"/>
    </row>
    <row r="644" spans="6:6" ht="15.75" customHeight="1">
      <c r="F644" s="49"/>
    </row>
    <row r="645" spans="6:6" ht="15.75" customHeight="1">
      <c r="F645" s="49"/>
    </row>
    <row r="646" spans="6:6" ht="15.75" customHeight="1">
      <c r="F646" s="49"/>
    </row>
    <row r="647" spans="6:6" ht="15.75" customHeight="1">
      <c r="F647" s="49"/>
    </row>
    <row r="648" spans="6:6" ht="15.75" customHeight="1">
      <c r="F648" s="49"/>
    </row>
    <row r="649" spans="6:6" ht="15.75" customHeight="1">
      <c r="F649" s="49"/>
    </row>
    <row r="650" spans="6:6" ht="15.75" customHeight="1">
      <c r="F650" s="49"/>
    </row>
    <row r="651" spans="6:6" ht="15.75" customHeight="1">
      <c r="F651" s="49"/>
    </row>
    <row r="652" spans="6:6" ht="15.75" customHeight="1">
      <c r="F652" s="49"/>
    </row>
    <row r="653" spans="6:6" ht="15.75" customHeight="1">
      <c r="F653" s="49"/>
    </row>
    <row r="654" spans="6:6" ht="15.75" customHeight="1">
      <c r="F654" s="49"/>
    </row>
    <row r="655" spans="6:6" ht="15.75" customHeight="1">
      <c r="F655" s="49"/>
    </row>
    <row r="656" spans="6:6" ht="15.75" customHeight="1">
      <c r="F656" s="49"/>
    </row>
    <row r="657" spans="6:6" ht="15.75" customHeight="1">
      <c r="F657" s="49"/>
    </row>
    <row r="658" spans="6:6" ht="15.75" customHeight="1">
      <c r="F658" s="49"/>
    </row>
    <row r="659" spans="6:6" ht="15.75" customHeight="1">
      <c r="F659" s="49"/>
    </row>
    <row r="660" spans="6:6" ht="15.75" customHeight="1">
      <c r="F660" s="49"/>
    </row>
    <row r="661" spans="6:6" ht="15.75" customHeight="1">
      <c r="F661" s="49"/>
    </row>
    <row r="662" spans="6:6" ht="15.75" customHeight="1">
      <c r="F662" s="49"/>
    </row>
    <row r="663" spans="6:6" ht="15.75" customHeight="1">
      <c r="F663" s="49"/>
    </row>
    <row r="664" spans="6:6" ht="15.75" customHeight="1">
      <c r="F664" s="49"/>
    </row>
    <row r="665" spans="6:6" ht="15.75" customHeight="1">
      <c r="F665" s="49"/>
    </row>
    <row r="666" spans="6:6" ht="15.75" customHeight="1">
      <c r="F666" s="49"/>
    </row>
    <row r="667" spans="6:6" ht="15.75" customHeight="1">
      <c r="F667" s="49"/>
    </row>
    <row r="668" spans="6:6" ht="15.75" customHeight="1">
      <c r="F668" s="49"/>
    </row>
    <row r="669" spans="6:6" ht="15.75" customHeight="1">
      <c r="F669" s="49"/>
    </row>
    <row r="670" spans="6:6" ht="15.75" customHeight="1">
      <c r="F670" s="49"/>
    </row>
    <row r="671" spans="6:6" ht="15.75" customHeight="1">
      <c r="F671" s="49"/>
    </row>
    <row r="672" spans="6:6" ht="15.75" customHeight="1">
      <c r="F672" s="49"/>
    </row>
    <row r="673" spans="6:6" ht="15.75" customHeight="1">
      <c r="F673" s="49"/>
    </row>
    <row r="674" spans="6:6" ht="15.75" customHeight="1">
      <c r="F674" s="49"/>
    </row>
    <row r="675" spans="6:6" ht="15.75" customHeight="1">
      <c r="F675" s="49"/>
    </row>
    <row r="676" spans="6:6" ht="15.75" customHeight="1">
      <c r="F676" s="49"/>
    </row>
    <row r="677" spans="6:6" ht="15.75" customHeight="1">
      <c r="F677" s="49"/>
    </row>
    <row r="678" spans="6:6" ht="15.75" customHeight="1">
      <c r="F678" s="49"/>
    </row>
    <row r="679" spans="6:6" ht="15.75" customHeight="1">
      <c r="F679" s="49"/>
    </row>
    <row r="680" spans="6:6" ht="15.75" customHeight="1">
      <c r="F680" s="49"/>
    </row>
    <row r="681" spans="6:6" ht="15.75" customHeight="1">
      <c r="F681" s="49"/>
    </row>
    <row r="682" spans="6:6" ht="15.75" customHeight="1">
      <c r="F682" s="49"/>
    </row>
    <row r="683" spans="6:6" ht="15.75" customHeight="1">
      <c r="F683" s="49"/>
    </row>
    <row r="684" spans="6:6" ht="15.75" customHeight="1">
      <c r="F684" s="49"/>
    </row>
    <row r="685" spans="6:6" ht="15.75" customHeight="1">
      <c r="F685" s="49"/>
    </row>
    <row r="686" spans="6:6" ht="15.75" customHeight="1">
      <c r="F686" s="49"/>
    </row>
    <row r="687" spans="6:6" ht="15.75" customHeight="1">
      <c r="F687" s="49"/>
    </row>
    <row r="688" spans="6:6" ht="15.75" customHeight="1">
      <c r="F688" s="49"/>
    </row>
    <row r="689" spans="6:6" ht="15.75" customHeight="1">
      <c r="F689" s="49"/>
    </row>
    <row r="690" spans="6:6" ht="15.75" customHeight="1">
      <c r="F690" s="49"/>
    </row>
    <row r="691" spans="6:6" ht="15.75" customHeight="1">
      <c r="F691" s="49"/>
    </row>
    <row r="692" spans="6:6" ht="15.75" customHeight="1">
      <c r="F692" s="49"/>
    </row>
    <row r="693" spans="6:6" ht="15.75" customHeight="1">
      <c r="F693" s="49"/>
    </row>
    <row r="694" spans="6:6" ht="15.75" customHeight="1">
      <c r="F694" s="49"/>
    </row>
    <row r="695" spans="6:6" ht="15.75" customHeight="1">
      <c r="F695" s="49"/>
    </row>
    <row r="696" spans="6:6" ht="15.75" customHeight="1">
      <c r="F696" s="49"/>
    </row>
    <row r="697" spans="6:6" ht="15.75" customHeight="1">
      <c r="F697" s="49"/>
    </row>
    <row r="698" spans="6:6" ht="15.75" customHeight="1">
      <c r="F698" s="49"/>
    </row>
    <row r="699" spans="6:6" ht="15.75" customHeight="1">
      <c r="F699" s="49"/>
    </row>
    <row r="700" spans="6:6" ht="15.75" customHeight="1">
      <c r="F700" s="49"/>
    </row>
    <row r="701" spans="6:6" ht="15.75" customHeight="1">
      <c r="F701" s="49"/>
    </row>
    <row r="702" spans="6:6" ht="15.75" customHeight="1">
      <c r="F702" s="49"/>
    </row>
    <row r="703" spans="6:6" ht="15.75" customHeight="1">
      <c r="F703" s="49"/>
    </row>
    <row r="704" spans="6:6" ht="15.75" customHeight="1">
      <c r="F704" s="49"/>
    </row>
    <row r="705" spans="6:6" ht="15.75" customHeight="1">
      <c r="F705" s="49"/>
    </row>
    <row r="706" spans="6:6" ht="15.75" customHeight="1">
      <c r="F706" s="49"/>
    </row>
    <row r="707" spans="6:6" ht="15.75" customHeight="1">
      <c r="F707" s="49"/>
    </row>
    <row r="708" spans="6:6" ht="15.75" customHeight="1">
      <c r="F708" s="49"/>
    </row>
    <row r="709" spans="6:6" ht="15.75" customHeight="1">
      <c r="F709" s="49"/>
    </row>
    <row r="710" spans="6:6" ht="15.75" customHeight="1">
      <c r="F710" s="49"/>
    </row>
    <row r="711" spans="6:6" ht="15.75" customHeight="1">
      <c r="F711" s="49"/>
    </row>
    <row r="712" spans="6:6" ht="15.75" customHeight="1">
      <c r="F712" s="49"/>
    </row>
    <row r="713" spans="6:6" ht="15.75" customHeight="1">
      <c r="F713" s="49"/>
    </row>
    <row r="714" spans="6:6" ht="15.75" customHeight="1">
      <c r="F714" s="49"/>
    </row>
    <row r="715" spans="6:6" ht="15.75" customHeight="1">
      <c r="F715" s="49"/>
    </row>
    <row r="716" spans="6:6" ht="15.75" customHeight="1">
      <c r="F716" s="49"/>
    </row>
    <row r="717" spans="6:6" ht="15.75" customHeight="1">
      <c r="F717" s="49"/>
    </row>
    <row r="718" spans="6:6" ht="15.75" customHeight="1">
      <c r="F718" s="49"/>
    </row>
    <row r="719" spans="6:6" ht="15.75" customHeight="1">
      <c r="F719" s="49"/>
    </row>
    <row r="720" spans="6:6" ht="15.75" customHeight="1">
      <c r="F720" s="49"/>
    </row>
    <row r="721" spans="6:6" ht="15.75" customHeight="1">
      <c r="F721" s="49"/>
    </row>
    <row r="722" spans="6:6" ht="15.75" customHeight="1">
      <c r="F722" s="49"/>
    </row>
    <row r="723" spans="6:6" ht="15.75" customHeight="1">
      <c r="F723" s="49"/>
    </row>
    <row r="724" spans="6:6" ht="15.75" customHeight="1">
      <c r="F724" s="49"/>
    </row>
    <row r="725" spans="6:6" ht="15.75" customHeight="1">
      <c r="F725" s="49"/>
    </row>
    <row r="726" spans="6:6" ht="15.75" customHeight="1">
      <c r="F726" s="49"/>
    </row>
    <row r="727" spans="6:6" ht="15.75" customHeight="1">
      <c r="F727" s="49"/>
    </row>
    <row r="728" spans="6:6" ht="15.75" customHeight="1">
      <c r="F728" s="49"/>
    </row>
    <row r="729" spans="6:6" ht="15.75" customHeight="1">
      <c r="F729" s="49"/>
    </row>
    <row r="730" spans="6:6" ht="15.75" customHeight="1">
      <c r="F730" s="49"/>
    </row>
    <row r="731" spans="6:6" ht="15.75" customHeight="1">
      <c r="F731" s="49"/>
    </row>
    <row r="732" spans="6:6" ht="15.75" customHeight="1">
      <c r="F732" s="49"/>
    </row>
    <row r="733" spans="6:6" ht="15.75" customHeight="1">
      <c r="F733" s="49"/>
    </row>
    <row r="734" spans="6:6" ht="15.75" customHeight="1">
      <c r="F734" s="49"/>
    </row>
    <row r="735" spans="6:6" ht="15.75" customHeight="1">
      <c r="F735" s="49"/>
    </row>
    <row r="736" spans="6:6" ht="15.75" customHeight="1">
      <c r="F736" s="49"/>
    </row>
    <row r="737" spans="6:6" ht="15.75" customHeight="1">
      <c r="F737" s="49"/>
    </row>
    <row r="738" spans="6:6" ht="15.75" customHeight="1">
      <c r="F738" s="49"/>
    </row>
    <row r="739" spans="6:6" ht="15.75" customHeight="1">
      <c r="F739" s="49"/>
    </row>
    <row r="740" spans="6:6" ht="15.75" customHeight="1">
      <c r="F740" s="49"/>
    </row>
    <row r="741" spans="6:6" ht="15.75" customHeight="1">
      <c r="F741" s="49"/>
    </row>
    <row r="742" spans="6:6" ht="15.75" customHeight="1">
      <c r="F742" s="49"/>
    </row>
    <row r="743" spans="6:6" ht="15.75" customHeight="1">
      <c r="F743" s="49"/>
    </row>
    <row r="744" spans="6:6" ht="15.75" customHeight="1">
      <c r="F744" s="49"/>
    </row>
    <row r="745" spans="6:6" ht="15.75" customHeight="1">
      <c r="F745" s="49"/>
    </row>
    <row r="746" spans="6:6" ht="15.75" customHeight="1">
      <c r="F746" s="49"/>
    </row>
    <row r="747" spans="6:6" ht="15.75" customHeight="1">
      <c r="F747" s="49"/>
    </row>
    <row r="748" spans="6:6" ht="15.75" customHeight="1">
      <c r="F748" s="49"/>
    </row>
    <row r="749" spans="6:6" ht="15.75" customHeight="1">
      <c r="F749" s="49"/>
    </row>
    <row r="750" spans="6:6" ht="15.75" customHeight="1">
      <c r="F750" s="49"/>
    </row>
    <row r="751" spans="6:6" ht="15.75" customHeight="1">
      <c r="F751" s="49"/>
    </row>
    <row r="752" spans="6:6" ht="15.75" customHeight="1">
      <c r="F752" s="49"/>
    </row>
    <row r="753" spans="6:6" ht="15.75" customHeight="1">
      <c r="F753" s="49"/>
    </row>
    <row r="754" spans="6:6" ht="15.75" customHeight="1">
      <c r="F754" s="49"/>
    </row>
    <row r="755" spans="6:6" ht="15.75" customHeight="1">
      <c r="F755" s="49"/>
    </row>
    <row r="756" spans="6:6" ht="15.75" customHeight="1">
      <c r="F756" s="49"/>
    </row>
    <row r="757" spans="6:6" ht="15.75" customHeight="1">
      <c r="F757" s="49"/>
    </row>
    <row r="758" spans="6:6" ht="15.75" customHeight="1">
      <c r="F758" s="49"/>
    </row>
    <row r="759" spans="6:6" ht="15.75" customHeight="1">
      <c r="F759" s="49"/>
    </row>
    <row r="760" spans="6:6" ht="15.75" customHeight="1">
      <c r="F760" s="49"/>
    </row>
    <row r="761" spans="6:6" ht="15.75" customHeight="1">
      <c r="F761" s="49"/>
    </row>
    <row r="762" spans="6:6" ht="15.75" customHeight="1">
      <c r="F762" s="49"/>
    </row>
    <row r="763" spans="6:6" ht="15.75" customHeight="1">
      <c r="F763" s="49"/>
    </row>
    <row r="764" spans="6:6" ht="15.75" customHeight="1">
      <c r="F764" s="49"/>
    </row>
    <row r="765" spans="6:6" ht="15.75" customHeight="1">
      <c r="F765" s="49"/>
    </row>
    <row r="766" spans="6:6" ht="15.75" customHeight="1">
      <c r="F766" s="49"/>
    </row>
    <row r="767" spans="6:6" ht="15.75" customHeight="1">
      <c r="F767" s="49"/>
    </row>
    <row r="768" spans="6:6" ht="15.75" customHeight="1">
      <c r="F768" s="49"/>
    </row>
    <row r="769" spans="6:6" ht="15.75" customHeight="1">
      <c r="F769" s="49"/>
    </row>
    <row r="770" spans="6:6" ht="15.75" customHeight="1">
      <c r="F770" s="49"/>
    </row>
    <row r="771" spans="6:6" ht="15.75" customHeight="1">
      <c r="F771" s="49"/>
    </row>
    <row r="772" spans="6:6" ht="15.75" customHeight="1">
      <c r="F772" s="49"/>
    </row>
    <row r="773" spans="6:6" ht="15.75" customHeight="1">
      <c r="F773" s="49"/>
    </row>
    <row r="774" spans="6:6" ht="15.75" customHeight="1">
      <c r="F774" s="49"/>
    </row>
    <row r="775" spans="6:6" ht="15.75" customHeight="1">
      <c r="F775" s="49"/>
    </row>
    <row r="776" spans="6:6" ht="15.75" customHeight="1">
      <c r="F776" s="49"/>
    </row>
    <row r="777" spans="6:6" ht="15.75" customHeight="1">
      <c r="F777" s="49"/>
    </row>
    <row r="778" spans="6:6" ht="15.75" customHeight="1">
      <c r="F778" s="49"/>
    </row>
    <row r="779" spans="6:6" ht="15.75" customHeight="1">
      <c r="F779" s="49"/>
    </row>
    <row r="780" spans="6:6" ht="15.75" customHeight="1">
      <c r="F780" s="49"/>
    </row>
    <row r="781" spans="6:6" ht="15.75" customHeight="1">
      <c r="F781" s="49"/>
    </row>
    <row r="782" spans="6:6" ht="15.75" customHeight="1">
      <c r="F782" s="49"/>
    </row>
    <row r="783" spans="6:6" ht="15.75" customHeight="1">
      <c r="F783" s="49"/>
    </row>
    <row r="784" spans="6:6" ht="15.75" customHeight="1">
      <c r="F784" s="49"/>
    </row>
    <row r="785" spans="6:6" ht="15.75" customHeight="1">
      <c r="F785" s="49"/>
    </row>
    <row r="786" spans="6:6" ht="15.75" customHeight="1">
      <c r="F786" s="49"/>
    </row>
    <row r="787" spans="6:6" ht="15.75" customHeight="1">
      <c r="F787" s="49"/>
    </row>
    <row r="788" spans="6:6" ht="15.75" customHeight="1">
      <c r="F788" s="49"/>
    </row>
    <row r="789" spans="6:6" ht="15.75" customHeight="1">
      <c r="F789" s="49"/>
    </row>
    <row r="790" spans="6:6" ht="15.75" customHeight="1">
      <c r="F790" s="49"/>
    </row>
    <row r="791" spans="6:6" ht="15.75" customHeight="1">
      <c r="F791" s="49"/>
    </row>
    <row r="792" spans="6:6" ht="15.75" customHeight="1">
      <c r="F792" s="49"/>
    </row>
    <row r="793" spans="6:6" ht="15.75" customHeight="1">
      <c r="F793" s="49"/>
    </row>
    <row r="794" spans="6:6" ht="15.75" customHeight="1">
      <c r="F794" s="49"/>
    </row>
    <row r="795" spans="6:6" ht="15.75" customHeight="1">
      <c r="F795" s="49"/>
    </row>
    <row r="796" spans="6:6" ht="15.75" customHeight="1">
      <c r="F796" s="49"/>
    </row>
    <row r="797" spans="6:6" ht="15.75" customHeight="1">
      <c r="F797" s="49"/>
    </row>
    <row r="798" spans="6:6" ht="15.75" customHeight="1">
      <c r="F798" s="49"/>
    </row>
    <row r="799" spans="6:6" ht="15.75" customHeight="1">
      <c r="F799" s="49"/>
    </row>
    <row r="800" spans="6:6" ht="15.75" customHeight="1">
      <c r="F800" s="49"/>
    </row>
    <row r="801" spans="6:6" ht="15.75" customHeight="1">
      <c r="F801" s="49"/>
    </row>
    <row r="802" spans="6:6" ht="15.75" customHeight="1">
      <c r="F802" s="49"/>
    </row>
    <row r="803" spans="6:6" ht="15.75" customHeight="1">
      <c r="F803" s="49"/>
    </row>
    <row r="804" spans="6:6" ht="15.75" customHeight="1">
      <c r="F804" s="49"/>
    </row>
    <row r="805" spans="6:6" ht="15.75" customHeight="1">
      <c r="F805" s="49"/>
    </row>
    <row r="806" spans="6:6" ht="15.75" customHeight="1">
      <c r="F806" s="49"/>
    </row>
    <row r="807" spans="6:6" ht="15.75" customHeight="1">
      <c r="F807" s="49"/>
    </row>
    <row r="808" spans="6:6" ht="15.75" customHeight="1">
      <c r="F808" s="49"/>
    </row>
    <row r="809" spans="6:6" ht="15.75" customHeight="1">
      <c r="F809" s="49"/>
    </row>
    <row r="810" spans="6:6" ht="15.75" customHeight="1">
      <c r="F810" s="49"/>
    </row>
    <row r="811" spans="6:6" ht="15.75" customHeight="1">
      <c r="F811" s="49"/>
    </row>
    <row r="812" spans="6:6" ht="15.75" customHeight="1">
      <c r="F812" s="49"/>
    </row>
    <row r="813" spans="6:6" ht="15.75" customHeight="1">
      <c r="F813" s="49"/>
    </row>
    <row r="814" spans="6:6" ht="15.75" customHeight="1">
      <c r="F814" s="49"/>
    </row>
    <row r="815" spans="6:6" ht="15.75" customHeight="1">
      <c r="F815" s="49"/>
    </row>
    <row r="816" spans="6:6" ht="15.75" customHeight="1">
      <c r="F816" s="49"/>
    </row>
    <row r="817" spans="6:6" ht="15.75" customHeight="1">
      <c r="F817" s="49"/>
    </row>
    <row r="818" spans="6:6" ht="15.75" customHeight="1">
      <c r="F818" s="49"/>
    </row>
    <row r="819" spans="6:6" ht="15.75" customHeight="1">
      <c r="F819" s="49"/>
    </row>
    <row r="820" spans="6:6" ht="15.75" customHeight="1">
      <c r="F820" s="49"/>
    </row>
    <row r="821" spans="6:6" ht="15.75" customHeight="1">
      <c r="F821" s="49"/>
    </row>
    <row r="822" spans="6:6" ht="15.75" customHeight="1">
      <c r="F822" s="49"/>
    </row>
    <row r="823" spans="6:6" ht="15.75" customHeight="1">
      <c r="F823" s="49"/>
    </row>
    <row r="824" spans="6:6" ht="15.75" customHeight="1">
      <c r="F824" s="49"/>
    </row>
    <row r="825" spans="6:6" ht="15.75" customHeight="1">
      <c r="F825" s="49"/>
    </row>
    <row r="826" spans="6:6" ht="15.75" customHeight="1">
      <c r="F826" s="49"/>
    </row>
    <row r="827" spans="6:6" ht="15.75" customHeight="1">
      <c r="F827" s="49"/>
    </row>
    <row r="828" spans="6:6" ht="15.75" customHeight="1">
      <c r="F828" s="49"/>
    </row>
    <row r="829" spans="6:6" ht="15.75" customHeight="1">
      <c r="F829" s="49"/>
    </row>
    <row r="830" spans="6:6" ht="15.75" customHeight="1">
      <c r="F830" s="49"/>
    </row>
    <row r="831" spans="6:6" ht="15.75" customHeight="1">
      <c r="F831" s="49"/>
    </row>
    <row r="832" spans="6:6" ht="15.75" customHeight="1">
      <c r="F832" s="49"/>
    </row>
    <row r="833" spans="6:6" ht="15.75" customHeight="1">
      <c r="F833" s="49"/>
    </row>
    <row r="834" spans="6:6" ht="15.75" customHeight="1">
      <c r="F834" s="49"/>
    </row>
    <row r="835" spans="6:6" ht="15.75" customHeight="1">
      <c r="F835" s="49"/>
    </row>
    <row r="836" spans="6:6" ht="15.75" customHeight="1">
      <c r="F836" s="49"/>
    </row>
    <row r="837" spans="6:6" ht="15.75" customHeight="1">
      <c r="F837" s="49"/>
    </row>
    <row r="838" spans="6:6" ht="15.75" customHeight="1">
      <c r="F838" s="49"/>
    </row>
    <row r="839" spans="6:6" ht="15.75" customHeight="1">
      <c r="F839" s="49"/>
    </row>
    <row r="840" spans="6:6" ht="15.75" customHeight="1">
      <c r="F840" s="49"/>
    </row>
    <row r="841" spans="6:6" ht="15.75" customHeight="1">
      <c r="F841" s="49"/>
    </row>
    <row r="842" spans="6:6" ht="15.75" customHeight="1">
      <c r="F842" s="49"/>
    </row>
    <row r="843" spans="6:6" ht="15.75" customHeight="1">
      <c r="F843" s="49"/>
    </row>
    <row r="844" spans="6:6" ht="15.75" customHeight="1">
      <c r="F844" s="49"/>
    </row>
    <row r="845" spans="6:6" ht="15.75" customHeight="1">
      <c r="F845" s="49"/>
    </row>
    <row r="846" spans="6:6" ht="15.75" customHeight="1">
      <c r="F846" s="49"/>
    </row>
    <row r="847" spans="6:6" ht="15.75" customHeight="1">
      <c r="F847" s="49"/>
    </row>
    <row r="848" spans="6:6" ht="15.75" customHeight="1">
      <c r="F848" s="49"/>
    </row>
    <row r="849" spans="6:6" ht="15.75" customHeight="1">
      <c r="F849" s="49"/>
    </row>
    <row r="850" spans="6:6" ht="15.75" customHeight="1">
      <c r="F850" s="49"/>
    </row>
    <row r="851" spans="6:6" ht="15.75" customHeight="1">
      <c r="F851" s="49"/>
    </row>
    <row r="852" spans="6:6" ht="15.75" customHeight="1">
      <c r="F852" s="49"/>
    </row>
    <row r="853" spans="6:6" ht="15.75" customHeight="1">
      <c r="F853" s="49"/>
    </row>
    <row r="854" spans="6:6" ht="15.75" customHeight="1">
      <c r="F854" s="49"/>
    </row>
    <row r="855" spans="6:6" ht="15.75" customHeight="1">
      <c r="F855" s="49"/>
    </row>
    <row r="856" spans="6:6" ht="15.75" customHeight="1">
      <c r="F856" s="49"/>
    </row>
    <row r="857" spans="6:6" ht="15.75" customHeight="1">
      <c r="F857" s="49"/>
    </row>
    <row r="858" spans="6:6" ht="15.75" customHeight="1">
      <c r="F858" s="49"/>
    </row>
    <row r="859" spans="6:6" ht="15.75" customHeight="1">
      <c r="F859" s="49"/>
    </row>
    <row r="860" spans="6:6" ht="15.75" customHeight="1">
      <c r="F860" s="49"/>
    </row>
    <row r="861" spans="6:6" ht="15.75" customHeight="1">
      <c r="F861" s="49"/>
    </row>
    <row r="862" spans="6:6" ht="15.75" customHeight="1">
      <c r="F862" s="49"/>
    </row>
    <row r="863" spans="6:6" ht="15.75" customHeight="1">
      <c r="F863" s="49"/>
    </row>
    <row r="864" spans="6:6" ht="15.75" customHeight="1">
      <c r="F864" s="49"/>
    </row>
    <row r="865" spans="6:6" ht="15.75" customHeight="1">
      <c r="F865" s="49"/>
    </row>
    <row r="866" spans="6:6" ht="15.75" customHeight="1">
      <c r="F866" s="49"/>
    </row>
    <row r="867" spans="6:6" ht="15.75" customHeight="1">
      <c r="F867" s="49"/>
    </row>
    <row r="868" spans="6:6" ht="15.75" customHeight="1">
      <c r="F868" s="49"/>
    </row>
    <row r="869" spans="6:6" ht="15.75" customHeight="1">
      <c r="F869" s="49"/>
    </row>
    <row r="870" spans="6:6" ht="15.75" customHeight="1">
      <c r="F870" s="49"/>
    </row>
    <row r="871" spans="6:6" ht="15.75" customHeight="1">
      <c r="F871" s="49"/>
    </row>
    <row r="872" spans="6:6" ht="15.75" customHeight="1">
      <c r="F872" s="49"/>
    </row>
    <row r="873" spans="6:6" ht="15.75" customHeight="1">
      <c r="F873" s="49"/>
    </row>
    <row r="874" spans="6:6" ht="15.75" customHeight="1">
      <c r="F874" s="49"/>
    </row>
    <row r="875" spans="6:6" ht="15.75" customHeight="1">
      <c r="F875" s="49"/>
    </row>
    <row r="876" spans="6:6" ht="15.75" customHeight="1">
      <c r="F876" s="49"/>
    </row>
    <row r="877" spans="6:6" ht="15.75" customHeight="1">
      <c r="F877" s="49"/>
    </row>
    <row r="878" spans="6:6" ht="15.75" customHeight="1">
      <c r="F878" s="49"/>
    </row>
    <row r="879" spans="6:6" ht="15.75" customHeight="1">
      <c r="F879" s="49"/>
    </row>
    <row r="880" spans="6:6" ht="15.75" customHeight="1">
      <c r="F880" s="49"/>
    </row>
    <row r="881" spans="6:6" ht="15.75" customHeight="1">
      <c r="F881" s="49"/>
    </row>
    <row r="882" spans="6:6" ht="15.75" customHeight="1">
      <c r="F882" s="49"/>
    </row>
    <row r="883" spans="6:6" ht="15.75" customHeight="1">
      <c r="F883" s="49"/>
    </row>
    <row r="884" spans="6:6" ht="15.75" customHeight="1">
      <c r="F884" s="49"/>
    </row>
    <row r="885" spans="6:6" ht="15.75" customHeight="1">
      <c r="F885" s="49"/>
    </row>
    <row r="886" spans="6:6" ht="15.75" customHeight="1">
      <c r="F886" s="49"/>
    </row>
    <row r="887" spans="6:6" ht="15.75" customHeight="1">
      <c r="F887" s="49"/>
    </row>
    <row r="888" spans="6:6" ht="15.75" customHeight="1">
      <c r="F888" s="49"/>
    </row>
    <row r="889" spans="6:6" ht="15.75" customHeight="1">
      <c r="F889" s="49"/>
    </row>
    <row r="890" spans="6:6" ht="15.75" customHeight="1">
      <c r="F890" s="49"/>
    </row>
    <row r="891" spans="6:6" ht="15.75" customHeight="1">
      <c r="F891" s="49"/>
    </row>
    <row r="892" spans="6:6" ht="15.75" customHeight="1">
      <c r="F892" s="49"/>
    </row>
    <row r="893" spans="6:6" ht="15.75" customHeight="1">
      <c r="F893" s="49"/>
    </row>
    <row r="894" spans="6:6" ht="15.75" customHeight="1">
      <c r="F894" s="49"/>
    </row>
    <row r="895" spans="6:6" ht="15.75" customHeight="1">
      <c r="F895" s="49"/>
    </row>
    <row r="896" spans="6:6" ht="15.75" customHeight="1">
      <c r="F896" s="49"/>
    </row>
    <row r="897" spans="6:6" ht="15.75" customHeight="1">
      <c r="F897" s="49"/>
    </row>
    <row r="898" spans="6:6" ht="15.75" customHeight="1">
      <c r="F898" s="49"/>
    </row>
    <row r="899" spans="6:6" ht="15.75" customHeight="1">
      <c r="F899" s="49"/>
    </row>
    <row r="900" spans="6:6" ht="15.75" customHeight="1">
      <c r="F900" s="49"/>
    </row>
    <row r="901" spans="6:6" ht="15.75" customHeight="1">
      <c r="F901" s="49"/>
    </row>
    <row r="902" spans="6:6" ht="15.75" customHeight="1">
      <c r="F902" s="49"/>
    </row>
    <row r="903" spans="6:6" ht="15.75" customHeight="1">
      <c r="F903" s="49"/>
    </row>
    <row r="904" spans="6:6" ht="15.75" customHeight="1">
      <c r="F904" s="49"/>
    </row>
    <row r="905" spans="6:6" ht="15.75" customHeight="1">
      <c r="F905" s="49"/>
    </row>
    <row r="906" spans="6:6" ht="15.75" customHeight="1">
      <c r="F906" s="49"/>
    </row>
    <row r="907" spans="6:6" ht="15.75" customHeight="1">
      <c r="F907" s="49"/>
    </row>
    <row r="908" spans="6:6" ht="15.75" customHeight="1">
      <c r="F908" s="49"/>
    </row>
    <row r="909" spans="6:6" ht="15.75" customHeight="1">
      <c r="F909" s="49"/>
    </row>
    <row r="910" spans="6:6" ht="15.75" customHeight="1">
      <c r="F910" s="49"/>
    </row>
    <row r="911" spans="6:6" ht="15.75" customHeight="1">
      <c r="F911" s="49"/>
    </row>
    <row r="912" spans="6:6" ht="15.75" customHeight="1">
      <c r="F912" s="49"/>
    </row>
    <row r="913" spans="6:6" ht="15.75" customHeight="1">
      <c r="F913" s="49"/>
    </row>
    <row r="914" spans="6:6" ht="15.75" customHeight="1">
      <c r="F914" s="49"/>
    </row>
    <row r="915" spans="6:6" ht="15.75" customHeight="1">
      <c r="F915" s="49"/>
    </row>
    <row r="916" spans="6:6" ht="15.75" customHeight="1">
      <c r="F916" s="49"/>
    </row>
    <row r="917" spans="6:6" ht="15.75" customHeight="1">
      <c r="F917" s="49"/>
    </row>
    <row r="918" spans="6:6" ht="15.75" customHeight="1">
      <c r="F918" s="49"/>
    </row>
    <row r="919" spans="6:6" ht="15.75" customHeight="1">
      <c r="F919" s="49"/>
    </row>
    <row r="920" spans="6:6" ht="15.75" customHeight="1">
      <c r="F920" s="49"/>
    </row>
    <row r="921" spans="6:6" ht="15.75" customHeight="1">
      <c r="F921" s="49"/>
    </row>
    <row r="922" spans="6:6" ht="15.75" customHeight="1">
      <c r="F922" s="49"/>
    </row>
    <row r="923" spans="6:6" ht="15.75" customHeight="1">
      <c r="F923" s="49"/>
    </row>
    <row r="924" spans="6:6" ht="15.75" customHeight="1">
      <c r="F924" s="49"/>
    </row>
    <row r="925" spans="6:6" ht="15.75" customHeight="1">
      <c r="F925" s="49"/>
    </row>
    <row r="926" spans="6:6" ht="15.75" customHeight="1">
      <c r="F926" s="49"/>
    </row>
    <row r="927" spans="6:6" ht="15.75" customHeight="1">
      <c r="F927" s="49"/>
    </row>
    <row r="928" spans="6:6" ht="15.75" customHeight="1">
      <c r="F928" s="49"/>
    </row>
    <row r="929" spans="6:6" ht="15.75" customHeight="1">
      <c r="F929" s="49"/>
    </row>
    <row r="930" spans="6:6" ht="15.75" customHeight="1">
      <c r="F930" s="49"/>
    </row>
    <row r="931" spans="6:6" ht="15.75" customHeight="1">
      <c r="F931" s="49"/>
    </row>
    <row r="932" spans="6:6" ht="15.75" customHeight="1">
      <c r="F932" s="49"/>
    </row>
    <row r="933" spans="6:6" ht="15.75" customHeight="1">
      <c r="F933" s="49"/>
    </row>
    <row r="934" spans="6:6" ht="15.75" customHeight="1">
      <c r="F934" s="49"/>
    </row>
    <row r="935" spans="6:6" ht="15.75" customHeight="1">
      <c r="F935" s="49"/>
    </row>
    <row r="936" spans="6:6" ht="15.75" customHeight="1">
      <c r="F936" s="49"/>
    </row>
    <row r="937" spans="6:6" ht="15.75" customHeight="1">
      <c r="F937" s="49"/>
    </row>
    <row r="938" spans="6:6" ht="15.75" customHeight="1">
      <c r="F938" s="49"/>
    </row>
    <row r="939" spans="6:6" ht="15.75" customHeight="1">
      <c r="F939" s="49"/>
    </row>
    <row r="940" spans="6:6" ht="15.75" customHeight="1">
      <c r="F940" s="49"/>
    </row>
    <row r="941" spans="6:6" ht="15.75" customHeight="1">
      <c r="F941" s="49"/>
    </row>
    <row r="942" spans="6:6" ht="15.75" customHeight="1">
      <c r="F942" s="49"/>
    </row>
    <row r="943" spans="6:6" ht="15.75" customHeight="1">
      <c r="F943" s="49"/>
    </row>
    <row r="944" spans="6:6" ht="15.75" customHeight="1">
      <c r="F944" s="49"/>
    </row>
    <row r="945" spans="6:6" ht="15.75" customHeight="1">
      <c r="F945" s="49"/>
    </row>
    <row r="946" spans="6:6" ht="15.75" customHeight="1">
      <c r="F946" s="49"/>
    </row>
    <row r="947" spans="6:6" ht="15.75" customHeight="1">
      <c r="F947" s="49"/>
    </row>
    <row r="948" spans="6:6" ht="15.75" customHeight="1">
      <c r="F948" s="49"/>
    </row>
    <row r="949" spans="6:6" ht="15.75" customHeight="1">
      <c r="F949" s="49"/>
    </row>
    <row r="950" spans="6:6" ht="15.75" customHeight="1">
      <c r="F950" s="49"/>
    </row>
    <row r="951" spans="6:6" ht="15.75" customHeight="1">
      <c r="F951" s="49"/>
    </row>
    <row r="952" spans="6:6" ht="15.75" customHeight="1">
      <c r="F952" s="49"/>
    </row>
    <row r="953" spans="6:6" ht="15.75" customHeight="1">
      <c r="F953" s="49"/>
    </row>
    <row r="954" spans="6:6" ht="15.75" customHeight="1">
      <c r="F954" s="49"/>
    </row>
    <row r="955" spans="6:6" ht="15.75" customHeight="1">
      <c r="F955" s="49"/>
    </row>
    <row r="956" spans="6:6" ht="15.75" customHeight="1">
      <c r="F956" s="49"/>
    </row>
    <row r="957" spans="6:6" ht="15.75" customHeight="1">
      <c r="F957" s="49"/>
    </row>
    <row r="958" spans="6:6" ht="15.75" customHeight="1">
      <c r="F958" s="49"/>
    </row>
    <row r="959" spans="6:6" ht="15.75" customHeight="1">
      <c r="F959" s="49"/>
    </row>
    <row r="960" spans="6:6" ht="15.75" customHeight="1">
      <c r="F960" s="49"/>
    </row>
    <row r="961" spans="6:6" ht="15.75" customHeight="1">
      <c r="F961" s="49"/>
    </row>
    <row r="962" spans="6:6" ht="15.75" customHeight="1">
      <c r="F962" s="49"/>
    </row>
    <row r="963" spans="6:6" ht="15.75" customHeight="1">
      <c r="F963" s="49"/>
    </row>
    <row r="964" spans="6:6" ht="15.75" customHeight="1">
      <c r="F964" s="49"/>
    </row>
    <row r="965" spans="6:6" ht="15.75" customHeight="1">
      <c r="F965" s="49"/>
    </row>
    <row r="966" spans="6:6" ht="15.75" customHeight="1">
      <c r="F966" s="49"/>
    </row>
    <row r="967" spans="6:6" ht="15.75" customHeight="1">
      <c r="F967" s="49"/>
    </row>
    <row r="968" spans="6:6" ht="15.75" customHeight="1">
      <c r="F968" s="49"/>
    </row>
    <row r="969" spans="6:6" ht="15.75" customHeight="1">
      <c r="F969" s="49"/>
    </row>
    <row r="970" spans="6:6" ht="15.75" customHeight="1">
      <c r="F970" s="49"/>
    </row>
    <row r="971" spans="6:6" ht="15.75" customHeight="1">
      <c r="F971" s="49"/>
    </row>
    <row r="972" spans="6:6" ht="15.75" customHeight="1">
      <c r="F972" s="49"/>
    </row>
    <row r="973" spans="6:6" ht="15.75" customHeight="1">
      <c r="F973" s="49"/>
    </row>
    <row r="974" spans="6:6" ht="15.75" customHeight="1">
      <c r="F974" s="49"/>
    </row>
    <row r="975" spans="6:6" ht="15.75" customHeight="1">
      <c r="F975" s="49"/>
    </row>
    <row r="976" spans="6:6" ht="15.75" customHeight="1">
      <c r="F976" s="49"/>
    </row>
    <row r="977" spans="6:6" ht="15.75" customHeight="1">
      <c r="F977" s="49"/>
    </row>
    <row r="978" spans="6:6" ht="15.75" customHeight="1">
      <c r="F978" s="49"/>
    </row>
    <row r="979" spans="6:6" ht="15.75" customHeight="1">
      <c r="F979" s="49"/>
    </row>
    <row r="980" spans="6:6" ht="15.75" customHeight="1">
      <c r="F980" s="49"/>
    </row>
    <row r="981" spans="6:6" ht="15.75" customHeight="1">
      <c r="F981" s="49"/>
    </row>
    <row r="982" spans="6:6" ht="15.75" customHeight="1">
      <c r="F982" s="49"/>
    </row>
    <row r="983" spans="6:6" ht="15.75" customHeight="1">
      <c r="F983" s="49"/>
    </row>
    <row r="984" spans="6:6" ht="15.75" customHeight="1">
      <c r="F984" s="49"/>
    </row>
    <row r="985" spans="6:6" ht="15.75" customHeight="1">
      <c r="F985" s="49"/>
    </row>
    <row r="986" spans="6:6" ht="15.75" customHeight="1">
      <c r="F986" s="49"/>
    </row>
    <row r="987" spans="6:6" ht="15.75" customHeight="1">
      <c r="F987" s="49"/>
    </row>
    <row r="988" spans="6:6" ht="15.75" customHeight="1">
      <c r="F988" s="49"/>
    </row>
    <row r="989" spans="6:6" ht="15.75" customHeight="1">
      <c r="F989" s="49"/>
    </row>
    <row r="990" spans="6:6" ht="15.75" customHeight="1">
      <c r="F990" s="49"/>
    </row>
    <row r="991" spans="6:6" ht="15.75" customHeight="1">
      <c r="F991" s="49"/>
    </row>
    <row r="992" spans="6:6" ht="15.75" customHeight="1">
      <c r="F992" s="49"/>
    </row>
    <row r="993" spans="6:6" ht="15.75" customHeight="1">
      <c r="F993" s="49"/>
    </row>
    <row r="994" spans="6:6" ht="15.75" customHeight="1">
      <c r="F994" s="49"/>
    </row>
    <row r="995" spans="6:6" ht="15.75" customHeight="1">
      <c r="F995" s="49"/>
    </row>
    <row r="996" spans="6:6" ht="15.75" customHeight="1">
      <c r="F996" s="49"/>
    </row>
    <row r="997" spans="6:6" ht="15.75" customHeight="1">
      <c r="F997" s="49"/>
    </row>
    <row r="998" spans="6:6" ht="15.75" customHeight="1">
      <c r="F998" s="49"/>
    </row>
    <row r="999" spans="6:6" ht="15.75" customHeight="1">
      <c r="F999" s="49"/>
    </row>
    <row r="1000" spans="6:6" ht="15.75" customHeight="1">
      <c r="F1000" s="49"/>
    </row>
    <row r="1001" spans="6:6" ht="15.75" customHeight="1">
      <c r="F1001" s="49"/>
    </row>
  </sheetData>
  <autoFilter ref="A2:H151" xr:uid="{00000000-0009-0000-0000-000053000000}">
    <sortState xmlns:xlrd2="http://schemas.microsoft.com/office/spreadsheetml/2017/richdata2" ref="A2:H151">
      <sortCondition descending="1" ref="E2:E151"/>
      <sortCondition ref="B2:B151"/>
      <sortCondition ref="G2:G151"/>
      <sortCondition ref="C2:C151"/>
    </sortState>
  </autoFilter>
  <customSheetViews>
    <customSheetView guid="{7AAD55DE-1E4F-4463-B720-1FDB9C89BFC5}" filter="1" showAutoFilter="1">
      <pageMargins left="0.7" right="0.7" top="0.75" bottom="0.75" header="0.3" footer="0.3"/>
      <autoFilter ref="A2:H167" xr:uid="{96B91008-4604-4961-B08F-30BB9C7B3E57}">
        <sortState xmlns:xlrd2="http://schemas.microsoft.com/office/spreadsheetml/2017/richdata2" ref="A2:H167">
          <sortCondition descending="1" ref="E2:E167"/>
          <sortCondition descending="1" ref="H2:H167"/>
        </sortState>
      </autoFilter>
    </customSheetView>
  </customSheetViews>
  <dataValidations count="1">
    <dataValidation type="list" allowBlank="1" showErrorMessage="1" sqref="A3:A93 A95:A96 A99 A101 A103:A121" xr:uid="{00000000-0002-0000-5300-000000000000}">
      <formula1>"VISA,MASTERCARD"</formula1>
    </dataValidation>
  </dataValidation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B1:N1000"/>
  <sheetViews>
    <sheetView workbookViewId="0"/>
  </sheetViews>
  <sheetFormatPr defaultColWidth="14.42578125" defaultRowHeight="15" customHeight="1"/>
  <cols>
    <col min="1" max="1" width="8.7109375" customWidth="1"/>
    <col min="2" max="2" width="11.5703125" customWidth="1"/>
    <col min="3" max="3" width="4.140625" customWidth="1"/>
    <col min="4" max="4" width="19.5703125" customWidth="1"/>
    <col min="5" max="5" width="10.5703125" customWidth="1"/>
    <col min="6" max="6" width="11.5703125" customWidth="1"/>
    <col min="7" max="7" width="32.42578125" customWidth="1"/>
    <col min="8" max="8" width="25" customWidth="1"/>
    <col min="9" max="9" width="8.7109375" customWidth="1"/>
    <col min="10" max="10" width="14.140625" customWidth="1"/>
    <col min="11" max="11" width="8.7109375" customWidth="1"/>
    <col min="12" max="12" width="30.42578125" customWidth="1"/>
    <col min="13" max="13" width="9.85546875" customWidth="1"/>
    <col min="14" max="14" width="8.7109375" customWidth="1"/>
  </cols>
  <sheetData>
    <row r="1" spans="2:14" ht="14.25" customHeight="1"/>
    <row r="2" spans="2:14" ht="14.25" customHeight="1"/>
    <row r="3" spans="2:14" ht="14.25" customHeight="1">
      <c r="E3" s="1" t="s">
        <v>6188</v>
      </c>
      <c r="F3" s="1" t="s">
        <v>277</v>
      </c>
    </row>
    <row r="4" spans="2:14" ht="14.25" customHeight="1">
      <c r="B4" s="1" t="s">
        <v>6189</v>
      </c>
      <c r="C4" s="12" t="s">
        <v>6190</v>
      </c>
      <c r="E4" s="94">
        <v>3000</v>
      </c>
      <c r="F4" s="94">
        <f>F16</f>
        <v>2966.9700000000003</v>
      </c>
      <c r="G4" s="95" t="s">
        <v>6189</v>
      </c>
      <c r="J4" s="5" t="s">
        <v>6191</v>
      </c>
      <c r="K4" s="12" t="s">
        <v>473</v>
      </c>
      <c r="L4" s="5" t="s">
        <v>477</v>
      </c>
      <c r="M4" s="96">
        <v>123.98</v>
      </c>
      <c r="N4" s="5"/>
    </row>
    <row r="5" spans="2:14" ht="15" customHeight="1">
      <c r="B5" s="1" t="s">
        <v>6192</v>
      </c>
      <c r="C5" s="10" t="s">
        <v>6193</v>
      </c>
      <c r="D5" s="10" t="s">
        <v>6194</v>
      </c>
      <c r="E5" s="94">
        <v>1000</v>
      </c>
      <c r="F5" s="94">
        <f>'Jun 18 Bill'!E27</f>
        <v>1592.885619047619</v>
      </c>
      <c r="G5" s="95" t="s">
        <v>6195</v>
      </c>
      <c r="J5" s="5" t="s">
        <v>6191</v>
      </c>
      <c r="K5" s="12" t="s">
        <v>473</v>
      </c>
      <c r="L5" s="5" t="s">
        <v>481</v>
      </c>
      <c r="M5" s="96">
        <v>1575.02</v>
      </c>
      <c r="N5" s="5"/>
    </row>
    <row r="6" spans="2:14" ht="15" customHeight="1">
      <c r="B6" s="10" t="s">
        <v>6196</v>
      </c>
      <c r="C6" s="10"/>
      <c r="D6" s="10"/>
      <c r="E6" s="94"/>
      <c r="F6" s="94">
        <f>'Jul 18 bill'!E16</f>
        <v>916.33500000000004</v>
      </c>
      <c r="G6" s="95" t="s">
        <v>6197</v>
      </c>
      <c r="J6" s="5"/>
      <c r="K6" s="12"/>
      <c r="L6" s="5"/>
      <c r="M6" s="96">
        <f>SUM(M4:M5)</f>
        <v>1699</v>
      </c>
      <c r="N6" s="5"/>
    </row>
    <row r="7" spans="2:14" ht="14.25" customHeight="1">
      <c r="B7" s="10" t="s">
        <v>6198</v>
      </c>
      <c r="C7" s="10"/>
      <c r="D7" s="10"/>
      <c r="E7" s="94"/>
      <c r="F7" s="94">
        <f>'Aug 18 Bill'!E25</f>
        <v>1804.1000000000001</v>
      </c>
      <c r="G7" s="95" t="s">
        <v>6199</v>
      </c>
      <c r="I7" s="1" t="s">
        <v>6192</v>
      </c>
      <c r="J7" s="5" t="s">
        <v>6200</v>
      </c>
      <c r="K7" s="12" t="s">
        <v>473</v>
      </c>
      <c r="L7" s="5" t="s">
        <v>481</v>
      </c>
      <c r="M7" s="96">
        <v>3846.68</v>
      </c>
      <c r="N7" s="5"/>
    </row>
    <row r="8" spans="2:14" ht="30" customHeight="1">
      <c r="B8" s="1" t="s">
        <v>6201</v>
      </c>
      <c r="C8" s="10"/>
      <c r="D8" s="5" t="s">
        <v>6202</v>
      </c>
      <c r="E8" s="94">
        <v>5000</v>
      </c>
      <c r="F8" s="94">
        <f>'Sep Bill'!F2</f>
        <v>1984.8523333333335</v>
      </c>
      <c r="G8" s="95" t="s">
        <v>6203</v>
      </c>
      <c r="I8" s="1" t="s">
        <v>6192</v>
      </c>
      <c r="J8" s="5" t="s">
        <v>6204</v>
      </c>
      <c r="K8" s="12" t="s">
        <v>473</v>
      </c>
      <c r="L8" s="5" t="s">
        <v>477</v>
      </c>
      <c r="M8" s="96">
        <v>127.5</v>
      </c>
      <c r="N8" s="8"/>
    </row>
    <row r="9" spans="2:14" ht="14.25" customHeight="1">
      <c r="B9" s="1" t="s">
        <v>6201</v>
      </c>
      <c r="C9" s="10"/>
      <c r="D9" s="5"/>
      <c r="E9" s="10"/>
      <c r="F9" s="94">
        <v>-200</v>
      </c>
      <c r="G9" s="95" t="s">
        <v>6205</v>
      </c>
      <c r="M9" s="96">
        <f>SUM(M7:M8)</f>
        <v>3974.18</v>
      </c>
    </row>
    <row r="10" spans="2:14" ht="14.25" customHeight="1">
      <c r="D10" s="1" t="s">
        <v>6206</v>
      </c>
      <c r="E10" s="94">
        <f>SUM(E4:E8)</f>
        <v>9000</v>
      </c>
      <c r="F10" s="3">
        <f>SUM(F4:F9)</f>
        <v>9065.1429523809529</v>
      </c>
      <c r="G10" s="97">
        <f>F10-E10</f>
        <v>65.14295238095292</v>
      </c>
    </row>
    <row r="11" spans="2:14" ht="14.25" customHeight="1"/>
    <row r="12" spans="2:14" ht="14.25" customHeight="1">
      <c r="B12" s="5" t="s">
        <v>6207</v>
      </c>
      <c r="C12" s="12" t="s">
        <v>6208</v>
      </c>
      <c r="D12" s="5" t="s">
        <v>6209</v>
      </c>
      <c r="F12" s="96">
        <v>3322.12</v>
      </c>
    </row>
    <row r="13" spans="2:14" ht="14.25" customHeight="1">
      <c r="B13" s="5" t="s">
        <v>6207</v>
      </c>
      <c r="C13" s="12" t="s">
        <v>6208</v>
      </c>
      <c r="D13" s="5" t="s">
        <v>6209</v>
      </c>
      <c r="F13" s="96">
        <v>2611.8200000000002</v>
      </c>
    </row>
    <row r="14" spans="2:14" ht="14.25" customHeight="1">
      <c r="H14" s="1">
        <v>10000</v>
      </c>
      <c r="I14" s="1">
        <f>H14*0.04/12</f>
        <v>33.333333333333336</v>
      </c>
    </row>
    <row r="15" spans="2:14" ht="14.25" customHeight="1">
      <c r="F15" s="98">
        <f>F12+F13</f>
        <v>5933.9400000000005</v>
      </c>
      <c r="G15" s="1">
        <f>F15/200</f>
        <v>29.669700000000002</v>
      </c>
    </row>
    <row r="16" spans="2:14" ht="14.25" customHeight="1">
      <c r="F16" s="1">
        <f>F15/2</f>
        <v>2966.9700000000003</v>
      </c>
      <c r="G16" s="1">
        <f>F16/1000</f>
        <v>2.9669700000000003</v>
      </c>
    </row>
    <row r="17" spans="7:8" ht="14.25" customHeight="1"/>
    <row r="18" spans="7:8" ht="14.25" customHeight="1"/>
    <row r="19" spans="7:8" ht="14.25" customHeight="1"/>
    <row r="20" spans="7:8" ht="14.25" customHeight="1">
      <c r="G20" s="1">
        <v>4990</v>
      </c>
      <c r="H20" s="1">
        <f>G20*0.7</f>
        <v>3493</v>
      </c>
    </row>
    <row r="21" spans="7:8" ht="14.25" customHeight="1"/>
    <row r="22" spans="7:8" ht="14.25" customHeight="1"/>
    <row r="23" spans="7:8" ht="14.25" customHeight="1"/>
    <row r="24" spans="7:8" ht="14.25" customHeight="1"/>
    <row r="25" spans="7:8" ht="14.25" customHeight="1"/>
    <row r="26" spans="7:8" ht="14.25" customHeight="1"/>
    <row r="27" spans="7:8" ht="14.25" customHeight="1"/>
    <row r="28" spans="7:8" ht="14.25" customHeight="1"/>
    <row r="29" spans="7:8" ht="14.25" customHeight="1"/>
    <row r="30" spans="7:8" ht="14.25" customHeight="1"/>
    <row r="31" spans="7:8" ht="14.25" customHeight="1"/>
    <row r="32" spans="7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85</vt:i4>
      </vt:variant>
    </vt:vector>
  </HeadingPairs>
  <TitlesOfParts>
    <vt:vector size="85" baseType="lpstr">
      <vt:lpstr>Sheet3</vt:lpstr>
      <vt:lpstr>Mar Bill</vt:lpstr>
      <vt:lpstr>May 18 Bil</vt:lpstr>
      <vt:lpstr>Jun 18 Bill</vt:lpstr>
      <vt:lpstr>Jul 18 bill</vt:lpstr>
      <vt:lpstr>Aug 18 Bill</vt:lpstr>
      <vt:lpstr>Sep Bill</vt:lpstr>
      <vt:lpstr>Nov 18 Bill</vt:lpstr>
      <vt:lpstr>Dec 18 Bill</vt:lpstr>
      <vt:lpstr>Jan 19 Bill</vt:lpstr>
      <vt:lpstr>Feb 19 Bill</vt:lpstr>
      <vt:lpstr>Mar 19 Bill</vt:lpstr>
      <vt:lpstr>Apr 19 Bill</vt:lpstr>
      <vt:lpstr>May 19 Bill</vt:lpstr>
      <vt:lpstr>Aug 19 Bill</vt:lpstr>
      <vt:lpstr>Sep 19 Bill</vt:lpstr>
      <vt:lpstr>Oct 19 Bill</vt:lpstr>
      <vt:lpstr>Nov 19 Bill</vt:lpstr>
      <vt:lpstr>Dec 19 Bill</vt:lpstr>
      <vt:lpstr>Jan 20 Bill</vt:lpstr>
      <vt:lpstr>Feb 20</vt:lpstr>
      <vt:lpstr>Mar 20</vt:lpstr>
      <vt:lpstr>Apr 20</vt:lpstr>
      <vt:lpstr>May 20</vt:lpstr>
      <vt:lpstr>Jun 20</vt:lpstr>
      <vt:lpstr>Jul 20</vt:lpstr>
      <vt:lpstr>Aug 20</vt:lpstr>
      <vt:lpstr>Sep 20</vt:lpstr>
      <vt:lpstr>Oct 20</vt:lpstr>
      <vt:lpstr>Nov 20</vt:lpstr>
      <vt:lpstr>Dec 20</vt:lpstr>
      <vt:lpstr>Jan 21</vt:lpstr>
      <vt:lpstr>Feb 21</vt:lpstr>
      <vt:lpstr>Mar 21</vt:lpstr>
      <vt:lpstr>Apr 21</vt:lpstr>
      <vt:lpstr>May 21</vt:lpstr>
      <vt:lpstr>Jun 21</vt:lpstr>
      <vt:lpstr>Jul 21</vt:lpstr>
      <vt:lpstr>Aug 21</vt:lpstr>
      <vt:lpstr>Sep 21</vt:lpstr>
      <vt:lpstr>Oct 21</vt:lpstr>
      <vt:lpstr>Nov 21</vt:lpstr>
      <vt:lpstr>Dec 21</vt:lpstr>
      <vt:lpstr>Jan 22</vt:lpstr>
      <vt:lpstr>Feb 22</vt:lpstr>
      <vt:lpstr>Mar 22</vt:lpstr>
      <vt:lpstr>Apr 22</vt:lpstr>
      <vt:lpstr>May 22</vt:lpstr>
      <vt:lpstr>Jun 22</vt:lpstr>
      <vt:lpstr>Jul 22</vt:lpstr>
      <vt:lpstr>Aug 22</vt:lpstr>
      <vt:lpstr>Sep 22</vt:lpstr>
      <vt:lpstr>Oct 22</vt:lpstr>
      <vt:lpstr>Nov 22</vt:lpstr>
      <vt:lpstr>Dec 22</vt:lpstr>
      <vt:lpstr>Jan 23</vt:lpstr>
      <vt:lpstr>Feb 23</vt:lpstr>
      <vt:lpstr>Mar 23</vt:lpstr>
      <vt:lpstr>Apr 23</vt:lpstr>
      <vt:lpstr>May 23</vt:lpstr>
      <vt:lpstr>Jun 23</vt:lpstr>
      <vt:lpstr>Jul 23</vt:lpstr>
      <vt:lpstr>Aug 23</vt:lpstr>
      <vt:lpstr>Sep 23</vt:lpstr>
      <vt:lpstr>Oct 23</vt:lpstr>
      <vt:lpstr>Nov 23</vt:lpstr>
      <vt:lpstr>Dec 23</vt:lpstr>
      <vt:lpstr>Jan 24</vt:lpstr>
      <vt:lpstr>Feb 24</vt:lpstr>
      <vt:lpstr>Mar 24</vt:lpstr>
      <vt:lpstr>Apr 24</vt:lpstr>
      <vt:lpstr>May 24</vt:lpstr>
      <vt:lpstr>Jun 24</vt:lpstr>
      <vt:lpstr>Jul 24</vt:lpstr>
      <vt:lpstr>Aug 24</vt:lpstr>
      <vt:lpstr>Japan</vt:lpstr>
      <vt:lpstr>Sep 24</vt:lpstr>
      <vt:lpstr>Oct 24</vt:lpstr>
      <vt:lpstr>Nov 24</vt:lpstr>
      <vt:lpstr>Dec 24</vt:lpstr>
      <vt:lpstr>Jan 25</vt:lpstr>
      <vt:lpstr>Feb 25</vt:lpstr>
      <vt:lpstr>Mar 25</vt:lpstr>
      <vt:lpstr>Apr 25</vt:lpstr>
      <vt:lpstr>Consol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Seet</cp:lastModifiedBy>
  <dcterms:modified xsi:type="dcterms:W3CDTF">2025-05-12T05:21:53Z</dcterms:modified>
</cp:coreProperties>
</file>