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ovbeskyttetMapper\COPDEX\Lungposture\DATA\"/>
    </mc:Choice>
  </mc:AlternateContent>
  <xr:revisionPtr revIDLastSave="0" documentId="13_ncr:1_{E464B910-5AB7-4F79-B696-13389A4E55A8}" xr6:coauthVersionLast="47" xr6:coauthVersionMax="47" xr10:uidLastSave="{00000000-0000-0000-0000-000000000000}"/>
  <bookViews>
    <workbookView xWindow="28680" yWindow="-120" windowWidth="29040" windowHeight="15720" xr2:uid="{4C20D8C1-803A-48FC-AED7-395D27F3576C}"/>
  </bookViews>
  <sheets>
    <sheet name="Ar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U32" i="2"/>
  <c r="W49" i="2"/>
  <c r="W48" i="2"/>
  <c r="U48" i="2"/>
  <c r="T49" i="2"/>
  <c r="T48" i="2"/>
  <c r="S49" i="2"/>
  <c r="R49" i="2"/>
  <c r="S48" i="2"/>
  <c r="R48" i="2"/>
  <c r="Q49" i="2"/>
  <c r="Q48" i="2"/>
  <c r="P49" i="2"/>
  <c r="P48" i="2"/>
  <c r="O49" i="2"/>
  <c r="O48" i="2"/>
  <c r="N49" i="2"/>
  <c r="N48" i="2"/>
  <c r="W46" i="2"/>
  <c r="W47" i="2"/>
  <c r="T47" i="2"/>
  <c r="T46" i="2"/>
  <c r="S47" i="2"/>
  <c r="Q47" i="2"/>
  <c r="P47" i="2"/>
  <c r="P46" i="2"/>
  <c r="Q46" i="2"/>
  <c r="R46" i="2" l="1"/>
  <c r="R47" i="2"/>
  <c r="U46" i="2"/>
  <c r="Z47" i="2" l="1"/>
  <c r="Y47" i="2"/>
  <c r="M47" i="2"/>
  <c r="K47" i="2"/>
  <c r="M20" i="2"/>
  <c r="T44" i="2"/>
  <c r="W44" i="2" s="1"/>
  <c r="W33" i="2"/>
  <c r="R3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4" i="2"/>
  <c r="R35" i="2"/>
  <c r="R36" i="2"/>
  <c r="R37" i="2"/>
  <c r="R38" i="2"/>
  <c r="R39" i="2"/>
  <c r="R40" i="2"/>
  <c r="R41" i="2"/>
  <c r="R42" i="2"/>
  <c r="R43" i="2"/>
  <c r="R44" i="2"/>
  <c r="R4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1" i="2"/>
  <c r="W22" i="2"/>
  <c r="W23" i="2"/>
  <c r="W24" i="2"/>
  <c r="W25" i="2"/>
  <c r="W26" i="2"/>
  <c r="W27" i="2"/>
  <c r="W28" i="2"/>
  <c r="W29" i="2"/>
  <c r="W30" i="2"/>
  <c r="W31" i="2"/>
  <c r="W32" i="2"/>
  <c r="W34" i="2"/>
  <c r="W35" i="2"/>
  <c r="W36" i="2"/>
  <c r="W37" i="2"/>
  <c r="W38" i="2"/>
  <c r="W39" i="2"/>
  <c r="W40" i="2"/>
  <c r="W41" i="2"/>
  <c r="W42" i="2"/>
  <c r="W43" i="2"/>
  <c r="W45" i="2"/>
  <c r="W4" i="2"/>
  <c r="W5" i="2"/>
  <c r="W3" i="2"/>
  <c r="W2" i="2"/>
  <c r="R4" i="2" l="1"/>
  <c r="R5" i="2"/>
  <c r="R6" i="2"/>
  <c r="R7" i="2"/>
  <c r="R8" i="2"/>
  <c r="R9" i="2"/>
  <c r="R10" i="2"/>
  <c r="R11" i="2"/>
  <c r="R12" i="2"/>
  <c r="R13" i="2"/>
  <c r="R3" i="2"/>
  <c r="R2" i="2"/>
</calcChain>
</file>

<file path=xl/sharedStrings.xml><?xml version="1.0" encoding="utf-8"?>
<sst xmlns="http://schemas.openxmlformats.org/spreadsheetml/2006/main" count="170" uniqueCount="44">
  <si>
    <t>ID</t>
  </si>
  <si>
    <t>Age</t>
  </si>
  <si>
    <t>Height</t>
  </si>
  <si>
    <t>Weight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</si>
  <si>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</si>
  <si>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</si>
  <si>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</si>
  <si>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</si>
  <si>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</si>
  <si>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</si>
  <si>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</si>
  <si>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</si>
  <si>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</si>
  <si>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</si>
  <si>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</si>
  <si>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Visit</t>
  </si>
  <si>
    <t>R5</t>
  </si>
  <si>
    <t>AX</t>
  </si>
  <si>
    <t>R5R20</t>
  </si>
  <si>
    <t>R5CV</t>
  </si>
  <si>
    <t>AXCV</t>
  </si>
  <si>
    <t>Vt</t>
  </si>
  <si>
    <t>Forloeb</t>
  </si>
  <si>
    <t>SAT</t>
  </si>
  <si>
    <t>Puls</t>
  </si>
  <si>
    <t>DLCOc</t>
  </si>
  <si>
    <t>KCO</t>
  </si>
  <si>
    <t xml:space="preserve">KCOc </t>
  </si>
  <si>
    <t>VA</t>
  </si>
  <si>
    <t>VIN</t>
  </si>
  <si>
    <t>BHT</t>
  </si>
  <si>
    <t>Grad</t>
  </si>
  <si>
    <t>BTSYS</t>
  </si>
  <si>
    <t>BTDIA</t>
  </si>
  <si>
    <t>VINAFTOTAL</t>
  </si>
  <si>
    <t>A</t>
  </si>
  <si>
    <t>E</t>
  </si>
  <si>
    <t>D</t>
  </si>
  <si>
    <t>VINMAX</t>
  </si>
  <si>
    <t>B</t>
  </si>
  <si>
    <t>F</t>
  </si>
  <si>
    <t>G12</t>
  </si>
  <si>
    <t>Sex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</si>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</sst>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6673-5BCE-4AB0-A0C9-8B0C08D4F16B}">
  <sheetPr codeName="Ark2"/>
  <dimension ref="A1:Z49"/>
  <sheetViews>
    <sheetView tabSelected="1" topLeftCell="F1" workbookViewId="0">
      <pane ySplit="1" topLeftCell="A17" activePane="bottomLeft" state="frozen"/>
      <selection pane="bottomLeft" activeCell="W1" sqref="W1"/>
    </sheetView>
  </sheetViews>
  <sheetFormatPr defaultRowHeight="15" x14ac:dyDescent="0.25"/>
  <cols>
    <col min="1" max="3" width="18.85546875" customWidth="1"/>
    <col min="4" max="4" width="20.140625" customWidth="1"/>
    <col min="8" max="8" width="15.42578125" customWidth="1"/>
    <col min="9" max="9" width="16.85546875" customWidth="1"/>
    <col min="10" max="10" width="17.7109375" customWidth="1"/>
    <col min="11" max="11" width="13.85546875" customWidth="1"/>
    <col min="12" max="12" width="17.7109375" customWidth="1"/>
    <col min="13" max="13" width="16.5703125" customWidth="1"/>
    <col min="14" max="14" width="15" customWidth="1"/>
    <col min="15" max="15" width="17" customWidth="1"/>
    <col min="16" max="16" width="11.7109375" customWidth="1"/>
    <col min="17" max="17" width="12.28515625" customWidth="1"/>
    <col min="18" max="18" width="18.140625" customWidth="1"/>
    <col min="22" max="22" width="16" customWidth="1"/>
    <col min="23" max="23" width="14.42578125" customWidth="1"/>
  </cols>
  <sheetData>
    <row r="1" spans="1:26" x14ac:dyDescent="0.25">
      <c r="A1" s="1" t="s">
        <v>0</v>
      </c>
      <c r="B1" s="1" t="s">
        <v>15</v>
      </c>
      <c r="C1" s="1" t="s">
        <v>22</v>
      </c>
      <c r="D1" s="1" t="s">
        <v>1</v>
      </c>
      <c r="E1" s="3" t="s">
        <v>2</v>
      </c>
      <c r="F1" s="3" t="s">
        <v>42</v>
      </c>
      <c r="G1" s="1" t="s">
        <v>3</v>
      </c>
      <c r="H1" s="1" t="s">
        <v>16</v>
      </c>
      <c r="I1" s="1" t="s">
        <v>19</v>
      </c>
      <c r="J1" s="1" t="s">
        <v>18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38</v>
      </c>
      <c r="W1" s="1" t="s">
        <v>34</v>
      </c>
      <c r="X1" s="1" t="s">
        <v>31</v>
      </c>
      <c r="Y1" s="1" t="s">
        <v>32</v>
      </c>
      <c r="Z1" s="1" t="s">
        <v>33</v>
      </c>
    </row>
    <row r="2" spans="1:26" x14ac:dyDescent="0.25">
      <c r="A2" s="5" t="s">
        <v>4</v>
      </c>
      <c r="B2">
        <v>1</v>
      </c>
      <c r="C2">
        <v>1</v>
      </c>
      <c r="D2">
        <v>28</v>
      </c>
      <c r="E2">
        <v>163.1</v>
      </c>
      <c r="F2" t="s">
        <v>40</v>
      </c>
      <c r="G2">
        <v>59</v>
      </c>
      <c r="H2">
        <v>2.83</v>
      </c>
      <c r="I2">
        <v>8.218</v>
      </c>
      <c r="J2">
        <v>0.34</v>
      </c>
      <c r="K2">
        <v>11.65</v>
      </c>
      <c r="L2">
        <v>15.78</v>
      </c>
      <c r="M2">
        <v>1.1299999999999999</v>
      </c>
      <c r="N2">
        <v>99.5</v>
      </c>
      <c r="O2">
        <v>85.5</v>
      </c>
      <c r="P2">
        <v>9.4</v>
      </c>
      <c r="Q2">
        <v>1.79</v>
      </c>
      <c r="R2">
        <f>P2/S2</f>
        <v>1.8042226487523993</v>
      </c>
      <c r="S2">
        <v>5.21</v>
      </c>
      <c r="T2">
        <v>4.37</v>
      </c>
      <c r="U2">
        <v>9.69</v>
      </c>
      <c r="V2">
        <v>4.4800000000000004</v>
      </c>
      <c r="W2">
        <f>T2/V2*100</f>
        <v>97.544642857142847</v>
      </c>
      <c r="X2" t="s">
        <v>35</v>
      </c>
      <c r="Y2">
        <v>136</v>
      </c>
      <c r="Z2">
        <v>90.5</v>
      </c>
    </row>
    <row r="3" spans="1:26" x14ac:dyDescent="0.25">
      <c r="A3" t="s">
        <v>4</v>
      </c>
      <c r="B3">
        <v>1</v>
      </c>
      <c r="C3">
        <v>3</v>
      </c>
      <c r="D3">
        <v>28</v>
      </c>
      <c r="E3">
        <v>163.1</v>
      </c>
      <c r="F3" t="s">
        <v>40</v>
      </c>
      <c r="G3">
        <v>59</v>
      </c>
      <c r="H3">
        <v>3.15</v>
      </c>
      <c r="I3">
        <v>3.6219999999999999</v>
      </c>
      <c r="J3">
        <v>0.19</v>
      </c>
      <c r="K3">
        <v>6.62</v>
      </c>
      <c r="L3">
        <v>28.84</v>
      </c>
      <c r="M3">
        <v>1.19</v>
      </c>
      <c r="N3">
        <v>98</v>
      </c>
      <c r="O3">
        <v>87</v>
      </c>
      <c r="P3">
        <v>10.029999999999999</v>
      </c>
      <c r="Q3">
        <v>1.82</v>
      </c>
      <c r="R3">
        <f>P3/S3</f>
        <v>1.8539741219963031</v>
      </c>
      <c r="S3">
        <v>5.41</v>
      </c>
      <c r="T3">
        <v>4.3499999999999996</v>
      </c>
      <c r="U3">
        <v>9.9499999999999993</v>
      </c>
      <c r="V3">
        <v>4.4800000000000004</v>
      </c>
      <c r="W3">
        <f>(T3/V3)*100</f>
        <v>97.098214285714263</v>
      </c>
      <c r="X3" t="s">
        <v>35</v>
      </c>
      <c r="Y3">
        <v>135</v>
      </c>
      <c r="Z3">
        <v>99</v>
      </c>
    </row>
    <row r="4" spans="1:26" x14ac:dyDescent="0.25">
      <c r="A4" t="s">
        <v>4</v>
      </c>
      <c r="B4">
        <v>2</v>
      </c>
      <c r="C4">
        <v>2</v>
      </c>
      <c r="D4">
        <v>28</v>
      </c>
      <c r="E4">
        <v>163.1</v>
      </c>
      <c r="F4" t="s">
        <v>40</v>
      </c>
      <c r="G4">
        <v>59</v>
      </c>
      <c r="H4">
        <v>3.24</v>
      </c>
      <c r="I4">
        <v>3.9649999999999999</v>
      </c>
      <c r="J4">
        <v>0.86</v>
      </c>
      <c r="K4">
        <v>14.19</v>
      </c>
      <c r="L4">
        <v>6.7169999999999996</v>
      </c>
      <c r="M4">
        <v>1.3</v>
      </c>
      <c r="N4">
        <v>99.5</v>
      </c>
      <c r="O4">
        <v>90</v>
      </c>
      <c r="P4">
        <v>10.039999999999999</v>
      </c>
      <c r="Q4">
        <v>2.0699999999999998</v>
      </c>
      <c r="R4">
        <f t="shared" ref="R4:R43" si="0">P4/S4</f>
        <v>1.9270633397312857</v>
      </c>
      <c r="S4">
        <v>5.21</v>
      </c>
      <c r="T4">
        <v>4.1500000000000004</v>
      </c>
      <c r="U4">
        <v>10.050000000000001</v>
      </c>
      <c r="V4">
        <v>4.4800000000000004</v>
      </c>
      <c r="W4">
        <f>T4/V4*100</f>
        <v>92.633928571428569</v>
      </c>
      <c r="X4" t="s">
        <v>35</v>
      </c>
      <c r="Y4">
        <v>117</v>
      </c>
      <c r="Z4">
        <v>79</v>
      </c>
    </row>
    <row r="5" spans="1:26" x14ac:dyDescent="0.25">
      <c r="A5" t="s">
        <v>4</v>
      </c>
      <c r="B5">
        <v>2</v>
      </c>
      <c r="C5">
        <v>4</v>
      </c>
      <c r="D5">
        <v>28</v>
      </c>
      <c r="E5">
        <v>163.1</v>
      </c>
      <c r="F5" t="s">
        <v>40</v>
      </c>
      <c r="G5">
        <v>59</v>
      </c>
      <c r="H5">
        <v>4.7300000000000004</v>
      </c>
      <c r="I5">
        <v>0.19</v>
      </c>
      <c r="J5">
        <v>1.7709999999999999</v>
      </c>
      <c r="K5">
        <v>30.67</v>
      </c>
      <c r="L5">
        <v>9.7100000000000009</v>
      </c>
      <c r="M5">
        <v>1.282</v>
      </c>
      <c r="O5">
        <v>84</v>
      </c>
      <c r="P5">
        <v>10.63</v>
      </c>
      <c r="Q5">
        <v>1.97</v>
      </c>
      <c r="R5">
        <f t="shared" si="0"/>
        <v>2.068093385214008</v>
      </c>
      <c r="S5">
        <v>5.14</v>
      </c>
      <c r="T5">
        <v>3.03</v>
      </c>
      <c r="U5">
        <v>9.9499999999999993</v>
      </c>
      <c r="V5">
        <v>4.4800000000000004</v>
      </c>
      <c r="W5">
        <f>(T5/V5)*100</f>
        <v>67.633928571428555</v>
      </c>
      <c r="X5" t="s">
        <v>36</v>
      </c>
      <c r="Y5">
        <v>204</v>
      </c>
      <c r="Z5">
        <v>145</v>
      </c>
    </row>
    <row r="6" spans="1:26" x14ac:dyDescent="0.25">
      <c r="A6" s="5" t="s">
        <v>5</v>
      </c>
      <c r="B6">
        <v>1</v>
      </c>
      <c r="C6">
        <v>1</v>
      </c>
      <c r="D6">
        <v>18</v>
      </c>
      <c r="E6">
        <v>172</v>
      </c>
      <c r="F6" t="s">
        <v>40</v>
      </c>
      <c r="G6">
        <v>71.2</v>
      </c>
      <c r="H6">
        <v>3.88</v>
      </c>
      <c r="I6">
        <v>9.58</v>
      </c>
      <c r="J6">
        <v>0.76</v>
      </c>
      <c r="K6">
        <v>7.96</v>
      </c>
      <c r="L6" s="2">
        <v>47.33</v>
      </c>
      <c r="M6">
        <v>1</v>
      </c>
      <c r="N6">
        <v>97.5</v>
      </c>
      <c r="O6">
        <v>71.5</v>
      </c>
      <c r="P6">
        <v>9.4700000000000006</v>
      </c>
      <c r="Q6">
        <v>1.92</v>
      </c>
      <c r="R6">
        <f t="shared" si="0"/>
        <v>1.842412451361868</v>
      </c>
      <c r="S6">
        <v>5.14</v>
      </c>
      <c r="T6">
        <v>4.21</v>
      </c>
      <c r="U6">
        <v>10</v>
      </c>
      <c r="V6">
        <v>4.53</v>
      </c>
      <c r="W6">
        <f t="shared" ref="W6" si="1">T6/V6*100</f>
        <v>92.935982339955842</v>
      </c>
      <c r="X6" t="s">
        <v>35</v>
      </c>
      <c r="Y6">
        <v>118.5</v>
      </c>
      <c r="Z6">
        <v>78</v>
      </c>
    </row>
    <row r="7" spans="1:26" x14ac:dyDescent="0.25">
      <c r="A7" t="s">
        <v>5</v>
      </c>
      <c r="B7">
        <v>1</v>
      </c>
      <c r="C7">
        <v>4</v>
      </c>
      <c r="D7">
        <v>18</v>
      </c>
      <c r="E7">
        <v>172</v>
      </c>
      <c r="F7" t="s">
        <v>40</v>
      </c>
      <c r="G7">
        <v>71.2</v>
      </c>
      <c r="H7">
        <v>5.359</v>
      </c>
      <c r="I7">
        <v>11.84</v>
      </c>
      <c r="J7">
        <v>1.5880000000000001</v>
      </c>
      <c r="K7">
        <v>17.34</v>
      </c>
      <c r="L7">
        <v>11.96</v>
      </c>
      <c r="M7">
        <v>1.661</v>
      </c>
      <c r="P7">
        <v>11.12</v>
      </c>
      <c r="Q7">
        <v>2.48</v>
      </c>
      <c r="R7">
        <f t="shared" si="0"/>
        <v>2.381156316916488</v>
      </c>
      <c r="S7">
        <v>4.67</v>
      </c>
      <c r="T7">
        <v>3.37</v>
      </c>
      <c r="U7">
        <v>10.25</v>
      </c>
      <c r="V7">
        <v>4.53</v>
      </c>
      <c r="W7">
        <f t="shared" ref="W7" si="2">(T7/V7)*100</f>
        <v>74.392935982339964</v>
      </c>
      <c r="X7" t="s">
        <v>36</v>
      </c>
      <c r="Y7">
        <v>162</v>
      </c>
      <c r="Z7">
        <v>139</v>
      </c>
    </row>
    <row r="8" spans="1:26" x14ac:dyDescent="0.25">
      <c r="A8" t="s">
        <v>5</v>
      </c>
      <c r="B8">
        <v>2</v>
      </c>
      <c r="C8">
        <v>3</v>
      </c>
      <c r="D8">
        <v>18</v>
      </c>
      <c r="E8">
        <v>172</v>
      </c>
      <c r="F8" t="s">
        <v>40</v>
      </c>
      <c r="G8">
        <v>71.2</v>
      </c>
      <c r="H8">
        <v>3.57</v>
      </c>
      <c r="I8">
        <v>6.8029999999999999</v>
      </c>
      <c r="J8">
        <v>0.46</v>
      </c>
      <c r="K8">
        <v>5.21</v>
      </c>
      <c r="L8">
        <v>19.920000000000002</v>
      </c>
      <c r="M8">
        <v>1.75</v>
      </c>
      <c r="N8">
        <v>98</v>
      </c>
      <c r="O8">
        <v>81</v>
      </c>
      <c r="P8">
        <v>10.210000000000001</v>
      </c>
      <c r="Q8">
        <v>1.96</v>
      </c>
      <c r="R8">
        <f t="shared" si="0"/>
        <v>1.9155722326454034</v>
      </c>
      <c r="S8">
        <v>5.33</v>
      </c>
      <c r="T8">
        <v>4.49</v>
      </c>
      <c r="U8">
        <v>10.9</v>
      </c>
      <c r="V8">
        <v>4.53</v>
      </c>
      <c r="W8">
        <f t="shared" ref="W8" si="3">T8/V8*100</f>
        <v>99.116997792494473</v>
      </c>
      <c r="X8" t="s">
        <v>35</v>
      </c>
      <c r="Y8">
        <v>144</v>
      </c>
      <c r="Z8">
        <v>94</v>
      </c>
    </row>
    <row r="9" spans="1:26" s="2" customFormat="1" x14ac:dyDescent="0.25">
      <c r="A9" t="s">
        <v>5</v>
      </c>
      <c r="B9" s="2">
        <v>2</v>
      </c>
      <c r="C9" s="2">
        <v>2</v>
      </c>
      <c r="D9" s="2">
        <v>18</v>
      </c>
      <c r="E9" s="2">
        <v>172</v>
      </c>
      <c r="F9" s="2" t="s">
        <v>40</v>
      </c>
      <c r="G9" s="2">
        <v>71.2</v>
      </c>
      <c r="H9" s="2">
        <v>4.8899999999999997</v>
      </c>
      <c r="I9" s="2">
        <v>8.0429999999999993</v>
      </c>
      <c r="J9" s="2">
        <v>1.33</v>
      </c>
      <c r="K9" s="2">
        <v>10.95</v>
      </c>
      <c r="L9" s="2">
        <v>31.37</v>
      </c>
      <c r="M9" s="2">
        <v>1.19</v>
      </c>
      <c r="N9" s="2">
        <v>99.5</v>
      </c>
      <c r="O9" s="2">
        <v>65.5</v>
      </c>
      <c r="P9" s="2">
        <v>11.96</v>
      </c>
      <c r="Q9" s="2">
        <v>2.44</v>
      </c>
      <c r="R9" s="2">
        <f t="shared" si="0"/>
        <v>2.3920000000000003</v>
      </c>
      <c r="S9" s="2">
        <v>5</v>
      </c>
      <c r="T9" s="2">
        <v>4.03</v>
      </c>
      <c r="U9" s="2">
        <v>10.75</v>
      </c>
      <c r="V9" s="2">
        <v>4.53</v>
      </c>
      <c r="W9" s="2">
        <f t="shared" ref="W9" si="4">(T9/V9)*100</f>
        <v>88.962472406181021</v>
      </c>
      <c r="X9" s="2" t="s">
        <v>35</v>
      </c>
      <c r="Y9" s="2">
        <v>122</v>
      </c>
      <c r="Z9" s="2">
        <v>73.5</v>
      </c>
    </row>
    <row r="10" spans="1:26" x14ac:dyDescent="0.25">
      <c r="A10" s="5" t="s">
        <v>6</v>
      </c>
      <c r="B10">
        <v>1</v>
      </c>
      <c r="C10">
        <v>1</v>
      </c>
      <c r="D10">
        <v>26</v>
      </c>
      <c r="E10">
        <v>160.4</v>
      </c>
      <c r="F10" t="s">
        <v>40</v>
      </c>
      <c r="G10">
        <v>64.099999999999994</v>
      </c>
      <c r="H10">
        <v>2.73</v>
      </c>
      <c r="I10">
        <v>5.3940000000000001</v>
      </c>
      <c r="J10">
        <v>0.09</v>
      </c>
      <c r="K10">
        <v>5.72</v>
      </c>
      <c r="L10">
        <v>14.56</v>
      </c>
      <c r="M10">
        <v>0.71</v>
      </c>
      <c r="N10">
        <v>98</v>
      </c>
      <c r="O10">
        <v>72</v>
      </c>
      <c r="P10">
        <v>7.96</v>
      </c>
      <c r="Q10">
        <v>1.68</v>
      </c>
      <c r="R10">
        <f t="shared" si="0"/>
        <v>1.722943722943723</v>
      </c>
      <c r="S10">
        <v>4.62</v>
      </c>
      <c r="T10">
        <v>3.47</v>
      </c>
      <c r="U10">
        <v>10</v>
      </c>
      <c r="V10">
        <v>3.77</v>
      </c>
      <c r="W10">
        <f t="shared" ref="W10" si="5">T10/V10*100</f>
        <v>92.042440318302383</v>
      </c>
      <c r="X10" t="s">
        <v>37</v>
      </c>
      <c r="Y10">
        <v>122</v>
      </c>
      <c r="Z10">
        <v>73</v>
      </c>
    </row>
    <row r="11" spans="1:26" x14ac:dyDescent="0.25">
      <c r="A11" t="s">
        <v>6</v>
      </c>
      <c r="B11">
        <v>1</v>
      </c>
      <c r="C11">
        <v>4</v>
      </c>
      <c r="D11">
        <v>26</v>
      </c>
      <c r="E11">
        <v>160.4</v>
      </c>
      <c r="F11" t="s">
        <v>40</v>
      </c>
      <c r="G11">
        <v>64.099999999999994</v>
      </c>
      <c r="H11">
        <v>3.6349999999999998</v>
      </c>
      <c r="I11">
        <v>5.0199999999999996</v>
      </c>
      <c r="J11">
        <v>-0.189</v>
      </c>
      <c r="K11">
        <v>2.637</v>
      </c>
      <c r="L11">
        <v>17.670000000000002</v>
      </c>
      <c r="M11">
        <v>1.2789999999999999</v>
      </c>
      <c r="N11">
        <v>99.5</v>
      </c>
      <c r="O11">
        <v>83</v>
      </c>
      <c r="P11">
        <v>10.28</v>
      </c>
      <c r="Q11">
        <v>2.37</v>
      </c>
      <c r="R11">
        <f t="shared" si="0"/>
        <v>2.4302600472813234</v>
      </c>
      <c r="S11">
        <v>4.2300000000000004</v>
      </c>
      <c r="T11">
        <v>2.7</v>
      </c>
      <c r="U11">
        <v>10.1</v>
      </c>
      <c r="V11">
        <v>3.77</v>
      </c>
      <c r="W11">
        <f t="shared" ref="W11" si="6">(T11/V11)*100</f>
        <v>71.618037135278527</v>
      </c>
      <c r="X11" t="s">
        <v>36</v>
      </c>
      <c r="Y11">
        <v>201</v>
      </c>
      <c r="Z11">
        <v>143</v>
      </c>
    </row>
    <row r="12" spans="1:26" x14ac:dyDescent="0.25">
      <c r="A12" t="s">
        <v>6</v>
      </c>
      <c r="B12">
        <v>2</v>
      </c>
      <c r="C12">
        <v>3</v>
      </c>
      <c r="D12">
        <v>26</v>
      </c>
      <c r="E12">
        <v>160.4</v>
      </c>
      <c r="F12" t="s">
        <v>40</v>
      </c>
      <c r="G12">
        <v>64.099999999999994</v>
      </c>
      <c r="H12">
        <v>2.86</v>
      </c>
      <c r="I12">
        <v>5.1760000000000002</v>
      </c>
      <c r="J12">
        <v>0.08</v>
      </c>
      <c r="K12">
        <v>4.28</v>
      </c>
      <c r="L12">
        <v>12.52</v>
      </c>
      <c r="M12">
        <v>0.85</v>
      </c>
      <c r="N12">
        <v>98.5</v>
      </c>
      <c r="O12">
        <v>69</v>
      </c>
      <c r="P12">
        <v>8.48</v>
      </c>
      <c r="Q12">
        <v>1.69</v>
      </c>
      <c r="R12">
        <f t="shared" si="0"/>
        <v>1.6858846918489065</v>
      </c>
      <c r="S12">
        <v>5.03</v>
      </c>
      <c r="T12">
        <v>3.75</v>
      </c>
      <c r="U12">
        <v>11.15</v>
      </c>
      <c r="V12">
        <v>3.77</v>
      </c>
      <c r="W12">
        <f t="shared" ref="W12" si="7">T12/V12*100</f>
        <v>99.469496021220166</v>
      </c>
      <c r="X12" t="s">
        <v>35</v>
      </c>
      <c r="Y12">
        <v>138</v>
      </c>
      <c r="Z12">
        <v>85</v>
      </c>
    </row>
    <row r="13" spans="1:26" x14ac:dyDescent="0.25">
      <c r="A13" t="s">
        <v>6</v>
      </c>
      <c r="B13">
        <v>2</v>
      </c>
      <c r="C13">
        <v>2</v>
      </c>
      <c r="D13">
        <v>26</v>
      </c>
      <c r="E13">
        <v>160.4</v>
      </c>
      <c r="F13" t="s">
        <v>40</v>
      </c>
      <c r="G13">
        <v>64.099999999999994</v>
      </c>
      <c r="H13">
        <v>4.04</v>
      </c>
      <c r="I13">
        <v>5.1760000000000002</v>
      </c>
      <c r="J13">
        <v>1.1499999999999999</v>
      </c>
      <c r="K13">
        <v>13.5</v>
      </c>
      <c r="L13">
        <v>12.52</v>
      </c>
      <c r="M13">
        <v>0.73</v>
      </c>
      <c r="N13">
        <v>98</v>
      </c>
      <c r="O13">
        <v>64.5</v>
      </c>
      <c r="P13">
        <v>11.62</v>
      </c>
      <c r="Q13">
        <v>2.31</v>
      </c>
      <c r="R13">
        <f t="shared" si="0"/>
        <v>2.3958762886597937</v>
      </c>
      <c r="S13">
        <v>4.8499999999999996</v>
      </c>
      <c r="T13">
        <v>3.51</v>
      </c>
      <c r="U13">
        <v>10.85</v>
      </c>
      <c r="V13">
        <v>3.77</v>
      </c>
      <c r="W13">
        <f t="shared" ref="W13" si="8">(T13/V13)*100</f>
        <v>93.103448275862064</v>
      </c>
      <c r="X13" t="s">
        <v>35</v>
      </c>
      <c r="Y13">
        <v>126</v>
      </c>
      <c r="Z13">
        <v>64</v>
      </c>
    </row>
    <row r="14" spans="1:26" x14ac:dyDescent="0.25">
      <c r="A14" s="5" t="s">
        <v>7</v>
      </c>
      <c r="B14">
        <v>1</v>
      </c>
      <c r="C14">
        <v>1</v>
      </c>
      <c r="D14">
        <v>19</v>
      </c>
      <c r="E14">
        <v>173.1</v>
      </c>
      <c r="F14" t="s">
        <v>40</v>
      </c>
      <c r="G14">
        <v>64.7</v>
      </c>
      <c r="H14">
        <v>3.63</v>
      </c>
      <c r="I14">
        <v>13.05</v>
      </c>
      <c r="J14">
        <v>-0.08</v>
      </c>
      <c r="K14">
        <v>2.87</v>
      </c>
      <c r="L14">
        <v>17.239999999999998</v>
      </c>
      <c r="M14">
        <v>0.93</v>
      </c>
      <c r="N14">
        <v>97</v>
      </c>
      <c r="O14">
        <v>105</v>
      </c>
      <c r="P14">
        <v>10.050000000000001</v>
      </c>
      <c r="Q14">
        <v>1.68</v>
      </c>
      <c r="R14">
        <f t="shared" si="0"/>
        <v>1.675</v>
      </c>
      <c r="S14">
        <v>6</v>
      </c>
      <c r="T14">
        <v>4.6500000000000004</v>
      </c>
      <c r="U14">
        <v>10.5</v>
      </c>
      <c r="V14">
        <v>4.6500000000000004</v>
      </c>
      <c r="W14">
        <f t="shared" ref="W14" si="9">T14/V14*100</f>
        <v>100</v>
      </c>
      <c r="X14" t="s">
        <v>37</v>
      </c>
      <c r="Y14">
        <v>133.5</v>
      </c>
      <c r="Z14">
        <v>86.5</v>
      </c>
    </row>
    <row r="15" spans="1:26" s="2" customFormat="1" x14ac:dyDescent="0.25">
      <c r="A15" s="2" t="s">
        <v>7</v>
      </c>
      <c r="B15" s="2">
        <v>1</v>
      </c>
      <c r="C15" s="2">
        <v>3</v>
      </c>
      <c r="D15" s="2">
        <v>19</v>
      </c>
      <c r="E15" s="2">
        <v>173.1</v>
      </c>
      <c r="F15" s="2" t="s">
        <v>40</v>
      </c>
      <c r="G15" s="2">
        <v>64.7</v>
      </c>
      <c r="H15" s="2">
        <v>3.75</v>
      </c>
      <c r="I15" s="2">
        <v>6.2149999999999999</v>
      </c>
      <c r="J15" s="2">
        <v>-7.0000000000000007E-2</v>
      </c>
      <c r="K15" s="2">
        <v>2.14</v>
      </c>
      <c r="L15" s="2">
        <v>5.5819999999999999</v>
      </c>
      <c r="M15" s="2">
        <v>1.02</v>
      </c>
      <c r="N15" s="2">
        <v>98.5</v>
      </c>
      <c r="O15" s="2">
        <v>71.5</v>
      </c>
      <c r="P15" s="2">
        <v>10.42</v>
      </c>
      <c r="Q15" s="2">
        <v>1.93</v>
      </c>
      <c r="R15" s="2">
        <f t="shared" si="0"/>
        <v>1.9225092250922509</v>
      </c>
      <c r="S15" s="2">
        <v>5.42</v>
      </c>
      <c r="T15" s="2">
        <v>4.41</v>
      </c>
      <c r="U15" s="2">
        <v>11.1</v>
      </c>
      <c r="V15" s="2">
        <v>4.6500000000000004</v>
      </c>
      <c r="W15" s="2">
        <f t="shared" ref="W15" si="10">(T15/V15)*100</f>
        <v>94.838709677419359</v>
      </c>
      <c r="X15" s="2" t="s">
        <v>35</v>
      </c>
      <c r="Y15" s="2">
        <v>144.4</v>
      </c>
      <c r="Z15" s="2">
        <v>90.4</v>
      </c>
    </row>
    <row r="16" spans="1:26" x14ac:dyDescent="0.25">
      <c r="A16" t="s">
        <v>7</v>
      </c>
      <c r="B16">
        <v>2</v>
      </c>
      <c r="C16">
        <v>2</v>
      </c>
      <c r="D16">
        <v>19</v>
      </c>
      <c r="E16">
        <v>173.1</v>
      </c>
      <c r="F16" t="s">
        <v>40</v>
      </c>
      <c r="G16">
        <v>64.7</v>
      </c>
      <c r="H16">
        <v>4.84</v>
      </c>
      <c r="I16">
        <v>10.72</v>
      </c>
      <c r="J16">
        <v>0.87</v>
      </c>
      <c r="K16">
        <v>7.56</v>
      </c>
      <c r="L16">
        <v>39.92</v>
      </c>
      <c r="M16">
        <v>0.9</v>
      </c>
      <c r="N16">
        <v>98.5</v>
      </c>
      <c r="O16">
        <v>81.5</v>
      </c>
      <c r="P16">
        <v>10.98</v>
      </c>
      <c r="Q16">
        <v>1.96</v>
      </c>
      <c r="R16">
        <f t="shared" si="0"/>
        <v>1.9748201438848922</v>
      </c>
      <c r="S16">
        <v>5.56</v>
      </c>
      <c r="T16">
        <v>4.4800000000000004</v>
      </c>
      <c r="U16">
        <v>11.05</v>
      </c>
      <c r="V16">
        <v>4.6500000000000004</v>
      </c>
      <c r="W16">
        <f t="shared" ref="W16" si="11">T16/V16*100</f>
        <v>96.344086021505376</v>
      </c>
      <c r="X16" t="s">
        <v>35</v>
      </c>
      <c r="Y16">
        <v>127.5</v>
      </c>
      <c r="Z16">
        <v>74</v>
      </c>
    </row>
    <row r="17" spans="1:26" x14ac:dyDescent="0.25">
      <c r="A17" s="2" t="s">
        <v>7</v>
      </c>
      <c r="B17">
        <v>2</v>
      </c>
      <c r="C17">
        <v>4</v>
      </c>
      <c r="D17">
        <v>19</v>
      </c>
      <c r="E17">
        <v>173.1</v>
      </c>
      <c r="F17" t="s">
        <v>40</v>
      </c>
      <c r="G17">
        <v>64.7</v>
      </c>
      <c r="H17">
        <v>4.75</v>
      </c>
      <c r="I17">
        <v>7.4509999999999996</v>
      </c>
      <c r="J17">
        <v>0.156</v>
      </c>
      <c r="K17">
        <v>13.942</v>
      </c>
      <c r="L17">
        <v>23.98</v>
      </c>
      <c r="M17">
        <v>0.89</v>
      </c>
      <c r="N17">
        <v>98</v>
      </c>
      <c r="O17">
        <v>110</v>
      </c>
      <c r="P17">
        <v>10.56</v>
      </c>
      <c r="Q17">
        <v>2.12</v>
      </c>
      <c r="R17">
        <f t="shared" si="0"/>
        <v>2.1376518218623479</v>
      </c>
      <c r="S17">
        <v>4.9400000000000004</v>
      </c>
      <c r="T17">
        <v>3.52</v>
      </c>
      <c r="U17">
        <v>10.75</v>
      </c>
      <c r="V17">
        <v>4.6500000000000004</v>
      </c>
      <c r="W17">
        <f t="shared" ref="W17" si="12">(T17/V17)*100</f>
        <v>75.6989247311828</v>
      </c>
      <c r="X17" t="s">
        <v>36</v>
      </c>
    </row>
    <row r="18" spans="1:26" s="2" customFormat="1" x14ac:dyDescent="0.25">
      <c r="A18" s="5" t="s">
        <v>8</v>
      </c>
      <c r="B18" s="2">
        <v>1</v>
      </c>
      <c r="C18" s="2">
        <v>1</v>
      </c>
      <c r="D18" s="2">
        <v>19</v>
      </c>
      <c r="E18" s="2">
        <v>159.4</v>
      </c>
      <c r="F18" t="s">
        <v>40</v>
      </c>
      <c r="G18" s="2">
        <v>52.4</v>
      </c>
      <c r="H18" s="2">
        <v>2.81</v>
      </c>
      <c r="I18" s="2">
        <v>2.6120000000000001</v>
      </c>
      <c r="J18" s="2">
        <v>0.06</v>
      </c>
      <c r="K18" s="2">
        <v>4.96</v>
      </c>
      <c r="L18" s="2">
        <v>5.2279999999999998</v>
      </c>
      <c r="M18" s="2">
        <v>1.27</v>
      </c>
      <c r="N18" s="2">
        <v>96</v>
      </c>
      <c r="O18" s="2">
        <v>97.5</v>
      </c>
      <c r="P18" s="2">
        <v>8.35</v>
      </c>
      <c r="Q18" s="2">
        <v>1.72</v>
      </c>
      <c r="R18" s="2">
        <f t="shared" si="0"/>
        <v>1.704081632653061</v>
      </c>
      <c r="S18" s="2">
        <v>4.9000000000000004</v>
      </c>
      <c r="T18" s="2">
        <v>4.13</v>
      </c>
      <c r="U18" s="2">
        <v>10.7</v>
      </c>
      <c r="V18" s="2">
        <v>4.16</v>
      </c>
      <c r="W18" s="2">
        <f t="shared" ref="W18" si="13">T18/V18*100</f>
        <v>99.278846153846146</v>
      </c>
      <c r="X18" s="2" t="s">
        <v>35</v>
      </c>
      <c r="Y18" s="2">
        <v>113</v>
      </c>
      <c r="Z18" s="2">
        <v>72.5</v>
      </c>
    </row>
    <row r="19" spans="1:26" x14ac:dyDescent="0.25">
      <c r="A19" s="2" t="s">
        <v>8</v>
      </c>
      <c r="B19">
        <v>1</v>
      </c>
      <c r="C19">
        <v>2</v>
      </c>
      <c r="D19">
        <v>19</v>
      </c>
      <c r="E19">
        <v>159.4</v>
      </c>
      <c r="F19" t="s">
        <v>40</v>
      </c>
      <c r="G19">
        <v>52.4</v>
      </c>
      <c r="H19">
        <v>4.03</v>
      </c>
      <c r="I19" s="2">
        <v>6.05</v>
      </c>
      <c r="J19">
        <v>0.52</v>
      </c>
      <c r="K19">
        <v>8.83</v>
      </c>
      <c r="L19" s="2">
        <v>13.29</v>
      </c>
      <c r="M19">
        <v>0.96</v>
      </c>
      <c r="N19">
        <v>95</v>
      </c>
      <c r="O19">
        <v>95</v>
      </c>
      <c r="P19">
        <v>10.7</v>
      </c>
      <c r="Q19">
        <v>2.17</v>
      </c>
      <c r="R19">
        <f t="shared" si="0"/>
        <v>2.1314741035856573</v>
      </c>
      <c r="S19">
        <v>5.0199999999999996</v>
      </c>
      <c r="T19">
        <v>3.8</v>
      </c>
      <c r="U19">
        <v>10.199999999999999</v>
      </c>
      <c r="V19">
        <v>4.16</v>
      </c>
      <c r="W19">
        <f t="shared" ref="W19" si="14">(T19/V19)*100</f>
        <v>91.34615384615384</v>
      </c>
      <c r="X19" t="s">
        <v>39</v>
      </c>
      <c r="Y19">
        <v>92</v>
      </c>
      <c r="Z19">
        <v>50</v>
      </c>
    </row>
    <row r="20" spans="1:26" x14ac:dyDescent="0.25">
      <c r="A20" s="2" t="s">
        <v>8</v>
      </c>
      <c r="B20">
        <v>2</v>
      </c>
      <c r="C20">
        <v>3</v>
      </c>
      <c r="D20">
        <v>19</v>
      </c>
      <c r="E20">
        <v>159.4</v>
      </c>
      <c r="F20" t="s">
        <v>40</v>
      </c>
      <c r="G20">
        <v>52.4</v>
      </c>
      <c r="H20">
        <v>4.1559999999999997</v>
      </c>
      <c r="I20" s="2">
        <v>5</v>
      </c>
      <c r="J20" s="2">
        <v>0.496</v>
      </c>
      <c r="K20" s="2">
        <v>7.7160000000000002</v>
      </c>
      <c r="L20" s="2">
        <v>1.74</v>
      </c>
      <c r="M20">
        <f>(1.531+1.737)/2</f>
        <v>1.6339999999999999</v>
      </c>
      <c r="N20">
        <v>97.5</v>
      </c>
      <c r="O20">
        <v>77.5</v>
      </c>
      <c r="P20">
        <v>9.94</v>
      </c>
      <c r="Q20">
        <v>1.91</v>
      </c>
      <c r="R20">
        <f t="shared" si="0"/>
        <v>1.9115384615384614</v>
      </c>
      <c r="S20">
        <v>5.2</v>
      </c>
      <c r="T20">
        <v>3.87</v>
      </c>
      <c r="U20">
        <v>10.35</v>
      </c>
      <c r="V20">
        <v>4.16</v>
      </c>
      <c r="W20">
        <f>T20/V20*100</f>
        <v>93.02884615384616</v>
      </c>
      <c r="X20" t="s">
        <v>35</v>
      </c>
      <c r="Y20">
        <v>112</v>
      </c>
      <c r="Z20">
        <v>66</v>
      </c>
    </row>
    <row r="21" spans="1:26" x14ac:dyDescent="0.25">
      <c r="A21" s="2" t="s">
        <v>8</v>
      </c>
      <c r="B21">
        <v>2</v>
      </c>
      <c r="C21">
        <v>4</v>
      </c>
      <c r="D21">
        <v>19</v>
      </c>
      <c r="E21">
        <v>159.4</v>
      </c>
      <c r="F21" t="s">
        <v>40</v>
      </c>
      <c r="G21">
        <v>52.4</v>
      </c>
      <c r="H21">
        <v>3.218</v>
      </c>
      <c r="I21">
        <v>11.55</v>
      </c>
      <c r="J21">
        <v>0.18</v>
      </c>
      <c r="K21">
        <v>3.6709999999999998</v>
      </c>
      <c r="L21">
        <v>32.049999999999997</v>
      </c>
      <c r="M21">
        <v>1.5740000000000001</v>
      </c>
      <c r="N21">
        <v>96</v>
      </c>
      <c r="O21">
        <v>89</v>
      </c>
      <c r="P21">
        <v>11.66</v>
      </c>
      <c r="Q21">
        <v>2.38</v>
      </c>
      <c r="R21">
        <f t="shared" si="0"/>
        <v>2.3991769547325101</v>
      </c>
      <c r="S21">
        <v>4.8600000000000003</v>
      </c>
      <c r="T21">
        <v>3.39</v>
      </c>
      <c r="U21">
        <v>10.85</v>
      </c>
      <c r="V21">
        <v>4.16</v>
      </c>
      <c r="W21">
        <f t="shared" ref="W21" si="15">T21/V21*100</f>
        <v>81.490384615384613</v>
      </c>
      <c r="X21" t="s">
        <v>36</v>
      </c>
      <c r="Y21">
        <v>156</v>
      </c>
      <c r="Z21">
        <v>113</v>
      </c>
    </row>
    <row r="22" spans="1:26" x14ac:dyDescent="0.25">
      <c r="A22" s="5" t="s">
        <v>9</v>
      </c>
      <c r="B22">
        <v>1</v>
      </c>
      <c r="C22">
        <v>1</v>
      </c>
      <c r="D22">
        <v>27</v>
      </c>
      <c r="E22">
        <v>157</v>
      </c>
      <c r="F22" t="s">
        <v>40</v>
      </c>
      <c r="G22">
        <v>58.9</v>
      </c>
      <c r="H22">
        <v>3.35</v>
      </c>
      <c r="I22">
        <v>7.7279999999999998</v>
      </c>
      <c r="J22">
        <v>0.19</v>
      </c>
      <c r="K22">
        <v>5.27</v>
      </c>
      <c r="L22">
        <v>14.91</v>
      </c>
      <c r="M22">
        <v>0.61</v>
      </c>
      <c r="N22">
        <v>98</v>
      </c>
      <c r="O22">
        <v>70.5</v>
      </c>
      <c r="P22">
        <v>8.27</v>
      </c>
      <c r="Q22">
        <v>1.75</v>
      </c>
      <c r="R22">
        <f t="shared" si="0"/>
        <v>1.7746781115879826</v>
      </c>
      <c r="S22">
        <v>4.66</v>
      </c>
      <c r="T22">
        <v>3.98</v>
      </c>
      <c r="U22">
        <v>10.85</v>
      </c>
      <c r="V22">
        <v>4.01</v>
      </c>
      <c r="W22">
        <f t="shared" ref="W22" si="16">T22/V22*100</f>
        <v>99.251870324189525</v>
      </c>
      <c r="X22" t="s">
        <v>35</v>
      </c>
      <c r="Y22">
        <v>119</v>
      </c>
      <c r="Z22">
        <v>79</v>
      </c>
    </row>
    <row r="23" spans="1:26" x14ac:dyDescent="0.25">
      <c r="A23" t="s">
        <v>9</v>
      </c>
      <c r="B23">
        <v>1</v>
      </c>
      <c r="C23">
        <v>2</v>
      </c>
      <c r="D23">
        <v>27</v>
      </c>
      <c r="E23">
        <v>157</v>
      </c>
      <c r="F23" t="s">
        <v>40</v>
      </c>
      <c r="G23">
        <v>58.9</v>
      </c>
      <c r="H23">
        <v>4.82</v>
      </c>
      <c r="I23">
        <v>10.96</v>
      </c>
      <c r="J23">
        <v>0.79</v>
      </c>
      <c r="K23">
        <v>5.05</v>
      </c>
      <c r="L23">
        <v>38.56</v>
      </c>
      <c r="M23">
        <v>0.77</v>
      </c>
      <c r="N23">
        <v>98.5</v>
      </c>
      <c r="O23">
        <v>65.5</v>
      </c>
      <c r="P23">
        <v>9.9600000000000009</v>
      </c>
      <c r="Q23">
        <v>2.2799999999999998</v>
      </c>
      <c r="R23">
        <f t="shared" si="0"/>
        <v>2.2896551724137937</v>
      </c>
      <c r="S23">
        <v>4.3499999999999996</v>
      </c>
      <c r="T23">
        <v>3.78</v>
      </c>
      <c r="U23">
        <v>10.7</v>
      </c>
      <c r="V23">
        <v>4.01</v>
      </c>
      <c r="W23">
        <f t="shared" ref="W23" si="17">(T23/V23)*100</f>
        <v>94.264339152119703</v>
      </c>
      <c r="X23" t="s">
        <v>35</v>
      </c>
      <c r="Y23">
        <v>106.5</v>
      </c>
      <c r="Z23">
        <v>60.5</v>
      </c>
    </row>
    <row r="24" spans="1:26" x14ac:dyDescent="0.25">
      <c r="A24" t="s">
        <v>9</v>
      </c>
      <c r="B24">
        <v>2</v>
      </c>
      <c r="C24">
        <v>4</v>
      </c>
      <c r="D24">
        <v>27</v>
      </c>
      <c r="E24">
        <v>157</v>
      </c>
      <c r="F24" t="s">
        <v>40</v>
      </c>
      <c r="G24">
        <v>58.9</v>
      </c>
      <c r="H24">
        <v>8.7070000000000007</v>
      </c>
      <c r="I24">
        <v>0.32</v>
      </c>
      <c r="J24">
        <v>2.677</v>
      </c>
      <c r="K24">
        <v>28.760999999999999</v>
      </c>
      <c r="L24">
        <v>17.5</v>
      </c>
      <c r="M24">
        <v>0.64400000000000002</v>
      </c>
      <c r="N24">
        <v>99.5</v>
      </c>
      <c r="O24">
        <v>57</v>
      </c>
      <c r="P24">
        <v>10.98</v>
      </c>
      <c r="Q24">
        <v>2.73</v>
      </c>
      <c r="R24">
        <f t="shared" si="0"/>
        <v>2.7381546134663344</v>
      </c>
      <c r="S24">
        <v>4.01</v>
      </c>
      <c r="T24">
        <v>3.11</v>
      </c>
      <c r="U24">
        <v>10.9</v>
      </c>
      <c r="V24">
        <v>4.01</v>
      </c>
      <c r="W24">
        <f t="shared" ref="W24" si="18">T24/V24*100</f>
        <v>77.556109725685786</v>
      </c>
      <c r="X24" t="s">
        <v>36</v>
      </c>
      <c r="Y24">
        <v>210</v>
      </c>
      <c r="Z24">
        <v>121</v>
      </c>
    </row>
    <row r="25" spans="1:26" x14ac:dyDescent="0.25">
      <c r="A25" t="s">
        <v>9</v>
      </c>
      <c r="B25">
        <v>2</v>
      </c>
      <c r="C25">
        <v>3</v>
      </c>
      <c r="D25">
        <v>27</v>
      </c>
      <c r="E25">
        <v>157</v>
      </c>
      <c r="F25" t="s">
        <v>40</v>
      </c>
      <c r="G25">
        <v>58.9</v>
      </c>
      <c r="H25">
        <v>2.93</v>
      </c>
      <c r="I25">
        <v>2.5640000000000001</v>
      </c>
      <c r="J25">
        <v>-0.09</v>
      </c>
      <c r="K25">
        <v>2.37</v>
      </c>
      <c r="L25">
        <v>23.04</v>
      </c>
      <c r="M25">
        <v>0.67</v>
      </c>
      <c r="N25">
        <v>99.5</v>
      </c>
      <c r="O25">
        <v>45.5</v>
      </c>
      <c r="P25">
        <v>9.52</v>
      </c>
      <c r="Q25">
        <v>2.13</v>
      </c>
      <c r="R25">
        <f t="shared" si="0"/>
        <v>2.1202672605790642</v>
      </c>
      <c r="S25">
        <v>4.49</v>
      </c>
      <c r="T25">
        <v>3.9</v>
      </c>
      <c r="U25">
        <v>10.3</v>
      </c>
      <c r="V25">
        <v>4.01</v>
      </c>
      <c r="W25">
        <f t="shared" ref="W25" si="19">(T25/V25)*100</f>
        <v>97.256857855361602</v>
      </c>
      <c r="X25" t="s">
        <v>35</v>
      </c>
      <c r="Y25">
        <v>140</v>
      </c>
      <c r="Z25">
        <v>100</v>
      </c>
    </row>
    <row r="26" spans="1:26" x14ac:dyDescent="0.25">
      <c r="A26" s="5" t="s">
        <v>10</v>
      </c>
      <c r="B26">
        <v>1</v>
      </c>
      <c r="C26">
        <v>1</v>
      </c>
      <c r="D26">
        <v>30</v>
      </c>
      <c r="E26">
        <v>177</v>
      </c>
      <c r="F26" t="s">
        <v>43</v>
      </c>
      <c r="G26">
        <v>94</v>
      </c>
      <c r="H26">
        <v>2.5099999999999998</v>
      </c>
      <c r="I26">
        <v>12.08</v>
      </c>
      <c r="J26">
        <v>0.65</v>
      </c>
      <c r="K26">
        <v>6.07</v>
      </c>
      <c r="L26">
        <v>9.3879999999999999</v>
      </c>
      <c r="M26">
        <v>0.87</v>
      </c>
      <c r="N26">
        <v>98</v>
      </c>
      <c r="O26">
        <v>68</v>
      </c>
      <c r="P26">
        <v>13.03</v>
      </c>
      <c r="Q26">
        <v>1.73</v>
      </c>
      <c r="R26">
        <f t="shared" si="0"/>
        <v>1.7443105756358768</v>
      </c>
      <c r="S26">
        <v>7.47</v>
      </c>
      <c r="T26">
        <v>5.35</v>
      </c>
      <c r="U26">
        <v>10.050000000000001</v>
      </c>
      <c r="V26">
        <v>5.5</v>
      </c>
      <c r="W26">
        <f t="shared" ref="W26" si="20">T26/V26*100</f>
        <v>97.272727272727266</v>
      </c>
      <c r="X26" t="s">
        <v>35</v>
      </c>
      <c r="Y26">
        <v>123</v>
      </c>
      <c r="Z26">
        <v>74</v>
      </c>
    </row>
    <row r="27" spans="1:26" x14ac:dyDescent="0.25">
      <c r="A27" t="s">
        <v>10</v>
      </c>
      <c r="B27">
        <v>1</v>
      </c>
      <c r="C27">
        <v>2</v>
      </c>
      <c r="D27">
        <v>30</v>
      </c>
      <c r="E27">
        <v>177</v>
      </c>
      <c r="F27" t="s">
        <v>43</v>
      </c>
      <c r="G27">
        <v>94</v>
      </c>
      <c r="H27">
        <v>2.96</v>
      </c>
      <c r="I27">
        <v>9.218</v>
      </c>
      <c r="J27">
        <v>0.27</v>
      </c>
      <c r="K27">
        <v>4.17</v>
      </c>
      <c r="L27">
        <v>3.6389999999999998</v>
      </c>
      <c r="M27">
        <v>0.72</v>
      </c>
      <c r="N27">
        <v>99</v>
      </c>
      <c r="O27">
        <v>56.5</v>
      </c>
      <c r="P27">
        <v>14.7</v>
      </c>
      <c r="Q27">
        <v>2.2799999999999998</v>
      </c>
      <c r="R27">
        <f t="shared" si="0"/>
        <v>2.2968749999999996</v>
      </c>
      <c r="S27">
        <v>6.4</v>
      </c>
      <c r="T27">
        <v>4.88</v>
      </c>
      <c r="U27">
        <v>10.3</v>
      </c>
      <c r="V27">
        <v>5.5</v>
      </c>
      <c r="W27">
        <f t="shared" ref="W27" si="21">(T27/V27)*100</f>
        <v>88.72727272727272</v>
      </c>
      <c r="X27" t="s">
        <v>35</v>
      </c>
      <c r="Y27">
        <v>110.5</v>
      </c>
      <c r="Z27">
        <v>61.5</v>
      </c>
    </row>
    <row r="28" spans="1:26" x14ac:dyDescent="0.25">
      <c r="A28" t="s">
        <v>10</v>
      </c>
      <c r="B28">
        <v>2</v>
      </c>
      <c r="C28">
        <v>3</v>
      </c>
      <c r="D28">
        <v>30</v>
      </c>
      <c r="E28">
        <v>177</v>
      </c>
      <c r="F28" t="s">
        <v>43</v>
      </c>
      <c r="G28">
        <v>94</v>
      </c>
      <c r="H28">
        <v>2.19</v>
      </c>
      <c r="I28">
        <v>8.8710000000000004</v>
      </c>
      <c r="J28">
        <v>-0.03</v>
      </c>
      <c r="K28">
        <v>1.17</v>
      </c>
      <c r="L28">
        <v>7.7969999999999997</v>
      </c>
      <c r="M28">
        <v>0.92</v>
      </c>
      <c r="N28">
        <v>97</v>
      </c>
      <c r="O28">
        <v>77.5</v>
      </c>
      <c r="P28">
        <v>13.82</v>
      </c>
      <c r="Q28">
        <v>1.95</v>
      </c>
      <c r="R28">
        <f t="shared" si="0"/>
        <v>2.0175182481751825</v>
      </c>
      <c r="S28">
        <v>6.85</v>
      </c>
      <c r="T28">
        <v>5.3</v>
      </c>
      <c r="U28">
        <v>10.55</v>
      </c>
      <c r="V28">
        <v>5.5</v>
      </c>
      <c r="W28">
        <f t="shared" ref="W28" si="22">T28/V28*100</f>
        <v>96.36363636363636</v>
      </c>
      <c r="X28" t="s">
        <v>35</v>
      </c>
      <c r="Y28">
        <v>154</v>
      </c>
      <c r="Z28">
        <v>89</v>
      </c>
    </row>
    <row r="29" spans="1:26" x14ac:dyDescent="0.25">
      <c r="A29" t="s">
        <v>10</v>
      </c>
      <c r="B29">
        <v>2</v>
      </c>
      <c r="C29">
        <v>4</v>
      </c>
      <c r="D29">
        <v>30</v>
      </c>
      <c r="E29">
        <v>177</v>
      </c>
      <c r="F29" t="s">
        <v>43</v>
      </c>
      <c r="G29">
        <v>94</v>
      </c>
      <c r="H29">
        <v>3.98</v>
      </c>
      <c r="I29">
        <v>2.65</v>
      </c>
      <c r="J29">
        <v>0.64800000000000002</v>
      </c>
      <c r="K29">
        <v>7.2380000000000004</v>
      </c>
      <c r="L29">
        <v>25.4</v>
      </c>
      <c r="M29">
        <v>1.347</v>
      </c>
      <c r="P29">
        <v>14.88</v>
      </c>
      <c r="Q29">
        <v>2.35</v>
      </c>
      <c r="R29">
        <f t="shared" si="0"/>
        <v>2.5008403361344538</v>
      </c>
      <c r="S29">
        <v>5.95</v>
      </c>
      <c r="T29">
        <v>3.79</v>
      </c>
      <c r="U29">
        <v>10.7</v>
      </c>
      <c r="V29">
        <v>5.5</v>
      </c>
      <c r="W29">
        <f t="shared" ref="W29" si="23">(T29/V29)*100</f>
        <v>68.909090909090907</v>
      </c>
      <c r="X29" t="s">
        <v>36</v>
      </c>
    </row>
    <row r="30" spans="1:26" x14ac:dyDescent="0.25">
      <c r="A30" s="5" t="s">
        <v>11</v>
      </c>
      <c r="B30">
        <v>1</v>
      </c>
      <c r="C30">
        <v>1</v>
      </c>
      <c r="D30">
        <v>27</v>
      </c>
      <c r="E30">
        <v>176.4</v>
      </c>
      <c r="F30" t="s">
        <v>43</v>
      </c>
      <c r="G30">
        <v>77</v>
      </c>
      <c r="H30">
        <v>2.14</v>
      </c>
      <c r="I30">
        <v>2.528</v>
      </c>
      <c r="J30">
        <v>-0.26</v>
      </c>
      <c r="K30">
        <v>2.78</v>
      </c>
      <c r="L30">
        <v>1.07</v>
      </c>
      <c r="M30">
        <v>0.76</v>
      </c>
      <c r="N30">
        <v>100</v>
      </c>
      <c r="O30">
        <v>84</v>
      </c>
      <c r="P30">
        <v>11.58</v>
      </c>
      <c r="Q30">
        <v>2</v>
      </c>
      <c r="R30">
        <f t="shared" si="0"/>
        <v>1.9828767123287672</v>
      </c>
      <c r="S30">
        <v>5.84</v>
      </c>
      <c r="T30">
        <v>4.55</v>
      </c>
      <c r="U30">
        <v>10.75</v>
      </c>
      <c r="V30">
        <v>4.76</v>
      </c>
      <c r="W30">
        <f t="shared" ref="W30" si="24">T30/V30*100</f>
        <v>95.588235294117652</v>
      </c>
      <c r="X30" t="s">
        <v>35</v>
      </c>
      <c r="Y30">
        <v>137</v>
      </c>
      <c r="Z30">
        <v>94</v>
      </c>
    </row>
    <row r="31" spans="1:26" s="2" customFormat="1" x14ac:dyDescent="0.25">
      <c r="A31" s="2" t="s">
        <v>11</v>
      </c>
      <c r="B31" s="2">
        <v>1</v>
      </c>
      <c r="C31" s="2">
        <v>3</v>
      </c>
      <c r="D31" s="2">
        <v>27</v>
      </c>
      <c r="E31" s="2">
        <v>176.4</v>
      </c>
      <c r="F31" t="s">
        <v>43</v>
      </c>
      <c r="G31" s="2">
        <v>77</v>
      </c>
      <c r="H31" s="2">
        <v>1.85</v>
      </c>
      <c r="I31" s="2">
        <v>4.4729999999999999</v>
      </c>
      <c r="J31" s="2">
        <v>-0.17</v>
      </c>
      <c r="K31" s="2">
        <v>3.4</v>
      </c>
      <c r="L31" s="2">
        <v>20.57</v>
      </c>
      <c r="M31" s="2">
        <v>0.72</v>
      </c>
      <c r="N31" s="2">
        <v>98.5</v>
      </c>
      <c r="O31" s="2">
        <v>75</v>
      </c>
      <c r="P31" s="2">
        <v>14.14</v>
      </c>
      <c r="Q31" s="2">
        <v>2.19</v>
      </c>
      <c r="R31" s="2">
        <f t="shared" si="0"/>
        <v>2.314238952536825</v>
      </c>
      <c r="S31" s="2">
        <v>6.11</v>
      </c>
      <c r="T31" s="2">
        <v>4.72</v>
      </c>
      <c r="U31" s="2">
        <v>10.8</v>
      </c>
      <c r="V31" s="2">
        <v>4.76</v>
      </c>
      <c r="W31" s="2">
        <f t="shared" ref="W31" si="25">(T31/V31)*100</f>
        <v>99.159663865546221</v>
      </c>
      <c r="X31" s="2" t="s">
        <v>35</v>
      </c>
      <c r="Y31" s="2">
        <v>148</v>
      </c>
      <c r="Z31" s="2">
        <v>103</v>
      </c>
    </row>
    <row r="32" spans="1:26" s="2" customFormat="1" x14ac:dyDescent="0.25">
      <c r="A32" t="s">
        <v>11</v>
      </c>
      <c r="B32" s="2">
        <v>2</v>
      </c>
      <c r="C32" s="2">
        <v>4</v>
      </c>
      <c r="D32" s="2">
        <v>27</v>
      </c>
      <c r="E32" s="2">
        <v>176.4</v>
      </c>
      <c r="F32" t="s">
        <v>43</v>
      </c>
      <c r="G32" s="2">
        <v>77</v>
      </c>
      <c r="H32" s="2">
        <v>3.177</v>
      </c>
      <c r="I32" s="2">
        <v>6.1</v>
      </c>
      <c r="J32" s="2">
        <v>1.03</v>
      </c>
      <c r="K32" s="2">
        <v>10.07</v>
      </c>
      <c r="L32" s="2">
        <v>27.1</v>
      </c>
      <c r="M32" s="2">
        <v>0.58099999999999996</v>
      </c>
      <c r="N32" s="2">
        <v>98</v>
      </c>
      <c r="O32" s="2">
        <v>97</v>
      </c>
      <c r="P32" s="2">
        <v>13.14</v>
      </c>
      <c r="Q32" s="2">
        <v>2.25</v>
      </c>
      <c r="R32" s="2">
        <f t="shared" si="0"/>
        <v>2.1505728314238954</v>
      </c>
      <c r="S32" s="2">
        <v>6.11</v>
      </c>
      <c r="T32" s="2">
        <v>4.72</v>
      </c>
      <c r="U32" s="2">
        <f>(10.2+10)/2</f>
        <v>10.1</v>
      </c>
      <c r="V32" s="2">
        <v>4.76</v>
      </c>
      <c r="W32" s="2">
        <f t="shared" ref="W32" si="26">T32/V32*100</f>
        <v>99.159663865546221</v>
      </c>
      <c r="X32" s="2" t="s">
        <v>36</v>
      </c>
    </row>
    <row r="33" spans="1:26" s="2" customFormat="1" x14ac:dyDescent="0.25">
      <c r="A33" s="2" t="s">
        <v>11</v>
      </c>
      <c r="B33" s="2">
        <v>2</v>
      </c>
      <c r="C33" s="2">
        <v>2</v>
      </c>
      <c r="D33" s="2">
        <v>27</v>
      </c>
      <c r="E33" s="2">
        <v>176.4</v>
      </c>
      <c r="F33" s="2" t="s">
        <v>43</v>
      </c>
      <c r="G33" s="2">
        <v>77</v>
      </c>
      <c r="H33" s="2">
        <v>3.46</v>
      </c>
      <c r="I33" s="2">
        <v>7.1980000000000004</v>
      </c>
      <c r="J33" s="2">
        <v>0.33600000000000002</v>
      </c>
      <c r="K33" s="2">
        <v>4.6390000000000002</v>
      </c>
      <c r="L33" s="2">
        <v>13.6</v>
      </c>
      <c r="M33" s="2">
        <v>1.0369999999999999</v>
      </c>
      <c r="N33" s="2">
        <v>100</v>
      </c>
      <c r="O33" s="2">
        <v>83</v>
      </c>
      <c r="P33" s="2">
        <v>13.21</v>
      </c>
      <c r="Q33" s="2">
        <v>2.25</v>
      </c>
      <c r="R33" s="2">
        <f t="shared" si="0"/>
        <v>2.2053422370617697</v>
      </c>
      <c r="S33" s="2">
        <v>5.99</v>
      </c>
      <c r="T33" s="2">
        <v>4.7</v>
      </c>
      <c r="U33" s="2">
        <v>10.5</v>
      </c>
      <c r="V33" s="2">
        <v>4.76</v>
      </c>
      <c r="W33" s="2">
        <f t="shared" ref="W33" si="27">(T33/V33)*100</f>
        <v>98.739495798319325</v>
      </c>
      <c r="X33" s="2" t="s">
        <v>39</v>
      </c>
      <c r="Y33" s="2">
        <v>120.5</v>
      </c>
      <c r="Z33" s="2">
        <v>69.5</v>
      </c>
    </row>
    <row r="34" spans="1:26" s="2" customFormat="1" x14ac:dyDescent="0.25">
      <c r="A34" s="5" t="s">
        <v>12</v>
      </c>
      <c r="B34" s="2">
        <v>1</v>
      </c>
      <c r="C34" s="2">
        <v>1</v>
      </c>
      <c r="D34" s="2">
        <v>32</v>
      </c>
      <c r="E34" s="2">
        <v>184.7</v>
      </c>
      <c r="F34" t="s">
        <v>43</v>
      </c>
      <c r="G34" s="2">
        <v>75.3</v>
      </c>
      <c r="H34" s="2">
        <v>2.08</v>
      </c>
      <c r="I34" s="2">
        <v>13.05</v>
      </c>
      <c r="J34" s="2">
        <v>0.09</v>
      </c>
      <c r="K34" s="2">
        <v>1.44</v>
      </c>
      <c r="L34" s="2">
        <v>20.69</v>
      </c>
      <c r="M34" s="2">
        <v>2.04</v>
      </c>
      <c r="N34" s="2">
        <v>99</v>
      </c>
      <c r="O34" s="2">
        <v>68</v>
      </c>
      <c r="P34" s="2">
        <v>14.79</v>
      </c>
      <c r="Q34" s="2">
        <v>1.74</v>
      </c>
      <c r="R34" s="2">
        <f t="shared" si="0"/>
        <v>1.8627204030226698</v>
      </c>
      <c r="S34" s="2">
        <v>7.94</v>
      </c>
      <c r="T34" s="2">
        <v>5.93</v>
      </c>
      <c r="U34" s="2">
        <v>10.6</v>
      </c>
      <c r="V34" s="2">
        <v>5.93</v>
      </c>
      <c r="W34" s="2">
        <f t="shared" ref="W34" si="28">T34/V34*100</f>
        <v>100</v>
      </c>
      <c r="X34" s="2" t="s">
        <v>39</v>
      </c>
      <c r="Y34" s="2">
        <v>126</v>
      </c>
      <c r="Z34" s="2">
        <v>87.5</v>
      </c>
    </row>
    <row r="35" spans="1:26" x14ac:dyDescent="0.25">
      <c r="A35" s="2" t="s">
        <v>12</v>
      </c>
      <c r="B35">
        <v>1</v>
      </c>
      <c r="C35">
        <v>4</v>
      </c>
      <c r="D35">
        <v>32</v>
      </c>
      <c r="E35">
        <v>184.7</v>
      </c>
      <c r="F35" t="s">
        <v>43</v>
      </c>
      <c r="G35">
        <v>75.3</v>
      </c>
      <c r="H35" s="2">
        <v>2.8479999999999999</v>
      </c>
      <c r="I35" s="2">
        <v>10.82</v>
      </c>
      <c r="J35" s="2">
        <v>0.13600000000000001</v>
      </c>
      <c r="K35" s="2">
        <v>6.141</v>
      </c>
      <c r="L35" s="2">
        <v>37.299999999999997</v>
      </c>
      <c r="M35" s="2">
        <v>1.748</v>
      </c>
      <c r="P35">
        <v>14.9</v>
      </c>
      <c r="Q35">
        <v>2.16</v>
      </c>
      <c r="R35">
        <f t="shared" si="0"/>
        <v>2.2678843226788432</v>
      </c>
      <c r="S35">
        <v>6.57</v>
      </c>
      <c r="T35">
        <v>4.68</v>
      </c>
      <c r="U35">
        <v>10.4</v>
      </c>
      <c r="V35">
        <v>5.93</v>
      </c>
      <c r="W35">
        <f t="shared" ref="W35" si="29">(T35/V35)*100</f>
        <v>78.920741989881961</v>
      </c>
      <c r="X35" t="s">
        <v>36</v>
      </c>
      <c r="Y35">
        <v>141</v>
      </c>
      <c r="Z35">
        <v>97</v>
      </c>
    </row>
    <row r="36" spans="1:26" x14ac:dyDescent="0.25">
      <c r="A36" s="2" t="s">
        <v>12</v>
      </c>
      <c r="B36">
        <v>2</v>
      </c>
      <c r="C36">
        <v>3</v>
      </c>
      <c r="D36">
        <v>32</v>
      </c>
      <c r="E36">
        <v>184.7</v>
      </c>
      <c r="F36" t="s">
        <v>43</v>
      </c>
      <c r="G36">
        <v>75.3</v>
      </c>
      <c r="H36">
        <v>1.93</v>
      </c>
      <c r="I36" s="2">
        <v>7.5819999999999999</v>
      </c>
      <c r="J36">
        <v>-0.2</v>
      </c>
      <c r="K36">
        <v>1.3</v>
      </c>
      <c r="L36" s="2">
        <v>20.67</v>
      </c>
      <c r="M36">
        <v>1.02</v>
      </c>
      <c r="N36">
        <v>99</v>
      </c>
      <c r="O36">
        <v>84</v>
      </c>
      <c r="P36">
        <v>14.48</v>
      </c>
      <c r="Q36">
        <v>1.9</v>
      </c>
      <c r="R36">
        <f t="shared" si="0"/>
        <v>1.9153439153439156</v>
      </c>
      <c r="S36">
        <v>7.56</v>
      </c>
      <c r="T36">
        <v>5.92</v>
      </c>
      <c r="U36">
        <v>10.199999999999999</v>
      </c>
      <c r="V36">
        <v>5.93</v>
      </c>
      <c r="W36">
        <f t="shared" ref="W36" si="30">T36/V36*100</f>
        <v>99.831365935919052</v>
      </c>
      <c r="X36" t="s">
        <v>39</v>
      </c>
      <c r="Y36">
        <v>145</v>
      </c>
      <c r="Z36">
        <v>96</v>
      </c>
    </row>
    <row r="37" spans="1:26" s="2" customFormat="1" x14ac:dyDescent="0.25">
      <c r="A37" s="2" t="s">
        <v>12</v>
      </c>
      <c r="B37" s="2">
        <v>2</v>
      </c>
      <c r="C37" s="2">
        <v>2</v>
      </c>
      <c r="D37" s="2">
        <v>32</v>
      </c>
      <c r="E37" s="2">
        <v>184.7</v>
      </c>
      <c r="F37" t="s">
        <v>43</v>
      </c>
      <c r="G37" s="2">
        <v>75.3</v>
      </c>
      <c r="H37" s="2">
        <v>3.21</v>
      </c>
      <c r="I37" s="2">
        <v>11.76</v>
      </c>
      <c r="J37" s="2">
        <v>0.65</v>
      </c>
      <c r="K37" s="2">
        <v>5.35</v>
      </c>
      <c r="L37" s="2">
        <v>51.39</v>
      </c>
      <c r="M37" s="2">
        <v>0.84</v>
      </c>
      <c r="N37" s="2">
        <v>98</v>
      </c>
      <c r="O37" s="2">
        <v>67</v>
      </c>
      <c r="P37" s="2">
        <v>15.46</v>
      </c>
      <c r="Q37" s="2">
        <v>2.06</v>
      </c>
      <c r="R37" s="2">
        <f t="shared" si="0"/>
        <v>2.1353591160220997</v>
      </c>
      <c r="S37" s="2">
        <v>7.24</v>
      </c>
      <c r="T37" s="2">
        <v>5.39</v>
      </c>
      <c r="U37" s="2">
        <v>10.8</v>
      </c>
      <c r="V37" s="2">
        <v>5.93</v>
      </c>
      <c r="W37" s="2">
        <f t="shared" ref="W37" si="31">(T37/V37)*100</f>
        <v>90.893760539629014</v>
      </c>
      <c r="X37" s="2" t="s">
        <v>35</v>
      </c>
      <c r="Y37" s="2">
        <v>116.5</v>
      </c>
      <c r="Z37" s="2">
        <v>88.5</v>
      </c>
    </row>
    <row r="38" spans="1:26" x14ac:dyDescent="0.25">
      <c r="A38" s="5" t="s">
        <v>13</v>
      </c>
      <c r="B38">
        <v>1</v>
      </c>
      <c r="C38">
        <v>1</v>
      </c>
      <c r="D38">
        <v>22</v>
      </c>
      <c r="E38">
        <v>192.5</v>
      </c>
      <c r="F38" t="s">
        <v>43</v>
      </c>
      <c r="G38">
        <v>89</v>
      </c>
      <c r="H38">
        <v>2.54</v>
      </c>
      <c r="I38" s="2">
        <v>7.7149999999999999</v>
      </c>
      <c r="J38">
        <v>0.43</v>
      </c>
      <c r="K38">
        <v>3.57</v>
      </c>
      <c r="L38" s="2">
        <v>22.91</v>
      </c>
      <c r="M38">
        <v>0.98</v>
      </c>
      <c r="N38">
        <v>99</v>
      </c>
      <c r="O38">
        <v>68.5</v>
      </c>
      <c r="P38">
        <v>13.99</v>
      </c>
      <c r="Q38">
        <v>1.52</v>
      </c>
      <c r="R38">
        <f t="shared" si="0"/>
        <v>1.5239651416122004</v>
      </c>
      <c r="S38">
        <v>9.18</v>
      </c>
      <c r="T38">
        <v>7.21</v>
      </c>
      <c r="U38">
        <v>10.4</v>
      </c>
      <c r="V38">
        <v>7.36</v>
      </c>
      <c r="W38">
        <f t="shared" ref="W38" si="32">T38/V38*100</f>
        <v>97.961956521739125</v>
      </c>
      <c r="X38" t="s">
        <v>35</v>
      </c>
      <c r="Y38">
        <v>142.5</v>
      </c>
      <c r="Z38">
        <v>92</v>
      </c>
    </row>
    <row r="39" spans="1:26" x14ac:dyDescent="0.25">
      <c r="A39" t="s">
        <v>13</v>
      </c>
      <c r="B39">
        <v>1</v>
      </c>
      <c r="C39">
        <v>3</v>
      </c>
      <c r="D39">
        <v>22</v>
      </c>
      <c r="E39">
        <v>192.5</v>
      </c>
      <c r="F39" t="s">
        <v>43</v>
      </c>
      <c r="G39">
        <v>89</v>
      </c>
      <c r="H39">
        <v>2.25</v>
      </c>
      <c r="I39" s="2">
        <v>1.8520000000000001</v>
      </c>
      <c r="J39">
        <v>0.41</v>
      </c>
      <c r="K39">
        <v>1.5</v>
      </c>
      <c r="L39" s="2">
        <v>35.65</v>
      </c>
      <c r="M39">
        <v>1.38</v>
      </c>
      <c r="N39">
        <v>98.5</v>
      </c>
      <c r="O39">
        <v>75.5</v>
      </c>
      <c r="P39">
        <v>14.35</v>
      </c>
      <c r="Q39">
        <v>1.54</v>
      </c>
      <c r="R39">
        <f t="shared" si="0"/>
        <v>1.5364025695931478</v>
      </c>
      <c r="S39">
        <v>9.34</v>
      </c>
      <c r="T39">
        <v>6.95</v>
      </c>
      <c r="U39">
        <v>11.25</v>
      </c>
      <c r="V39">
        <v>7.36</v>
      </c>
      <c r="W39">
        <f t="shared" ref="W39" si="33">(T39/V39)*100</f>
        <v>94.429347826086953</v>
      </c>
      <c r="X39" t="s">
        <v>35</v>
      </c>
      <c r="Y39">
        <v>139</v>
      </c>
      <c r="Z39">
        <v>90.4</v>
      </c>
    </row>
    <row r="40" spans="1:26" s="4" customFormat="1" x14ac:dyDescent="0.25">
      <c r="A40" t="s">
        <v>13</v>
      </c>
      <c r="B40" s="4">
        <v>2</v>
      </c>
      <c r="C40" s="4">
        <v>4</v>
      </c>
      <c r="D40" s="4">
        <v>22</v>
      </c>
      <c r="E40" s="4">
        <v>192.5</v>
      </c>
      <c r="F40" s="4" t="s">
        <v>43</v>
      </c>
      <c r="G40" s="4">
        <v>89</v>
      </c>
      <c r="H40" s="4">
        <v>3.7850000000000001</v>
      </c>
      <c r="I40" s="4">
        <v>13.96</v>
      </c>
      <c r="J40" s="4">
        <v>-0.22800000000000001</v>
      </c>
      <c r="M40" s="4">
        <v>1.61</v>
      </c>
      <c r="P40" s="4">
        <v>16.48</v>
      </c>
      <c r="Q40" s="4">
        <v>1.99</v>
      </c>
      <c r="R40" s="4">
        <f t="shared" si="0"/>
        <v>1.9975757575757576</v>
      </c>
      <c r="S40" s="4">
        <v>8.25</v>
      </c>
      <c r="T40" s="4">
        <v>5.43</v>
      </c>
      <c r="U40" s="4">
        <v>10.5</v>
      </c>
      <c r="V40" s="4">
        <v>7.36</v>
      </c>
      <c r="W40" s="4">
        <f t="shared" ref="W40" si="34">T40/V40*100</f>
        <v>73.77717391304347</v>
      </c>
      <c r="X40" s="4" t="s">
        <v>36</v>
      </c>
      <c r="Y40" s="4">
        <v>177</v>
      </c>
      <c r="Z40" s="4">
        <v>146</v>
      </c>
    </row>
    <row r="41" spans="1:26" x14ac:dyDescent="0.25">
      <c r="A41" t="s">
        <v>13</v>
      </c>
      <c r="B41">
        <v>2</v>
      </c>
      <c r="C41">
        <v>2</v>
      </c>
      <c r="D41">
        <v>22</v>
      </c>
      <c r="E41">
        <v>192.5</v>
      </c>
      <c r="F41" t="s">
        <v>43</v>
      </c>
      <c r="G41">
        <v>89</v>
      </c>
      <c r="H41">
        <v>3.64</v>
      </c>
      <c r="I41">
        <v>5.5190000000000001</v>
      </c>
      <c r="J41">
        <v>0.09</v>
      </c>
      <c r="K41">
        <v>3.08</v>
      </c>
      <c r="L41">
        <v>12.19</v>
      </c>
      <c r="M41">
        <v>1.03</v>
      </c>
      <c r="N41">
        <v>98</v>
      </c>
      <c r="O41">
        <v>73</v>
      </c>
      <c r="P41">
        <v>14.29</v>
      </c>
      <c r="Q41">
        <v>2.0099999999999998</v>
      </c>
      <c r="R41">
        <f t="shared" si="0"/>
        <v>2.018361581920904</v>
      </c>
      <c r="S41">
        <v>7.08</v>
      </c>
      <c r="T41">
        <v>5.31</v>
      </c>
      <c r="U41">
        <v>11</v>
      </c>
      <c r="V41">
        <v>7.36</v>
      </c>
      <c r="W41">
        <f t="shared" ref="W41" si="35">(T41/V41)*100</f>
        <v>72.146739130434781</v>
      </c>
      <c r="X41" t="s">
        <v>39</v>
      </c>
      <c r="Y41">
        <v>126</v>
      </c>
      <c r="Z41">
        <v>66.5</v>
      </c>
    </row>
    <row r="42" spans="1:26" x14ac:dyDescent="0.25">
      <c r="A42" s="5" t="s">
        <v>14</v>
      </c>
      <c r="B42">
        <v>1</v>
      </c>
      <c r="C42">
        <v>1</v>
      </c>
      <c r="D42">
        <v>22</v>
      </c>
      <c r="E42">
        <v>177.5</v>
      </c>
      <c r="F42" t="s">
        <v>43</v>
      </c>
      <c r="G42">
        <v>69.8</v>
      </c>
      <c r="H42">
        <v>3.25</v>
      </c>
      <c r="I42">
        <v>7.9569999999999999</v>
      </c>
      <c r="J42">
        <v>0.38</v>
      </c>
      <c r="K42">
        <v>3.01</v>
      </c>
      <c r="L42">
        <v>3.3140000000000001</v>
      </c>
      <c r="M42">
        <v>1.28</v>
      </c>
      <c r="N42">
        <v>98</v>
      </c>
      <c r="O42">
        <v>99</v>
      </c>
      <c r="P42">
        <v>13.6</v>
      </c>
      <c r="Q42">
        <v>1.88</v>
      </c>
      <c r="R42">
        <f t="shared" si="0"/>
        <v>1.8255033557046978</v>
      </c>
      <c r="S42">
        <v>7.45</v>
      </c>
      <c r="T42">
        <v>6.24</v>
      </c>
      <c r="U42">
        <v>10.7</v>
      </c>
      <c r="V42">
        <v>6.33</v>
      </c>
      <c r="W42">
        <f t="shared" ref="W42" si="36">T42/V42*100</f>
        <v>98.578199052132703</v>
      </c>
      <c r="X42" t="s">
        <v>37</v>
      </c>
      <c r="Y42">
        <v>132</v>
      </c>
      <c r="Z42">
        <v>94</v>
      </c>
    </row>
    <row r="43" spans="1:26" x14ac:dyDescent="0.25">
      <c r="A43" t="s">
        <v>14</v>
      </c>
      <c r="B43">
        <v>1</v>
      </c>
      <c r="C43">
        <v>4</v>
      </c>
      <c r="D43">
        <v>22</v>
      </c>
      <c r="E43">
        <v>177.5</v>
      </c>
      <c r="F43" t="s">
        <v>43</v>
      </c>
      <c r="G43">
        <v>69.8</v>
      </c>
      <c r="H43">
        <v>3.7170000000000001</v>
      </c>
      <c r="I43">
        <v>14.41</v>
      </c>
      <c r="J43">
        <v>0.26800000000000002</v>
      </c>
      <c r="K43">
        <v>8.9079999999999995</v>
      </c>
      <c r="L43">
        <v>54.75</v>
      </c>
      <c r="M43">
        <v>1.496</v>
      </c>
      <c r="N43">
        <v>97</v>
      </c>
      <c r="O43">
        <v>105</v>
      </c>
      <c r="P43">
        <v>17.73</v>
      </c>
      <c r="Q43">
        <v>2.54</v>
      </c>
      <c r="R43">
        <f t="shared" si="0"/>
        <v>2.472803347280335</v>
      </c>
      <c r="S43">
        <v>7.17</v>
      </c>
      <c r="T43">
        <v>5.28</v>
      </c>
      <c r="U43">
        <v>10.5</v>
      </c>
      <c r="V43">
        <v>6.33</v>
      </c>
      <c r="W43">
        <f t="shared" ref="W43" si="37">(T43/V43)*100</f>
        <v>83.412322274881518</v>
      </c>
      <c r="X43" s="2" t="s">
        <v>40</v>
      </c>
      <c r="Y43">
        <v>185</v>
      </c>
      <c r="Z43">
        <v>137</v>
      </c>
    </row>
    <row r="44" spans="1:26" x14ac:dyDescent="0.25">
      <c r="A44" t="s">
        <v>14</v>
      </c>
      <c r="B44">
        <v>2</v>
      </c>
      <c r="C44">
        <v>2</v>
      </c>
      <c r="D44">
        <v>22</v>
      </c>
      <c r="E44">
        <v>177.5</v>
      </c>
      <c r="F44" t="s">
        <v>43</v>
      </c>
      <c r="G44">
        <v>69.8</v>
      </c>
      <c r="H44">
        <v>3.25</v>
      </c>
      <c r="I44">
        <v>5.9740000000000002</v>
      </c>
      <c r="J44">
        <v>-0.11</v>
      </c>
      <c r="K44">
        <v>2.87</v>
      </c>
      <c r="L44">
        <v>13.43</v>
      </c>
      <c r="M44">
        <v>0.98</v>
      </c>
      <c r="N44">
        <v>99</v>
      </c>
      <c r="O44">
        <v>97</v>
      </c>
      <c r="P44">
        <v>18.38</v>
      </c>
      <c r="Q44">
        <v>2.44</v>
      </c>
      <c r="R44">
        <f>P44/S44</f>
        <v>2.4474034620505991</v>
      </c>
      <c r="S44">
        <v>7.51</v>
      </c>
      <c r="T44" s="2">
        <f>(6.1+6.06)/2</f>
        <v>6.08</v>
      </c>
      <c r="U44">
        <v>10.6</v>
      </c>
      <c r="V44">
        <v>6.33</v>
      </c>
      <c r="W44">
        <f t="shared" ref="W44" si="38">T44/V44*100</f>
        <v>96.050552922590839</v>
      </c>
      <c r="X44" t="s">
        <v>35</v>
      </c>
      <c r="Y44">
        <v>131</v>
      </c>
      <c r="Z44">
        <v>72</v>
      </c>
    </row>
    <row r="45" spans="1:26" x14ac:dyDescent="0.25">
      <c r="A45" t="s">
        <v>14</v>
      </c>
      <c r="B45">
        <v>2</v>
      </c>
      <c r="C45">
        <v>3</v>
      </c>
      <c r="D45">
        <v>22</v>
      </c>
      <c r="E45">
        <v>177.5</v>
      </c>
      <c r="F45" t="s">
        <v>43</v>
      </c>
      <c r="G45">
        <v>69.8</v>
      </c>
      <c r="H45">
        <v>2.4500000000000002</v>
      </c>
      <c r="I45">
        <v>8.1890000000000001</v>
      </c>
      <c r="J45">
        <v>0.25</v>
      </c>
      <c r="K45">
        <v>3.44</v>
      </c>
      <c r="L45">
        <v>23.43</v>
      </c>
      <c r="M45">
        <v>0.81</v>
      </c>
      <c r="N45">
        <v>98</v>
      </c>
      <c r="O45">
        <v>100</v>
      </c>
      <c r="P45">
        <v>17.27</v>
      </c>
      <c r="Q45">
        <v>2.1800000000000002</v>
      </c>
      <c r="R45">
        <f>P45/S45</f>
        <v>2.2312661498708009</v>
      </c>
      <c r="S45">
        <v>7.74</v>
      </c>
      <c r="T45">
        <v>6.23</v>
      </c>
      <c r="U45">
        <v>10.4</v>
      </c>
      <c r="V45">
        <v>6.33</v>
      </c>
      <c r="W45">
        <f t="shared" ref="W45:W49" si="39">(T45/V45)*100</f>
        <v>98.420221169036338</v>
      </c>
      <c r="X45" t="s">
        <v>39</v>
      </c>
      <c r="Y45">
        <v>149</v>
      </c>
      <c r="Z45">
        <v>127</v>
      </c>
    </row>
    <row r="46" spans="1:26" x14ac:dyDescent="0.25">
      <c r="A46" s="5" t="s">
        <v>41</v>
      </c>
      <c r="B46">
        <v>1</v>
      </c>
      <c r="C46">
        <v>1</v>
      </c>
      <c r="D46">
        <v>34</v>
      </c>
      <c r="E46">
        <v>188</v>
      </c>
      <c r="F46" t="s">
        <v>43</v>
      </c>
      <c r="G46">
        <v>85</v>
      </c>
      <c r="H46">
        <v>1.8879999999999999</v>
      </c>
      <c r="I46">
        <v>9.4290000000000003</v>
      </c>
      <c r="J46">
        <v>0.36299999999999999</v>
      </c>
      <c r="K46">
        <v>2.9580000000000002</v>
      </c>
      <c r="L46">
        <v>10.36</v>
      </c>
      <c r="M46">
        <v>1.415</v>
      </c>
      <c r="N46">
        <v>99</v>
      </c>
      <c r="O46">
        <v>74</v>
      </c>
      <c r="P46">
        <f>(13.89+14.34)/2</f>
        <v>14.115</v>
      </c>
      <c r="Q46">
        <f>(1.72+1.77)/2</f>
        <v>1.7450000000000001</v>
      </c>
      <c r="R46">
        <f>P46/S46</f>
        <v>1.6743772241992882</v>
      </c>
      <c r="S46">
        <v>8.43</v>
      </c>
      <c r="T46">
        <f>(6.22+6.16)/2</f>
        <v>6.1899999999999995</v>
      </c>
      <c r="U46">
        <f>(10+9.8)/2</f>
        <v>9.9</v>
      </c>
      <c r="V46">
        <v>6.22</v>
      </c>
      <c r="W46">
        <f t="shared" si="39"/>
        <v>99.517684887459808</v>
      </c>
      <c r="X46" t="s">
        <v>35</v>
      </c>
      <c r="Y46">
        <v>125</v>
      </c>
      <c r="Z46">
        <v>66</v>
      </c>
    </row>
    <row r="47" spans="1:26" x14ac:dyDescent="0.25">
      <c r="A47" t="s">
        <v>41</v>
      </c>
      <c r="B47">
        <v>1</v>
      </c>
      <c r="C47">
        <v>4</v>
      </c>
      <c r="D47">
        <v>34</v>
      </c>
      <c r="E47">
        <v>188</v>
      </c>
      <c r="F47" t="s">
        <v>43</v>
      </c>
      <c r="G47">
        <v>85</v>
      </c>
      <c r="H47">
        <v>4.2</v>
      </c>
      <c r="I47">
        <v>21</v>
      </c>
      <c r="J47">
        <v>0.78500000000000003</v>
      </c>
      <c r="K47">
        <f>AVERAGE(17.74,13.101)</f>
        <v>15.420500000000001</v>
      </c>
      <c r="L47">
        <v>21.27</v>
      </c>
      <c r="M47">
        <f>AVERAGE(2.426,2.078)</f>
        <v>2.2519999999999998</v>
      </c>
      <c r="N47">
        <v>98</v>
      </c>
      <c r="O47">
        <v>88</v>
      </c>
      <c r="P47">
        <f>(18.31+17.76)/2</f>
        <v>18.035</v>
      </c>
      <c r="Q47">
        <f>(2.28+2.2)/2</f>
        <v>2.2400000000000002</v>
      </c>
      <c r="R47">
        <f>P47/S47</f>
        <v>2.1534328358208956</v>
      </c>
      <c r="S47">
        <f>(8.34+8.41)/2</f>
        <v>8.375</v>
      </c>
      <c r="T47">
        <f>(5.37+5.44)/2</f>
        <v>5.4050000000000002</v>
      </c>
      <c r="U47">
        <v>9.6999999999999993</v>
      </c>
      <c r="V47">
        <v>6.22</v>
      </c>
      <c r="W47">
        <f t="shared" si="39"/>
        <v>86.897106109324767</v>
      </c>
      <c r="X47" t="s">
        <v>35</v>
      </c>
      <c r="Y47">
        <f>(110*0.7)+127</f>
        <v>204</v>
      </c>
      <c r="Z47">
        <f>(110*0.7)+72</f>
        <v>149</v>
      </c>
    </row>
    <row r="48" spans="1:26" s="2" customFormat="1" x14ac:dyDescent="0.25">
      <c r="A48" s="2" t="s">
        <v>41</v>
      </c>
      <c r="B48" s="2">
        <v>2</v>
      </c>
      <c r="C48" s="2">
        <v>3</v>
      </c>
      <c r="D48" s="2">
        <v>34</v>
      </c>
      <c r="E48" s="2">
        <v>188</v>
      </c>
      <c r="F48" s="2" t="s">
        <v>43</v>
      </c>
      <c r="G48" s="2">
        <v>85</v>
      </c>
      <c r="H48" s="2">
        <v>1.8320000000000001</v>
      </c>
      <c r="I48" s="2">
        <v>4.7380000000000004</v>
      </c>
      <c r="J48" s="2">
        <v>0.27600000000000002</v>
      </c>
      <c r="K48" s="2">
        <v>2.012</v>
      </c>
      <c r="L48" s="2">
        <v>23.55</v>
      </c>
      <c r="M48" s="2">
        <v>1.641</v>
      </c>
      <c r="N48" s="2">
        <f>(99+98)/2</f>
        <v>98.5</v>
      </c>
      <c r="O48" s="2">
        <f>(59+60)/2</f>
        <v>59.5</v>
      </c>
      <c r="P48" s="2">
        <f>(15.28+14.47)/2</f>
        <v>14.875</v>
      </c>
      <c r="Q48" s="2">
        <f>(1.77+1.83)/2</f>
        <v>1.8</v>
      </c>
      <c r="R48" s="2">
        <f>P48/S48</f>
        <v>1.7846430713857226</v>
      </c>
      <c r="S48" s="2">
        <f>(8.56+8.11)/2</f>
        <v>8.3350000000000009</v>
      </c>
      <c r="T48" s="2">
        <f>(6.11+6.2)/2</f>
        <v>6.1550000000000002</v>
      </c>
      <c r="U48" s="2">
        <f>(10.2+9.8)/2</f>
        <v>10</v>
      </c>
      <c r="V48" s="2">
        <v>6.22</v>
      </c>
      <c r="W48" s="2">
        <f t="shared" si="39"/>
        <v>98.954983922829584</v>
      </c>
      <c r="X48" s="2" t="s">
        <v>35</v>
      </c>
    </row>
    <row r="49" spans="1:24" s="2" customFormat="1" x14ac:dyDescent="0.25">
      <c r="A49" s="2" t="s">
        <v>41</v>
      </c>
      <c r="B49" s="2">
        <v>2</v>
      </c>
      <c r="C49" s="2">
        <v>2</v>
      </c>
      <c r="D49" s="2">
        <v>34</v>
      </c>
      <c r="E49" s="2">
        <v>188</v>
      </c>
      <c r="F49" s="2" t="s">
        <v>43</v>
      </c>
      <c r="G49" s="2">
        <v>85</v>
      </c>
      <c r="H49" s="2">
        <v>3.59</v>
      </c>
      <c r="I49" s="2">
        <v>13.01</v>
      </c>
      <c r="J49" s="2">
        <v>0.98299999999999998</v>
      </c>
      <c r="K49" s="2">
        <v>5.7809999999999997</v>
      </c>
      <c r="L49" s="2">
        <v>32.06</v>
      </c>
      <c r="M49" s="2">
        <v>1.3740000000000001</v>
      </c>
      <c r="N49" s="2">
        <f>(96+98)/2</f>
        <v>97</v>
      </c>
      <c r="O49" s="2">
        <f>(58+53)/2</f>
        <v>55.5</v>
      </c>
      <c r="P49" s="2">
        <f>(15.51+15.01)/2</f>
        <v>15.26</v>
      </c>
      <c r="Q49" s="2">
        <f>(2.07+2.04)/2</f>
        <v>2.0549999999999997</v>
      </c>
      <c r="R49" s="2">
        <f>P49/S49</f>
        <v>2.0401069518716577</v>
      </c>
      <c r="S49" s="2">
        <f>(7.41+7.55)/2</f>
        <v>7.48</v>
      </c>
      <c r="T49" s="2">
        <f>(6+6.03)/2</f>
        <v>6.0150000000000006</v>
      </c>
      <c r="U49" s="2">
        <v>9.9</v>
      </c>
      <c r="V49" s="2">
        <v>6.22</v>
      </c>
      <c r="W49" s="2">
        <f t="shared" si="39"/>
        <v>96.704180064308702</v>
      </c>
      <c r="X49" s="2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>Region Hovedstaden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Skovly Thomsen</dc:creator>
  <cp:lastModifiedBy>Rie Skovly Thomsen</cp:lastModifiedBy>
  <dcterms:created xsi:type="dcterms:W3CDTF">2024-12-20T08:42:35Z</dcterms:created>
  <dcterms:modified xsi:type="dcterms:W3CDTF">2025-02-06T16:13:48Z</dcterms:modified>
</cp:coreProperties>
</file>