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lte\Dropbox\Salmon otoS\analyses\"/>
    </mc:Choice>
  </mc:AlternateContent>
  <xr:revisionPtr revIDLastSave="0" documentId="13_ncr:1_{56F0C0C0-F599-49F0-BB11-15068F0390E1}" xr6:coauthVersionLast="45" xr6:coauthVersionMax="45" xr10:uidLastSave="{00000000-0000-0000-0000-000000000000}"/>
  <bookViews>
    <workbookView xWindow="3132" yWindow="852" windowWidth="13230" windowHeight="10956" tabRatio="500" firstSheet="1" activeTab="2" xr2:uid="{00000000-000D-0000-FFFF-FFFF00000000}"/>
  </bookViews>
  <sheets>
    <sheet name="Overview" sheetId="2" r:id="rId1"/>
    <sheet name="Data" sheetId="1" r:id="rId2"/>
    <sheet name="Sheet1" sheetId="8" r:id="rId3"/>
    <sheet name="ValidationMLS" sheetId="6" r:id="rId4"/>
    <sheet name="comparison" sheetId="5" r:id="rId5"/>
    <sheet name="IMF" sheetId="3" r:id="rId6"/>
    <sheet name="tissue" sheetId="7" r:id="rId7"/>
    <sheet name="wintersalmon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H13" i="8"/>
  <c r="G13" i="8"/>
  <c r="G12" i="8"/>
  <c r="A13" i="8"/>
  <c r="B13" i="8"/>
  <c r="B10" i="8"/>
  <c r="B9" i="8"/>
  <c r="B8" i="8"/>
  <c r="A9" i="8"/>
  <c r="A8" i="8"/>
  <c r="H90" i="1"/>
  <c r="H88" i="1"/>
  <c r="H54" i="1"/>
  <c r="H51" i="1"/>
  <c r="H37" i="1"/>
  <c r="H35" i="1"/>
  <c r="H74" i="1"/>
  <c r="H14" i="1"/>
  <c r="H12" i="1"/>
  <c r="Q7" i="5" l="1"/>
  <c r="Q6" i="5"/>
  <c r="T11" i="5"/>
  <c r="T6" i="5"/>
  <c r="I7" i="5"/>
  <c r="J7" i="5" s="1"/>
  <c r="I6" i="5"/>
  <c r="J6" i="5" s="1"/>
  <c r="J5" i="5"/>
  <c r="I5" i="5"/>
  <c r="I3" i="5" l="1"/>
  <c r="J3" i="5" s="1"/>
  <c r="I2" i="5"/>
  <c r="J2" i="5" s="1"/>
  <c r="F4" i="3"/>
  <c r="F10" i="3"/>
  <c r="F11" i="3"/>
  <c r="F9" i="3"/>
  <c r="I2" i="4"/>
  <c r="G2" i="4"/>
  <c r="I34" i="4"/>
  <c r="K2" i="1"/>
  <c r="L2" i="1" s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L12" i="1" s="1"/>
  <c r="K13" i="1"/>
  <c r="O13" i="1" s="1"/>
  <c r="K14" i="1"/>
  <c r="L14" i="1" s="1"/>
  <c r="K15" i="1"/>
  <c r="O15" i="1" s="1"/>
  <c r="K16" i="1"/>
  <c r="O16" i="1" s="1"/>
  <c r="K17" i="1"/>
  <c r="O17" i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L24" i="1" s="1"/>
  <c r="K25" i="1"/>
  <c r="O25" i="1" s="1"/>
  <c r="K26" i="1"/>
  <c r="L26" i="1" s="1"/>
  <c r="K27" i="1"/>
  <c r="O27" i="1" s="1"/>
  <c r="K28" i="1"/>
  <c r="O28" i="1" s="1"/>
  <c r="K29" i="1"/>
  <c r="O29" i="1" s="1"/>
  <c r="K30" i="1"/>
  <c r="O30" i="1" s="1"/>
  <c r="K31" i="1"/>
  <c r="L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L38" i="1" s="1"/>
  <c r="K39" i="1"/>
  <c r="O39" i="1" s="1"/>
  <c r="K40" i="1"/>
  <c r="O40" i="1" s="1"/>
  <c r="K41" i="1"/>
  <c r="L41" i="1" s="1"/>
  <c r="K42" i="1"/>
  <c r="O42" i="1" s="1"/>
  <c r="K43" i="1"/>
  <c r="O43" i="1" s="1"/>
  <c r="K44" i="1"/>
  <c r="O44" i="1" s="1"/>
  <c r="K45" i="1"/>
  <c r="O45" i="1" s="1"/>
  <c r="K46" i="1"/>
  <c r="L46" i="1" s="1"/>
  <c r="O46" i="1"/>
  <c r="K47" i="1"/>
  <c r="O47" i="1" s="1"/>
  <c r="K48" i="1"/>
  <c r="L48" i="1" s="1"/>
  <c r="K49" i="1"/>
  <c r="O49" i="1" s="1"/>
  <c r="K50" i="1"/>
  <c r="L50" i="1" s="1"/>
  <c r="K51" i="1"/>
  <c r="O51" i="1" s="1"/>
  <c r="K52" i="1"/>
  <c r="O52" i="1" s="1"/>
  <c r="K53" i="1"/>
  <c r="L53" i="1" s="1"/>
  <c r="K54" i="1"/>
  <c r="O54" i="1" s="1"/>
  <c r="K55" i="1"/>
  <c r="L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L62" i="1" s="1"/>
  <c r="K63" i="1"/>
  <c r="O63" i="1" s="1"/>
  <c r="K64" i="1"/>
  <c r="O64" i="1" s="1"/>
  <c r="K65" i="1"/>
  <c r="O65" i="1" s="1"/>
  <c r="K66" i="1"/>
  <c r="O66" i="1" s="1"/>
  <c r="K67" i="1"/>
  <c r="L67" i="1" s="1"/>
  <c r="O67" i="1"/>
  <c r="K68" i="1"/>
  <c r="O68" i="1" s="1"/>
  <c r="K69" i="1"/>
  <c r="O69" i="1" s="1"/>
  <c r="K70" i="1"/>
  <c r="L70" i="1" s="1"/>
  <c r="K71" i="1"/>
  <c r="O71" i="1" s="1"/>
  <c r="K72" i="1"/>
  <c r="O72" i="1" s="1"/>
  <c r="K73" i="1"/>
  <c r="O73" i="1" s="1"/>
  <c r="K74" i="1"/>
  <c r="L74" i="1" s="1"/>
  <c r="K75" i="1"/>
  <c r="O75" i="1" s="1"/>
  <c r="K76" i="1"/>
  <c r="O76" i="1" s="1"/>
  <c r="K77" i="1"/>
  <c r="L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L86" i="1" s="1"/>
  <c r="K87" i="1"/>
  <c r="O87" i="1" s="1"/>
  <c r="K88" i="1"/>
  <c r="O88" i="1" s="1"/>
  <c r="K89" i="1"/>
  <c r="L89" i="1" s="1"/>
  <c r="K90" i="1"/>
  <c r="O90" i="1" s="1"/>
  <c r="K91" i="1"/>
  <c r="L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L98" i="1" s="1"/>
  <c r="K99" i="1"/>
  <c r="O99" i="1" s="1"/>
  <c r="K100" i="1"/>
  <c r="O100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2" i="1"/>
  <c r="R2" i="1" s="1"/>
  <c r="S2" i="1" s="1"/>
  <c r="Q3" i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F5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5" i="4"/>
  <c r="I36" i="4"/>
  <c r="I37" i="4"/>
  <c r="I38" i="4"/>
  <c r="I39" i="4"/>
  <c r="I40" i="4"/>
  <c r="I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L5" i="1"/>
  <c r="L6" i="1"/>
  <c r="L7" i="1"/>
  <c r="L8" i="1"/>
  <c r="L17" i="1"/>
  <c r="L18" i="1"/>
  <c r="L20" i="1"/>
  <c r="L29" i="1"/>
  <c r="L37" i="1"/>
  <c r="L40" i="1"/>
  <c r="L43" i="1"/>
  <c r="L44" i="1"/>
  <c r="L47" i="1"/>
  <c r="L54" i="1"/>
  <c r="L82" i="1"/>
  <c r="L94" i="1"/>
  <c r="L95" i="1"/>
  <c r="F7" i="3"/>
  <c r="F6" i="3"/>
  <c r="L83" i="1" l="1"/>
  <c r="L73" i="1"/>
  <c r="L72" i="1"/>
  <c r="L61" i="1"/>
  <c r="O89" i="1"/>
  <c r="L84" i="1"/>
  <c r="L49" i="1"/>
  <c r="L96" i="1"/>
  <c r="O24" i="1"/>
  <c r="L52" i="1"/>
  <c r="L11" i="1"/>
  <c r="L36" i="1"/>
  <c r="L30" i="1"/>
  <c r="L25" i="1"/>
  <c r="L32" i="1"/>
  <c r="L60" i="1"/>
  <c r="L59" i="1"/>
  <c r="L90" i="1"/>
  <c r="L68" i="1"/>
  <c r="L66" i="1"/>
  <c r="L23" i="1"/>
  <c r="L88" i="1"/>
  <c r="L65" i="1"/>
  <c r="L22" i="1"/>
  <c r="O53" i="1"/>
  <c r="O31" i="1"/>
  <c r="L80" i="1"/>
  <c r="L58" i="1"/>
  <c r="L34" i="1"/>
  <c r="L16" i="1"/>
  <c r="L79" i="1"/>
  <c r="L97" i="1"/>
  <c r="L76" i="1"/>
  <c r="L10" i="1"/>
  <c r="L100" i="1"/>
  <c r="L35" i="1"/>
  <c r="L19" i="1"/>
  <c r="L4" i="1"/>
  <c r="O91" i="1"/>
  <c r="O77" i="1"/>
  <c r="O70" i="1"/>
  <c r="O55" i="1"/>
  <c r="O48" i="1"/>
  <c r="O41" i="1"/>
  <c r="O12" i="1"/>
  <c r="L64" i="1"/>
  <c r="L13" i="1"/>
  <c r="L78" i="1"/>
  <c r="L92" i="1"/>
  <c r="L28" i="1"/>
  <c r="L42" i="1"/>
  <c r="L56" i="1"/>
  <c r="L71" i="1"/>
  <c r="L85" i="1"/>
  <c r="O98" i="1"/>
  <c r="O86" i="1"/>
  <c r="O74" i="1"/>
  <c r="O62" i="1"/>
  <c r="O50" i="1"/>
  <c r="O38" i="1"/>
  <c r="O26" i="1"/>
  <c r="O14" i="1"/>
  <c r="O2" i="1"/>
  <c r="L75" i="1"/>
  <c r="L51" i="1"/>
  <c r="L15" i="1"/>
  <c r="L87" i="1"/>
  <c r="L63" i="1"/>
  <c r="L39" i="1"/>
  <c r="L27" i="1"/>
  <c r="L3" i="1"/>
  <c r="L99" i="1"/>
  <c r="L93" i="1"/>
  <c r="L81" i="1"/>
  <c r="L69" i="1"/>
  <c r="L57" i="1"/>
  <c r="L45" i="1"/>
  <c r="L33" i="1"/>
  <c r="L21" i="1"/>
  <c r="L9" i="1"/>
  <c r="P7" i="5"/>
  <c r="R7" i="5"/>
  <c r="P6" i="5"/>
  <c r="R6" i="5"/>
</calcChain>
</file>

<file path=xl/sharedStrings.xml><?xml version="1.0" encoding="utf-8"?>
<sst xmlns="http://schemas.openxmlformats.org/spreadsheetml/2006/main" count="697" uniqueCount="229">
  <si>
    <t>Title</t>
  </si>
  <si>
    <t>S_AA/S_LM</t>
  </si>
  <si>
    <t>wStdErr1s_permil</t>
  </si>
  <si>
    <t>95%T_err</t>
  </si>
  <si>
    <t>wStdErr_95%T_permil</t>
  </si>
  <si>
    <t>CH-1-EDGE</t>
  </si>
  <si>
    <t>CH-1.2</t>
  </si>
  <si>
    <t>CH-1.3</t>
  </si>
  <si>
    <t>CH-1.4</t>
  </si>
  <si>
    <t>CH-1.5</t>
  </si>
  <si>
    <t>CH-1.6</t>
  </si>
  <si>
    <t>CH-1.7</t>
  </si>
  <si>
    <t>CH-1.8</t>
  </si>
  <si>
    <t>CH-1.9</t>
  </si>
  <si>
    <t>CH-1.10</t>
  </si>
  <si>
    <t>CH-1.11</t>
  </si>
  <si>
    <t>CH-1.12</t>
  </si>
  <si>
    <t>CH-1.13</t>
  </si>
  <si>
    <t>CH-1.14</t>
  </si>
  <si>
    <t>CH-1.15</t>
  </si>
  <si>
    <t>CH-1.16</t>
  </si>
  <si>
    <t>CH-1.17</t>
  </si>
  <si>
    <t>CH-1.18</t>
  </si>
  <si>
    <t>CH-1.19</t>
  </si>
  <si>
    <t>CH-1.20</t>
  </si>
  <si>
    <t>CH-1.21</t>
  </si>
  <si>
    <t>CH-1.22</t>
  </si>
  <si>
    <t>CH-1.23</t>
  </si>
  <si>
    <t>CH-1.24</t>
  </si>
  <si>
    <t>CH-2.1</t>
  </si>
  <si>
    <t>CH-2.2</t>
  </si>
  <si>
    <t>CH-2.3</t>
  </si>
  <si>
    <t>CH-2.4</t>
  </si>
  <si>
    <t>CH-2.5</t>
  </si>
  <si>
    <t>CH-2.6</t>
  </si>
  <si>
    <t>CH-2.7</t>
  </si>
  <si>
    <t>CH-2.8</t>
  </si>
  <si>
    <t>CH-2.9</t>
  </si>
  <si>
    <t>CH-2.10</t>
  </si>
  <si>
    <t>CH-2.11</t>
  </si>
  <si>
    <t>CH-2.12</t>
  </si>
  <si>
    <t>CH-2.13</t>
  </si>
  <si>
    <t>CH-2.14</t>
  </si>
  <si>
    <t>CH-2.15</t>
  </si>
  <si>
    <t>CH-2.16</t>
  </si>
  <si>
    <t>CH-3.1</t>
  </si>
  <si>
    <t>CH-3.2</t>
  </si>
  <si>
    <t>CH-3.3</t>
  </si>
  <si>
    <t>CH-3.4</t>
  </si>
  <si>
    <t>CH-3.5</t>
  </si>
  <si>
    <t>CH-3.6</t>
  </si>
  <si>
    <t>CH-3.7</t>
  </si>
  <si>
    <t>CH-3.8</t>
  </si>
  <si>
    <t>CH-3.9</t>
  </si>
  <si>
    <t>CH-3.10</t>
  </si>
  <si>
    <t>CH-3.11</t>
  </si>
  <si>
    <t>CH-3.12</t>
  </si>
  <si>
    <t>CH-3.13</t>
  </si>
  <si>
    <t>CH-3.14</t>
  </si>
  <si>
    <t>CH-3.15</t>
  </si>
  <si>
    <t>CH-3.16</t>
  </si>
  <si>
    <t>CH-3.17</t>
  </si>
  <si>
    <t>CH-3.18</t>
  </si>
  <si>
    <t>CH-3.19</t>
  </si>
  <si>
    <t>CH-3.20</t>
  </si>
  <si>
    <t>CH-3.21</t>
  </si>
  <si>
    <t>CH-3.22</t>
  </si>
  <si>
    <t>CH-3.23</t>
  </si>
  <si>
    <t>CH-3.24</t>
  </si>
  <si>
    <t>CH-4.2</t>
  </si>
  <si>
    <t>CH-4.3</t>
  </si>
  <si>
    <t>CH-4.4</t>
  </si>
  <si>
    <t>CH-4.5</t>
  </si>
  <si>
    <t>CH-4.6</t>
  </si>
  <si>
    <t>CH-4.7</t>
  </si>
  <si>
    <t>CH-4.8</t>
  </si>
  <si>
    <t>CH-4.9</t>
  </si>
  <si>
    <t>CH-4.10</t>
  </si>
  <si>
    <t>CH-4.1</t>
  </si>
  <si>
    <t>Sample</t>
  </si>
  <si>
    <t>CH_6.1</t>
  </si>
  <si>
    <t>CH_6.2</t>
  </si>
  <si>
    <t>CH_6.3</t>
  </si>
  <si>
    <t>CH_6.4</t>
  </si>
  <si>
    <t>CH_6.5</t>
  </si>
  <si>
    <t>CH_6.6</t>
  </si>
  <si>
    <t>CH_6.7</t>
  </si>
  <si>
    <t>CH_6.8</t>
  </si>
  <si>
    <t>CH_6.9</t>
  </si>
  <si>
    <t>CH_6.10</t>
  </si>
  <si>
    <t>CH_6.11</t>
  </si>
  <si>
    <t>CH_6.12</t>
  </si>
  <si>
    <t>CH_6.13</t>
  </si>
  <si>
    <t>CH_6.14</t>
  </si>
  <si>
    <t>CH_6.15</t>
  </si>
  <si>
    <t>CH_6.16</t>
  </si>
  <si>
    <t>CH_6.17</t>
  </si>
  <si>
    <t>CH_6.18</t>
  </si>
  <si>
    <t>CH_6.19</t>
  </si>
  <si>
    <t>CH_6.20</t>
  </si>
  <si>
    <t>CH_6.21</t>
  </si>
  <si>
    <t>CH_6.22</t>
  </si>
  <si>
    <t>CH_6.23</t>
  </si>
  <si>
    <t>CH_6.24</t>
  </si>
  <si>
    <t>CH_6.25</t>
  </si>
  <si>
    <t>Sample ID</t>
  </si>
  <si>
    <t>SHRIMP_ID</t>
  </si>
  <si>
    <t>Mount</t>
  </si>
  <si>
    <t>NP163500</t>
  </si>
  <si>
    <t>CH_1</t>
  </si>
  <si>
    <t>Z7009</t>
  </si>
  <si>
    <t>river</t>
  </si>
  <si>
    <t>NP163653</t>
  </si>
  <si>
    <t>CH_2</t>
  </si>
  <si>
    <t>fp</t>
  </si>
  <si>
    <t>NP163668</t>
  </si>
  <si>
    <t>CH_3</t>
  </si>
  <si>
    <t>NP16201</t>
  </si>
  <si>
    <t>CH_4</t>
  </si>
  <si>
    <t>NP163702</t>
  </si>
  <si>
    <t>CH_5</t>
  </si>
  <si>
    <t>NP163722</t>
  </si>
  <si>
    <t>CH_6</t>
  </si>
  <si>
    <t>Z7008</t>
  </si>
  <si>
    <t>CH-1</t>
  </si>
  <si>
    <t>CH-2</t>
  </si>
  <si>
    <t>CH-3</t>
  </si>
  <si>
    <t>CH-4</t>
  </si>
  <si>
    <t>CH-6</t>
  </si>
  <si>
    <t>Spot_designation</t>
  </si>
  <si>
    <t>Spot_number</t>
  </si>
  <si>
    <t>d34Sraw _vcdt</t>
  </si>
  <si>
    <t>IMF_cor</t>
  </si>
  <si>
    <t>d34Scor _vcdt</t>
  </si>
  <si>
    <t>Core</t>
  </si>
  <si>
    <t>mean</t>
  </si>
  <si>
    <t xml:space="preserve">Floodplains </t>
  </si>
  <si>
    <t>δ³⁴S = -3.467‰ ± 2.27)</t>
  </si>
  <si>
    <t>River</t>
  </si>
  <si>
    <t>δ³⁴S = +2.21‰ ± 2.50</t>
  </si>
  <si>
    <t>FP</t>
  </si>
  <si>
    <t>age</t>
  </si>
  <si>
    <t>distance</t>
  </si>
  <si>
    <t>MC_G_Ratio_S_AA/S_LM</t>
  </si>
  <si>
    <t>ratio_permil</t>
  </si>
  <si>
    <t>SPOT-1</t>
  </si>
  <si>
    <t>SPOT-2</t>
  </si>
  <si>
    <t>SPOT-3</t>
  </si>
  <si>
    <t>SPOT-4</t>
  </si>
  <si>
    <t>SPOT-5</t>
  </si>
  <si>
    <t>SPOT-6</t>
  </si>
  <si>
    <t>SPOT-7</t>
  </si>
  <si>
    <t>SPOT-8</t>
  </si>
  <si>
    <t>SPOT-9</t>
  </si>
  <si>
    <t>SPOT-10</t>
  </si>
  <si>
    <t>SPOT-11</t>
  </si>
  <si>
    <t>SPOT-12</t>
  </si>
  <si>
    <t>SPOT-13</t>
  </si>
  <si>
    <t>SPOT-14</t>
  </si>
  <si>
    <t>SPOT-15</t>
  </si>
  <si>
    <t>SPOT-16</t>
  </si>
  <si>
    <t>SPOT-17</t>
  </si>
  <si>
    <t>SPOT-18</t>
  </si>
  <si>
    <t>SPOT-19</t>
  </si>
  <si>
    <t>SPOT-20</t>
  </si>
  <si>
    <t>SPOT-21</t>
  </si>
  <si>
    <t>SPOT-22</t>
  </si>
  <si>
    <t>SPOT-23</t>
  </si>
  <si>
    <t>SPOT-24</t>
  </si>
  <si>
    <t>SPOT-25</t>
  </si>
  <si>
    <t>spot-25.5</t>
  </si>
  <si>
    <t>SPOT-26</t>
  </si>
  <si>
    <t>SPOT-27</t>
  </si>
  <si>
    <t>SPOT-28</t>
  </si>
  <si>
    <t>SPOT-29</t>
  </si>
  <si>
    <t>SPOT-30</t>
  </si>
  <si>
    <t>SPOT-31</t>
  </si>
  <si>
    <t>SPOT-32</t>
  </si>
  <si>
    <t>SPOT-33</t>
  </si>
  <si>
    <t>SPOT-34</t>
  </si>
  <si>
    <t>SPOT-35</t>
  </si>
  <si>
    <t>SPOT-36</t>
  </si>
  <si>
    <t>SPOT-37</t>
  </si>
  <si>
    <t>SPOT-38</t>
  </si>
  <si>
    <t>godbout</t>
  </si>
  <si>
    <t>IMF_permount</t>
  </si>
  <si>
    <t>d34Scor _vcdt_permount</t>
  </si>
  <si>
    <t>IMF_cor_godbout</t>
  </si>
  <si>
    <t>Hatchery salmon feed has high d34S values (+14.1% to +16%)</t>
  </si>
  <si>
    <t>marine fish tissues (+17% to +18%).</t>
  </si>
  <si>
    <t>Godbout way</t>
  </si>
  <si>
    <t>SD</t>
  </si>
  <si>
    <t>SE</t>
  </si>
  <si>
    <t>Mean</t>
  </si>
  <si>
    <t>n</t>
  </si>
  <si>
    <t>delta34S(River-FP)</t>
  </si>
  <si>
    <t>ID</t>
  </si>
  <si>
    <t>Site</t>
  </si>
  <si>
    <t>Tissue</t>
  </si>
  <si>
    <t>d13C</t>
  </si>
  <si>
    <t>d15N</t>
  </si>
  <si>
    <t>d34S</t>
  </si>
  <si>
    <t>Floodplain</t>
  </si>
  <si>
    <t>Muscle</t>
  </si>
  <si>
    <t>NP16H001</t>
  </si>
  <si>
    <t>NP163705</t>
  </si>
  <si>
    <t>NP163527</t>
  </si>
  <si>
    <t>NP163495</t>
  </si>
  <si>
    <t>Liver</t>
  </si>
  <si>
    <t>NA</t>
  </si>
  <si>
    <t>Stomach</t>
  </si>
  <si>
    <t>Experiment</t>
  </si>
  <si>
    <t>d34S_oto</t>
  </si>
  <si>
    <t>d34S_oto_e</t>
  </si>
  <si>
    <t>d34S_mus</t>
  </si>
  <si>
    <t>d34S_mus_e</t>
  </si>
  <si>
    <t>d34S_stom</t>
  </si>
  <si>
    <t>d34S_stom_e</t>
  </si>
  <si>
    <t>Hatchery</t>
  </si>
  <si>
    <t>Transition</t>
  </si>
  <si>
    <t>Fish_ID</t>
  </si>
  <si>
    <t>d34Scor_vcdt</t>
  </si>
  <si>
    <t>wStdErr_95T_permil</t>
  </si>
  <si>
    <t>changedis</t>
  </si>
  <si>
    <t>dis_after</t>
  </si>
  <si>
    <t>days</t>
  </si>
  <si>
    <t>um/day</t>
  </si>
  <si>
    <t>Outermost spot</t>
  </si>
  <si>
    <t>Otolith_edge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</si>
</sst>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3" xfId="0" applyNumberFormat="1" applyFont="1" applyBorder="1" applyAlignment="1">
      <alignment horizontal="right"/>
    </xf>
    <xf numFmtId="164" fontId="0" fillId="0" borderId="0" xfId="0" applyNumberFormat="1"/>
    <xf numFmtId="2" fontId="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7" fillId="0" borderId="0" xfId="0" applyFont="1"/>
    <xf numFmtId="0" fontId="8" fillId="0" borderId="0" xfId="0" applyFont="1"/>
    <xf numFmtId="2" fontId="9" fillId="0" borderId="0" xfId="0" applyNumberFormat="1" applyFont="1" applyAlignment="1">
      <alignment horizontal="center"/>
    </xf>
    <xf numFmtId="0" fontId="9" fillId="0" borderId="0" xfId="0" applyFont="1"/>
    <xf numFmtId="164" fontId="10" fillId="0" borderId="1" xfId="0" applyNumberFormat="1" applyFont="1" applyBorder="1" applyAlignment="1">
      <alignment horizontal="right"/>
    </xf>
    <xf numFmtId="164" fontId="6" fillId="0" borderId="0" xfId="0" applyNumberFormat="1" applyFont="1"/>
    <xf numFmtId="164" fontId="0" fillId="0" borderId="0" xfId="0" applyNumberFormat="1" applyAlignment="1">
      <alignment horizontal="center"/>
    </xf>
    <xf numFmtId="0" fontId="10" fillId="0" borderId="0" xfId="0" applyFont="1"/>
    <xf numFmtId="2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right"/>
    </xf>
    <xf numFmtId="164" fontId="11" fillId="0" borderId="0" xfId="0" applyNumberFormat="1" applyFont="1" applyAlignment="1">
      <alignment horizontal="right"/>
    </xf>
    <xf numFmtId="0" fontId="1" fillId="0" borderId="0" xfId="0" applyFont="1" applyAlignment="1">
      <alignment vertical="center"/>
    </xf>
    <xf numFmtId="165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NP163500 -</a:t>
            </a:r>
            <a:r>
              <a:rPr lang="en-US" baseline="0"/>
              <a:t>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Data!$T$2:$T$25</c:f>
                <c:numCache>
                  <c:formatCode>General</c:formatCode>
                  <c:ptCount val="24"/>
                  <c:pt idx="0">
                    <c:v>0.87903380900000005</c:v>
                  </c:pt>
                  <c:pt idx="1">
                    <c:v>0.95564440799999995</c:v>
                  </c:pt>
                  <c:pt idx="2">
                    <c:v>1.0573207200000001</c:v>
                  </c:pt>
                  <c:pt idx="3">
                    <c:v>1.2256186790000001</c:v>
                  </c:pt>
                  <c:pt idx="4">
                    <c:v>0.89798247399999997</c:v>
                  </c:pt>
                  <c:pt idx="5">
                    <c:v>1.4985845739999999</c:v>
                  </c:pt>
                  <c:pt idx="6">
                    <c:v>1.206000784</c:v>
                  </c:pt>
                  <c:pt idx="7">
                    <c:v>1.133566895</c:v>
                  </c:pt>
                  <c:pt idx="8">
                    <c:v>1.016560119</c:v>
                  </c:pt>
                  <c:pt idx="9">
                    <c:v>0.98372277500000005</c:v>
                  </c:pt>
                  <c:pt idx="10">
                    <c:v>0.79694002799999997</c:v>
                  </c:pt>
                  <c:pt idx="11">
                    <c:v>0.39702229500000003</c:v>
                  </c:pt>
                  <c:pt idx="12">
                    <c:v>0.68819944</c:v>
                  </c:pt>
                  <c:pt idx="13">
                    <c:v>0.687617386</c:v>
                  </c:pt>
                  <c:pt idx="14">
                    <c:v>0.89663082699999996</c:v>
                  </c:pt>
                  <c:pt idx="15">
                    <c:v>0.79132929500000004</c:v>
                  </c:pt>
                  <c:pt idx="16">
                    <c:v>0.91819640700000005</c:v>
                  </c:pt>
                  <c:pt idx="17">
                    <c:v>0.81860173999999997</c:v>
                  </c:pt>
                  <c:pt idx="18">
                    <c:v>0.88671423599999999</c:v>
                  </c:pt>
                  <c:pt idx="19">
                    <c:v>0.93670066200000002</c:v>
                  </c:pt>
                  <c:pt idx="20">
                    <c:v>0.99081182899999998</c:v>
                  </c:pt>
                  <c:pt idx="21">
                    <c:v>1.09044074</c:v>
                  </c:pt>
                  <c:pt idx="22">
                    <c:v>1.33327229</c:v>
                  </c:pt>
                  <c:pt idx="23">
                    <c:v>1.835879987</c:v>
                  </c:pt>
                </c:numCache>
              </c:numRef>
            </c:plus>
            <c:minus>
              <c:numRef>
                <c:f>Data!$T$2:$T$25</c:f>
                <c:numCache>
                  <c:formatCode>General</c:formatCode>
                  <c:ptCount val="24"/>
                  <c:pt idx="0">
                    <c:v>0.87903380900000005</c:v>
                  </c:pt>
                  <c:pt idx="1">
                    <c:v>0.95564440799999995</c:v>
                  </c:pt>
                  <c:pt idx="2">
                    <c:v>1.0573207200000001</c:v>
                  </c:pt>
                  <c:pt idx="3">
                    <c:v>1.2256186790000001</c:v>
                  </c:pt>
                  <c:pt idx="4">
                    <c:v>0.89798247399999997</c:v>
                  </c:pt>
                  <c:pt idx="5">
                    <c:v>1.4985845739999999</c:v>
                  </c:pt>
                  <c:pt idx="6">
                    <c:v>1.206000784</c:v>
                  </c:pt>
                  <c:pt idx="7">
                    <c:v>1.133566895</c:v>
                  </c:pt>
                  <c:pt idx="8">
                    <c:v>1.016560119</c:v>
                  </c:pt>
                  <c:pt idx="9">
                    <c:v>0.98372277500000005</c:v>
                  </c:pt>
                  <c:pt idx="10">
                    <c:v>0.79694002799999997</c:v>
                  </c:pt>
                  <c:pt idx="11">
                    <c:v>0.39702229500000003</c:v>
                  </c:pt>
                  <c:pt idx="12">
                    <c:v>0.68819944</c:v>
                  </c:pt>
                  <c:pt idx="13">
                    <c:v>0.687617386</c:v>
                  </c:pt>
                  <c:pt idx="14">
                    <c:v>0.89663082699999996</c:v>
                  </c:pt>
                  <c:pt idx="15">
                    <c:v>0.79132929500000004</c:v>
                  </c:pt>
                  <c:pt idx="16">
                    <c:v>0.91819640700000005</c:v>
                  </c:pt>
                  <c:pt idx="17">
                    <c:v>0.81860173999999997</c:v>
                  </c:pt>
                  <c:pt idx="18">
                    <c:v>0.88671423599999999</c:v>
                  </c:pt>
                  <c:pt idx="19">
                    <c:v>0.93670066200000002</c:v>
                  </c:pt>
                  <c:pt idx="20">
                    <c:v>0.99081182899999998</c:v>
                  </c:pt>
                  <c:pt idx="21">
                    <c:v>1.09044074</c:v>
                  </c:pt>
                  <c:pt idx="22">
                    <c:v>1.33327229</c:v>
                  </c:pt>
                  <c:pt idx="23">
                    <c:v>1.835879987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Data!$L$2:$L$25</c:f>
              <c:numCache>
                <c:formatCode>0.00</c:formatCode>
                <c:ptCount val="24"/>
                <c:pt idx="0">
                  <c:v>5.6720161673799581</c:v>
                </c:pt>
                <c:pt idx="1">
                  <c:v>8.2587290265607294</c:v>
                </c:pt>
                <c:pt idx="2">
                  <c:v>13.535884111133669</c:v>
                </c:pt>
                <c:pt idx="3">
                  <c:v>13.582778570296394</c:v>
                </c:pt>
                <c:pt idx="4">
                  <c:v>13.93146412154962</c:v>
                </c:pt>
                <c:pt idx="5">
                  <c:v>14.072894730883313</c:v>
                </c:pt>
                <c:pt idx="6">
                  <c:v>15.790826030840211</c:v>
                </c:pt>
                <c:pt idx="7">
                  <c:v>15.053217625614135</c:v>
                </c:pt>
                <c:pt idx="8">
                  <c:v>13.433377487942444</c:v>
                </c:pt>
                <c:pt idx="9">
                  <c:v>16.51013857754231</c:v>
                </c:pt>
                <c:pt idx="10">
                  <c:v>16.059036976654738</c:v>
                </c:pt>
                <c:pt idx="11">
                  <c:v>17.624170685868258</c:v>
                </c:pt>
                <c:pt idx="12">
                  <c:v>16.927297737925517</c:v>
                </c:pt>
                <c:pt idx="13">
                  <c:v>16.694704843420904</c:v>
                </c:pt>
                <c:pt idx="14">
                  <c:v>16.415375993478822</c:v>
                </c:pt>
                <c:pt idx="15">
                  <c:v>17.886743427756269</c:v>
                </c:pt>
                <c:pt idx="16">
                  <c:v>16.701814867649389</c:v>
                </c:pt>
                <c:pt idx="17">
                  <c:v>17.929584720240932</c:v>
                </c:pt>
                <c:pt idx="18">
                  <c:v>14.564822362611208</c:v>
                </c:pt>
                <c:pt idx="19">
                  <c:v>14.34386817018769</c:v>
                </c:pt>
                <c:pt idx="20">
                  <c:v>11.975392296719024</c:v>
                </c:pt>
                <c:pt idx="21">
                  <c:v>12.916474197857864</c:v>
                </c:pt>
                <c:pt idx="22">
                  <c:v>8.9146174399384446</c:v>
                </c:pt>
                <c:pt idx="23">
                  <c:v>4.4288488100898249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D-4958-9550-8E332DA4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6744"/>
        <c:axId val="480262584"/>
      </c:scatterChart>
      <c:valAx>
        <c:axId val="4802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2584"/>
        <c:crossesAt val="-10"/>
        <c:crossBetween val="midCat"/>
        <c:majorUnit val="2"/>
        <c:minorUnit val="1"/>
      </c:valAx>
      <c:valAx>
        <c:axId val="480262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d34S (CDT)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674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NP163653 -</a:t>
            </a:r>
            <a:r>
              <a:rPr lang="en-US" baseline="0"/>
              <a:t> floodplain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Data!$T$26:$T$41</c:f>
                <c:numCache>
                  <c:formatCode>General</c:formatCode>
                  <c:ptCount val="16"/>
                  <c:pt idx="0">
                    <c:v>1.5209079089999999</c:v>
                  </c:pt>
                  <c:pt idx="1">
                    <c:v>1.315608466</c:v>
                  </c:pt>
                  <c:pt idx="2">
                    <c:v>1.291653055</c:v>
                  </c:pt>
                  <c:pt idx="3">
                    <c:v>1.3795923720000001</c:v>
                  </c:pt>
                  <c:pt idx="4">
                    <c:v>1.048598132</c:v>
                  </c:pt>
                  <c:pt idx="5">
                    <c:v>0.92492440399999998</c:v>
                  </c:pt>
                  <c:pt idx="6">
                    <c:v>1.171003467</c:v>
                  </c:pt>
                  <c:pt idx="7">
                    <c:v>1.1273512649999999</c:v>
                  </c:pt>
                  <c:pt idx="8">
                    <c:v>0.49502098</c:v>
                  </c:pt>
                  <c:pt idx="9">
                    <c:v>0.76758219100000002</c:v>
                  </c:pt>
                  <c:pt idx="10">
                    <c:v>0.75470202200000003</c:v>
                  </c:pt>
                  <c:pt idx="11">
                    <c:v>1.162157033</c:v>
                  </c:pt>
                  <c:pt idx="12">
                    <c:v>1.0602679559999999</c:v>
                  </c:pt>
                  <c:pt idx="13">
                    <c:v>1.0717183669999999</c:v>
                  </c:pt>
                  <c:pt idx="14">
                    <c:v>2.1394944819999999</c:v>
                  </c:pt>
                  <c:pt idx="15">
                    <c:v>1.834725384</c:v>
                  </c:pt>
                </c:numCache>
              </c:numRef>
            </c:plus>
            <c:minus>
              <c:numRef>
                <c:f>Data!$T$26:$T$41</c:f>
                <c:numCache>
                  <c:formatCode>General</c:formatCode>
                  <c:ptCount val="16"/>
                  <c:pt idx="0">
                    <c:v>1.5209079089999999</c:v>
                  </c:pt>
                  <c:pt idx="1">
                    <c:v>1.315608466</c:v>
                  </c:pt>
                  <c:pt idx="2">
                    <c:v>1.291653055</c:v>
                  </c:pt>
                  <c:pt idx="3">
                    <c:v>1.3795923720000001</c:v>
                  </c:pt>
                  <c:pt idx="4">
                    <c:v>1.048598132</c:v>
                  </c:pt>
                  <c:pt idx="5">
                    <c:v>0.92492440399999998</c:v>
                  </c:pt>
                  <c:pt idx="6">
                    <c:v>1.171003467</c:v>
                  </c:pt>
                  <c:pt idx="7">
                    <c:v>1.1273512649999999</c:v>
                  </c:pt>
                  <c:pt idx="8">
                    <c:v>0.49502098</c:v>
                  </c:pt>
                  <c:pt idx="9">
                    <c:v>0.76758219100000002</c:v>
                  </c:pt>
                  <c:pt idx="10">
                    <c:v>0.75470202200000003</c:v>
                  </c:pt>
                  <c:pt idx="11">
                    <c:v>1.162157033</c:v>
                  </c:pt>
                  <c:pt idx="12">
                    <c:v>1.0602679559999999</c:v>
                  </c:pt>
                  <c:pt idx="13">
                    <c:v>1.0717183669999999</c:v>
                  </c:pt>
                  <c:pt idx="14">
                    <c:v>2.1394944819999999</c:v>
                  </c:pt>
                  <c:pt idx="15">
                    <c:v>1.834725384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Data!$L$26:$L$41</c:f>
              <c:numCache>
                <c:formatCode>0.00</c:formatCode>
                <c:ptCount val="16"/>
                <c:pt idx="0">
                  <c:v>-5.5634524375608905</c:v>
                </c:pt>
                <c:pt idx="1">
                  <c:v>-2.2767644861081848</c:v>
                </c:pt>
                <c:pt idx="2">
                  <c:v>-1.1770429997961962</c:v>
                </c:pt>
                <c:pt idx="3">
                  <c:v>0.85033285782205681</c:v>
                </c:pt>
                <c:pt idx="4">
                  <c:v>13.499428254421144</c:v>
                </c:pt>
                <c:pt idx="5">
                  <c:v>14.236357357969421</c:v>
                </c:pt>
                <c:pt idx="6">
                  <c:v>11.915840182958615</c:v>
                </c:pt>
                <c:pt idx="7">
                  <c:v>9.50617598442145</c:v>
                </c:pt>
                <c:pt idx="8">
                  <c:v>14.400114349115658</c:v>
                </c:pt>
                <c:pt idx="9">
                  <c:v>14.836339243257957</c:v>
                </c:pt>
                <c:pt idx="10">
                  <c:v>15.559206802074078</c:v>
                </c:pt>
                <c:pt idx="11">
                  <c:v>14.29330548196457</c:v>
                </c:pt>
                <c:pt idx="12">
                  <c:v>12.581465253719237</c:v>
                </c:pt>
                <c:pt idx="13">
                  <c:v>11.413292801666653</c:v>
                </c:pt>
                <c:pt idx="14">
                  <c:v>-4.344196499331975</c:v>
                </c:pt>
                <c:pt idx="15">
                  <c:v>-2.7177671353848964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1-43CA-BA67-66AFC64C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6744"/>
        <c:axId val="480262584"/>
      </c:scatterChart>
      <c:valAx>
        <c:axId val="4802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2584"/>
        <c:crossesAt val="-25"/>
        <c:crossBetween val="midCat"/>
        <c:majorUnit val="2"/>
        <c:minorUnit val="1"/>
      </c:valAx>
      <c:valAx>
        <c:axId val="480262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d34S (CDT)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674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NP163668 -</a:t>
            </a:r>
            <a:r>
              <a:rPr lang="en-US" baseline="0"/>
              <a:t> floodplain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Data!$T$42:$T$65</c:f>
                <c:numCache>
                  <c:formatCode>General</c:formatCode>
                  <c:ptCount val="24"/>
                  <c:pt idx="0">
                    <c:v>1.861268457</c:v>
                  </c:pt>
                  <c:pt idx="1">
                    <c:v>1.1302918909999999</c:v>
                  </c:pt>
                  <c:pt idx="2">
                    <c:v>1.1420729860000001</c:v>
                  </c:pt>
                  <c:pt idx="3">
                    <c:v>1.0265695969999999</c:v>
                  </c:pt>
                  <c:pt idx="4">
                    <c:v>0.90400010799999997</c:v>
                  </c:pt>
                  <c:pt idx="5">
                    <c:v>0.86737603799999996</c:v>
                  </c:pt>
                  <c:pt idx="6">
                    <c:v>1.3535376299999999</c:v>
                  </c:pt>
                  <c:pt idx="7">
                    <c:v>1.2392608540000001</c:v>
                  </c:pt>
                  <c:pt idx="8">
                    <c:v>1.0452410649999999</c:v>
                  </c:pt>
                  <c:pt idx="9">
                    <c:v>0.71202294700000002</c:v>
                  </c:pt>
                  <c:pt idx="10">
                    <c:v>0.37272844599999999</c:v>
                  </c:pt>
                  <c:pt idx="11">
                    <c:v>0.55220841099999995</c:v>
                  </c:pt>
                  <c:pt idx="12">
                    <c:v>0.69539005899999995</c:v>
                  </c:pt>
                  <c:pt idx="13">
                    <c:v>0.98345826199999997</c:v>
                  </c:pt>
                  <c:pt idx="14">
                    <c:v>0.79836598999999997</c:v>
                  </c:pt>
                  <c:pt idx="15">
                    <c:v>0.95685919799999997</c:v>
                  </c:pt>
                  <c:pt idx="16">
                    <c:v>0.866937403</c:v>
                  </c:pt>
                  <c:pt idx="17">
                    <c:v>1.0915240719999999</c:v>
                  </c:pt>
                  <c:pt idx="18">
                    <c:v>1.015468644</c:v>
                  </c:pt>
                  <c:pt idx="19">
                    <c:v>1.7027520780000001</c:v>
                  </c:pt>
                  <c:pt idx="20">
                    <c:v>1.163080476</c:v>
                  </c:pt>
                  <c:pt idx="21">
                    <c:v>1.409551971</c:v>
                  </c:pt>
                  <c:pt idx="22">
                    <c:v>1.5748045820000001</c:v>
                  </c:pt>
                  <c:pt idx="23">
                    <c:v>1.607843465</c:v>
                  </c:pt>
                </c:numCache>
              </c:numRef>
            </c:plus>
            <c:minus>
              <c:numRef>
                <c:f>Data!$T$42:$T$65</c:f>
                <c:numCache>
                  <c:formatCode>General</c:formatCode>
                  <c:ptCount val="24"/>
                  <c:pt idx="0">
                    <c:v>1.861268457</c:v>
                  </c:pt>
                  <c:pt idx="1">
                    <c:v>1.1302918909999999</c:v>
                  </c:pt>
                  <c:pt idx="2">
                    <c:v>1.1420729860000001</c:v>
                  </c:pt>
                  <c:pt idx="3">
                    <c:v>1.0265695969999999</c:v>
                  </c:pt>
                  <c:pt idx="4">
                    <c:v>0.90400010799999997</c:v>
                  </c:pt>
                  <c:pt idx="5">
                    <c:v>0.86737603799999996</c:v>
                  </c:pt>
                  <c:pt idx="6">
                    <c:v>1.3535376299999999</c:v>
                  </c:pt>
                  <c:pt idx="7">
                    <c:v>1.2392608540000001</c:v>
                  </c:pt>
                  <c:pt idx="8">
                    <c:v>1.0452410649999999</c:v>
                  </c:pt>
                  <c:pt idx="9">
                    <c:v>0.71202294700000002</c:v>
                  </c:pt>
                  <c:pt idx="10">
                    <c:v>0.37272844599999999</c:v>
                  </c:pt>
                  <c:pt idx="11">
                    <c:v>0.55220841099999995</c:v>
                  </c:pt>
                  <c:pt idx="12">
                    <c:v>0.69539005899999995</c:v>
                  </c:pt>
                  <c:pt idx="13">
                    <c:v>0.98345826199999997</c:v>
                  </c:pt>
                  <c:pt idx="14">
                    <c:v>0.79836598999999997</c:v>
                  </c:pt>
                  <c:pt idx="15">
                    <c:v>0.95685919799999997</c:v>
                  </c:pt>
                  <c:pt idx="16">
                    <c:v>0.866937403</c:v>
                  </c:pt>
                  <c:pt idx="17">
                    <c:v>1.0915240719999999</c:v>
                  </c:pt>
                  <c:pt idx="18">
                    <c:v>1.015468644</c:v>
                  </c:pt>
                  <c:pt idx="19">
                    <c:v>1.7027520780000001</c:v>
                  </c:pt>
                  <c:pt idx="20">
                    <c:v>1.163080476</c:v>
                  </c:pt>
                  <c:pt idx="21">
                    <c:v>1.409551971</c:v>
                  </c:pt>
                  <c:pt idx="22">
                    <c:v>1.5748045820000001</c:v>
                  </c:pt>
                  <c:pt idx="23">
                    <c:v>1.607843465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Data!$L$42:$L$65</c:f>
              <c:numCache>
                <c:formatCode>0.00</c:formatCode>
                <c:ptCount val="24"/>
                <c:pt idx="0">
                  <c:v>-3.7907014921993323</c:v>
                </c:pt>
                <c:pt idx="1">
                  <c:v>-1.2322928695966269</c:v>
                </c:pt>
                <c:pt idx="2">
                  <c:v>-3.1725596087221355</c:v>
                </c:pt>
                <c:pt idx="3">
                  <c:v>-1.4320302062812864</c:v>
                </c:pt>
                <c:pt idx="4">
                  <c:v>10.78507460996765</c:v>
                </c:pt>
                <c:pt idx="5">
                  <c:v>15.714789529696915</c:v>
                </c:pt>
                <c:pt idx="6">
                  <c:v>15.735644091207602</c:v>
                </c:pt>
                <c:pt idx="7">
                  <c:v>14.848657247016739</c:v>
                </c:pt>
                <c:pt idx="8">
                  <c:v>15.325096800489058</c:v>
                </c:pt>
                <c:pt idx="9">
                  <c:v>16.689134569662436</c:v>
                </c:pt>
                <c:pt idx="10">
                  <c:v>13.067754681520729</c:v>
                </c:pt>
                <c:pt idx="11">
                  <c:v>17.888102031111977</c:v>
                </c:pt>
                <c:pt idx="12">
                  <c:v>16.241157756492996</c:v>
                </c:pt>
                <c:pt idx="13">
                  <c:v>16.345702284717945</c:v>
                </c:pt>
                <c:pt idx="14">
                  <c:v>16.096172135045173</c:v>
                </c:pt>
                <c:pt idx="15">
                  <c:v>14.666717614292569</c:v>
                </c:pt>
                <c:pt idx="16">
                  <c:v>14.284044335756208</c:v>
                </c:pt>
                <c:pt idx="17">
                  <c:v>12.694931277313538</c:v>
                </c:pt>
                <c:pt idx="18">
                  <c:v>-8.9186649457715816E-2</c:v>
                </c:pt>
                <c:pt idx="19">
                  <c:v>0.99289563661892899</c:v>
                </c:pt>
                <c:pt idx="20">
                  <c:v>-1.5664413649434827</c:v>
                </c:pt>
                <c:pt idx="21">
                  <c:v>-4.1798054932862705</c:v>
                </c:pt>
                <c:pt idx="22">
                  <c:v>-4.7328249892443637</c:v>
                </c:pt>
                <c:pt idx="23">
                  <c:v>-5.7687600480040189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5-45B1-9E16-9A71FC1F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6744"/>
        <c:axId val="480262584"/>
      </c:scatterChart>
      <c:valAx>
        <c:axId val="4802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2584"/>
        <c:crossesAt val="-25"/>
        <c:crossBetween val="midCat"/>
        <c:majorUnit val="2"/>
        <c:minorUnit val="1"/>
      </c:valAx>
      <c:valAx>
        <c:axId val="480262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d34S (CDT)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674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NP16201 -</a:t>
            </a:r>
            <a:r>
              <a:rPr lang="en-US" baseline="0"/>
              <a:t>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Data!$T$66:$T$75</c:f>
                <c:numCache>
                  <c:formatCode>General</c:formatCode>
                  <c:ptCount val="10"/>
                  <c:pt idx="0">
                    <c:v>1.448824943</c:v>
                  </c:pt>
                  <c:pt idx="1">
                    <c:v>0.86499462900000001</c:v>
                  </c:pt>
                  <c:pt idx="2">
                    <c:v>1.037719217</c:v>
                  </c:pt>
                  <c:pt idx="3">
                    <c:v>1.0314763920000001</c:v>
                  </c:pt>
                  <c:pt idx="4">
                    <c:v>1.26649294</c:v>
                  </c:pt>
                  <c:pt idx="5">
                    <c:v>1.29079952</c:v>
                  </c:pt>
                  <c:pt idx="6">
                    <c:v>0.73491063999999995</c:v>
                  </c:pt>
                  <c:pt idx="7">
                    <c:v>0.84777181700000004</c:v>
                  </c:pt>
                  <c:pt idx="8">
                    <c:v>0.52012908300000005</c:v>
                  </c:pt>
                  <c:pt idx="9">
                    <c:v>0.71965221199999996</c:v>
                  </c:pt>
                </c:numCache>
              </c:numRef>
            </c:plus>
            <c:minus>
              <c:numRef>
                <c:f>Data!$T$66:$T$75</c:f>
                <c:numCache>
                  <c:formatCode>General</c:formatCode>
                  <c:ptCount val="10"/>
                  <c:pt idx="0">
                    <c:v>1.448824943</c:v>
                  </c:pt>
                  <c:pt idx="1">
                    <c:v>0.86499462900000001</c:v>
                  </c:pt>
                  <c:pt idx="2">
                    <c:v>1.037719217</c:v>
                  </c:pt>
                  <c:pt idx="3">
                    <c:v>1.0314763920000001</c:v>
                  </c:pt>
                  <c:pt idx="4">
                    <c:v>1.26649294</c:v>
                  </c:pt>
                  <c:pt idx="5">
                    <c:v>1.29079952</c:v>
                  </c:pt>
                  <c:pt idx="6">
                    <c:v>0.73491063999999995</c:v>
                  </c:pt>
                  <c:pt idx="7">
                    <c:v>0.84777181700000004</c:v>
                  </c:pt>
                  <c:pt idx="8">
                    <c:v>0.52012908300000005</c:v>
                  </c:pt>
                  <c:pt idx="9">
                    <c:v>0.71965221199999996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Data!$L$66:$L$75</c:f>
              <c:numCache>
                <c:formatCode>0.00</c:formatCode>
                <c:ptCount val="10"/>
                <c:pt idx="0">
                  <c:v>3.0373446097412113</c:v>
                </c:pt>
                <c:pt idx="1">
                  <c:v>14.480339877272776</c:v>
                </c:pt>
                <c:pt idx="2">
                  <c:v>14.421444421801112</c:v>
                </c:pt>
                <c:pt idx="3">
                  <c:v>15.444744469352134</c:v>
                </c:pt>
                <c:pt idx="4">
                  <c:v>17.939185517288195</c:v>
                </c:pt>
                <c:pt idx="5">
                  <c:v>16.131518465684014</c:v>
                </c:pt>
                <c:pt idx="6">
                  <c:v>15.177235468605012</c:v>
                </c:pt>
                <c:pt idx="7">
                  <c:v>15.118792880918399</c:v>
                </c:pt>
                <c:pt idx="8">
                  <c:v>16.866137943527495</c:v>
                </c:pt>
                <c:pt idx="9">
                  <c:v>17.102761361320564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6-4866-A765-B12C75F1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6744"/>
        <c:axId val="480262584"/>
      </c:scatterChart>
      <c:valAx>
        <c:axId val="4802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2584"/>
        <c:crossesAt val="-25"/>
        <c:crossBetween val="midCat"/>
        <c:majorUnit val="2"/>
        <c:minorUnit val="1"/>
      </c:valAx>
      <c:valAx>
        <c:axId val="480262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d34S (CDT)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674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NP163722 -</a:t>
            </a:r>
            <a:r>
              <a:rPr lang="en-US" baseline="0"/>
              <a:t> floodplain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Data!$T$76:$T$100</c:f>
                <c:numCache>
                  <c:formatCode>General</c:formatCode>
                  <c:ptCount val="25"/>
                  <c:pt idx="0">
                    <c:v>0.91299361999999995</c:v>
                  </c:pt>
                  <c:pt idx="1">
                    <c:v>0.75035300549999995</c:v>
                  </c:pt>
                  <c:pt idx="2">
                    <c:v>0.84172894700000001</c:v>
                  </c:pt>
                  <c:pt idx="3">
                    <c:v>0.93362684600000001</c:v>
                  </c:pt>
                  <c:pt idx="4">
                    <c:v>0.82079471500000001</c:v>
                  </c:pt>
                  <c:pt idx="5">
                    <c:v>0.78077199450000001</c:v>
                  </c:pt>
                  <c:pt idx="6">
                    <c:v>0.99771720500000005</c:v>
                  </c:pt>
                  <c:pt idx="7">
                    <c:v>0.90546865799999998</c:v>
                  </c:pt>
                  <c:pt idx="8">
                    <c:v>0.74550379899999997</c:v>
                  </c:pt>
                  <c:pt idx="9">
                    <c:v>0.93650025250000002</c:v>
                  </c:pt>
                  <c:pt idx="10">
                    <c:v>0.64845407150000001</c:v>
                  </c:pt>
                  <c:pt idx="11">
                    <c:v>0.64726733950000004</c:v>
                  </c:pt>
                  <c:pt idx="12">
                    <c:v>1.1108460755</c:v>
                  </c:pt>
                  <c:pt idx="13">
                    <c:v>0.63509064900000001</c:v>
                  </c:pt>
                  <c:pt idx="14">
                    <c:v>0.92940014500000001</c:v>
                  </c:pt>
                  <c:pt idx="15">
                    <c:v>1.1284224955</c:v>
                  </c:pt>
                  <c:pt idx="16">
                    <c:v>0.95500741150000001</c:v>
                  </c:pt>
                  <c:pt idx="17">
                    <c:v>0.95494726500000005</c:v>
                  </c:pt>
                  <c:pt idx="18">
                    <c:v>0.78966199199999998</c:v>
                  </c:pt>
                  <c:pt idx="19">
                    <c:v>0.97331445650000004</c:v>
                  </c:pt>
                  <c:pt idx="20">
                    <c:v>1.2176734039999999</c:v>
                  </c:pt>
                  <c:pt idx="21">
                    <c:v>1.391453987</c:v>
                  </c:pt>
                  <c:pt idx="22">
                    <c:v>1.316172136</c:v>
                  </c:pt>
                  <c:pt idx="23">
                    <c:v>1.714820867</c:v>
                  </c:pt>
                  <c:pt idx="24">
                    <c:v>1.8306110360000001</c:v>
                  </c:pt>
                </c:numCache>
              </c:numRef>
            </c:plus>
            <c:minus>
              <c:numRef>
                <c:f>Data!$T$76:$T$100</c:f>
                <c:numCache>
                  <c:formatCode>General</c:formatCode>
                  <c:ptCount val="25"/>
                  <c:pt idx="0">
                    <c:v>0.91299361999999995</c:v>
                  </c:pt>
                  <c:pt idx="1">
                    <c:v>0.75035300549999995</c:v>
                  </c:pt>
                  <c:pt idx="2">
                    <c:v>0.84172894700000001</c:v>
                  </c:pt>
                  <c:pt idx="3">
                    <c:v>0.93362684600000001</c:v>
                  </c:pt>
                  <c:pt idx="4">
                    <c:v>0.82079471500000001</c:v>
                  </c:pt>
                  <c:pt idx="5">
                    <c:v>0.78077199450000001</c:v>
                  </c:pt>
                  <c:pt idx="6">
                    <c:v>0.99771720500000005</c:v>
                  </c:pt>
                  <c:pt idx="7">
                    <c:v>0.90546865799999998</c:v>
                  </c:pt>
                  <c:pt idx="8">
                    <c:v>0.74550379899999997</c:v>
                  </c:pt>
                  <c:pt idx="9">
                    <c:v>0.93650025250000002</c:v>
                  </c:pt>
                  <c:pt idx="10">
                    <c:v>0.64845407150000001</c:v>
                  </c:pt>
                  <c:pt idx="11">
                    <c:v>0.64726733950000004</c:v>
                  </c:pt>
                  <c:pt idx="12">
                    <c:v>1.1108460755</c:v>
                  </c:pt>
                  <c:pt idx="13">
                    <c:v>0.63509064900000001</c:v>
                  </c:pt>
                  <c:pt idx="14">
                    <c:v>0.92940014500000001</c:v>
                  </c:pt>
                  <c:pt idx="15">
                    <c:v>1.1284224955</c:v>
                  </c:pt>
                  <c:pt idx="16">
                    <c:v>0.95500741150000001</c:v>
                  </c:pt>
                  <c:pt idx="17">
                    <c:v>0.95494726500000005</c:v>
                  </c:pt>
                  <c:pt idx="18">
                    <c:v>0.78966199199999998</c:v>
                  </c:pt>
                  <c:pt idx="19">
                    <c:v>0.97331445650000004</c:v>
                  </c:pt>
                  <c:pt idx="20">
                    <c:v>1.2176734039999999</c:v>
                  </c:pt>
                  <c:pt idx="21">
                    <c:v>1.391453987</c:v>
                  </c:pt>
                  <c:pt idx="22">
                    <c:v>1.316172136</c:v>
                  </c:pt>
                  <c:pt idx="23">
                    <c:v>1.714820867</c:v>
                  </c:pt>
                  <c:pt idx="24">
                    <c:v>1.8306110360000001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Data!$L$76:$L$100</c:f>
              <c:numCache>
                <c:formatCode>0.00</c:formatCode>
                <c:ptCount val="25"/>
                <c:pt idx="0">
                  <c:v>-4.0191732898580561</c:v>
                </c:pt>
                <c:pt idx="1">
                  <c:v>-2.6420702850802762</c:v>
                </c:pt>
                <c:pt idx="2">
                  <c:v>-3.5563650567216776</c:v>
                </c:pt>
                <c:pt idx="3">
                  <c:v>0.6810055929171277</c:v>
                </c:pt>
                <c:pt idx="4">
                  <c:v>7.7650804972488459</c:v>
                </c:pt>
                <c:pt idx="5">
                  <c:v>7.3702703620677887</c:v>
                </c:pt>
                <c:pt idx="6">
                  <c:v>13.338592260489458</c:v>
                </c:pt>
                <c:pt idx="7">
                  <c:v>14.19786359622306</c:v>
                </c:pt>
                <c:pt idx="8">
                  <c:v>21.524992640898532</c:v>
                </c:pt>
                <c:pt idx="9">
                  <c:v>16.911854946448379</c:v>
                </c:pt>
                <c:pt idx="10">
                  <c:v>15.154275071892776</c:v>
                </c:pt>
                <c:pt idx="11">
                  <c:v>15.65333537123843</c:v>
                </c:pt>
                <c:pt idx="12">
                  <c:v>14.756589226275498</c:v>
                </c:pt>
                <c:pt idx="13">
                  <c:v>18.548541765731574</c:v>
                </c:pt>
                <c:pt idx="14">
                  <c:v>16.751698254194604</c:v>
                </c:pt>
                <c:pt idx="15">
                  <c:v>15.538306953784732</c:v>
                </c:pt>
                <c:pt idx="16">
                  <c:v>13.835524081244511</c:v>
                </c:pt>
                <c:pt idx="17">
                  <c:v>13.090850938568389</c:v>
                </c:pt>
                <c:pt idx="18">
                  <c:v>4.5988780200620489</c:v>
                </c:pt>
                <c:pt idx="19">
                  <c:v>-0.84701560129522946</c:v>
                </c:pt>
                <c:pt idx="20">
                  <c:v>2.9068054706428832</c:v>
                </c:pt>
                <c:pt idx="21">
                  <c:v>-8.6710538233361483</c:v>
                </c:pt>
                <c:pt idx="22">
                  <c:v>-5.4624176346715245</c:v>
                </c:pt>
                <c:pt idx="23">
                  <c:v>-2.6633097842084119</c:v>
                </c:pt>
                <c:pt idx="24">
                  <c:v>-4.4938919457464976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D-4A21-95C3-A2285777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6744"/>
        <c:axId val="480262584"/>
      </c:scatterChart>
      <c:valAx>
        <c:axId val="4802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2584"/>
        <c:crossesAt val="-25"/>
        <c:crossBetween val="midCat"/>
        <c:majorUnit val="2"/>
        <c:minorUnit val="1"/>
      </c:valAx>
      <c:valAx>
        <c:axId val="480262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d34S (CDT)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674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comparison!$F$14</c:f>
              <c:strCache>
                <c:ptCount val="1"/>
                <c:pt idx="0">
                  <c:v>d34S_oto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comparison!$C$15:$C$19</c:f>
              <c:strCache>
                <c:ptCount val="5"/>
                <c:pt idx="0">
                  <c:v>NP16201</c:v>
                </c:pt>
                <c:pt idx="1">
                  <c:v>NP163500</c:v>
                </c:pt>
                <c:pt idx="2">
                  <c:v>NP163653</c:v>
                </c:pt>
                <c:pt idx="3">
                  <c:v>NP163668</c:v>
                </c:pt>
                <c:pt idx="4">
                  <c:v>NP163722</c:v>
                </c:pt>
              </c:strCache>
            </c:strRef>
          </c:cat>
          <c:val>
            <c:numRef>
              <c:f>comparison!$F$15:$F$19</c:f>
              <c:numCache>
                <c:formatCode>General</c:formatCode>
                <c:ptCount val="5"/>
                <c:pt idx="0">
                  <c:v>3.0373446097412113</c:v>
                </c:pt>
                <c:pt idx="1">
                  <c:v>4.4288488100898249</c:v>
                </c:pt>
                <c:pt idx="2">
                  <c:v>-5.5634524375608905</c:v>
                </c:pt>
                <c:pt idx="3">
                  <c:v>-5.7687600480040189</c:v>
                </c:pt>
                <c:pt idx="4">
                  <c:v>-5.4624176346715245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1-470B-99F0-9E3F0E2C623A}"/>
            </c:ext>
          </c:extLst>
        </c:ser>
        <c:ser>
          <c:idx val="1"/>
          <c:order val="1"/>
          <c:tx>
            <c:strRef>
              <c:f>comparison!$H$14</c:f>
              <c:strCache>
                <c:ptCount val="1"/>
                <c:pt idx="0">
                  <c:v>d34S_mus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comparison!$C$15:$C$19</c:f>
              <c:strCache>
                <c:ptCount val="5"/>
                <c:pt idx="0">
                  <c:v>NP16201</c:v>
                </c:pt>
                <c:pt idx="1">
                  <c:v>NP163500</c:v>
                </c:pt>
                <c:pt idx="2">
                  <c:v>NP163653</c:v>
                </c:pt>
                <c:pt idx="3">
                  <c:v>NP163668</c:v>
                </c:pt>
                <c:pt idx="4">
                  <c:v>NP163722</c:v>
                </c:pt>
              </c:strCache>
            </c:strRef>
          </c:cat>
          <c:val>
            <c:numRef>
              <c:f>comparison!$H$15:$H$19</c:f>
              <c:numCache>
                <c:formatCode>General</c:formatCode>
                <c:ptCount val="5"/>
                <c:pt idx="0">
                  <c:v>7.8</c:v>
                </c:pt>
                <c:pt idx="1">
                  <c:v>7.31</c:v>
                </c:pt>
                <c:pt idx="2">
                  <c:v>-5.42</c:v>
                </c:pt>
                <c:pt idx="3">
                  <c:v>-5.63</c:v>
                </c:pt>
                <c:pt idx="4">
                  <c:v>-6.07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1-470B-99F0-9E3F0E2C623A}"/>
            </c:ext>
          </c:extLst>
        </c:ser>
        <c:ser>
          <c:idx val="2"/>
          <c:order val="2"/>
          <c:tx>
            <c:strRef>
              <c:f>comparison!$J$14</c:f>
              <c:strCache>
                <c:ptCount val="1"/>
                <c:pt idx="0">
                  <c:v>d34S_stom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comparison!$C$15:$C$19</c:f>
              <c:strCache>
                <c:ptCount val="5"/>
                <c:pt idx="0">
                  <c:v>NP16201</c:v>
                </c:pt>
                <c:pt idx="1">
                  <c:v>NP163500</c:v>
                </c:pt>
                <c:pt idx="2">
                  <c:v>NP163653</c:v>
                </c:pt>
                <c:pt idx="3">
                  <c:v>NP163668</c:v>
                </c:pt>
                <c:pt idx="4">
                  <c:v>NP163722</c:v>
                </c:pt>
              </c:strCache>
            </c:strRef>
          </c:cat>
          <c:val>
            <c:numRef>
              <c:f>comparison!$J$15:$J$19</c:f>
              <c:numCache>
                <c:formatCode>General</c:formatCode>
                <c:ptCount val="5"/>
                <c:pt idx="0">
                  <c:v>1.1299999999999999</c:v>
                </c:pt>
                <c:pt idx="1">
                  <c:v>3</c:v>
                </c:pt>
                <c:pt idx="2">
                  <c:v>-5.29</c:v>
                </c:pt>
                <c:pt idx="3">
                  <c:v>-5.93</c:v>
                </c:pt>
                <c:pt idx="4">
                  <c:v>-6.14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1-470B-99F0-9E3F0E2C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676368"/>
        <c:axId val="584681488"/>
      </c:lineChart>
      <c:catAx>
        <c:axId val="5846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1488"/>
        <c:crosses val="autoZero"/>
        <c:auto val="1"/>
        <c:lblAlgn val="ctr"/>
        <c:lblOffset val="100"/>
        <c:noMultiLvlLbl val="0"/>
      </c:catAx>
      <c:valAx>
        <c:axId val="5846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d34S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wintersalmon!$I$2:$I$41</c:f>
              <c:numCache>
                <c:formatCode>0.00</c:formatCode>
                <c:ptCount val="40"/>
                <c:pt idx="0">
                  <c:v>26.247294114983234</c:v>
                </c:pt>
                <c:pt idx="1">
                  <c:v>20.522705658582897</c:v>
                </c:pt>
                <c:pt idx="2">
                  <c:v>27.032159273600101</c:v>
                </c:pt>
                <c:pt idx="3">
                  <c:v>23.043050743835348</c:v>
                </c:pt>
                <c:pt idx="4">
                  <c:v>20.981890949437322</c:v>
                </c:pt>
                <c:pt idx="5">
                  <c:v>20.025071892760884</c:v>
                </c:pt>
                <c:pt idx="6">
                  <c:v>23.598085501437783</c:v>
                </c:pt>
                <c:pt idx="7">
                  <c:v>24.838173357788108</c:v>
                </c:pt>
                <c:pt idx="8">
                  <c:v>6.0034021692366277</c:v>
                </c:pt>
                <c:pt idx="9">
                  <c:v>6.0885413128636934</c:v>
                </c:pt>
                <c:pt idx="10">
                  <c:v>7.2405463849829061</c:v>
                </c:pt>
                <c:pt idx="11">
                  <c:v>7.6640909811381395</c:v>
                </c:pt>
                <c:pt idx="12">
                  <c:v>6.4067488621695876</c:v>
                </c:pt>
                <c:pt idx="13">
                  <c:v>6.6812773135883194</c:v>
                </c:pt>
                <c:pt idx="14">
                  <c:v>7.5368577768720311</c:v>
                </c:pt>
                <c:pt idx="15">
                  <c:v>6.7948565541291046</c:v>
                </c:pt>
                <c:pt idx="16">
                  <c:v>7.0477832121911952</c:v>
                </c:pt>
                <c:pt idx="17">
                  <c:v>8.4823551389172209</c:v>
                </c:pt>
                <c:pt idx="18">
                  <c:v>7.9550358897719349</c:v>
                </c:pt>
                <c:pt idx="19">
                  <c:v>4.1835756175984784</c:v>
                </c:pt>
                <c:pt idx="20">
                  <c:v>8.4971412721056137</c:v>
                </c:pt>
                <c:pt idx="21">
                  <c:v>24.537491791771405</c:v>
                </c:pt>
                <c:pt idx="22">
                  <c:v>22.92453524443523</c:v>
                </c:pt>
                <c:pt idx="23">
                  <c:v>22.643009985734722</c:v>
                </c:pt>
                <c:pt idx="24">
                  <c:v>22.532125308516292</c:v>
                </c:pt>
                <c:pt idx="25">
                  <c:v>10.76908837714825</c:v>
                </c:pt>
                <c:pt idx="26">
                  <c:v>6.178186490953987</c:v>
                </c:pt>
                <c:pt idx="27">
                  <c:v>9.2114949165589941</c:v>
                </c:pt>
                <c:pt idx="28">
                  <c:v>9.6581131263728359</c:v>
                </c:pt>
                <c:pt idx="29">
                  <c:v>9.586650589860259</c:v>
                </c:pt>
                <c:pt idx="30">
                  <c:v>24.258185585218264</c:v>
                </c:pt>
                <c:pt idx="31">
                  <c:v>23.559070941738437</c:v>
                </c:pt>
                <c:pt idx="32">
                  <c:v>23.604312433485109</c:v>
                </c:pt>
                <c:pt idx="33">
                  <c:v>26.397419785793531</c:v>
                </c:pt>
                <c:pt idx="34">
                  <c:v>24.705098159092454</c:v>
                </c:pt>
                <c:pt idx="35">
                  <c:v>25.547771890496463</c:v>
                </c:pt>
                <c:pt idx="36">
                  <c:v>26.001477481149294</c:v>
                </c:pt>
                <c:pt idx="37">
                  <c:v>25.243580599144067</c:v>
                </c:pt>
                <c:pt idx="38">
                  <c:v>26.29099585625967</c:v>
                </c:pt>
                <c:pt idx="39">
                  <c:v>25.466753843715285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E-44A4-87D8-B10E97FC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37968"/>
        <c:axId val="446737648"/>
      </c:scatterChart>
      <c:valAx>
        <c:axId val="4467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37648"/>
        <c:crosses val="autoZero"/>
        <c:crossBetween val="midCat"/>
      </c:valAx>
      <c:valAx>
        <c:axId val="4467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821727</xdr:colOff>
      <xdr:row>0</xdr:row>
      <xdr:rowOff>164277</xdr:rowOff>
    </xdr:from>
    <xdr:to>
      <xdr:col>28</xdr:col>
      <xdr:colOff>130212</xdr:colOff>
      <xdr:row>16</xdr:row>
      <xdr:rowOff>195766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CA2840-D584-4FCA-8794-66404371B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17927</xdr:colOff>
      <xdr:row>17</xdr:row>
      <xdr:rowOff>180863</xdr:rowOff>
    </xdr:from>
    <xdr:to>
      <xdr:col>28</xdr:col>
      <xdr:colOff>149372</xdr:colOff>
      <xdr:row>33</xdr:row>
      <xdr:rowOff>148478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312CF3-99FC-4C7D-958D-C11BEBFC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6498</xdr:colOff>
      <xdr:row>34</xdr:row>
      <xdr:rowOff>174140</xdr:rowOff>
    </xdr:from>
    <xdr:to>
      <xdr:col>28</xdr:col>
      <xdr:colOff>139736</xdr:colOff>
      <xdr:row>51</xdr:row>
      <xdr:rowOff>9301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4257C4-B77A-441A-9DC9-D0AE99ED3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818701</xdr:colOff>
      <xdr:row>51</xdr:row>
      <xdr:rowOff>186915</xdr:rowOff>
    </xdr:from>
    <xdr:to>
      <xdr:col>28</xdr:col>
      <xdr:colOff>127186</xdr:colOff>
      <xdr:row>68</xdr:row>
      <xdr:rowOff>49307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68CFDC-DE91-422F-B23D-761E0ADE5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820270</xdr:colOff>
      <xdr:row>69</xdr:row>
      <xdr:rowOff>112058</xdr:rowOff>
    </xdr:from>
    <xdr:to>
      <xdr:col>28</xdr:col>
      <xdr:colOff>126962</xdr:colOff>
      <xdr:row>84</xdr:row>
      <xdr:rowOff>107576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46A706-5EC7-46B7-A25C-A820F6397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0.47936</cdr:x>
      <cdr:y>0.19076</cdr:y>
    </cdr:from>
    <cdr:to>
      <cdr:x>0.57248</cdr:x>
      <cdr:y>0.26096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D78410-AE53-4D6F-A9EE-D73F696D03A3}"/>
            </a:ext>
          </a:extLst>
        </cdr:cNvPr>
        <cdr:cNvSpPr txBox="1"/>
      </cdr:nvSpPr>
      <cdr:spPr>
        <a:xfrm xmlns:a="http://schemas.openxmlformats.org/drawingml/2006/main">
          <a:off x="2824480" y="610870"/>
          <a:ext cx="548640" cy="224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Core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0.53023</cdr:x>
      <cdr:y>0.23438</cdr:y>
    </cdr:from>
    <cdr:to>
      <cdr:x>0.62334</cdr:x>
      <cdr:y>0.30458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15FA01-B9E3-412B-878F-8A1BC4165E5E}"/>
            </a:ext>
          </a:extLst>
        </cdr:cNvPr>
        <cdr:cNvSpPr txBox="1"/>
      </cdr:nvSpPr>
      <cdr:spPr>
        <a:xfrm xmlns:a="http://schemas.openxmlformats.org/drawingml/2006/main">
          <a:off x="3124200" y="750570"/>
          <a:ext cx="548640" cy="224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Core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0.48066</cdr:x>
      <cdr:y>0.16577</cdr:y>
    </cdr:from>
    <cdr:to>
      <cdr:x>0.57377</cdr:x>
      <cdr:y>0.23597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D78410-AE53-4D6F-A9EE-D73F696D03A3}"/>
            </a:ext>
          </a:extLst>
        </cdr:cNvPr>
        <cdr:cNvSpPr txBox="1"/>
      </cdr:nvSpPr>
      <cdr:spPr>
        <a:xfrm xmlns:a="http://schemas.openxmlformats.org/drawingml/2006/main">
          <a:off x="2832100" y="530860"/>
          <a:ext cx="548640" cy="224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Core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0.46314</cdr:x>
      <cdr:y>0.22781</cdr:y>
    </cdr:from>
    <cdr:to>
      <cdr:x>0.55625</cdr:x>
      <cdr:y>0.29801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D78410-AE53-4D6F-A9EE-D73F696D03A3}"/>
            </a:ext>
          </a:extLst>
        </cdr:cNvPr>
        <cdr:cNvSpPr txBox="1"/>
      </cdr:nvSpPr>
      <cdr:spPr>
        <a:xfrm xmlns:a="http://schemas.openxmlformats.org/drawingml/2006/main">
          <a:off x="2735565" y="732451"/>
          <a:ext cx="549955" cy="225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Core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0.51397</cdr:x>
      <cdr:y>0.17105</cdr:y>
    </cdr:from>
    <cdr:to>
      <cdr:x>0.60708</cdr:x>
      <cdr:y>0.24125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D78410-AE53-4D6F-A9EE-D73F696D03A3}"/>
            </a:ext>
          </a:extLst>
        </cdr:cNvPr>
        <cdr:cNvSpPr txBox="1"/>
      </cdr:nvSpPr>
      <cdr:spPr>
        <a:xfrm xmlns:a="http://schemas.openxmlformats.org/drawingml/2006/main">
          <a:off x="3034840" y="505251"/>
          <a:ext cx="549789" cy="207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Core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6</xdr:row>
      <xdr:rowOff>152400</xdr:rowOff>
    </xdr:from>
    <xdr:to>
      <xdr:col>22</xdr:col>
      <xdr:colOff>636270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0315C-1733-482D-BA0D-FBAE33AAC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</xdr:colOff>
      <xdr:row>1</xdr:row>
      <xdr:rowOff>167640</xdr:rowOff>
    </xdr:from>
    <xdr:to>
      <xdr:col>16</xdr:col>
      <xdr:colOff>493140</xdr:colOff>
      <xdr:row>6</xdr:row>
      <xdr:rowOff>13467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F720C8-55B3-4BB4-AFFA-B1CF5D0E9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50" y="365760"/>
          <a:ext cx="5183250" cy="836427"/>
        </a:xfrm>
        <a:prstGeom prst="rect">
          <a:avLst/>
        </a:prstGeom>
      </xdr:spPr>
    </xdr:pic>
    <xdr:clientData/>
  </xdr:twoCellAnchor>
  <xdr:twoCellAnchor editAs="oneCell">
    <xdr:from>
      <xdr:col>9</xdr:col>
      <xdr:colOff>224790</xdr:colOff>
      <xdr:row>7</xdr:row>
      <xdr:rowOff>124861</xdr:rowOff>
    </xdr:from>
    <xdr:to>
      <xdr:col>14</xdr:col>
      <xdr:colOff>454053</xdr:colOff>
      <xdr:row>13</xdr:row>
      <xdr:rowOff>186257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A6457F-03DA-4697-8B08-1DED973BF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9830" y="1511701"/>
          <a:ext cx="3582063" cy="125011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2</xdr:row>
      <xdr:rowOff>32385</xdr:rowOff>
    </xdr:from>
    <xdr:to>
      <xdr:col>16</xdr:col>
      <xdr:colOff>407670</xdr:colOff>
      <xdr:row>16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4903E-2CE3-49A1-8E8E-49F1931D0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1934-D2D5-4EB7-9930-54F09056370E}">
  <sheetPr codeName="Sheet1"/>
  <dimension ref="A1:D7"/>
  <sheetViews>
    <sheetView workbookViewId="0">
      <selection activeCell="A7" sqref="A7"/>
    </sheetView>
  </sheetViews>
  <sheetFormatPr defaultRowHeight="15.6" x14ac:dyDescent="0.6"/>
  <cols>
    <col min="1" max="1" width="14" customWidth="1"/>
    <col min="2" max="2" width="11.3984375" customWidth="1"/>
  </cols>
  <sheetData>
    <row r="1" spans="1:4" x14ac:dyDescent="0.6">
      <c r="A1" t="s">
        <v>105</v>
      </c>
      <c r="B1" t="s">
        <v>106</v>
      </c>
      <c r="C1" t="s">
        <v>107</v>
      </c>
    </row>
    <row r="2" spans="1:4" x14ac:dyDescent="0.6">
      <c r="A2" t="s">
        <v>108</v>
      </c>
      <c r="B2" t="s">
        <v>109</v>
      </c>
      <c r="C2" t="s">
        <v>110</v>
      </c>
      <c r="D2" t="s">
        <v>111</v>
      </c>
    </row>
    <row r="3" spans="1:4" x14ac:dyDescent="0.6">
      <c r="A3" t="s">
        <v>112</v>
      </c>
      <c r="B3" t="s">
        <v>113</v>
      </c>
      <c r="C3" t="s">
        <v>110</v>
      </c>
      <c r="D3" t="s">
        <v>114</v>
      </c>
    </row>
    <row r="4" spans="1:4" x14ac:dyDescent="0.6">
      <c r="A4" t="s">
        <v>115</v>
      </c>
      <c r="B4" t="s">
        <v>116</v>
      </c>
      <c r="C4" t="s">
        <v>110</v>
      </c>
      <c r="D4" t="s">
        <v>114</v>
      </c>
    </row>
    <row r="5" spans="1:4" x14ac:dyDescent="0.6">
      <c r="A5" t="s">
        <v>117</v>
      </c>
      <c r="B5" t="s">
        <v>118</v>
      </c>
      <c r="C5" t="s">
        <v>110</v>
      </c>
      <c r="D5" t="s">
        <v>111</v>
      </c>
    </row>
    <row r="6" spans="1:4" x14ac:dyDescent="0.6">
      <c r="A6" s="2" t="s">
        <v>119</v>
      </c>
      <c r="B6" s="2" t="s">
        <v>120</v>
      </c>
      <c r="C6" s="2"/>
      <c r="D6" s="2" t="s">
        <v>114</v>
      </c>
    </row>
    <row r="7" spans="1:4" x14ac:dyDescent="0.6">
      <c r="A7" t="s">
        <v>121</v>
      </c>
      <c r="B7" t="s">
        <v>122</v>
      </c>
      <c r="C7" t="s">
        <v>123</v>
      </c>
      <c r="D7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100"/>
  <sheetViews>
    <sheetView topLeftCell="B49" zoomScale="85" zoomScaleNormal="85" workbookViewId="0">
      <selection activeCell="L98" sqref="L98"/>
    </sheetView>
  </sheetViews>
  <sheetFormatPr defaultColWidth="10.796875" defaultRowHeight="15.6" x14ac:dyDescent="0.6"/>
  <cols>
    <col min="5" max="5" width="9.44921875" customWidth="1"/>
    <col min="7" max="7" width="5.546875" customWidth="1"/>
    <col min="8" max="8" width="5.25" customWidth="1"/>
    <col min="9" max="10" width="10.796875" style="10"/>
    <col min="11" max="11" width="10.796875" style="13"/>
    <col min="12" max="12" width="10.796875" style="19"/>
    <col min="13" max="13" width="10.796875" style="13" customWidth="1"/>
    <col min="14" max="16" width="10.796875" style="25" customWidth="1"/>
    <col min="17" max="17" width="10.796875" customWidth="1"/>
    <col min="18" max="18" width="10.796875" style="10" customWidth="1"/>
    <col min="19" max="20" width="10.796875" style="13" customWidth="1"/>
    <col min="21" max="21" width="10.796875" customWidth="1"/>
  </cols>
  <sheetData>
    <row r="1" spans="1:20" x14ac:dyDescent="0.6">
      <c r="A1" t="s">
        <v>220</v>
      </c>
      <c r="B1" s="4" t="s">
        <v>79</v>
      </c>
      <c r="C1" s="5" t="s">
        <v>130</v>
      </c>
      <c r="D1" s="5" t="s">
        <v>142</v>
      </c>
      <c r="E1" s="5" t="s">
        <v>141</v>
      </c>
      <c r="F1" s="5" t="s">
        <v>129</v>
      </c>
      <c r="G1" s="5" t="s">
        <v>223</v>
      </c>
      <c r="H1" s="5" t="s">
        <v>224</v>
      </c>
      <c r="I1" s="20" t="s">
        <v>1</v>
      </c>
      <c r="J1" s="6" t="s">
        <v>3</v>
      </c>
      <c r="K1" s="11" t="s">
        <v>131</v>
      </c>
      <c r="L1" s="17" t="s">
        <v>221</v>
      </c>
      <c r="M1" s="13" t="s">
        <v>2</v>
      </c>
      <c r="N1" s="23" t="s">
        <v>185</v>
      </c>
      <c r="O1" s="23" t="s">
        <v>186</v>
      </c>
      <c r="P1" s="23"/>
      <c r="Q1" s="4" t="s">
        <v>187</v>
      </c>
      <c r="R1" s="21" t="s">
        <v>184</v>
      </c>
      <c r="S1" s="11" t="s">
        <v>184</v>
      </c>
      <c r="T1" s="11" t="s">
        <v>222</v>
      </c>
    </row>
    <row r="2" spans="1:20" x14ac:dyDescent="0.6">
      <c r="A2" t="s">
        <v>108</v>
      </c>
      <c r="B2" t="s">
        <v>124</v>
      </c>
      <c r="C2" s="14" t="s">
        <v>5</v>
      </c>
      <c r="D2" s="14">
        <v>-440</v>
      </c>
      <c r="E2" s="14"/>
      <c r="F2" s="3" t="s">
        <v>138</v>
      </c>
      <c r="G2" s="3"/>
      <c r="H2" s="3"/>
      <c r="I2" s="7">
        <v>4.3567254999999999E-2</v>
      </c>
      <c r="J2" s="8">
        <v>3.8297000000000003E-5</v>
      </c>
      <c r="K2" s="12">
        <f>((I2/0.044163)-1)*1000</f>
        <v>-13.489685936190931</v>
      </c>
      <c r="L2" s="18">
        <f>K2-(IMF!$F$9-IMF!$G$9)</f>
        <v>5.6720161673799581</v>
      </c>
      <c r="M2" s="13">
        <v>0.41840382100000001</v>
      </c>
      <c r="N2" s="24">
        <v>-1.54</v>
      </c>
      <c r="O2" s="24">
        <f t="shared" ref="O2:O33" si="0">K2-(N2-18)</f>
        <v>6.0503140638090684</v>
      </c>
      <c r="P2" s="24"/>
      <c r="Q2" s="12">
        <f>IMF!A$22</f>
        <v>0.97880350721420639</v>
      </c>
      <c r="R2" s="22">
        <f t="shared" ref="R2:R33" si="1">I2/Q2</f>
        <v>4.4510726288668187E-2</v>
      </c>
      <c r="S2" s="12">
        <f t="shared" ref="S2:S12" si="2">((R2/0.044163)-1)*1000</f>
        <v>7.8737017111198959</v>
      </c>
      <c r="T2" s="12">
        <v>0.87903380900000005</v>
      </c>
    </row>
    <row r="3" spans="1:20" x14ac:dyDescent="0.6">
      <c r="A3" t="s">
        <v>108</v>
      </c>
      <c r="B3" t="s">
        <v>124</v>
      </c>
      <c r="C3" s="14" t="s">
        <v>6</v>
      </c>
      <c r="D3" s="14">
        <v>-400</v>
      </c>
      <c r="E3" s="14"/>
      <c r="F3" s="3" t="s">
        <v>219</v>
      </c>
      <c r="G3" s="3"/>
      <c r="H3" s="3"/>
      <c r="I3" s="7">
        <v>4.3681492000000002E-2</v>
      </c>
      <c r="J3" s="8">
        <v>4.1743999999999999E-5</v>
      </c>
      <c r="K3" s="12">
        <f t="shared" ref="K3:K66" si="3">((I3/0.044163)-1)*1000</f>
        <v>-10.902973077010159</v>
      </c>
      <c r="L3" s="18">
        <f>K3-(IMF!$F$9-IMF!$G$9)</f>
        <v>8.2587290265607294</v>
      </c>
      <c r="M3" s="13">
        <v>0.454869048</v>
      </c>
      <c r="N3" s="24">
        <v>-1.54</v>
      </c>
      <c r="O3" s="24">
        <f t="shared" si="0"/>
        <v>8.6370269229898398</v>
      </c>
      <c r="P3" s="24"/>
      <c r="Q3" s="12">
        <f>IMF!A$22</f>
        <v>0.97880350721420639</v>
      </c>
      <c r="R3" s="22">
        <f t="shared" si="1"/>
        <v>4.4627437149589742E-2</v>
      </c>
      <c r="S3" s="12">
        <f t="shared" si="2"/>
        <v>10.51643116612877</v>
      </c>
      <c r="T3" s="12">
        <v>0.95564440799999995</v>
      </c>
    </row>
    <row r="4" spans="1:20" x14ac:dyDescent="0.6">
      <c r="A4" t="s">
        <v>108</v>
      </c>
      <c r="B4" t="s">
        <v>124</v>
      </c>
      <c r="C4" s="14" t="s">
        <v>7</v>
      </c>
      <c r="D4" s="14">
        <v>-360</v>
      </c>
      <c r="E4" s="14"/>
      <c r="F4" s="3" t="s">
        <v>218</v>
      </c>
      <c r="G4" s="3">
        <v>-380</v>
      </c>
      <c r="H4" s="3"/>
      <c r="I4" s="7">
        <v>4.3914546999999998E-2</v>
      </c>
      <c r="J4" s="8">
        <v>4.6431999999999999E-5</v>
      </c>
      <c r="K4" s="12">
        <f t="shared" si="3"/>
        <v>-5.6258179924372209</v>
      </c>
      <c r="L4" s="18">
        <f>K4-(IMF!$F$9-IMF!$G$9)</f>
        <v>13.535884111133669</v>
      </c>
      <c r="M4" s="13">
        <v>0.50326508999999997</v>
      </c>
      <c r="N4" s="24">
        <v>-1.54</v>
      </c>
      <c r="O4" s="24">
        <f t="shared" si="0"/>
        <v>13.914182007562779</v>
      </c>
      <c r="P4" s="24"/>
      <c r="Q4" s="12">
        <f>IMF!A$22</f>
        <v>0.97880350721420639</v>
      </c>
      <c r="R4" s="22">
        <f t="shared" si="1"/>
        <v>4.4865539075341208E-2</v>
      </c>
      <c r="S4" s="12">
        <f t="shared" si="2"/>
        <v>15.907865755071082</v>
      </c>
      <c r="T4" s="12">
        <v>1.0573207200000001</v>
      </c>
    </row>
    <row r="5" spans="1:20" x14ac:dyDescent="0.6">
      <c r="A5" t="s">
        <v>108</v>
      </c>
      <c r="B5" t="s">
        <v>124</v>
      </c>
      <c r="C5" s="14" t="s">
        <v>8</v>
      </c>
      <c r="D5" s="14">
        <v>-320</v>
      </c>
      <c r="E5" s="14"/>
      <c r="F5" s="3" t="s">
        <v>218</v>
      </c>
      <c r="G5" s="3"/>
      <c r="H5" s="3"/>
      <c r="I5" s="7">
        <v>4.3916617999999998E-2</v>
      </c>
      <c r="J5" s="8">
        <v>5.3825000000000001E-5</v>
      </c>
      <c r="K5" s="12">
        <f t="shared" si="3"/>
        <v>-5.5789235332744935</v>
      </c>
      <c r="L5" s="18">
        <f>K5-(IMF!$F$9-IMF!$G$9)</f>
        <v>13.582778570296394</v>
      </c>
      <c r="M5" s="13">
        <v>0.58337180300000002</v>
      </c>
      <c r="N5" s="24">
        <v>-1.54</v>
      </c>
      <c r="O5" s="24">
        <f t="shared" si="0"/>
        <v>13.961076466725505</v>
      </c>
      <c r="P5" s="24"/>
      <c r="Q5" s="12">
        <f>IMF!A$22</f>
        <v>0.97880350721420639</v>
      </c>
      <c r="R5" s="22">
        <f t="shared" si="1"/>
        <v>4.4867654923910136E-2</v>
      </c>
      <c r="S5" s="12">
        <f t="shared" si="2"/>
        <v>15.955775737837907</v>
      </c>
      <c r="T5" s="12">
        <v>1.2256186790000001</v>
      </c>
    </row>
    <row r="6" spans="1:20" x14ac:dyDescent="0.6">
      <c r="A6" t="s">
        <v>108</v>
      </c>
      <c r="B6" t="s">
        <v>124</v>
      </c>
      <c r="C6" s="14" t="s">
        <v>9</v>
      </c>
      <c r="D6" s="14">
        <v>-280</v>
      </c>
      <c r="E6" s="14"/>
      <c r="F6" s="3" t="s">
        <v>218</v>
      </c>
      <c r="G6" s="3"/>
      <c r="H6" s="3"/>
      <c r="I6" s="7">
        <v>4.3932016999999997E-2</v>
      </c>
      <c r="J6" s="8">
        <v>3.9449999999999997E-5</v>
      </c>
      <c r="K6" s="12">
        <f t="shared" si="3"/>
        <v>-5.2302379820212686</v>
      </c>
      <c r="L6" s="18">
        <f>K6-(IMF!$F$9-IMF!$G$9)</f>
        <v>13.93146412154962</v>
      </c>
      <c r="M6" s="13">
        <v>0.42742303500000001</v>
      </c>
      <c r="N6" s="24">
        <v>-1.54</v>
      </c>
      <c r="O6" s="24">
        <f t="shared" si="0"/>
        <v>14.309762017978731</v>
      </c>
      <c r="P6" s="24"/>
      <c r="Q6" s="12">
        <f>IMF!A$22</f>
        <v>0.97880350721420639</v>
      </c>
      <c r="R6" s="22">
        <f t="shared" si="1"/>
        <v>4.4883387397166005E-2</v>
      </c>
      <c r="S6" s="12">
        <f t="shared" si="2"/>
        <v>16.312012253832499</v>
      </c>
      <c r="T6" s="12">
        <v>0.89798247399999997</v>
      </c>
    </row>
    <row r="7" spans="1:20" x14ac:dyDescent="0.6">
      <c r="A7" t="s">
        <v>108</v>
      </c>
      <c r="B7" t="s">
        <v>124</v>
      </c>
      <c r="C7" s="14" t="s">
        <v>10</v>
      </c>
      <c r="D7" s="14">
        <v>-240</v>
      </c>
      <c r="E7" s="14"/>
      <c r="F7" s="3" t="s">
        <v>218</v>
      </c>
      <c r="G7" s="3"/>
      <c r="H7" s="3"/>
      <c r="I7" s="7">
        <v>4.3938262999999998E-2</v>
      </c>
      <c r="J7" s="8">
        <v>6.5845000000000004E-5</v>
      </c>
      <c r="K7" s="12">
        <f t="shared" si="3"/>
        <v>-5.088807372687576</v>
      </c>
      <c r="L7" s="18">
        <f>K7-(IMF!$F$9-IMF!$G$9)</f>
        <v>14.072894730883313</v>
      </c>
      <c r="M7" s="13">
        <v>0.71329851600000005</v>
      </c>
      <c r="N7" s="24">
        <v>-1.54</v>
      </c>
      <c r="O7" s="24">
        <f t="shared" si="0"/>
        <v>14.451192627312423</v>
      </c>
      <c r="P7" s="24"/>
      <c r="Q7" s="12">
        <f>IMF!A$22</f>
        <v>0.97880350721420639</v>
      </c>
      <c r="R7" s="22">
        <f t="shared" si="1"/>
        <v>4.4889768657504742E-2</v>
      </c>
      <c r="S7" s="12">
        <f t="shared" si="2"/>
        <v>16.456505615667805</v>
      </c>
      <c r="T7" s="12">
        <v>1.4985845739999999</v>
      </c>
    </row>
    <row r="8" spans="1:20" x14ac:dyDescent="0.6">
      <c r="A8" t="s">
        <v>108</v>
      </c>
      <c r="B8" t="s">
        <v>124</v>
      </c>
      <c r="C8" s="14" t="s">
        <v>11</v>
      </c>
      <c r="D8" s="14">
        <v>-200</v>
      </c>
      <c r="E8" s="14"/>
      <c r="F8" s="3" t="s">
        <v>218</v>
      </c>
      <c r="G8" s="3"/>
      <c r="H8" s="3"/>
      <c r="I8" s="7">
        <v>4.4014131999999997E-2</v>
      </c>
      <c r="J8" s="8">
        <v>5.3081000000000002E-5</v>
      </c>
      <c r="K8" s="12">
        <f t="shared" si="3"/>
        <v>-3.3708760727306775</v>
      </c>
      <c r="L8" s="18">
        <f>K8-(IMF!$F$9-IMF!$G$9)</f>
        <v>15.790826030840211</v>
      </c>
      <c r="M8" s="13">
        <v>0.57403404899999999</v>
      </c>
      <c r="N8" s="24">
        <v>-1.54</v>
      </c>
      <c r="O8" s="24">
        <f t="shared" si="0"/>
        <v>16.169123927269322</v>
      </c>
      <c r="P8" s="24"/>
      <c r="Q8" s="12">
        <f>IMF!A$22</f>
        <v>0.97880350721420639</v>
      </c>
      <c r="R8" s="22">
        <f t="shared" si="1"/>
        <v>4.4967280639675637E-2</v>
      </c>
      <c r="S8" s="12">
        <f t="shared" si="2"/>
        <v>18.211639600471898</v>
      </c>
      <c r="T8" s="12">
        <v>1.206000784</v>
      </c>
    </row>
    <row r="9" spans="1:20" x14ac:dyDescent="0.6">
      <c r="A9" t="s">
        <v>108</v>
      </c>
      <c r="B9" t="s">
        <v>124</v>
      </c>
      <c r="C9" s="14" t="s">
        <v>12</v>
      </c>
      <c r="D9" s="14">
        <v>-160</v>
      </c>
      <c r="E9" s="14"/>
      <c r="F9" s="3" t="s">
        <v>218</v>
      </c>
      <c r="G9" s="3"/>
      <c r="H9" s="3"/>
      <c r="I9" s="7">
        <v>4.3981556999999998E-2</v>
      </c>
      <c r="J9" s="8">
        <v>4.9855999999999998E-5</v>
      </c>
      <c r="K9" s="12">
        <f t="shared" si="3"/>
        <v>-4.1084844779567531</v>
      </c>
      <c r="L9" s="18">
        <f>K9-(IMF!$F$9-IMF!$G$9)</f>
        <v>15.053217625614135</v>
      </c>
      <c r="M9" s="13">
        <v>0.53955685799999997</v>
      </c>
      <c r="N9" s="24">
        <v>-1.54</v>
      </c>
      <c r="O9" s="24">
        <f t="shared" si="0"/>
        <v>15.431515522043245</v>
      </c>
      <c r="P9" s="24"/>
      <c r="Q9" s="12">
        <f>IMF!A$22</f>
        <v>0.97880350721420639</v>
      </c>
      <c r="R9" s="22">
        <f t="shared" si="1"/>
        <v>4.4934000211316008E-2</v>
      </c>
      <c r="S9" s="12">
        <f t="shared" si="2"/>
        <v>17.458057906301725</v>
      </c>
      <c r="T9" s="12">
        <v>1.133566895</v>
      </c>
    </row>
    <row r="10" spans="1:20" x14ac:dyDescent="0.6">
      <c r="A10" t="s">
        <v>108</v>
      </c>
      <c r="B10" t="s">
        <v>124</v>
      </c>
      <c r="C10" s="14" t="s">
        <v>13</v>
      </c>
      <c r="D10" s="14">
        <v>-120</v>
      </c>
      <c r="E10" s="14"/>
      <c r="F10" s="3" t="s">
        <v>218</v>
      </c>
      <c r="G10" s="3"/>
      <c r="H10" s="3"/>
      <c r="I10" s="7">
        <v>4.3910020000000001E-2</v>
      </c>
      <c r="J10" s="8">
        <v>4.4637E-5</v>
      </c>
      <c r="K10" s="12">
        <f t="shared" si="3"/>
        <v>-5.728324615628444</v>
      </c>
      <c r="L10" s="18">
        <f>K10-(IMF!$F$9-IMF!$G$9)</f>
        <v>13.433377487942444</v>
      </c>
      <c r="M10" s="13">
        <v>0.48386379899999998</v>
      </c>
      <c r="N10" s="24">
        <v>-1.54</v>
      </c>
      <c r="O10" s="24">
        <f t="shared" si="0"/>
        <v>13.811675384371554</v>
      </c>
      <c r="P10" s="24"/>
      <c r="Q10" s="12">
        <f>IMF!A$22</f>
        <v>0.97880350721420639</v>
      </c>
      <c r="R10" s="22">
        <f t="shared" si="1"/>
        <v>4.4860914040830577E-2</v>
      </c>
      <c r="S10" s="12">
        <f t="shared" si="2"/>
        <v>15.803139298294466</v>
      </c>
      <c r="T10" s="12">
        <v>1.016560119</v>
      </c>
    </row>
    <row r="11" spans="1:20" x14ac:dyDescent="0.6">
      <c r="A11" t="s">
        <v>108</v>
      </c>
      <c r="B11" t="s">
        <v>124</v>
      </c>
      <c r="C11" s="14" t="s">
        <v>14</v>
      </c>
      <c r="D11" s="14">
        <v>-80</v>
      </c>
      <c r="E11" s="14"/>
      <c r="F11" s="3" t="s">
        <v>218</v>
      </c>
      <c r="G11" s="3"/>
      <c r="H11" s="3"/>
      <c r="I11" s="7">
        <v>4.4045898999999999E-2</v>
      </c>
      <c r="J11" s="8">
        <v>4.3328999999999998E-5</v>
      </c>
      <c r="K11" s="12">
        <f t="shared" si="3"/>
        <v>-2.6515635260285775</v>
      </c>
      <c r="L11" s="18">
        <f>K11-(IMF!$F$9-IMF!$G$9)</f>
        <v>16.51013857754231</v>
      </c>
      <c r="M11" s="13">
        <v>0.46823383099999999</v>
      </c>
      <c r="N11" s="24">
        <v>-1.54</v>
      </c>
      <c r="O11" s="24">
        <f t="shared" si="0"/>
        <v>16.888436473971421</v>
      </c>
      <c r="P11" s="24"/>
      <c r="Q11" s="12">
        <f>IMF!A$22</f>
        <v>0.97880350721420639</v>
      </c>
      <c r="R11" s="22">
        <f t="shared" si="1"/>
        <v>4.499973557038018E-2</v>
      </c>
      <c r="S11" s="12">
        <f t="shared" si="2"/>
        <v>18.946529229902474</v>
      </c>
      <c r="T11" s="12">
        <v>0.98372277500000005</v>
      </c>
    </row>
    <row r="12" spans="1:20" x14ac:dyDescent="0.6">
      <c r="A12" t="s">
        <v>108</v>
      </c>
      <c r="B12" t="s">
        <v>124</v>
      </c>
      <c r="C12" s="14" t="s">
        <v>15</v>
      </c>
      <c r="D12" s="14">
        <v>-40</v>
      </c>
      <c r="E12" s="14"/>
      <c r="F12" s="3" t="s">
        <v>218</v>
      </c>
      <c r="G12" s="3"/>
      <c r="H12" s="3">
        <f>G4-D2</f>
        <v>60</v>
      </c>
      <c r="I12" s="7">
        <v>4.4025977000000001E-2</v>
      </c>
      <c r="J12" s="8">
        <v>3.5086000000000003E-5</v>
      </c>
      <c r="K12" s="12">
        <f t="shared" si="3"/>
        <v>-3.1026651269161487</v>
      </c>
      <c r="L12" s="18">
        <f>K12-(IMF!$F$9-IMF!$G$9)</f>
        <v>16.059036976654738</v>
      </c>
      <c r="M12" s="13">
        <v>0.37932870099999999</v>
      </c>
      <c r="N12" s="24">
        <v>-1.54</v>
      </c>
      <c r="O12" s="24">
        <f t="shared" si="0"/>
        <v>16.437334873083849</v>
      </c>
      <c r="P12" s="24"/>
      <c r="Q12" s="12">
        <f>IMF!A$22</f>
        <v>0.97880350721420639</v>
      </c>
      <c r="R12" s="22">
        <f t="shared" si="1"/>
        <v>4.4979382149235733E-2</v>
      </c>
      <c r="S12" s="12">
        <f t="shared" si="2"/>
        <v>18.485658792104953</v>
      </c>
      <c r="T12" s="12">
        <v>0.79694002799999997</v>
      </c>
    </row>
    <row r="13" spans="1:20" x14ac:dyDescent="0.6">
      <c r="A13" t="s">
        <v>108</v>
      </c>
      <c r="B13" t="s">
        <v>124</v>
      </c>
      <c r="C13" s="14" t="s">
        <v>16</v>
      </c>
      <c r="D13" s="14">
        <v>0</v>
      </c>
      <c r="E13" s="14">
        <v>0</v>
      </c>
      <c r="F13" s="3" t="s">
        <v>134</v>
      </c>
      <c r="G13" s="3"/>
      <c r="H13" s="3"/>
      <c r="I13" s="7">
        <v>4.4095097999999999E-2</v>
      </c>
      <c r="J13" s="8">
        <v>1.7507E-5</v>
      </c>
      <c r="K13" s="12">
        <f>((I13/0.044163)-1)*1000</f>
        <v>-1.5375314177026311</v>
      </c>
      <c r="L13" s="18">
        <f>K13-(IMF!$F$9-IMF!$G$9)</f>
        <v>17.624170685868258</v>
      </c>
      <c r="M13" s="13">
        <v>0.188975263</v>
      </c>
      <c r="N13" s="24">
        <v>-1.54</v>
      </c>
      <c r="O13" s="24">
        <f t="shared" si="0"/>
        <v>18.002468582297368</v>
      </c>
      <c r="P13" s="24"/>
      <c r="Q13" s="12">
        <f>IMF!A$22</f>
        <v>0.97880350721420639</v>
      </c>
      <c r="R13" s="22">
        <f t="shared" si="1"/>
        <v>4.505E-2</v>
      </c>
      <c r="S13" s="12">
        <f>((R13/0.044163)-1)*1000</f>
        <v>20.084686275841701</v>
      </c>
      <c r="T13" s="12">
        <v>0.39702229500000003</v>
      </c>
    </row>
    <row r="14" spans="1:20" x14ac:dyDescent="0.6">
      <c r="A14" t="s">
        <v>108</v>
      </c>
      <c r="B14" t="s">
        <v>124</v>
      </c>
      <c r="C14" s="14" t="s">
        <v>17</v>
      </c>
      <c r="D14" s="14">
        <v>40</v>
      </c>
      <c r="E14" s="14"/>
      <c r="F14" s="3" t="s">
        <v>218</v>
      </c>
      <c r="G14" s="3"/>
      <c r="H14" s="3">
        <f>D25-G23</f>
        <v>60</v>
      </c>
      <c r="I14" s="7">
        <v>4.4064322000000003E-2</v>
      </c>
      <c r="J14" s="8">
        <v>3.0324999999999998E-5</v>
      </c>
      <c r="K14" s="12">
        <f t="shared" si="3"/>
        <v>-2.2344043656453705</v>
      </c>
      <c r="L14" s="18">
        <f>K14-(IMF!$F$9-IMF!$G$9)</f>
        <v>16.927297737925517</v>
      </c>
      <c r="M14" s="13">
        <v>0.32757019399999998</v>
      </c>
      <c r="N14" s="24">
        <v>-1.54</v>
      </c>
      <c r="O14" s="24">
        <f t="shared" si="0"/>
        <v>17.305595634354628</v>
      </c>
      <c r="P14" s="24"/>
      <c r="Q14" s="12">
        <f>IMF!A$22</f>
        <v>0.97880350721420639</v>
      </c>
      <c r="R14" s="22">
        <f t="shared" si="1"/>
        <v>4.5018557529909568E-2</v>
      </c>
      <c r="S14" s="12">
        <f t="shared" ref="S14:S77" si="4">((R14/0.044163)-1)*1000</f>
        <v>19.372722186209444</v>
      </c>
      <c r="T14" s="12">
        <v>0.68819944</v>
      </c>
    </row>
    <row r="15" spans="1:20" x14ac:dyDescent="0.6">
      <c r="A15" t="s">
        <v>108</v>
      </c>
      <c r="B15" t="s">
        <v>124</v>
      </c>
      <c r="C15" s="14" t="s">
        <v>18</v>
      </c>
      <c r="D15" s="14">
        <v>80</v>
      </c>
      <c r="E15" s="14"/>
      <c r="F15" s="3" t="s">
        <v>218</v>
      </c>
      <c r="G15" s="3"/>
      <c r="H15" s="3"/>
      <c r="I15" s="7">
        <v>4.4054049999999997E-2</v>
      </c>
      <c r="J15" s="8">
        <v>3.0292000000000001E-5</v>
      </c>
      <c r="K15" s="12">
        <f t="shared" si="3"/>
        <v>-2.4669972601499834</v>
      </c>
      <c r="L15" s="18">
        <f>K15-(IMF!$F$9-IMF!$G$9)</f>
        <v>16.694704843420904</v>
      </c>
      <c r="M15" s="13">
        <v>0.32729314700000001</v>
      </c>
      <c r="N15" s="24">
        <v>-1.54</v>
      </c>
      <c r="O15" s="24">
        <f t="shared" si="0"/>
        <v>17.073002739850015</v>
      </c>
      <c r="P15" s="24"/>
      <c r="Q15" s="12">
        <f>IMF!A$22</f>
        <v>0.97880350721420639</v>
      </c>
      <c r="R15" s="22">
        <f t="shared" si="1"/>
        <v>4.5008063084472562E-2</v>
      </c>
      <c r="S15" s="12">
        <f t="shared" si="4"/>
        <v>19.135092373085083</v>
      </c>
      <c r="T15" s="12">
        <v>0.687617386</v>
      </c>
    </row>
    <row r="16" spans="1:20" x14ac:dyDescent="0.6">
      <c r="A16" t="s">
        <v>108</v>
      </c>
      <c r="B16" t="s">
        <v>124</v>
      </c>
      <c r="C16" s="14" t="s">
        <v>19</v>
      </c>
      <c r="D16" s="14">
        <v>120</v>
      </c>
      <c r="E16" s="14"/>
      <c r="F16" s="3" t="s">
        <v>218</v>
      </c>
      <c r="G16" s="3"/>
      <c r="H16" s="3"/>
      <c r="I16" s="7">
        <v>4.4041714000000003E-2</v>
      </c>
      <c r="J16" s="8">
        <v>3.9489000000000001E-5</v>
      </c>
      <c r="K16" s="12">
        <f t="shared" si="3"/>
        <v>-2.7463261100920677</v>
      </c>
      <c r="L16" s="18">
        <f>K16-(IMF!$F$9-IMF!$G$9)</f>
        <v>16.415375993478822</v>
      </c>
      <c r="M16" s="13">
        <v>0.426779676</v>
      </c>
      <c r="N16" s="24">
        <v>-1.54</v>
      </c>
      <c r="O16" s="24">
        <f t="shared" si="0"/>
        <v>16.793673889907932</v>
      </c>
      <c r="P16" s="24"/>
      <c r="Q16" s="12">
        <f>IMF!A$22</f>
        <v>0.97880350721420639</v>
      </c>
      <c r="R16" s="22">
        <f t="shared" si="1"/>
        <v>4.4995459942055241E-2</v>
      </c>
      <c r="S16" s="12">
        <f t="shared" si="4"/>
        <v>18.849714513399007</v>
      </c>
      <c r="T16" s="12">
        <v>0.89663082699999996</v>
      </c>
    </row>
    <row r="17" spans="1:20" x14ac:dyDescent="0.6">
      <c r="A17" t="s">
        <v>108</v>
      </c>
      <c r="B17" t="s">
        <v>124</v>
      </c>
      <c r="C17" s="14" t="s">
        <v>20</v>
      </c>
      <c r="D17" s="14">
        <v>160</v>
      </c>
      <c r="E17" s="14"/>
      <c r="F17" s="3" t="s">
        <v>218</v>
      </c>
      <c r="G17" s="3"/>
      <c r="H17" s="3"/>
      <c r="I17" s="7">
        <v>4.4106694000000002E-2</v>
      </c>
      <c r="J17" s="8">
        <v>3.4903000000000001E-5</v>
      </c>
      <c r="K17" s="12">
        <f t="shared" si="3"/>
        <v>-1.2749586758146192</v>
      </c>
      <c r="L17" s="18">
        <f>K17-(IMF!$F$9-IMF!$G$9)</f>
        <v>17.886743427756269</v>
      </c>
      <c r="M17" s="13">
        <v>0.376658096</v>
      </c>
      <c r="N17" s="24">
        <v>-1.54</v>
      </c>
      <c r="O17" s="24">
        <f t="shared" si="0"/>
        <v>18.265041324185379</v>
      </c>
      <c r="P17" s="24"/>
      <c r="Q17" s="12">
        <f>IMF!A$22</f>
        <v>0.97880350721420639</v>
      </c>
      <c r="R17" s="22">
        <f t="shared" si="1"/>
        <v>4.5061847117337177E-2</v>
      </c>
      <c r="S17" s="12">
        <f t="shared" si="4"/>
        <v>20.352945165345915</v>
      </c>
      <c r="T17" s="12">
        <v>0.79132929500000004</v>
      </c>
    </row>
    <row r="18" spans="1:20" x14ac:dyDescent="0.6">
      <c r="A18" t="s">
        <v>108</v>
      </c>
      <c r="B18" t="s">
        <v>124</v>
      </c>
      <c r="C18" s="14" t="s">
        <v>21</v>
      </c>
      <c r="D18" s="14">
        <v>200</v>
      </c>
      <c r="E18" s="14"/>
      <c r="F18" s="3" t="s">
        <v>218</v>
      </c>
      <c r="G18" s="3"/>
      <c r="H18" s="3"/>
      <c r="I18" s="7">
        <v>4.4054363999999999E-2</v>
      </c>
      <c r="J18" s="8">
        <v>4.0451000000000003E-5</v>
      </c>
      <c r="K18" s="12">
        <f t="shared" si="3"/>
        <v>-2.4598872359214985</v>
      </c>
      <c r="L18" s="18">
        <f>K18-(IMF!$F$9-IMF!$G$9)</f>
        <v>16.701814867649389</v>
      </c>
      <c r="M18" s="13">
        <v>0.43704449299999998</v>
      </c>
      <c r="N18" s="24">
        <v>-1.54</v>
      </c>
      <c r="O18" s="24">
        <f t="shared" si="0"/>
        <v>17.0801127640785</v>
      </c>
      <c r="P18" s="24"/>
      <c r="Q18" s="12">
        <f>IMF!A$22</f>
        <v>0.97880350721420639</v>
      </c>
      <c r="R18" s="22">
        <f t="shared" si="1"/>
        <v>4.5008383884303872E-2</v>
      </c>
      <c r="S18" s="12">
        <f t="shared" si="4"/>
        <v>19.142356368540892</v>
      </c>
      <c r="T18" s="12">
        <v>0.91819640700000005</v>
      </c>
    </row>
    <row r="19" spans="1:20" x14ac:dyDescent="0.6">
      <c r="A19" t="s">
        <v>108</v>
      </c>
      <c r="B19" t="s">
        <v>124</v>
      </c>
      <c r="C19" s="14" t="s">
        <v>22</v>
      </c>
      <c r="D19" s="14">
        <v>240</v>
      </c>
      <c r="E19" s="14"/>
      <c r="F19" s="3" t="s">
        <v>218</v>
      </c>
      <c r="G19" s="3"/>
      <c r="H19" s="3"/>
      <c r="I19" s="7">
        <v>4.4108585999999998E-2</v>
      </c>
      <c r="J19" s="8">
        <v>3.6106999999999998E-5</v>
      </c>
      <c r="K19" s="12">
        <f t="shared" si="3"/>
        <v>-1.2321173833299559</v>
      </c>
      <c r="L19" s="18">
        <f>K19-(IMF!$F$9-IMF!$G$9)</f>
        <v>17.929584720240932</v>
      </c>
      <c r="M19" s="13">
        <v>0.38963927500000001</v>
      </c>
      <c r="N19" s="24">
        <v>-1.54</v>
      </c>
      <c r="O19" s="24">
        <f t="shared" si="0"/>
        <v>18.307882616670042</v>
      </c>
      <c r="P19" s="24"/>
      <c r="Q19" s="12">
        <f>IMF!A$22</f>
        <v>0.97880350721420639</v>
      </c>
      <c r="R19" s="22">
        <f t="shared" si="1"/>
        <v>4.5063780089569141E-2</v>
      </c>
      <c r="S19" s="12">
        <f t="shared" si="4"/>
        <v>20.396714208027909</v>
      </c>
      <c r="T19" s="12">
        <v>0.81860173999999997</v>
      </c>
    </row>
    <row r="20" spans="1:20" x14ac:dyDescent="0.6">
      <c r="A20" t="s">
        <v>108</v>
      </c>
      <c r="B20" t="s">
        <v>124</v>
      </c>
      <c r="C20" s="14" t="s">
        <v>23</v>
      </c>
      <c r="D20" s="14">
        <v>280</v>
      </c>
      <c r="E20" s="14"/>
      <c r="F20" s="3" t="s">
        <v>218</v>
      </c>
      <c r="G20" s="3"/>
      <c r="H20" s="3"/>
      <c r="I20" s="7">
        <v>4.3959987999999998E-2</v>
      </c>
      <c r="J20" s="8">
        <v>3.8980000000000003E-5</v>
      </c>
      <c r="K20" s="12">
        <f t="shared" si="3"/>
        <v>-4.5968797409596807</v>
      </c>
      <c r="L20" s="18">
        <f>K20-(IMF!$F$9-IMF!$G$9)</f>
        <v>14.564822362611208</v>
      </c>
      <c r="M20" s="13">
        <v>0.422059562</v>
      </c>
      <c r="N20" s="24">
        <v>-1.54</v>
      </c>
      <c r="O20" s="24">
        <f t="shared" si="0"/>
        <v>14.943120259040318</v>
      </c>
      <c r="P20" s="24"/>
      <c r="Q20" s="12">
        <f>IMF!A$22</f>
        <v>0.97880350721420639</v>
      </c>
      <c r="R20" s="22">
        <f t="shared" si="1"/>
        <v>4.4911964123540447E-2</v>
      </c>
      <c r="S20" s="12">
        <f t="shared" si="4"/>
        <v>16.959086192977146</v>
      </c>
      <c r="T20" s="12">
        <v>0.88671423599999999</v>
      </c>
    </row>
    <row r="21" spans="1:20" x14ac:dyDescent="0.6">
      <c r="A21" t="s">
        <v>108</v>
      </c>
      <c r="B21" t="s">
        <v>124</v>
      </c>
      <c r="C21" s="14" t="s">
        <v>24</v>
      </c>
      <c r="D21" s="14">
        <v>320</v>
      </c>
      <c r="E21" s="14"/>
      <c r="F21" s="3" t="s">
        <v>218</v>
      </c>
      <c r="G21" s="3"/>
      <c r="H21" s="3"/>
      <c r="I21" s="7">
        <v>4.395023E-2</v>
      </c>
      <c r="J21" s="8">
        <v>4.1168000000000003E-5</v>
      </c>
      <c r="K21" s="12">
        <f t="shared" si="3"/>
        <v>-4.8178339333831977</v>
      </c>
      <c r="L21" s="18">
        <f>K21-(IMF!$F$9-IMF!$G$9)</f>
        <v>14.34386817018769</v>
      </c>
      <c r="M21" s="13">
        <v>0.44585217599999999</v>
      </c>
      <c r="N21" s="24">
        <v>-1.54</v>
      </c>
      <c r="O21" s="24">
        <f t="shared" si="0"/>
        <v>14.722166066616801</v>
      </c>
      <c r="P21" s="24"/>
      <c r="Q21" s="12">
        <f>IMF!A$22</f>
        <v>0.97880350721420639</v>
      </c>
      <c r="R21" s="22">
        <f t="shared" si="1"/>
        <v>4.4901994809037504E-2</v>
      </c>
      <c r="S21" s="12">
        <f t="shared" si="4"/>
        <v>16.733347124006535</v>
      </c>
      <c r="T21" s="12">
        <v>0.93670066200000002</v>
      </c>
    </row>
    <row r="22" spans="1:20" x14ac:dyDescent="0.6">
      <c r="A22" t="s">
        <v>108</v>
      </c>
      <c r="B22" t="s">
        <v>124</v>
      </c>
      <c r="C22" s="14" t="s">
        <v>25</v>
      </c>
      <c r="D22" s="14">
        <v>360</v>
      </c>
      <c r="E22" s="14"/>
      <c r="F22" s="3" t="s">
        <v>218</v>
      </c>
      <c r="G22" s="3"/>
      <c r="H22" s="3"/>
      <c r="I22" s="7">
        <v>4.3845631000000003E-2</v>
      </c>
      <c r="J22" s="8">
        <v>4.3442999999999997E-5</v>
      </c>
      <c r="K22" s="12">
        <f t="shared" si="3"/>
        <v>-7.1863098068518649</v>
      </c>
      <c r="L22" s="18">
        <f>K22-(IMF!$F$9-IMF!$G$9)</f>
        <v>11.975392296719024</v>
      </c>
      <c r="M22" s="13">
        <v>0.47160808900000001</v>
      </c>
      <c r="N22" s="24">
        <v>-1.54</v>
      </c>
      <c r="O22" s="24">
        <f t="shared" si="0"/>
        <v>12.353690193148134</v>
      </c>
      <c r="P22" s="24"/>
      <c r="Q22" s="12">
        <f>IMF!A$22</f>
        <v>0.97880350721420639</v>
      </c>
      <c r="R22" s="22">
        <f t="shared" si="1"/>
        <v>4.4795130663957253E-2</v>
      </c>
      <c r="S22" s="12">
        <f t="shared" si="4"/>
        <v>14.313580688749772</v>
      </c>
      <c r="T22" s="12">
        <v>0.99081182899999998</v>
      </c>
    </row>
    <row r="23" spans="1:20" x14ac:dyDescent="0.6">
      <c r="A23" t="s">
        <v>108</v>
      </c>
      <c r="B23" t="s">
        <v>124</v>
      </c>
      <c r="C23" s="14" t="s">
        <v>26</v>
      </c>
      <c r="D23" s="14">
        <v>400</v>
      </c>
      <c r="E23" s="14"/>
      <c r="F23" s="3" t="s">
        <v>218</v>
      </c>
      <c r="G23" s="3">
        <v>420</v>
      </c>
      <c r="H23" s="3"/>
      <c r="I23" s="7">
        <v>4.3887191999999998E-2</v>
      </c>
      <c r="J23" s="8">
        <v>4.7855999999999997E-5</v>
      </c>
      <c r="K23" s="12">
        <f t="shared" si="3"/>
        <v>-6.2452279057130244</v>
      </c>
      <c r="L23" s="18">
        <f>K23-(IMF!$F$9-IMF!$G$9)</f>
        <v>12.916474197857864</v>
      </c>
      <c r="M23" s="13">
        <v>0.519029607</v>
      </c>
      <c r="N23" s="24">
        <v>-1.54</v>
      </c>
      <c r="O23" s="24">
        <f t="shared" si="0"/>
        <v>13.294772094286975</v>
      </c>
      <c r="P23" s="24"/>
      <c r="Q23" s="12">
        <f>IMF!A$22</f>
        <v>0.97880350721420639</v>
      </c>
      <c r="R23" s="22">
        <f t="shared" si="1"/>
        <v>4.483759168876323E-2</v>
      </c>
      <c r="S23" s="12">
        <f t="shared" si="4"/>
        <v>15.275042201916333</v>
      </c>
      <c r="T23" s="12">
        <v>1.09044074</v>
      </c>
    </row>
    <row r="24" spans="1:20" x14ac:dyDescent="0.6">
      <c r="A24" t="s">
        <v>108</v>
      </c>
      <c r="B24" t="s">
        <v>124</v>
      </c>
      <c r="C24" s="14" t="s">
        <v>27</v>
      </c>
      <c r="D24" s="14">
        <v>440</v>
      </c>
      <c r="E24" s="14"/>
      <c r="F24" s="3" t="s">
        <v>219</v>
      </c>
      <c r="G24" s="3"/>
      <c r="H24" s="3"/>
      <c r="I24" s="7">
        <v>4.3710458000000001E-2</v>
      </c>
      <c r="J24" s="8">
        <v>5.8278E-5</v>
      </c>
      <c r="K24" s="12">
        <f t="shared" si="3"/>
        <v>-10.247084663632444</v>
      </c>
      <c r="L24" s="18">
        <f>K24-(IMF!$F$9-IMF!$G$9)</f>
        <v>8.9146174399384446</v>
      </c>
      <c r="M24" s="13">
        <v>0.63461292899999999</v>
      </c>
      <c r="N24" s="24">
        <v>-1.54</v>
      </c>
      <c r="O24" s="24">
        <f t="shared" si="0"/>
        <v>9.292915336367555</v>
      </c>
      <c r="P24" s="24"/>
      <c r="Q24" s="12">
        <f>IMF!A$22</f>
        <v>0.97880350721420639</v>
      </c>
      <c r="R24" s="22">
        <f t="shared" si="1"/>
        <v>4.4657030423200329E-2</v>
      </c>
      <c r="S24" s="12">
        <f t="shared" si="4"/>
        <v>11.186523180044983</v>
      </c>
      <c r="T24" s="12">
        <v>1.33327229</v>
      </c>
    </row>
    <row r="25" spans="1:20" x14ac:dyDescent="0.6">
      <c r="A25" t="s">
        <v>108</v>
      </c>
      <c r="B25" t="s">
        <v>124</v>
      </c>
      <c r="C25" s="14" t="s">
        <v>28</v>
      </c>
      <c r="D25" s="14">
        <v>480</v>
      </c>
      <c r="E25" s="14"/>
      <c r="F25" s="3" t="s">
        <v>138</v>
      </c>
      <c r="G25" s="3"/>
      <c r="H25" s="3"/>
      <c r="I25" s="7">
        <v>4.3512352999999997E-2</v>
      </c>
      <c r="J25" s="8">
        <v>7.9882999999999994E-5</v>
      </c>
      <c r="K25" s="12">
        <f t="shared" si="3"/>
        <v>-14.732853293481064</v>
      </c>
      <c r="L25" s="18">
        <f>K25-(IMF!$F$9-IMF!$G$9)</f>
        <v>4.4288488100898249</v>
      </c>
      <c r="M25" s="13">
        <v>0.87384488900000001</v>
      </c>
      <c r="N25" s="24">
        <v>-1.54</v>
      </c>
      <c r="O25" s="24">
        <f t="shared" si="0"/>
        <v>4.8071467065189353</v>
      </c>
      <c r="P25" s="24"/>
      <c r="Q25" s="12">
        <f>IMF!A$22</f>
        <v>0.97880350721420639</v>
      </c>
      <c r="R25" s="22">
        <f t="shared" si="1"/>
        <v>4.4454635357653587E-2</v>
      </c>
      <c r="S25" s="12">
        <f t="shared" si="4"/>
        <v>6.6036129260600429</v>
      </c>
      <c r="T25" s="12">
        <v>1.835879987</v>
      </c>
    </row>
    <row r="26" spans="1:20" x14ac:dyDescent="0.6">
      <c r="A26" t="s">
        <v>112</v>
      </c>
      <c r="B26" t="s">
        <v>125</v>
      </c>
      <c r="C26" s="15" t="s">
        <v>29</v>
      </c>
      <c r="D26" s="15">
        <v>400</v>
      </c>
      <c r="E26" s="15"/>
      <c r="F26" s="3" t="s">
        <v>202</v>
      </c>
      <c r="G26" s="3"/>
      <c r="H26" s="3"/>
      <c r="I26" s="7">
        <v>4.3071063E-2</v>
      </c>
      <c r="J26" s="8">
        <v>6.5506999999999995E-5</v>
      </c>
      <c r="K26" s="12">
        <f t="shared" si="3"/>
        <v>-24.725154541131779</v>
      </c>
      <c r="L26" s="18">
        <f>K26-(IMF!$F$9-IMF!$G$9)</f>
        <v>-5.5634524375608905</v>
      </c>
      <c r="M26" s="13">
        <v>0.72392401100000003</v>
      </c>
      <c r="N26" s="24">
        <v>-1.54</v>
      </c>
      <c r="O26" s="24">
        <f t="shared" si="0"/>
        <v>-5.1851545411317801</v>
      </c>
      <c r="P26" s="24"/>
      <c r="Q26" s="12">
        <f>IMF!A$22</f>
        <v>0.97880350721420639</v>
      </c>
      <c r="R26" s="22">
        <f t="shared" si="1"/>
        <v>4.4003788996001325E-2</v>
      </c>
      <c r="S26" s="12">
        <f t="shared" si="4"/>
        <v>-3.6050767384162574</v>
      </c>
      <c r="T26" s="12">
        <v>1.5209079089999999</v>
      </c>
    </row>
    <row r="27" spans="1:20" x14ac:dyDescent="0.6">
      <c r="A27" t="s">
        <v>112</v>
      </c>
      <c r="B27" t="s">
        <v>125</v>
      </c>
      <c r="C27" s="15" t="s">
        <v>30</v>
      </c>
      <c r="D27" s="15">
        <v>360</v>
      </c>
      <c r="E27" s="15"/>
      <c r="F27" s="3" t="s">
        <v>202</v>
      </c>
      <c r="G27" s="3"/>
      <c r="H27" s="3"/>
      <c r="I27" s="7">
        <v>4.3216213000000003E-2</v>
      </c>
      <c r="J27" s="8">
        <v>5.6855999999999999E-5</v>
      </c>
      <c r="K27" s="12">
        <f t="shared" si="3"/>
        <v>-21.438466589679074</v>
      </c>
      <c r="L27" s="18">
        <f>K27-(IMF!$F$9-IMF!$G$9)</f>
        <v>-2.2767644861081848</v>
      </c>
      <c r="M27" s="13">
        <v>0.62620527599999998</v>
      </c>
      <c r="N27" s="24">
        <v>-1.54</v>
      </c>
      <c r="O27" s="24">
        <f t="shared" si="0"/>
        <v>-1.8984665896790744</v>
      </c>
      <c r="P27" s="24"/>
      <c r="Q27" s="12">
        <f>IMF!A$22</f>
        <v>0.97880350721420639</v>
      </c>
      <c r="R27" s="22">
        <f t="shared" si="1"/>
        <v>4.4152082293818694E-2</v>
      </c>
      <c r="S27" s="12">
        <f t="shared" si="4"/>
        <v>-0.24721387091697355</v>
      </c>
      <c r="T27" s="12">
        <v>1.315608466</v>
      </c>
    </row>
    <row r="28" spans="1:20" x14ac:dyDescent="0.6">
      <c r="A28" t="s">
        <v>112</v>
      </c>
      <c r="B28" t="s">
        <v>125</v>
      </c>
      <c r="C28" s="15" t="s">
        <v>31</v>
      </c>
      <c r="D28" s="15">
        <v>320</v>
      </c>
      <c r="E28" s="15"/>
      <c r="F28" s="3" t="s">
        <v>202</v>
      </c>
      <c r="G28" s="3">
        <v>260</v>
      </c>
      <c r="H28" s="3"/>
      <c r="I28" s="7">
        <v>4.3264780000000003E-2</v>
      </c>
      <c r="J28" s="8">
        <v>5.5883E-5</v>
      </c>
      <c r="K28" s="12">
        <f t="shared" si="3"/>
        <v>-20.338745103367085</v>
      </c>
      <c r="L28" s="18">
        <f>K28-(IMF!$F$9-IMF!$G$9)</f>
        <v>-1.1770429997961962</v>
      </c>
      <c r="M28" s="13">
        <v>0.61480294400000002</v>
      </c>
      <c r="N28" s="24">
        <v>-1.54</v>
      </c>
      <c r="O28" s="24">
        <f t="shared" si="0"/>
        <v>-0.79874510336708582</v>
      </c>
      <c r="P28" s="24"/>
      <c r="Q28" s="12">
        <f>IMF!A$22</f>
        <v>0.97880350721420639</v>
      </c>
      <c r="R28" s="22">
        <f t="shared" si="1"/>
        <v>4.4201701037153839E-2</v>
      </c>
      <c r="S28" s="12">
        <f t="shared" si="4"/>
        <v>0.87632264913706237</v>
      </c>
      <c r="T28" s="12">
        <v>1.291653055</v>
      </c>
    </row>
    <row r="29" spans="1:20" x14ac:dyDescent="0.6">
      <c r="A29" t="s">
        <v>112</v>
      </c>
      <c r="B29" t="s">
        <v>125</v>
      </c>
      <c r="C29" s="15" t="s">
        <v>32</v>
      </c>
      <c r="D29" s="15">
        <v>280</v>
      </c>
      <c r="E29" s="15"/>
      <c r="F29" s="3" t="s">
        <v>219</v>
      </c>
      <c r="G29" s="3"/>
      <c r="H29" s="3"/>
      <c r="I29" s="7">
        <v>4.3354314999999997E-2</v>
      </c>
      <c r="J29" s="8">
        <v>5.9811E-5</v>
      </c>
      <c r="K29" s="12">
        <f t="shared" si="3"/>
        <v>-18.311369245748832</v>
      </c>
      <c r="L29" s="18">
        <f>K29-(IMF!$F$9-IMF!$G$9)</f>
        <v>0.85033285782205681</v>
      </c>
      <c r="M29" s="13">
        <v>0.65666043100000004</v>
      </c>
      <c r="N29" s="24">
        <v>-1.54</v>
      </c>
      <c r="O29" s="24">
        <f t="shared" si="0"/>
        <v>1.2286307542511672</v>
      </c>
      <c r="P29" s="24"/>
      <c r="Q29" s="12">
        <f>IMF!A$22</f>
        <v>0.97880350721420639</v>
      </c>
      <c r="R29" s="22">
        <f t="shared" si="1"/>
        <v>4.4293174963575314E-2</v>
      </c>
      <c r="S29" s="12">
        <f t="shared" si="4"/>
        <v>2.947602372468161</v>
      </c>
      <c r="T29" s="12">
        <v>1.3795923720000001</v>
      </c>
    </row>
    <row r="30" spans="1:20" x14ac:dyDescent="0.6">
      <c r="A30" t="s">
        <v>112</v>
      </c>
      <c r="B30" t="s">
        <v>125</v>
      </c>
      <c r="C30" s="15" t="s">
        <v>33</v>
      </c>
      <c r="D30" s="15">
        <v>160</v>
      </c>
      <c r="E30" s="15"/>
      <c r="F30" s="3" t="s">
        <v>218</v>
      </c>
      <c r="G30" s="3"/>
      <c r="H30" s="3"/>
      <c r="I30" s="7">
        <v>4.3912936999999999E-2</v>
      </c>
      <c r="J30" s="8">
        <v>4.6047000000000001E-5</v>
      </c>
      <c r="K30" s="12">
        <f t="shared" si="3"/>
        <v>-5.662273849149746</v>
      </c>
      <c r="L30" s="18">
        <f>K30-(IMF!$F$9-IMF!$G$9)</f>
        <v>13.499428254421144</v>
      </c>
      <c r="M30" s="13">
        <v>0.49911329999999998</v>
      </c>
      <c r="N30" s="24">
        <v>-1.54</v>
      </c>
      <c r="O30" s="24">
        <f t="shared" si="0"/>
        <v>13.877726150850254</v>
      </c>
      <c r="P30" s="24"/>
      <c r="Q30" s="12">
        <f>IMF!A$22</f>
        <v>0.97880350721420639</v>
      </c>
      <c r="R30" s="22">
        <f t="shared" si="1"/>
        <v>4.486389420996411E-2</v>
      </c>
      <c r="S30" s="12">
        <f t="shared" si="4"/>
        <v>15.870620428053206</v>
      </c>
      <c r="T30" s="12">
        <v>1.048598132</v>
      </c>
    </row>
    <row r="31" spans="1:20" x14ac:dyDescent="0.6">
      <c r="A31" t="s">
        <v>112</v>
      </c>
      <c r="B31" t="s">
        <v>125</v>
      </c>
      <c r="C31" s="15" t="s">
        <v>34</v>
      </c>
      <c r="D31" s="15">
        <v>120</v>
      </c>
      <c r="E31" s="15"/>
      <c r="F31" s="3" t="s">
        <v>218</v>
      </c>
      <c r="G31" s="3"/>
      <c r="H31" s="3"/>
      <c r="I31" s="7">
        <v>4.3945482000000001E-2</v>
      </c>
      <c r="J31" s="8">
        <v>4.0645999999999997E-5</v>
      </c>
      <c r="K31" s="12">
        <f t="shared" si="3"/>
        <v>-4.9253447456014676</v>
      </c>
      <c r="L31" s="18">
        <f>K31-(IMF!$F$9-IMF!$G$9)</f>
        <v>14.236357357969421</v>
      </c>
      <c r="M31" s="13">
        <v>0.440246894</v>
      </c>
      <c r="N31" s="24">
        <v>-1.54</v>
      </c>
      <c r="O31" s="24">
        <f t="shared" si="0"/>
        <v>14.614655254398532</v>
      </c>
      <c r="P31" s="24"/>
      <c r="Q31" s="12">
        <f>IMF!A$22</f>
        <v>0.97880350721420639</v>
      </c>
      <c r="R31" s="22">
        <f t="shared" si="1"/>
        <v>4.4897143988658336E-2</v>
      </c>
      <c r="S31" s="12">
        <f t="shared" si="4"/>
        <v>16.623508109918639</v>
      </c>
      <c r="T31" s="12">
        <v>0.92492440399999998</v>
      </c>
    </row>
    <row r="32" spans="1:20" x14ac:dyDescent="0.6">
      <c r="A32" t="s">
        <v>112</v>
      </c>
      <c r="B32" t="s">
        <v>125</v>
      </c>
      <c r="C32" s="15" t="s">
        <v>35</v>
      </c>
      <c r="D32" s="15">
        <v>200</v>
      </c>
      <c r="E32" s="15"/>
      <c r="F32" s="3" t="s">
        <v>218</v>
      </c>
      <c r="G32" s="3"/>
      <c r="H32" s="3"/>
      <c r="I32" s="7">
        <v>4.3843001E-2</v>
      </c>
      <c r="J32" s="8">
        <v>5.134E-5</v>
      </c>
      <c r="K32" s="12">
        <f t="shared" si="3"/>
        <v>-7.2458619206122732</v>
      </c>
      <c r="L32" s="18">
        <f>K32-(IMF!$F$9-IMF!$G$9)</f>
        <v>11.915840182958615</v>
      </c>
      <c r="M32" s="13">
        <v>0.55737597299999997</v>
      </c>
      <c r="N32" s="24">
        <v>-1.54</v>
      </c>
      <c r="O32" s="24">
        <f t="shared" si="0"/>
        <v>12.294138079387725</v>
      </c>
      <c r="P32" s="24"/>
      <c r="Q32" s="12">
        <f>IMF!A$22</f>
        <v>0.97880350721420639</v>
      </c>
      <c r="R32" s="22">
        <f t="shared" si="1"/>
        <v>4.4792443709956151E-2</v>
      </c>
      <c r="S32" s="12">
        <f t="shared" si="4"/>
        <v>14.252738943372201</v>
      </c>
      <c r="T32" s="12">
        <v>1.171003467</v>
      </c>
    </row>
    <row r="33" spans="1:20" x14ac:dyDescent="0.6">
      <c r="A33" t="s">
        <v>112</v>
      </c>
      <c r="B33" t="s">
        <v>125</v>
      </c>
      <c r="C33" s="15" t="s">
        <v>36</v>
      </c>
      <c r="D33" s="15">
        <v>240</v>
      </c>
      <c r="E33" s="15"/>
      <c r="F33" s="3" t="s">
        <v>218</v>
      </c>
      <c r="G33" s="3"/>
      <c r="H33" s="3"/>
      <c r="I33" s="7">
        <v>4.3736583000000002E-2</v>
      </c>
      <c r="J33" s="8">
        <v>4.9305999999999999E-5</v>
      </c>
      <c r="K33" s="12">
        <f t="shared" si="3"/>
        <v>-9.6555261191494388</v>
      </c>
      <c r="L33" s="18">
        <f>K33-(IMF!$F$9-IMF!$G$9)</f>
        <v>9.50617598442145</v>
      </c>
      <c r="M33" s="13">
        <v>0.53659833300000004</v>
      </c>
      <c r="N33" s="24">
        <v>-1.54</v>
      </c>
      <c r="O33" s="24">
        <f t="shared" si="0"/>
        <v>9.8844738808505603</v>
      </c>
      <c r="P33" s="24"/>
      <c r="Q33" s="12">
        <f>IMF!A$22</f>
        <v>0.97880350721420639</v>
      </c>
      <c r="R33" s="22">
        <f t="shared" si="1"/>
        <v>4.4683721173496435E-2</v>
      </c>
      <c r="S33" s="12">
        <f t="shared" si="4"/>
        <v>11.790892228707994</v>
      </c>
      <c r="T33" s="12">
        <v>1.1273512649999999</v>
      </c>
    </row>
    <row r="34" spans="1:20" x14ac:dyDescent="0.6">
      <c r="A34" t="s">
        <v>112</v>
      </c>
      <c r="B34" t="s">
        <v>125</v>
      </c>
      <c r="C34" s="15" t="s">
        <v>37</v>
      </c>
      <c r="D34" s="15">
        <v>80</v>
      </c>
      <c r="E34" s="15"/>
      <c r="F34" s="3" t="s">
        <v>218</v>
      </c>
      <c r="G34" s="3"/>
      <c r="H34" s="3"/>
      <c r="I34" s="7">
        <v>4.3952713999999997E-2</v>
      </c>
      <c r="J34" s="8">
        <v>2.1758000000000001E-5</v>
      </c>
      <c r="K34" s="12">
        <f t="shared" si="3"/>
        <v>-4.7615877544552321</v>
      </c>
      <c r="L34" s="18">
        <f>K34-(IMF!$F$9-IMF!$G$9)</f>
        <v>14.400114349115658</v>
      </c>
      <c r="M34" s="13">
        <v>0.23562082300000001</v>
      </c>
      <c r="N34" s="24">
        <v>-1.54</v>
      </c>
      <c r="O34" s="24">
        <f t="shared" ref="O34:O65" si="5">K34-(N34-18)</f>
        <v>14.778412245544768</v>
      </c>
      <c r="P34" s="24"/>
      <c r="Q34" s="12">
        <f>IMF!A$22</f>
        <v>0.97880350721420639</v>
      </c>
      <c r="R34" s="22">
        <f t="shared" ref="R34:R65" si="6">I34/Q34</f>
        <v>4.4904532601333598E-2</v>
      </c>
      <c r="S34" s="12">
        <f t="shared" si="4"/>
        <v>16.790811342834331</v>
      </c>
      <c r="T34" s="12">
        <v>0.49502098</v>
      </c>
    </row>
    <row r="35" spans="1:20" x14ac:dyDescent="0.6">
      <c r="A35" t="s">
        <v>112</v>
      </c>
      <c r="B35" t="s">
        <v>125</v>
      </c>
      <c r="C35" s="15" t="s">
        <v>38</v>
      </c>
      <c r="D35" s="15">
        <v>40</v>
      </c>
      <c r="E35" s="15"/>
      <c r="F35" s="3" t="s">
        <v>218</v>
      </c>
      <c r="G35" s="3"/>
      <c r="H35" s="3">
        <f>G28-D26</f>
        <v>-140</v>
      </c>
      <c r="I35" s="7">
        <v>4.3971979000000001E-2</v>
      </c>
      <c r="J35" s="8">
        <v>3.3751999999999998E-5</v>
      </c>
      <c r="K35" s="12">
        <f t="shared" si="3"/>
        <v>-4.3253628603129313</v>
      </c>
      <c r="L35" s="18">
        <f>K35-(IMF!$F$9-IMF!$G$9)</f>
        <v>14.836339243257957</v>
      </c>
      <c r="M35" s="13">
        <v>0.36535491399999998</v>
      </c>
      <c r="N35" s="24">
        <v>-1.54</v>
      </c>
      <c r="O35" s="24">
        <f t="shared" si="5"/>
        <v>15.214637139687067</v>
      </c>
      <c r="P35" s="24"/>
      <c r="Q35" s="12">
        <f>IMF!A$22</f>
        <v>0.97880350721420639</v>
      </c>
      <c r="R35" s="22">
        <f t="shared" si="6"/>
        <v>4.4924214794805538E-2</v>
      </c>
      <c r="S35" s="12">
        <f t="shared" si="4"/>
        <v>17.236482911159534</v>
      </c>
      <c r="T35" s="12">
        <v>0.76758219100000002</v>
      </c>
    </row>
    <row r="36" spans="1:20" x14ac:dyDescent="0.6">
      <c r="A36" t="s">
        <v>112</v>
      </c>
      <c r="B36" t="s">
        <v>125</v>
      </c>
      <c r="C36" s="15" t="s">
        <v>39</v>
      </c>
      <c r="D36" s="15">
        <v>0</v>
      </c>
      <c r="E36" s="15"/>
      <c r="F36" s="3" t="s">
        <v>134</v>
      </c>
      <c r="G36" s="3"/>
      <c r="H36" s="3"/>
      <c r="I36" s="7">
        <v>4.4003902999999997E-2</v>
      </c>
      <c r="J36" s="8">
        <v>3.3210000000000002E-5</v>
      </c>
      <c r="K36" s="12">
        <f t="shared" si="3"/>
        <v>-3.6024953014968109</v>
      </c>
      <c r="L36" s="18">
        <f>K36-(IMF!$F$9-IMF!$G$9)</f>
        <v>15.559206802074078</v>
      </c>
      <c r="M36" s="13">
        <v>0.359224192</v>
      </c>
      <c r="N36" s="24">
        <v>-1.54</v>
      </c>
      <c r="O36" s="24">
        <f t="shared" si="5"/>
        <v>15.937504698503188</v>
      </c>
      <c r="P36" s="24"/>
      <c r="Q36" s="12">
        <f>IMF!A$22</f>
        <v>0.97880350721420639</v>
      </c>
      <c r="R36" s="22">
        <f t="shared" si="6"/>
        <v>4.4956830125425735E-2</v>
      </c>
      <c r="S36" s="12">
        <f t="shared" si="4"/>
        <v>17.975004538318018</v>
      </c>
      <c r="T36" s="12">
        <v>0.75470202200000003</v>
      </c>
    </row>
    <row r="37" spans="1:20" x14ac:dyDescent="0.6">
      <c r="A37" t="s">
        <v>112</v>
      </c>
      <c r="B37" t="s">
        <v>125</v>
      </c>
      <c r="C37" s="15" t="s">
        <v>40</v>
      </c>
      <c r="D37" s="15">
        <v>-40</v>
      </c>
      <c r="E37" s="15"/>
      <c r="F37" s="3" t="s">
        <v>218</v>
      </c>
      <c r="G37" s="3"/>
      <c r="H37" s="3">
        <f>E41-G39</f>
        <v>150</v>
      </c>
      <c r="I37" s="7">
        <v>4.3947997000000003E-2</v>
      </c>
      <c r="J37" s="8">
        <v>5.1073999999999999E-5</v>
      </c>
      <c r="K37" s="12">
        <f t="shared" si="3"/>
        <v>-4.868396621606319</v>
      </c>
      <c r="L37" s="18">
        <f>K37-(IMF!$F$9-IMF!$G$9)</f>
        <v>14.29330548196457</v>
      </c>
      <c r="M37" s="13">
        <v>0.55316523399999995</v>
      </c>
      <c r="N37" s="24">
        <v>-1.54</v>
      </c>
      <c r="O37" s="24">
        <f t="shared" si="5"/>
        <v>14.67160337839368</v>
      </c>
      <c r="P37" s="24"/>
      <c r="Q37" s="12">
        <f>IMF!A$22</f>
        <v>0.97880350721420639</v>
      </c>
      <c r="R37" s="22">
        <f t="shared" si="6"/>
        <v>4.4899713452275357E-2</v>
      </c>
      <c r="S37" s="12">
        <f t="shared" si="4"/>
        <v>16.681689474794538</v>
      </c>
      <c r="T37" s="12">
        <v>1.162157033</v>
      </c>
    </row>
    <row r="38" spans="1:20" x14ac:dyDescent="0.6">
      <c r="A38" t="s">
        <v>112</v>
      </c>
      <c r="B38" t="s">
        <v>125</v>
      </c>
      <c r="C38" s="15" t="s">
        <v>41</v>
      </c>
      <c r="D38" s="15">
        <v>-80</v>
      </c>
      <c r="E38" s="15"/>
      <c r="F38" s="3" t="s">
        <v>218</v>
      </c>
      <c r="G38" s="3"/>
      <c r="H38" s="3"/>
      <c r="I38" s="7">
        <v>4.3872397E-2</v>
      </c>
      <c r="J38" s="8">
        <v>4.6516E-5</v>
      </c>
      <c r="K38" s="12">
        <f t="shared" si="3"/>
        <v>-6.5802368498516506</v>
      </c>
      <c r="L38" s="18">
        <f>K38-(IMF!$F$9-IMF!$G$9)</f>
        <v>12.581465253719237</v>
      </c>
      <c r="M38" s="13">
        <v>0.50466792000000005</v>
      </c>
      <c r="N38" s="24">
        <v>-1.54</v>
      </c>
      <c r="O38" s="24">
        <f t="shared" si="5"/>
        <v>12.959763150148348</v>
      </c>
      <c r="P38" s="24"/>
      <c r="Q38" s="12">
        <f>IMF!A$22</f>
        <v>0.97880350721420639</v>
      </c>
      <c r="R38" s="22">
        <f t="shared" si="6"/>
        <v>4.4822476295437647E-2</v>
      </c>
      <c r="S38" s="12">
        <f t="shared" si="4"/>
        <v>14.93277846698926</v>
      </c>
      <c r="T38" s="12">
        <v>1.0602679559999999</v>
      </c>
    </row>
    <row r="39" spans="1:20" x14ac:dyDescent="0.6">
      <c r="A39" t="s">
        <v>112</v>
      </c>
      <c r="B39" t="s">
        <v>125</v>
      </c>
      <c r="C39" s="15" t="s">
        <v>42</v>
      </c>
      <c r="D39" s="15">
        <v>-120</v>
      </c>
      <c r="E39" s="15"/>
      <c r="F39" s="3" t="s">
        <v>218</v>
      </c>
      <c r="G39" s="3">
        <v>-150</v>
      </c>
      <c r="H39" s="3"/>
      <c r="I39" s="7">
        <v>4.3820807000000003E-2</v>
      </c>
      <c r="J39" s="8">
        <v>4.6964E-5</v>
      </c>
      <c r="K39" s="12">
        <f t="shared" si="3"/>
        <v>-7.7484093019042355</v>
      </c>
      <c r="L39" s="18">
        <f>K39-(IMF!$F$9-IMF!$G$9)</f>
        <v>11.413292801666653</v>
      </c>
      <c r="M39" s="13">
        <v>0.51011810400000002</v>
      </c>
      <c r="N39" s="24">
        <v>-1.54</v>
      </c>
      <c r="O39" s="24">
        <f t="shared" si="5"/>
        <v>11.791590698095764</v>
      </c>
      <c r="P39" s="24"/>
      <c r="Q39" s="12">
        <f>IMF!A$22</f>
        <v>0.97880350721420639</v>
      </c>
      <c r="R39" s="22">
        <f t="shared" si="6"/>
        <v>4.4769769087484514E-2</v>
      </c>
      <c r="S39" s="12">
        <f t="shared" si="4"/>
        <v>13.739308640366765</v>
      </c>
      <c r="T39" s="12">
        <v>1.0717183669999999</v>
      </c>
    </row>
    <row r="40" spans="1:20" x14ac:dyDescent="0.6">
      <c r="A40" t="s">
        <v>112</v>
      </c>
      <c r="B40" t="s">
        <v>125</v>
      </c>
      <c r="C40" s="15" t="s">
        <v>43</v>
      </c>
      <c r="D40" s="15">
        <v>-360</v>
      </c>
      <c r="E40" s="15"/>
      <c r="F40" s="3" t="s">
        <v>202</v>
      </c>
      <c r="G40" s="3"/>
      <c r="H40" s="3"/>
      <c r="I40" s="7">
        <v>4.3124909000000003E-2</v>
      </c>
      <c r="J40" s="8">
        <v>9.2266000000000001E-5</v>
      </c>
      <c r="K40" s="12">
        <f t="shared" si="3"/>
        <v>-23.505898602902864</v>
      </c>
      <c r="L40" s="18">
        <f>K40-(IMF!$F$9-IMF!$G$9)</f>
        <v>-4.344196499331975</v>
      </c>
      <c r="M40" s="13">
        <v>1.0183597680000001</v>
      </c>
      <c r="N40" s="24">
        <v>-1.54</v>
      </c>
      <c r="O40" s="24">
        <f t="shared" si="5"/>
        <v>-3.9658986029028647</v>
      </c>
      <c r="P40" s="24"/>
      <c r="Q40" s="12">
        <f>IMF!A$22</f>
        <v>0.97880350721420639</v>
      </c>
      <c r="R40" s="22">
        <f t="shared" si="6"/>
        <v>4.4058801058793437E-2</v>
      </c>
      <c r="S40" s="12">
        <f t="shared" si="4"/>
        <v>-2.3594171864810276</v>
      </c>
      <c r="T40" s="12">
        <v>2.1394944819999999</v>
      </c>
    </row>
    <row r="41" spans="1:20" x14ac:dyDescent="0.6">
      <c r="A41" t="s">
        <v>112</v>
      </c>
      <c r="B41" t="s">
        <v>125</v>
      </c>
      <c r="C41" s="15" t="s">
        <v>44</v>
      </c>
      <c r="D41" s="15">
        <v>-240</v>
      </c>
      <c r="E41" s="15"/>
      <c r="F41" s="3" t="s">
        <v>202</v>
      </c>
      <c r="G41" s="3"/>
      <c r="H41" s="3"/>
      <c r="I41" s="7">
        <v>4.3196736999999999E-2</v>
      </c>
      <c r="J41" s="8">
        <v>7.9253999999999997E-5</v>
      </c>
      <c r="K41" s="12">
        <f t="shared" si="3"/>
        <v>-21.879469238955785</v>
      </c>
      <c r="L41" s="18">
        <f>K41-(IMF!$F$9-IMF!$G$9)</f>
        <v>-2.7177671353848964</v>
      </c>
      <c r="M41" s="13">
        <v>0.87329531900000001</v>
      </c>
      <c r="N41" s="24">
        <v>-1.54</v>
      </c>
      <c r="O41" s="24">
        <f t="shared" si="5"/>
        <v>-2.3394692389557861</v>
      </c>
      <c r="P41" s="24"/>
      <c r="Q41" s="12">
        <f>IMF!A$22</f>
        <v>0.97880350721420639</v>
      </c>
      <c r="R41" s="22">
        <f t="shared" si="6"/>
        <v>4.4132184531033361E-2</v>
      </c>
      <c r="S41" s="12">
        <f t="shared" si="4"/>
        <v>-0.69776665911824853</v>
      </c>
      <c r="T41" s="12">
        <v>1.834725384</v>
      </c>
    </row>
    <row r="42" spans="1:20" x14ac:dyDescent="0.6">
      <c r="A42" t="s">
        <v>115</v>
      </c>
      <c r="B42" t="s">
        <v>126</v>
      </c>
      <c r="C42" s="14" t="s">
        <v>45</v>
      </c>
      <c r="D42" s="14">
        <v>-480</v>
      </c>
      <c r="E42" s="14"/>
      <c r="F42" s="3" t="s">
        <v>202</v>
      </c>
      <c r="G42" s="3"/>
      <c r="H42" s="3"/>
      <c r="I42" s="7">
        <v>4.3149353000000001E-2</v>
      </c>
      <c r="J42" s="8">
        <v>8.0313000000000002E-5</v>
      </c>
      <c r="K42" s="12">
        <f t="shared" si="3"/>
        <v>-22.952403595770221</v>
      </c>
      <c r="L42" s="18">
        <f>K42-(IMF!$F$9-IMF!$G$9)</f>
        <v>-3.7907014921993323</v>
      </c>
      <c r="M42" s="13">
        <v>0.88592933100000004</v>
      </c>
      <c r="N42" s="24">
        <v>-1.27</v>
      </c>
      <c r="O42" s="24">
        <f t="shared" si="5"/>
        <v>-3.6824035957702215</v>
      </c>
      <c r="P42" s="24"/>
      <c r="Q42" s="12">
        <f>IMF!A$22</f>
        <v>0.97880350721420639</v>
      </c>
      <c r="R42" s="22">
        <f t="shared" si="6"/>
        <v>4.4083774406170957E-2</v>
      </c>
      <c r="S42" s="12">
        <f t="shared" si="4"/>
        <v>-1.7939359606241601</v>
      </c>
      <c r="T42" s="12">
        <v>1.861268457</v>
      </c>
    </row>
    <row r="43" spans="1:20" x14ac:dyDescent="0.6">
      <c r="A43" t="s">
        <v>115</v>
      </c>
      <c r="B43" t="s">
        <v>126</v>
      </c>
      <c r="C43" s="14" t="s">
        <v>46</v>
      </c>
      <c r="D43" s="14">
        <v>-400</v>
      </c>
      <c r="E43" s="14"/>
      <c r="F43" s="3" t="s">
        <v>202</v>
      </c>
      <c r="G43" s="3"/>
      <c r="H43" s="3"/>
      <c r="I43" s="7">
        <v>4.3262340000000003E-2</v>
      </c>
      <c r="J43" s="8">
        <v>4.8899000000000001E-5</v>
      </c>
      <c r="K43" s="12">
        <f t="shared" si="3"/>
        <v>-20.393994973167516</v>
      </c>
      <c r="L43" s="18">
        <f>K43-(IMF!$F$9-IMF!$G$9)</f>
        <v>-1.2322928695966269</v>
      </c>
      <c r="M43" s="13">
        <v>0.53799801700000005</v>
      </c>
      <c r="N43" s="24">
        <v>-1.27</v>
      </c>
      <c r="O43" s="24">
        <f t="shared" si="5"/>
        <v>-1.1239949731675161</v>
      </c>
      <c r="P43" s="24"/>
      <c r="Q43" s="12">
        <f>IMF!A$22</f>
        <v>0.97880350721420639</v>
      </c>
      <c r="R43" s="22">
        <f t="shared" si="6"/>
        <v>4.4199208197700346E-2</v>
      </c>
      <c r="S43" s="12">
        <f t="shared" si="4"/>
        <v>0.81987631502267178</v>
      </c>
      <c r="T43" s="12">
        <v>1.1302918909999999</v>
      </c>
    </row>
    <row r="44" spans="1:20" x14ac:dyDescent="0.6">
      <c r="A44" t="s">
        <v>115</v>
      </c>
      <c r="B44" t="s">
        <v>126</v>
      </c>
      <c r="C44" s="14" t="s">
        <v>47</v>
      </c>
      <c r="D44" s="14">
        <v>-440</v>
      </c>
      <c r="E44" s="14"/>
      <c r="F44" s="3" t="s">
        <v>202</v>
      </c>
      <c r="G44" s="3"/>
      <c r="H44" s="3"/>
      <c r="I44" s="7">
        <v>4.3176652000000003E-2</v>
      </c>
      <c r="J44" s="8">
        <v>4.9311000000000003E-5</v>
      </c>
      <c r="K44" s="12">
        <f t="shared" si="3"/>
        <v>-22.334261712293024</v>
      </c>
      <c r="L44" s="18">
        <f>K44-(IMF!$F$9-IMF!$G$9)</f>
        <v>-3.1725596087221355</v>
      </c>
      <c r="M44" s="13">
        <v>0.54360560000000002</v>
      </c>
      <c r="N44" s="24">
        <v>-1.27</v>
      </c>
      <c r="O44" s="24">
        <f t="shared" si="5"/>
        <v>-3.0642617122930247</v>
      </c>
      <c r="P44" s="24"/>
      <c r="Q44" s="12">
        <f>IMF!A$22</f>
        <v>0.97880350721420639</v>
      </c>
      <c r="R44" s="22">
        <f t="shared" si="6"/>
        <v>4.411166458004017E-2</v>
      </c>
      <c r="S44" s="12">
        <f t="shared" si="4"/>
        <v>-1.1624078971046448</v>
      </c>
      <c r="T44" s="12">
        <v>1.1420729860000001</v>
      </c>
    </row>
    <row r="45" spans="1:20" x14ac:dyDescent="0.6">
      <c r="A45" t="s">
        <v>115</v>
      </c>
      <c r="B45" t="s">
        <v>126</v>
      </c>
      <c r="C45" s="14" t="s">
        <v>48</v>
      </c>
      <c r="D45" s="14">
        <v>-360</v>
      </c>
      <c r="E45" s="14"/>
      <c r="F45" s="3" t="s">
        <v>202</v>
      </c>
      <c r="G45" s="3"/>
      <c r="H45" s="3"/>
      <c r="I45" s="7">
        <v>4.3253518999999997E-2</v>
      </c>
      <c r="J45" s="8">
        <v>4.4403000000000002E-5</v>
      </c>
      <c r="K45" s="12">
        <f t="shared" si="3"/>
        <v>-20.593732309852175</v>
      </c>
      <c r="L45" s="18">
        <f>K45-(IMF!$F$9-IMF!$G$9)</f>
        <v>-1.4320302062812864</v>
      </c>
      <c r="M45" s="13">
        <v>0.48862812500000002</v>
      </c>
      <c r="N45" s="24">
        <v>-1.27</v>
      </c>
      <c r="O45" s="24">
        <f t="shared" si="5"/>
        <v>-1.3237323098521756</v>
      </c>
      <c r="P45" s="24"/>
      <c r="Q45" s="12">
        <f>IMF!A$22</f>
        <v>0.97880350721420639</v>
      </c>
      <c r="R45" s="22">
        <f t="shared" si="6"/>
        <v>4.4190196174413762E-2</v>
      </c>
      <c r="S45" s="12">
        <f t="shared" si="4"/>
        <v>0.61581356370177254</v>
      </c>
      <c r="T45" s="12">
        <v>1.0265695969999999</v>
      </c>
    </row>
    <row r="46" spans="1:20" x14ac:dyDescent="0.6">
      <c r="A46" t="s">
        <v>115</v>
      </c>
      <c r="B46" t="s">
        <v>126</v>
      </c>
      <c r="C46" s="14" t="s">
        <v>49</v>
      </c>
      <c r="D46" s="14">
        <v>-320</v>
      </c>
      <c r="E46" s="14"/>
      <c r="F46" s="3" t="s">
        <v>218</v>
      </c>
      <c r="G46" s="3">
        <v>-340</v>
      </c>
      <c r="H46" s="3"/>
      <c r="I46" s="7">
        <v>4.3793063E-2</v>
      </c>
      <c r="J46" s="8">
        <v>3.9589000000000003E-5</v>
      </c>
      <c r="K46" s="12">
        <f t="shared" si="3"/>
        <v>-8.3766274936032392</v>
      </c>
      <c r="L46" s="18">
        <f>K46-(IMF!$F$9-IMF!$G$9)</f>
        <v>10.78507460996765</v>
      </c>
      <c r="M46" s="13">
        <v>0.430287317</v>
      </c>
      <c r="N46" s="24">
        <v>-1.27</v>
      </c>
      <c r="O46" s="24">
        <f t="shared" si="5"/>
        <v>10.89337250639676</v>
      </c>
      <c r="P46" s="24"/>
      <c r="Q46" s="12">
        <f>IMF!A$22</f>
        <v>0.97880350721420639</v>
      </c>
      <c r="R46" s="22">
        <f t="shared" si="6"/>
        <v>4.474142427691169E-2</v>
      </c>
      <c r="S46" s="12">
        <f t="shared" si="4"/>
        <v>13.097486060994257</v>
      </c>
      <c r="T46" s="12">
        <v>0.90400010799999997</v>
      </c>
    </row>
    <row r="47" spans="1:20" x14ac:dyDescent="0.6">
      <c r="A47" t="s">
        <v>115</v>
      </c>
      <c r="B47" t="s">
        <v>126</v>
      </c>
      <c r="C47" s="14" t="s">
        <v>50</v>
      </c>
      <c r="D47" s="14">
        <v>-240</v>
      </c>
      <c r="E47" s="14"/>
      <c r="F47" s="3" t="s">
        <v>218</v>
      </c>
      <c r="G47" s="3"/>
      <c r="H47" s="3"/>
      <c r="I47" s="7">
        <v>4.4010774000000003E-2</v>
      </c>
      <c r="J47" s="8">
        <v>3.8173999999999997E-5</v>
      </c>
      <c r="K47" s="12">
        <f t="shared" si="3"/>
        <v>-3.4469125738739725</v>
      </c>
      <c r="L47" s="18">
        <f>K47-(IMF!$F$9-IMF!$G$9)</f>
        <v>15.714789529696915</v>
      </c>
      <c r="M47" s="13">
        <v>0.412854938</v>
      </c>
      <c r="N47" s="24">
        <v>-1.27</v>
      </c>
      <c r="O47" s="24">
        <f t="shared" si="5"/>
        <v>15.823087426126026</v>
      </c>
      <c r="P47" s="24"/>
      <c r="Q47" s="12">
        <f>IMF!A$22</f>
        <v>0.97880350721420639</v>
      </c>
      <c r="R47" s="22">
        <f t="shared" si="6"/>
        <v>4.4963849920460548E-2</v>
      </c>
      <c r="S47" s="12">
        <f t="shared" si="4"/>
        <v>18.13395648983418</v>
      </c>
      <c r="T47" s="12">
        <v>0.86737603799999996</v>
      </c>
    </row>
    <row r="48" spans="1:20" x14ac:dyDescent="0.6">
      <c r="A48" t="s">
        <v>115</v>
      </c>
      <c r="B48" t="s">
        <v>126</v>
      </c>
      <c r="C48" s="14" t="s">
        <v>51</v>
      </c>
      <c r="D48" s="14">
        <v>-200</v>
      </c>
      <c r="E48" s="14"/>
      <c r="F48" s="3" t="s">
        <v>218</v>
      </c>
      <c r="G48" s="3"/>
      <c r="H48" s="3"/>
      <c r="I48" s="7">
        <v>4.4011695000000003E-2</v>
      </c>
      <c r="J48" s="8">
        <v>5.9571000000000003E-5</v>
      </c>
      <c r="K48" s="12">
        <f t="shared" si="3"/>
        <v>-3.4260580123632867</v>
      </c>
      <c r="L48" s="18">
        <f>K48-(IMF!$F$9-IMF!$G$9)</f>
        <v>15.735644091207602</v>
      </c>
      <c r="M48" s="13">
        <v>0.64425885599999999</v>
      </c>
      <c r="N48" s="24">
        <v>-1.27</v>
      </c>
      <c r="O48" s="24">
        <f t="shared" si="5"/>
        <v>15.843941987636713</v>
      </c>
      <c r="P48" s="24"/>
      <c r="Q48" s="12">
        <f>IMF!A$22</f>
        <v>0.97880350721420639</v>
      </c>
      <c r="R48" s="22">
        <f t="shared" si="6"/>
        <v>4.4964790865188696E-2</v>
      </c>
      <c r="S48" s="12">
        <f t="shared" si="4"/>
        <v>18.155262667588048</v>
      </c>
      <c r="T48" s="12">
        <v>1.3535376299999999</v>
      </c>
    </row>
    <row r="49" spans="1:20" x14ac:dyDescent="0.6">
      <c r="A49" t="s">
        <v>115</v>
      </c>
      <c r="B49" t="s">
        <v>126</v>
      </c>
      <c r="C49" s="14" t="s">
        <v>52</v>
      </c>
      <c r="D49" s="14">
        <v>-160</v>
      </c>
      <c r="E49" s="14"/>
      <c r="F49" s="3" t="s">
        <v>218</v>
      </c>
      <c r="G49" s="3"/>
      <c r="H49" s="3"/>
      <c r="I49" s="7">
        <v>4.3972522999999999E-2</v>
      </c>
      <c r="J49" s="8">
        <v>5.4493000000000002E-5</v>
      </c>
      <c r="K49" s="12">
        <f t="shared" si="3"/>
        <v>-4.313044856554149</v>
      </c>
      <c r="L49" s="18">
        <f>K49-(IMF!$F$9-IMF!$G$9)</f>
        <v>14.848657247016739</v>
      </c>
      <c r="M49" s="13">
        <v>0.59209107100000002</v>
      </c>
      <c r="N49" s="24">
        <v>-1.27</v>
      </c>
      <c r="O49" s="24">
        <f t="shared" si="5"/>
        <v>14.95695514344585</v>
      </c>
      <c r="P49" s="24"/>
      <c r="Q49" s="12">
        <f>IMF!A$22</f>
        <v>0.97880350721420639</v>
      </c>
      <c r="R49" s="22">
        <f t="shared" si="6"/>
        <v>4.4924770575405004E-2</v>
      </c>
      <c r="S49" s="12">
        <f t="shared" si="4"/>
        <v>17.249067667617801</v>
      </c>
      <c r="T49" s="12">
        <v>1.2392608540000001</v>
      </c>
    </row>
    <row r="50" spans="1:20" x14ac:dyDescent="0.6">
      <c r="A50" t="s">
        <v>115</v>
      </c>
      <c r="B50" t="s">
        <v>126</v>
      </c>
      <c r="C50" s="14" t="s">
        <v>53</v>
      </c>
      <c r="D50" s="14">
        <v>-120</v>
      </c>
      <c r="E50" s="14"/>
      <c r="F50" s="3" t="s">
        <v>218</v>
      </c>
      <c r="G50" s="3"/>
      <c r="H50" s="3"/>
      <c r="I50" s="7">
        <v>4.3993563999999999E-2</v>
      </c>
      <c r="J50" s="8">
        <v>4.5983999999999999E-5</v>
      </c>
      <c r="K50" s="12">
        <f t="shared" si="3"/>
        <v>-3.8366053030818303</v>
      </c>
      <c r="L50" s="18">
        <f>K50-(IMF!$F$9-IMF!$G$9)</f>
        <v>15.325096800489058</v>
      </c>
      <c r="M50" s="13">
        <v>0.497515398</v>
      </c>
      <c r="N50" s="24">
        <v>-1.27</v>
      </c>
      <c r="O50" s="24">
        <f t="shared" si="5"/>
        <v>15.433394696918169</v>
      </c>
      <c r="P50" s="24"/>
      <c r="Q50" s="12">
        <f>IMF!A$22</f>
        <v>0.97880350721420639</v>
      </c>
      <c r="R50" s="22">
        <f t="shared" si="6"/>
        <v>4.4946267229069317E-2</v>
      </c>
      <c r="S50" s="12">
        <f t="shared" si="4"/>
        <v>17.735824764379959</v>
      </c>
      <c r="T50" s="12">
        <v>1.0452410649999999</v>
      </c>
    </row>
    <row r="51" spans="1:20" x14ac:dyDescent="0.6">
      <c r="A51" t="s">
        <v>115</v>
      </c>
      <c r="B51" t="s">
        <v>126</v>
      </c>
      <c r="C51" s="14" t="s">
        <v>54</v>
      </c>
      <c r="D51" s="14">
        <v>-80</v>
      </c>
      <c r="E51" s="14"/>
      <c r="F51" s="3" t="s">
        <v>218</v>
      </c>
      <c r="G51" s="3"/>
      <c r="H51" s="3">
        <f>G46-D42</f>
        <v>140</v>
      </c>
      <c r="I51" s="7">
        <v>4.4053804000000002E-2</v>
      </c>
      <c r="J51" s="8">
        <v>3.1367E-5</v>
      </c>
      <c r="K51" s="12">
        <f t="shared" si="3"/>
        <v>-2.4725675339084541</v>
      </c>
      <c r="L51" s="18">
        <f>K51-(IMF!$F$9-IMF!$G$9)</f>
        <v>16.689134569662436</v>
      </c>
      <c r="M51" s="13">
        <v>0.33890974200000001</v>
      </c>
      <c r="N51" s="24">
        <v>-1.27</v>
      </c>
      <c r="O51" s="24">
        <f t="shared" si="5"/>
        <v>16.797432466091546</v>
      </c>
      <c r="P51" s="24"/>
      <c r="Q51" s="12">
        <f>IMF!A$22</f>
        <v>0.97880350721420639</v>
      </c>
      <c r="R51" s="22">
        <f t="shared" si="6"/>
        <v>4.5007811757216194E-2</v>
      </c>
      <c r="S51" s="12">
        <f t="shared" si="4"/>
        <v>19.129401472187002</v>
      </c>
      <c r="T51" s="12">
        <v>0.71202294700000002</v>
      </c>
    </row>
    <row r="52" spans="1:20" x14ac:dyDescent="0.6">
      <c r="A52" t="s">
        <v>115</v>
      </c>
      <c r="B52" t="s">
        <v>126</v>
      </c>
      <c r="C52" s="14" t="s">
        <v>55</v>
      </c>
      <c r="D52" s="14"/>
      <c r="E52" s="14"/>
      <c r="F52" s="3"/>
      <c r="G52" s="3"/>
      <c r="H52" s="3"/>
      <c r="I52" s="7">
        <v>4.3893873E-2</v>
      </c>
      <c r="J52" s="8">
        <v>1.6359999999999999E-5</v>
      </c>
      <c r="K52" s="12">
        <f t="shared" si="3"/>
        <v>-6.093947422050161</v>
      </c>
      <c r="L52" s="18">
        <f>K52-(IMF!$F$9-IMF!$G$9)</f>
        <v>13.067754681520729</v>
      </c>
      <c r="M52" s="13">
        <v>0.17741183999999999</v>
      </c>
      <c r="N52" s="24">
        <v>-1.27</v>
      </c>
      <c r="O52" s="24">
        <f t="shared" si="5"/>
        <v>13.176052577949839</v>
      </c>
      <c r="P52" s="24"/>
      <c r="Q52" s="12">
        <f>IMF!A$22</f>
        <v>0.97880350721420639</v>
      </c>
      <c r="R52" s="22">
        <f t="shared" si="6"/>
        <v>4.4844417369250433E-2</v>
      </c>
      <c r="S52" s="12">
        <f t="shared" si="4"/>
        <v>15.429598742169537</v>
      </c>
      <c r="T52" s="12">
        <v>0.37272844599999999</v>
      </c>
    </row>
    <row r="53" spans="1:20" x14ac:dyDescent="0.6">
      <c r="A53" t="s">
        <v>115</v>
      </c>
      <c r="B53" t="s">
        <v>126</v>
      </c>
      <c r="C53" s="14" t="s">
        <v>56</v>
      </c>
      <c r="D53" s="14">
        <v>0</v>
      </c>
      <c r="E53" s="14">
        <v>0</v>
      </c>
      <c r="F53" s="3" t="s">
        <v>134</v>
      </c>
      <c r="G53" s="3"/>
      <c r="H53" s="3"/>
      <c r="I53" s="7">
        <v>4.4106753999999998E-2</v>
      </c>
      <c r="J53" s="8">
        <v>2.4355999999999999E-5</v>
      </c>
      <c r="K53" s="12">
        <f t="shared" si="3"/>
        <v>-1.2736000724589136</v>
      </c>
      <c r="L53" s="18">
        <f>K53-(IMF!$F$9-IMF!$G$9)</f>
        <v>17.888102031111977</v>
      </c>
      <c r="M53" s="13">
        <v>0.262840982</v>
      </c>
      <c r="N53" s="24">
        <v>-1.27</v>
      </c>
      <c r="O53" s="24">
        <f t="shared" si="5"/>
        <v>17.996399927541084</v>
      </c>
      <c r="P53" s="24"/>
      <c r="Q53" s="12">
        <f>IMF!A$22</f>
        <v>0.97880350721420639</v>
      </c>
      <c r="R53" s="22">
        <f t="shared" si="6"/>
        <v>4.5061908416667996E-2</v>
      </c>
      <c r="S53" s="12">
        <f t="shared" si="4"/>
        <v>20.354333189955387</v>
      </c>
      <c r="T53" s="12">
        <v>0.55220841099999995</v>
      </c>
    </row>
    <row r="54" spans="1:20" x14ac:dyDescent="0.6">
      <c r="A54" t="s">
        <v>115</v>
      </c>
      <c r="B54" t="s">
        <v>126</v>
      </c>
      <c r="C54" s="14" t="s">
        <v>57</v>
      </c>
      <c r="D54" s="14">
        <v>40</v>
      </c>
      <c r="E54" s="14"/>
      <c r="F54" s="3" t="s">
        <v>218</v>
      </c>
      <c r="G54" s="3"/>
      <c r="H54" s="3">
        <f>D65-G61</f>
        <v>190</v>
      </c>
      <c r="I54" s="7">
        <v>4.403402E-2</v>
      </c>
      <c r="J54" s="8">
        <v>3.0620999999999997E-5</v>
      </c>
      <c r="K54" s="12">
        <f t="shared" si="3"/>
        <v>-2.9205443470778913</v>
      </c>
      <c r="L54" s="18">
        <f>K54-(IMF!$F$9-IMF!$G$9)</f>
        <v>16.241157756492996</v>
      </c>
      <c r="M54" s="13">
        <v>0.33099279500000001</v>
      </c>
      <c r="N54" s="24">
        <v>-1.27</v>
      </c>
      <c r="O54" s="24">
        <f t="shared" si="5"/>
        <v>16.34945565292211</v>
      </c>
      <c r="P54" s="24"/>
      <c r="Q54" s="12">
        <f>IMF!A$22</f>
        <v>0.97880350721420639</v>
      </c>
      <c r="R54" s="22">
        <f t="shared" si="6"/>
        <v>4.4987599324532626E-2</v>
      </c>
      <c r="S54" s="12">
        <f t="shared" si="4"/>
        <v>18.671723490990779</v>
      </c>
      <c r="T54" s="12">
        <v>0.69539005899999995</v>
      </c>
    </row>
    <row r="55" spans="1:20" x14ac:dyDescent="0.6">
      <c r="A55" t="s">
        <v>115</v>
      </c>
      <c r="B55" t="s">
        <v>126</v>
      </c>
      <c r="C55" s="14" t="s">
        <v>58</v>
      </c>
      <c r="D55" s="14">
        <v>80</v>
      </c>
      <c r="E55" s="14"/>
      <c r="F55" s="3" t="s">
        <v>218</v>
      </c>
      <c r="G55" s="3"/>
      <c r="H55" s="3"/>
      <c r="I55" s="7">
        <v>4.4038636999999999E-2</v>
      </c>
      <c r="J55" s="8">
        <v>4.3309999999999997E-5</v>
      </c>
      <c r="K55" s="12">
        <f t="shared" si="3"/>
        <v>-2.8159998188529434</v>
      </c>
      <c r="L55" s="18">
        <f>K55-(IMF!$F$9-IMF!$G$9)</f>
        <v>16.345702284717945</v>
      </c>
      <c r="M55" s="13">
        <v>0.46810792800000001</v>
      </c>
      <c r="N55" s="24">
        <v>-1.27</v>
      </c>
      <c r="O55" s="24">
        <f t="shared" si="5"/>
        <v>16.454000181147055</v>
      </c>
      <c r="P55" s="24"/>
      <c r="Q55" s="12">
        <f>IMF!A$22</f>
        <v>0.97880350721420639</v>
      </c>
      <c r="R55" s="22">
        <f t="shared" si="6"/>
        <v>4.4992316308039501E-2</v>
      </c>
      <c r="S55" s="12">
        <f t="shared" si="4"/>
        <v>18.778531984681823</v>
      </c>
      <c r="T55" s="12">
        <v>0.98345826199999997</v>
      </c>
    </row>
    <row r="56" spans="1:20" x14ac:dyDescent="0.6">
      <c r="A56" t="s">
        <v>115</v>
      </c>
      <c r="B56" t="s">
        <v>126</v>
      </c>
      <c r="C56" s="14" t="s">
        <v>59</v>
      </c>
      <c r="D56" s="14">
        <v>120</v>
      </c>
      <c r="E56" s="14"/>
      <c r="F56" s="3" t="s">
        <v>218</v>
      </c>
      <c r="G56" s="3"/>
      <c r="H56" s="3"/>
      <c r="I56" s="7">
        <v>4.4027616999999998E-2</v>
      </c>
      <c r="J56" s="8">
        <v>3.5150000000000001E-5</v>
      </c>
      <c r="K56" s="12">
        <f t="shared" si="3"/>
        <v>-3.0655299685257154</v>
      </c>
      <c r="L56" s="18">
        <f>K56-(IMF!$F$9-IMF!$G$9)</f>
        <v>16.096172135045173</v>
      </c>
      <c r="M56" s="13">
        <v>0.38000743199999998</v>
      </c>
      <c r="N56" s="24">
        <v>-1.27</v>
      </c>
      <c r="O56" s="24">
        <f t="shared" si="5"/>
        <v>16.204470031474283</v>
      </c>
      <c r="P56" s="24"/>
      <c r="Q56" s="12">
        <f>IMF!A$22</f>
        <v>0.97880350721420639</v>
      </c>
      <c r="R56" s="22">
        <f t="shared" si="6"/>
        <v>4.4981057664278241E-2</v>
      </c>
      <c r="S56" s="12">
        <f t="shared" si="4"/>
        <v>18.523598131427789</v>
      </c>
      <c r="T56" s="12">
        <v>0.79836598999999997</v>
      </c>
    </row>
    <row r="57" spans="1:20" x14ac:dyDescent="0.6">
      <c r="A57" t="s">
        <v>115</v>
      </c>
      <c r="B57" t="s">
        <v>126</v>
      </c>
      <c r="C57" s="14" t="s">
        <v>60</v>
      </c>
      <c r="D57" s="14">
        <v>160</v>
      </c>
      <c r="E57" s="14"/>
      <c r="F57" s="3" t="s">
        <v>218</v>
      </c>
      <c r="G57" s="3"/>
      <c r="H57" s="3"/>
      <c r="I57" s="7">
        <v>4.3964488000000003E-2</v>
      </c>
      <c r="J57" s="8">
        <v>4.2067999999999998E-5</v>
      </c>
      <c r="K57" s="12">
        <f t="shared" si="3"/>
        <v>-4.4949844892783197</v>
      </c>
      <c r="L57" s="18">
        <f>K57-(IMF!$F$9-IMF!$G$9)</f>
        <v>14.666717614292569</v>
      </c>
      <c r="M57" s="13">
        <v>0.45544726600000002</v>
      </c>
      <c r="N57" s="24">
        <v>-1.27</v>
      </c>
      <c r="O57" s="24">
        <f t="shared" si="5"/>
        <v>14.77501551072168</v>
      </c>
      <c r="P57" s="24"/>
      <c r="Q57" s="12">
        <f>IMF!A$22</f>
        <v>0.97880350721420639</v>
      </c>
      <c r="R57" s="22">
        <f t="shared" si="6"/>
        <v>4.4916561573352221E-2</v>
      </c>
      <c r="S57" s="12">
        <f t="shared" si="4"/>
        <v>17.06318803867979</v>
      </c>
      <c r="T57" s="12">
        <v>0.95685919799999997</v>
      </c>
    </row>
    <row r="58" spans="1:20" x14ac:dyDescent="0.6">
      <c r="A58" t="s">
        <v>115</v>
      </c>
      <c r="B58" t="s">
        <v>126</v>
      </c>
      <c r="C58" s="14" t="s">
        <v>61</v>
      </c>
      <c r="D58" s="14">
        <v>200</v>
      </c>
      <c r="E58" s="14"/>
      <c r="F58" s="3" t="s">
        <v>218</v>
      </c>
      <c r="G58" s="3"/>
      <c r="H58" s="3"/>
      <c r="I58" s="7">
        <v>4.3947588000000003E-2</v>
      </c>
      <c r="J58" s="8">
        <v>3.8099999999999998E-5</v>
      </c>
      <c r="K58" s="12">
        <f t="shared" si="3"/>
        <v>-4.8776577678146804</v>
      </c>
      <c r="L58" s="18">
        <f>K58-(IMF!$F$9-IMF!$G$9)</f>
        <v>14.284044335756208</v>
      </c>
      <c r="M58" s="13">
        <v>0.41264615599999999</v>
      </c>
      <c r="N58" s="24">
        <v>-1.27</v>
      </c>
      <c r="O58" s="24">
        <f t="shared" si="5"/>
        <v>14.392342232185319</v>
      </c>
      <c r="P58" s="24"/>
      <c r="Q58" s="12">
        <f>IMF!A$22</f>
        <v>0.97880350721420639</v>
      </c>
      <c r="R58" s="22">
        <f t="shared" si="6"/>
        <v>4.4899295595170245E-2</v>
      </c>
      <c r="S58" s="12">
        <f t="shared" si="4"/>
        <v>16.672227773707469</v>
      </c>
      <c r="T58" s="12">
        <v>0.866937403</v>
      </c>
    </row>
    <row r="59" spans="1:20" x14ac:dyDescent="0.6">
      <c r="A59" t="s">
        <v>115</v>
      </c>
      <c r="B59" t="s">
        <v>126</v>
      </c>
      <c r="C59" s="14" t="s">
        <v>62</v>
      </c>
      <c r="D59" s="14">
        <v>240</v>
      </c>
      <c r="E59" s="14"/>
      <c r="F59" s="3" t="s">
        <v>218</v>
      </c>
      <c r="G59" s="3"/>
      <c r="H59" s="3"/>
      <c r="I59" s="7">
        <v>4.3877408E-2</v>
      </c>
      <c r="J59" s="8">
        <v>4.7892999999999997E-5</v>
      </c>
      <c r="K59" s="12">
        <f t="shared" si="3"/>
        <v>-6.4667708262573509</v>
      </c>
      <c r="L59" s="18">
        <f>K59-(IMF!$F$9-IMF!$G$9)</f>
        <v>12.694931277313538</v>
      </c>
      <c r="M59" s="13">
        <v>0.51954525200000001</v>
      </c>
      <c r="N59" s="24">
        <v>-1.27</v>
      </c>
      <c r="O59" s="24">
        <f t="shared" si="5"/>
        <v>12.803229173742649</v>
      </c>
      <c r="P59" s="24"/>
      <c r="Q59" s="12">
        <f>IMF!A$22</f>
        <v>0.97880350721420639</v>
      </c>
      <c r="R59" s="22">
        <f t="shared" si="6"/>
        <v>4.4827595811216932E-2</v>
      </c>
      <c r="S59" s="12">
        <f t="shared" si="4"/>
        <v>15.048701655615115</v>
      </c>
      <c r="T59" s="12">
        <v>1.0915240719999999</v>
      </c>
    </row>
    <row r="60" spans="1:20" x14ac:dyDescent="0.6">
      <c r="A60" t="s">
        <v>115</v>
      </c>
      <c r="B60" t="s">
        <v>126</v>
      </c>
      <c r="C60" s="14" t="s">
        <v>63</v>
      </c>
      <c r="D60" s="14">
        <v>320</v>
      </c>
      <c r="E60" s="14"/>
      <c r="F60" s="3" t="s">
        <v>219</v>
      </c>
      <c r="G60" s="3"/>
      <c r="H60" s="3"/>
      <c r="I60" s="7">
        <v>4.3312823E-2</v>
      </c>
      <c r="J60" s="8">
        <v>4.3983000000000002E-5</v>
      </c>
      <c r="K60" s="12">
        <f t="shared" si="3"/>
        <v>-19.250888753028605</v>
      </c>
      <c r="L60" s="18">
        <f>K60-(IMF!$F$9-IMF!$G$9)</f>
        <v>-8.9186649457715816E-2</v>
      </c>
      <c r="M60" s="13">
        <v>0.48334427699999999</v>
      </c>
      <c r="N60" s="24">
        <v>-1.27</v>
      </c>
      <c r="O60" s="24">
        <f t="shared" si="5"/>
        <v>1.9111246971394991E-2</v>
      </c>
      <c r="P60" s="24"/>
      <c r="Q60" s="12">
        <f>IMF!A$22</f>
        <v>0.97880350721420639</v>
      </c>
      <c r="R60" s="22">
        <f t="shared" si="6"/>
        <v>4.425078443299979E-2</v>
      </c>
      <c r="S60" s="12">
        <f t="shared" si="4"/>
        <v>1.9877370876024703</v>
      </c>
      <c r="T60" s="12">
        <v>1.015468644</v>
      </c>
    </row>
    <row r="61" spans="1:20" x14ac:dyDescent="0.6">
      <c r="A61" t="s">
        <v>115</v>
      </c>
      <c r="B61" t="s">
        <v>126</v>
      </c>
      <c r="C61" s="14" t="s">
        <v>64</v>
      </c>
      <c r="D61" s="14">
        <v>280</v>
      </c>
      <c r="E61" s="14"/>
      <c r="F61" s="3" t="s">
        <v>219</v>
      </c>
      <c r="G61" s="3">
        <v>290</v>
      </c>
      <c r="H61" s="3"/>
      <c r="I61" s="7">
        <v>4.3360611E-2</v>
      </c>
      <c r="J61" s="8">
        <v>7.3831999999999994E-5</v>
      </c>
      <c r="K61" s="12">
        <f t="shared" si="3"/>
        <v>-18.16880646695196</v>
      </c>
      <c r="L61" s="18">
        <f>K61-(IMF!$F$9-IMF!$G$9)</f>
        <v>0.99289563661892899</v>
      </c>
      <c r="M61" s="13">
        <v>0.81047846899999998</v>
      </c>
      <c r="N61" s="24">
        <v>-1.27</v>
      </c>
      <c r="O61" s="24">
        <f t="shared" si="5"/>
        <v>1.1011935330480398</v>
      </c>
      <c r="P61" s="24"/>
      <c r="Q61" s="12">
        <f>IMF!A$22</f>
        <v>0.97880350721420639</v>
      </c>
      <c r="R61" s="22">
        <f t="shared" si="6"/>
        <v>4.4299607306689741E-2</v>
      </c>
      <c r="S61" s="12">
        <f t="shared" si="4"/>
        <v>3.0932524214781765</v>
      </c>
      <c r="T61" s="12">
        <v>1.7027520780000001</v>
      </c>
    </row>
    <row r="62" spans="1:20" x14ac:dyDescent="0.6">
      <c r="A62" t="s">
        <v>115</v>
      </c>
      <c r="B62" t="s">
        <v>126</v>
      </c>
      <c r="C62" s="14" t="s">
        <v>65</v>
      </c>
      <c r="D62" s="14">
        <v>360</v>
      </c>
      <c r="E62" s="14"/>
      <c r="F62" s="3" t="s">
        <v>202</v>
      </c>
      <c r="G62" s="3"/>
      <c r="H62" s="3"/>
      <c r="I62" s="7">
        <v>4.3247582999999999E-2</v>
      </c>
      <c r="J62" s="8">
        <v>5.0300000000000003E-5</v>
      </c>
      <c r="K62" s="12">
        <f t="shared" si="3"/>
        <v>-20.728143468514372</v>
      </c>
      <c r="L62" s="18">
        <f>K62-(IMF!$F$9-IMF!$G$9)</f>
        <v>-1.5664413649434827</v>
      </c>
      <c r="M62" s="13">
        <v>0.55360477600000002</v>
      </c>
      <c r="N62" s="24">
        <v>-1.27</v>
      </c>
      <c r="O62" s="24">
        <f t="shared" si="5"/>
        <v>-1.4581434685143719</v>
      </c>
      <c r="P62" s="24"/>
      <c r="Q62" s="12">
        <f>IMF!A$22</f>
        <v>0.97880350721420639</v>
      </c>
      <c r="R62" s="22">
        <f t="shared" si="6"/>
        <v>4.4184131627284289E-2</v>
      </c>
      <c r="S62" s="12">
        <f t="shared" si="4"/>
        <v>0.47849166234836815</v>
      </c>
      <c r="T62" s="12">
        <v>1.163080476</v>
      </c>
    </row>
    <row r="63" spans="1:20" x14ac:dyDescent="0.6">
      <c r="A63" t="s">
        <v>115</v>
      </c>
      <c r="B63" t="s">
        <v>126</v>
      </c>
      <c r="C63" s="14" t="s">
        <v>66</v>
      </c>
      <c r="D63" s="14">
        <v>400</v>
      </c>
      <c r="E63" s="14"/>
      <c r="F63" s="3" t="s">
        <v>202</v>
      </c>
      <c r="G63" s="3"/>
      <c r="H63" s="3"/>
      <c r="I63" s="7">
        <v>4.3132168999999998E-2</v>
      </c>
      <c r="J63" s="8">
        <v>6.0797000000000001E-5</v>
      </c>
      <c r="K63" s="12">
        <f t="shared" si="3"/>
        <v>-23.341507596857159</v>
      </c>
      <c r="L63" s="18">
        <f>K63-(IMF!$F$9-IMF!$G$9)</f>
        <v>-4.1798054932862705</v>
      </c>
      <c r="M63" s="13">
        <v>0.67092064500000004</v>
      </c>
      <c r="N63" s="24">
        <v>-1.27</v>
      </c>
      <c r="O63" s="24">
        <f t="shared" si="5"/>
        <v>-4.0715075968571597</v>
      </c>
      <c r="P63" s="24"/>
      <c r="Q63" s="12">
        <f>IMF!A$22</f>
        <v>0.97880350721420639</v>
      </c>
      <c r="R63" s="22">
        <f t="shared" si="6"/>
        <v>4.4066218277823081E-2</v>
      </c>
      <c r="S63" s="12">
        <f t="shared" si="4"/>
        <v>-2.19146620874755</v>
      </c>
      <c r="T63" s="12">
        <v>1.409551971</v>
      </c>
    </row>
    <row r="64" spans="1:20" x14ac:dyDescent="0.6">
      <c r="A64" t="s">
        <v>115</v>
      </c>
      <c r="B64" t="s">
        <v>126</v>
      </c>
      <c r="C64" s="14" t="s">
        <v>67</v>
      </c>
      <c r="D64" s="14">
        <v>440</v>
      </c>
      <c r="E64" s="14"/>
      <c r="F64" s="3" t="s">
        <v>202</v>
      </c>
      <c r="G64" s="3"/>
      <c r="H64" s="3"/>
      <c r="I64" s="7">
        <v>4.3107746000000002E-2</v>
      </c>
      <c r="J64" s="8">
        <v>6.7885999999999993E-5</v>
      </c>
      <c r="K64" s="12">
        <f t="shared" si="3"/>
        <v>-23.894527092815252</v>
      </c>
      <c r="L64" s="18">
        <f>K64-(IMF!$F$9-IMF!$G$9)</f>
        <v>-4.7328249892443637</v>
      </c>
      <c r="M64" s="13">
        <v>0.74957782900000003</v>
      </c>
      <c r="N64" s="24">
        <v>-1.27</v>
      </c>
      <c r="O64" s="24">
        <f t="shared" si="5"/>
        <v>-4.6245270928152529</v>
      </c>
      <c r="P64" s="24"/>
      <c r="Q64" s="12">
        <f>IMF!A$22</f>
        <v>0.97880350721420639</v>
      </c>
      <c r="R64" s="22">
        <f t="shared" si="6"/>
        <v>4.4041266385211351E-2</v>
      </c>
      <c r="S64" s="12">
        <f t="shared" si="4"/>
        <v>-2.7564616259911912</v>
      </c>
      <c r="T64" s="12">
        <v>1.5748045820000001</v>
      </c>
    </row>
    <row r="65" spans="1:20" x14ac:dyDescent="0.6">
      <c r="A65" t="s">
        <v>115</v>
      </c>
      <c r="B65" t="s">
        <v>126</v>
      </c>
      <c r="C65" s="14" t="s">
        <v>68</v>
      </c>
      <c r="D65" s="14">
        <v>480</v>
      </c>
      <c r="E65" s="14"/>
      <c r="F65" s="3" t="s">
        <v>202</v>
      </c>
      <c r="G65" s="3"/>
      <c r="H65" s="3"/>
      <c r="I65" s="7">
        <v>4.3061995999999998E-2</v>
      </c>
      <c r="J65" s="8">
        <v>6.9237000000000001E-5</v>
      </c>
      <c r="K65" s="12">
        <f t="shared" si="3"/>
        <v>-24.930462151574908</v>
      </c>
      <c r="L65" s="18">
        <f>K65-(IMF!$F$9-IMF!$G$9)</f>
        <v>-5.7687600480040189</v>
      </c>
      <c r="M65" s="13">
        <v>0.76530372599999996</v>
      </c>
      <c r="N65" s="24">
        <v>-1.27</v>
      </c>
      <c r="O65" s="24">
        <f t="shared" si="5"/>
        <v>-5.6604621515749081</v>
      </c>
      <c r="P65" s="24"/>
      <c r="Q65" s="12">
        <f>IMF!A$22</f>
        <v>0.97880350721420639</v>
      </c>
      <c r="R65" s="22">
        <f t="shared" si="6"/>
        <v>4.3994525645458367E-2</v>
      </c>
      <c r="S65" s="12">
        <f t="shared" si="4"/>
        <v>-3.8148303906354597</v>
      </c>
      <c r="T65" s="12">
        <v>1.607843465</v>
      </c>
    </row>
    <row r="66" spans="1:20" s="1" customFormat="1" x14ac:dyDescent="0.6">
      <c r="A66" t="s">
        <v>117</v>
      </c>
      <c r="B66" s="1" t="s">
        <v>127</v>
      </c>
      <c r="C66" s="15" t="s">
        <v>78</v>
      </c>
      <c r="D66" s="15">
        <v>450</v>
      </c>
      <c r="E66" s="15"/>
      <c r="F66" s="3" t="s">
        <v>138</v>
      </c>
      <c r="G66" s="3"/>
      <c r="H66" s="3"/>
      <c r="I66" s="8">
        <v>4.3450900000000001E-2</v>
      </c>
      <c r="J66" s="8">
        <v>6.2953000000000005E-5</v>
      </c>
      <c r="K66" s="12">
        <f t="shared" si="3"/>
        <v>-16.124357493829677</v>
      </c>
      <c r="L66" s="18">
        <f>K66-(IMF!$F$9-IMF!$G$9)</f>
        <v>3.0373446097412113</v>
      </c>
      <c r="M66" s="13">
        <v>0.689613853</v>
      </c>
      <c r="N66" s="24">
        <v>-1.22</v>
      </c>
      <c r="O66" s="24">
        <f t="shared" ref="O66:O97" si="7">K66-(N66-18)</f>
        <v>3.0956425061703214</v>
      </c>
      <c r="P66" s="24"/>
      <c r="Q66" s="12">
        <f>IMF!A$22</f>
        <v>0.97880350721420639</v>
      </c>
      <c r="R66" s="22">
        <f t="shared" ref="R66:R97" si="8">I66/Q66</f>
        <v>4.4391851561368573E-2</v>
      </c>
      <c r="S66" s="12">
        <f t="shared" si="4"/>
        <v>5.1819749874004728</v>
      </c>
      <c r="T66" s="12">
        <v>1.448824943</v>
      </c>
    </row>
    <row r="67" spans="1:20" x14ac:dyDescent="0.6">
      <c r="A67" t="s">
        <v>117</v>
      </c>
      <c r="B67" t="s">
        <v>127</v>
      </c>
      <c r="C67" s="15" t="s">
        <v>69</v>
      </c>
      <c r="D67" s="15">
        <v>400</v>
      </c>
      <c r="E67" s="15"/>
      <c r="F67" s="3" t="s">
        <v>218</v>
      </c>
      <c r="G67" s="3">
        <v>410</v>
      </c>
      <c r="H67" s="3"/>
      <c r="I67" s="7">
        <v>4.3956256999999999E-2</v>
      </c>
      <c r="J67" s="8">
        <v>3.8022000000000003E-5</v>
      </c>
      <c r="K67" s="12">
        <f t="shared" ref="K67:K100" si="9">((I67/0.044163)-1)*1000</f>
        <v>-4.6813622262981136</v>
      </c>
      <c r="L67" s="18">
        <f>K67-(IMF!$F$9-IMF!$G$9)</f>
        <v>14.480339877272776</v>
      </c>
      <c r="M67" s="13">
        <v>0.41172143100000003</v>
      </c>
      <c r="N67" s="24">
        <v>-1.22</v>
      </c>
      <c r="O67" s="24">
        <f t="shared" si="7"/>
        <v>14.538637773701886</v>
      </c>
      <c r="P67" s="24"/>
      <c r="Q67" s="12">
        <f>IMF!A$22</f>
        <v>0.97880350721420639</v>
      </c>
      <c r="R67" s="22">
        <f t="shared" si="8"/>
        <v>4.4908152326818732E-2</v>
      </c>
      <c r="S67" s="12">
        <f t="shared" si="4"/>
        <v>16.872774196017737</v>
      </c>
      <c r="T67" s="12">
        <v>0.86499462900000001</v>
      </c>
    </row>
    <row r="68" spans="1:20" x14ac:dyDescent="0.6">
      <c r="A68" t="s">
        <v>117</v>
      </c>
      <c r="B68" s="1" t="s">
        <v>127</v>
      </c>
      <c r="C68" s="15" t="s">
        <v>70</v>
      </c>
      <c r="D68" s="15">
        <v>350</v>
      </c>
      <c r="E68" s="15"/>
      <c r="F68" s="3" t="s">
        <v>218</v>
      </c>
      <c r="G68" s="3"/>
      <c r="H68" s="3"/>
      <c r="I68" s="7">
        <v>4.3953656000000001E-2</v>
      </c>
      <c r="J68" s="8">
        <v>4.5612000000000003E-5</v>
      </c>
      <c r="K68" s="12">
        <f t="shared" si="9"/>
        <v>-4.7402576817697772</v>
      </c>
      <c r="L68" s="18">
        <f>K68-(IMF!$F$9-IMF!$G$9)</f>
        <v>14.421444421801112</v>
      </c>
      <c r="M68" s="13">
        <v>0.493935138</v>
      </c>
      <c r="N68" s="24">
        <v>-1.22</v>
      </c>
      <c r="O68" s="24">
        <f t="shared" si="7"/>
        <v>14.479742318230223</v>
      </c>
      <c r="P68" s="24"/>
      <c r="Q68" s="12">
        <f>IMF!A$22</f>
        <v>0.97880350721420639</v>
      </c>
      <c r="R68" s="22">
        <f t="shared" si="8"/>
        <v>4.4905495000827529E-2</v>
      </c>
      <c r="S68" s="12">
        <f t="shared" si="4"/>
        <v>16.812603329201536</v>
      </c>
      <c r="T68" s="12">
        <v>1.037719217</v>
      </c>
    </row>
    <row r="69" spans="1:20" x14ac:dyDescent="0.6">
      <c r="A69" t="s">
        <v>117</v>
      </c>
      <c r="B69" t="s">
        <v>127</v>
      </c>
      <c r="C69" s="15" t="s">
        <v>71</v>
      </c>
      <c r="D69" s="15">
        <v>300</v>
      </c>
      <c r="E69" s="15"/>
      <c r="F69" s="3" t="s">
        <v>218</v>
      </c>
      <c r="G69" s="3"/>
      <c r="H69" s="3"/>
      <c r="I69" s="7">
        <v>4.3998848E-2</v>
      </c>
      <c r="J69" s="8">
        <v>4.5383999999999998E-5</v>
      </c>
      <c r="K69" s="12">
        <f t="shared" si="9"/>
        <v>-3.7169576342187538</v>
      </c>
      <c r="L69" s="18">
        <f>K69-(IMF!$F$9-IMF!$G$9)</f>
        <v>15.444744469352134</v>
      </c>
      <c r="M69" s="13">
        <v>0.49096366800000002</v>
      </c>
      <c r="N69" s="24">
        <v>-1.22</v>
      </c>
      <c r="O69" s="24">
        <f t="shared" si="7"/>
        <v>15.503042365781244</v>
      </c>
      <c r="P69" s="24"/>
      <c r="Q69" s="12">
        <f>IMF!A$22</f>
        <v>0.97880350721420639</v>
      </c>
      <c r="R69" s="22">
        <f t="shared" si="8"/>
        <v>4.4951665656803849E-2</v>
      </c>
      <c r="S69" s="12">
        <f t="shared" si="4"/>
        <v>17.858063464978535</v>
      </c>
      <c r="T69" s="12">
        <v>1.0314763920000001</v>
      </c>
    </row>
    <row r="70" spans="1:20" x14ac:dyDescent="0.6">
      <c r="A70" t="s">
        <v>117</v>
      </c>
      <c r="B70" s="1" t="s">
        <v>127</v>
      </c>
      <c r="C70" s="15" t="s">
        <v>72</v>
      </c>
      <c r="D70" s="15">
        <v>250</v>
      </c>
      <c r="E70" s="15"/>
      <c r="F70" s="3" t="s">
        <v>218</v>
      </c>
      <c r="G70" s="3"/>
      <c r="H70" s="3"/>
      <c r="I70" s="7">
        <v>4.4109009999999997E-2</v>
      </c>
      <c r="J70" s="8">
        <v>5.5863999999999999E-5</v>
      </c>
      <c r="K70" s="12">
        <f t="shared" si="9"/>
        <v>-1.2225165862826959</v>
      </c>
      <c r="L70" s="18">
        <f>K70-(IMF!$F$9-IMF!$G$9)</f>
        <v>17.939185517288195</v>
      </c>
      <c r="M70" s="13">
        <v>0.60282719500000004</v>
      </c>
      <c r="N70" s="24">
        <v>-1.22</v>
      </c>
      <c r="O70" s="24">
        <f t="shared" si="7"/>
        <v>17.997483413717305</v>
      </c>
      <c r="P70" s="24"/>
      <c r="Q70" s="12">
        <f>IMF!A$22</f>
        <v>0.97880350721420639</v>
      </c>
      <c r="R70" s="22">
        <f t="shared" si="8"/>
        <v>4.5064213271506962E-2</v>
      </c>
      <c r="S70" s="12">
        <f t="shared" si="4"/>
        <v>20.406522915267455</v>
      </c>
      <c r="T70" s="12">
        <v>1.26649294</v>
      </c>
    </row>
    <row r="71" spans="1:20" x14ac:dyDescent="0.6">
      <c r="A71" t="s">
        <v>117</v>
      </c>
      <c r="B71" t="s">
        <v>127</v>
      </c>
      <c r="C71" s="15" t="s">
        <v>73</v>
      </c>
      <c r="D71" s="15">
        <v>200</v>
      </c>
      <c r="E71" s="15"/>
      <c r="F71" s="3" t="s">
        <v>218</v>
      </c>
      <c r="G71" s="3"/>
      <c r="H71" s="3"/>
      <c r="I71" s="7">
        <v>4.4029178000000002E-2</v>
      </c>
      <c r="J71" s="8">
        <v>5.6833000000000003E-5</v>
      </c>
      <c r="K71" s="12">
        <f t="shared" si="9"/>
        <v>-3.0301836378868741</v>
      </c>
      <c r="L71" s="18">
        <f>K71-(IMF!$F$9-IMF!$G$9)</f>
        <v>16.131518465684014</v>
      </c>
      <c r="M71" s="13">
        <v>0.614396677</v>
      </c>
      <c r="N71" s="24">
        <v>-1.22</v>
      </c>
      <c r="O71" s="24">
        <f t="shared" si="7"/>
        <v>16.189816362113124</v>
      </c>
      <c r="P71" s="24"/>
      <c r="Q71" s="12">
        <f>IMF!A$22</f>
        <v>0.97880350721420639</v>
      </c>
      <c r="R71" s="22">
        <f t="shared" si="8"/>
        <v>4.4982652468535167E-2</v>
      </c>
      <c r="S71" s="12">
        <f t="shared" si="4"/>
        <v>18.559709905014763</v>
      </c>
      <c r="T71" s="12">
        <v>1.29079952</v>
      </c>
    </row>
    <row r="72" spans="1:20" x14ac:dyDescent="0.6">
      <c r="A72" t="s">
        <v>117</v>
      </c>
      <c r="B72" s="1" t="s">
        <v>127</v>
      </c>
      <c r="C72" s="15" t="s">
        <v>74</v>
      </c>
      <c r="D72" s="15">
        <v>150</v>
      </c>
      <c r="E72" s="15"/>
      <c r="F72" s="3" t="s">
        <v>218</v>
      </c>
      <c r="G72" s="3"/>
      <c r="H72" s="3"/>
      <c r="I72" s="7">
        <v>4.3987034000000001E-2</v>
      </c>
      <c r="J72" s="8">
        <v>3.2326999999999997E-5</v>
      </c>
      <c r="K72" s="12">
        <f t="shared" si="9"/>
        <v>-3.9844666349658775</v>
      </c>
      <c r="L72" s="18">
        <f>K72-(IMF!$F$9-IMF!$G$9)</f>
        <v>15.177235468605012</v>
      </c>
      <c r="M72" s="13">
        <v>0.34980386000000002</v>
      </c>
      <c r="N72" s="24">
        <v>-1.22</v>
      </c>
      <c r="O72" s="24">
        <f t="shared" si="7"/>
        <v>15.235533365034122</v>
      </c>
      <c r="P72" s="24"/>
      <c r="Q72" s="12">
        <f>IMF!A$22</f>
        <v>0.97880350721420639</v>
      </c>
      <c r="R72" s="22">
        <f t="shared" si="8"/>
        <v>4.4939595818564687E-2</v>
      </c>
      <c r="S72" s="12">
        <f t="shared" si="4"/>
        <v>17.5847614193938</v>
      </c>
      <c r="T72" s="12">
        <v>0.73491063999999995</v>
      </c>
    </row>
    <row r="73" spans="1:20" x14ac:dyDescent="0.6">
      <c r="A73" t="s">
        <v>117</v>
      </c>
      <c r="B73" t="s">
        <v>127</v>
      </c>
      <c r="C73" s="15" t="s">
        <v>75</v>
      </c>
      <c r="D73" s="15">
        <v>100</v>
      </c>
      <c r="E73" s="15"/>
      <c r="F73" s="3" t="s">
        <v>218</v>
      </c>
      <c r="G73" s="3"/>
      <c r="H73" s="3"/>
      <c r="I73" s="7">
        <v>4.3984453E-2</v>
      </c>
      <c r="J73" s="8">
        <v>3.7289000000000002E-5</v>
      </c>
      <c r="K73" s="12">
        <f t="shared" si="9"/>
        <v>-4.042909222652491</v>
      </c>
      <c r="L73" s="18">
        <f>K73-(IMF!$F$9-IMF!$G$9)</f>
        <v>15.118792880918399</v>
      </c>
      <c r="M73" s="13">
        <v>0.40352369100000002</v>
      </c>
      <c r="N73" s="24">
        <v>-1.22</v>
      </c>
      <c r="O73" s="24">
        <f t="shared" si="7"/>
        <v>15.177090777347509</v>
      </c>
      <c r="P73" s="24"/>
      <c r="Q73" s="12">
        <f>IMF!A$22</f>
        <v>0.97880350721420639</v>
      </c>
      <c r="R73" s="22">
        <f t="shared" si="8"/>
        <v>4.4936958925683758E-2</v>
      </c>
      <c r="S73" s="12">
        <f t="shared" si="4"/>
        <v>17.525053227447351</v>
      </c>
      <c r="T73" s="12">
        <v>0.84777181700000004</v>
      </c>
    </row>
    <row r="74" spans="1:20" x14ac:dyDescent="0.6">
      <c r="A74" t="s">
        <v>117</v>
      </c>
      <c r="B74" s="1" t="s">
        <v>127</v>
      </c>
      <c r="C74" s="15" t="s">
        <v>76</v>
      </c>
      <c r="D74" s="15">
        <v>50</v>
      </c>
      <c r="E74" s="15"/>
      <c r="F74" s="3" t="s">
        <v>218</v>
      </c>
      <c r="G74" s="3"/>
      <c r="H74" s="3">
        <f>D66-G67</f>
        <v>40</v>
      </c>
      <c r="I74" s="7">
        <v>4.4061621000000002E-2</v>
      </c>
      <c r="J74" s="8">
        <v>2.2918E-5</v>
      </c>
      <c r="K74" s="12">
        <f t="shared" si="9"/>
        <v>-2.2955641600433951</v>
      </c>
      <c r="L74" s="18">
        <f>K74-(IMF!$F$9-IMF!$G$9)</f>
        <v>16.866137943527495</v>
      </c>
      <c r="M74" s="13">
        <v>0.247571815</v>
      </c>
      <c r="N74" s="24">
        <v>-1.22</v>
      </c>
      <c r="O74" s="24">
        <f t="shared" si="7"/>
        <v>16.924435839956605</v>
      </c>
      <c r="P74" s="24"/>
      <c r="Q74" s="12">
        <f>IMF!A$22</f>
        <v>0.97880350721420639</v>
      </c>
      <c r="R74" s="22">
        <f t="shared" si="8"/>
        <v>4.5015798038366993E-2</v>
      </c>
      <c r="S74" s="12">
        <f t="shared" si="4"/>
        <v>19.310237945044271</v>
      </c>
      <c r="T74" s="12">
        <v>0.52012908300000005</v>
      </c>
    </row>
    <row r="75" spans="1:20" x14ac:dyDescent="0.6">
      <c r="A75" t="s">
        <v>117</v>
      </c>
      <c r="B75" t="s">
        <v>127</v>
      </c>
      <c r="C75" s="15" t="s">
        <v>77</v>
      </c>
      <c r="D75" s="15">
        <v>0</v>
      </c>
      <c r="E75" s="15">
        <v>0</v>
      </c>
      <c r="F75" s="3" t="s">
        <v>134</v>
      </c>
      <c r="G75" s="3"/>
      <c r="H75" s="3"/>
      <c r="I75" s="9">
        <v>4.4072070999999997E-2</v>
      </c>
      <c r="J75" s="8">
        <v>3.1717000000000001E-5</v>
      </c>
      <c r="K75" s="12">
        <f t="shared" si="9"/>
        <v>-2.0589407422503259</v>
      </c>
      <c r="L75" s="18">
        <f>K75-(IMF!$F$9-IMF!$G$9)</f>
        <v>17.102761361320564</v>
      </c>
      <c r="M75" s="13">
        <v>0.34383370299999999</v>
      </c>
      <c r="N75" s="24">
        <v>-1.22</v>
      </c>
      <c r="O75" s="24">
        <f t="shared" si="7"/>
        <v>17.161059257749674</v>
      </c>
      <c r="P75" s="24"/>
      <c r="Q75" s="12">
        <f>IMF!A$22</f>
        <v>0.97880350721420639</v>
      </c>
      <c r="R75" s="22">
        <f t="shared" si="8"/>
        <v>4.5026474338485424E-2</v>
      </c>
      <c r="S75" s="12">
        <f t="shared" si="4"/>
        <v>19.551985564509209</v>
      </c>
      <c r="T75" s="12">
        <v>0.71965221199999996</v>
      </c>
    </row>
    <row r="76" spans="1:20" x14ac:dyDescent="0.6">
      <c r="A76" t="s">
        <v>121</v>
      </c>
      <c r="B76" s="1" t="s">
        <v>128</v>
      </c>
      <c r="C76" s="14" t="s">
        <v>80</v>
      </c>
      <c r="D76" s="14">
        <v>-650</v>
      </c>
      <c r="E76" s="14"/>
      <c r="F76" s="3" t="s">
        <v>202</v>
      </c>
      <c r="G76" s="3"/>
      <c r="H76" s="3"/>
      <c r="I76" s="8">
        <v>4.3139262999999997E-2</v>
      </c>
      <c r="J76" s="8">
        <v>7.8771999999999997E-5</v>
      </c>
      <c r="K76" s="12">
        <f t="shared" si="9"/>
        <v>-23.180875393428945</v>
      </c>
      <c r="L76" s="18">
        <f>K76-(IMF!$F$9-IMF!$G$9)</f>
        <v>-4.0191732898580561</v>
      </c>
      <c r="N76" s="24">
        <v>-0.61</v>
      </c>
      <c r="O76" s="24">
        <f t="shared" si="7"/>
        <v>-4.5708753934289454</v>
      </c>
      <c r="P76" s="24"/>
      <c r="Q76" s="12">
        <f>IMF!A$22</f>
        <v>0.97880350721420639</v>
      </c>
      <c r="R76" s="22">
        <f t="shared" si="8"/>
        <v>4.4073465902037458E-2</v>
      </c>
      <c r="S76" s="12">
        <f t="shared" si="4"/>
        <v>-2.0273554324331533</v>
      </c>
      <c r="T76" s="13">
        <v>0.91299361999999995</v>
      </c>
    </row>
    <row r="77" spans="1:20" x14ac:dyDescent="0.6">
      <c r="A77" t="s">
        <v>121</v>
      </c>
      <c r="B77" t="s">
        <v>128</v>
      </c>
      <c r="C77" s="14" t="s">
        <v>81</v>
      </c>
      <c r="D77" s="14">
        <v>-600</v>
      </c>
      <c r="E77" s="14"/>
      <c r="F77" s="3" t="s">
        <v>202</v>
      </c>
      <c r="G77" s="3"/>
      <c r="H77" s="3"/>
      <c r="I77" s="8">
        <v>4.3200080000000002E-2</v>
      </c>
      <c r="J77" s="8">
        <v>6.4831000000000003E-5</v>
      </c>
      <c r="K77" s="12">
        <f t="shared" si="9"/>
        <v>-21.803772388651165</v>
      </c>
      <c r="L77" s="18">
        <f>K77-(IMF!$F$9-IMF!$G$9)</f>
        <v>-2.6420702850802762</v>
      </c>
      <c r="N77" s="24">
        <v>-0.61</v>
      </c>
      <c r="O77" s="24">
        <f t="shared" si="7"/>
        <v>-3.1937723886511655</v>
      </c>
      <c r="P77" s="24"/>
      <c r="Q77" s="12">
        <f>IMF!A$22</f>
        <v>0.97880350721420639</v>
      </c>
      <c r="R77" s="22">
        <f t="shared" si="8"/>
        <v>4.4135599925415749E-2</v>
      </c>
      <c r="S77" s="12">
        <f t="shared" si="4"/>
        <v>-0.62043055463290031</v>
      </c>
      <c r="T77" s="13">
        <v>0.75035300549999995</v>
      </c>
    </row>
    <row r="78" spans="1:20" x14ac:dyDescent="0.6">
      <c r="A78" t="s">
        <v>121</v>
      </c>
      <c r="B78" s="1" t="s">
        <v>128</v>
      </c>
      <c r="C78" s="14" t="s">
        <v>82</v>
      </c>
      <c r="D78" s="14">
        <v>-550</v>
      </c>
      <c r="E78" s="14"/>
      <c r="F78" s="3" t="s">
        <v>202</v>
      </c>
      <c r="G78" s="3"/>
      <c r="H78" s="3"/>
      <c r="I78" s="8">
        <v>4.3159702000000001E-2</v>
      </c>
      <c r="J78" s="8">
        <v>7.2657999999999995E-5</v>
      </c>
      <c r="K78" s="12">
        <f t="shared" si="9"/>
        <v>-22.718067160292566</v>
      </c>
      <c r="L78" s="18">
        <f>K78-(IMF!$F$9-IMF!$G$9)</f>
        <v>-3.5563650567216776</v>
      </c>
      <c r="N78" s="24">
        <v>-0.61</v>
      </c>
      <c r="O78" s="24">
        <f t="shared" si="7"/>
        <v>-4.1080671602925669</v>
      </c>
      <c r="P78" s="24"/>
      <c r="Q78" s="12">
        <f>IMF!A$22</f>
        <v>0.97880350721420639</v>
      </c>
      <c r="R78" s="22">
        <f t="shared" si="8"/>
        <v>4.4094347519082512E-2</v>
      </c>
      <c r="S78" s="12">
        <f t="shared" ref="S78:S100" si="10">((R78/0.044163)-1)*1000</f>
        <v>-1.5545248492513375</v>
      </c>
      <c r="T78" s="13">
        <v>0.84172894700000001</v>
      </c>
    </row>
    <row r="79" spans="1:20" x14ac:dyDescent="0.6">
      <c r="A79" t="s">
        <v>121</v>
      </c>
      <c r="B79" t="s">
        <v>128</v>
      </c>
      <c r="C79" s="14" t="s">
        <v>83</v>
      </c>
      <c r="D79" s="14">
        <v>-500</v>
      </c>
      <c r="E79" s="14"/>
      <c r="F79" s="3" t="s">
        <v>219</v>
      </c>
      <c r="G79" s="3">
        <v>-490</v>
      </c>
      <c r="H79" s="3"/>
      <c r="I79" s="8">
        <v>4.3346836999999999E-2</v>
      </c>
      <c r="J79" s="8">
        <v>8.0939999999999994E-5</v>
      </c>
      <c r="K79" s="12">
        <f t="shared" si="9"/>
        <v>-18.480696510653761</v>
      </c>
      <c r="L79" s="18">
        <f>K79-(IMF!$F$9-IMF!$G$9)</f>
        <v>0.6810055929171277</v>
      </c>
      <c r="N79" s="24">
        <v>-0.61</v>
      </c>
      <c r="O79" s="24">
        <f t="shared" si="7"/>
        <v>0.12930348934623836</v>
      </c>
      <c r="P79" s="24"/>
      <c r="Q79" s="12">
        <f>IMF!A$22</f>
        <v>0.97880350721420639</v>
      </c>
      <c r="R79" s="22">
        <f t="shared" si="8"/>
        <v>4.4285535023643671E-2</v>
      </c>
      <c r="S79" s="12">
        <f t="shared" si="10"/>
        <v>2.7746082386539417</v>
      </c>
      <c r="T79" s="13">
        <v>0.93362684600000001</v>
      </c>
    </row>
    <row r="80" spans="1:20" x14ac:dyDescent="0.6">
      <c r="A80" t="s">
        <v>121</v>
      </c>
      <c r="B80" s="1" t="s">
        <v>128</v>
      </c>
      <c r="C80" s="14" t="s">
        <v>84</v>
      </c>
      <c r="D80" s="14"/>
      <c r="E80" s="14"/>
      <c r="F80" s="3"/>
      <c r="G80" s="3"/>
      <c r="H80" s="3"/>
      <c r="I80" s="8">
        <v>4.3659691E-2</v>
      </c>
      <c r="J80" s="8">
        <v>7.1670999999999999E-5</v>
      </c>
      <c r="K80" s="12">
        <f t="shared" si="9"/>
        <v>-11.396621606322043</v>
      </c>
      <c r="L80" s="18">
        <f>K80-(IMF!$F$9-IMF!$G$9)</f>
        <v>7.7650804972488459</v>
      </c>
      <c r="N80" s="24">
        <v>-0.61</v>
      </c>
      <c r="O80" s="24">
        <f t="shared" si="7"/>
        <v>7.2133783936779565</v>
      </c>
      <c r="P80" s="24"/>
      <c r="Q80" s="12">
        <f>IMF!A$22</f>
        <v>0.97880350721420639</v>
      </c>
      <c r="R80" s="22">
        <f t="shared" si="8"/>
        <v>4.4605164037734991E-2</v>
      </c>
      <c r="S80" s="12">
        <f t="shared" si="10"/>
        <v>10.012092424314334</v>
      </c>
      <c r="T80" s="13">
        <v>0.82079471500000001</v>
      </c>
    </row>
    <row r="81" spans="1:20" x14ac:dyDescent="0.6">
      <c r="A81" t="s">
        <v>121</v>
      </c>
      <c r="B81" t="s">
        <v>128</v>
      </c>
      <c r="C81" s="14" t="s">
        <v>85</v>
      </c>
      <c r="D81" s="14"/>
      <c r="E81" s="14"/>
      <c r="F81" s="3"/>
      <c r="G81" s="3"/>
      <c r="H81" s="3"/>
      <c r="I81" s="8">
        <v>4.3642254999999998E-2</v>
      </c>
      <c r="J81" s="8">
        <v>6.8149000000000001E-5</v>
      </c>
      <c r="K81" s="12">
        <f t="shared" si="9"/>
        <v>-11.7914317415031</v>
      </c>
      <c r="L81" s="18">
        <f>K81-(IMF!$F$9-IMF!$G$9)</f>
        <v>7.3702703620677887</v>
      </c>
      <c r="N81" s="24">
        <v>-0.61</v>
      </c>
      <c r="O81" s="24">
        <f t="shared" si="7"/>
        <v>6.8185682584968994</v>
      </c>
      <c r="P81" s="24"/>
      <c r="Q81" s="12">
        <f>IMF!A$22</f>
        <v>0.97880350721420639</v>
      </c>
      <c r="R81" s="22">
        <f t="shared" si="8"/>
        <v>4.4587350452197659E-2</v>
      </c>
      <c r="S81" s="12">
        <f t="shared" si="10"/>
        <v>9.6087324728315604</v>
      </c>
      <c r="T81" s="13">
        <v>0.78077199450000001</v>
      </c>
    </row>
    <row r="82" spans="1:20" x14ac:dyDescent="0.6">
      <c r="A82" t="s">
        <v>121</v>
      </c>
      <c r="B82" s="1" t="s">
        <v>128</v>
      </c>
      <c r="C82" s="14" t="s">
        <v>86</v>
      </c>
      <c r="D82" s="14">
        <v>-350</v>
      </c>
      <c r="E82" s="14"/>
      <c r="F82" s="3" t="s">
        <v>218</v>
      </c>
      <c r="G82" s="3"/>
      <c r="H82" s="3"/>
      <c r="I82" s="8">
        <v>4.3905833999999998E-2</v>
      </c>
      <c r="J82" s="8">
        <v>8.7610999999999999E-5</v>
      </c>
      <c r="K82" s="12">
        <f t="shared" si="9"/>
        <v>-5.823109843081431</v>
      </c>
      <c r="L82" s="18">
        <f>K82-(IMF!$F$9-IMF!$G$9)</f>
        <v>13.338592260489458</v>
      </c>
      <c r="N82" s="24">
        <v>-0.61</v>
      </c>
      <c r="O82" s="24">
        <f t="shared" si="7"/>
        <v>12.786890156918568</v>
      </c>
      <c r="P82" s="24"/>
      <c r="Q82" s="12">
        <f>IMF!A$22</f>
        <v>0.97880350721420639</v>
      </c>
      <c r="R82" s="22">
        <f t="shared" si="8"/>
        <v>4.4856637390850114E-2</v>
      </c>
      <c r="S82" s="12">
        <f t="shared" si="10"/>
        <v>15.706301448047411</v>
      </c>
      <c r="T82" s="13">
        <v>0.99771720500000005</v>
      </c>
    </row>
    <row r="83" spans="1:20" x14ac:dyDescent="0.6">
      <c r="A83" t="s">
        <v>121</v>
      </c>
      <c r="B83" t="s">
        <v>128</v>
      </c>
      <c r="C83" s="14" t="s">
        <v>87</v>
      </c>
      <c r="D83" s="14">
        <v>-300</v>
      </c>
      <c r="E83" s="14"/>
      <c r="F83" s="3" t="s">
        <v>218</v>
      </c>
      <c r="G83" s="3"/>
      <c r="H83" s="3"/>
      <c r="I83" s="8">
        <v>4.3943782000000001E-2</v>
      </c>
      <c r="J83" s="8">
        <v>7.9579000000000005E-5</v>
      </c>
      <c r="K83" s="12">
        <f t="shared" si="9"/>
        <v>-4.9638385073478286</v>
      </c>
      <c r="L83" s="18">
        <f>K83-(IMF!$F$9-IMF!$G$9)</f>
        <v>14.19786359622306</v>
      </c>
      <c r="N83" s="24">
        <v>-0.61</v>
      </c>
      <c r="O83" s="24">
        <f t="shared" si="7"/>
        <v>13.646161492652171</v>
      </c>
      <c r="P83" s="24"/>
      <c r="Q83" s="12">
        <f>IMF!A$22</f>
        <v>0.97880350721420639</v>
      </c>
      <c r="R83" s="22">
        <f t="shared" si="8"/>
        <v>4.4895407174285001E-2</v>
      </c>
      <c r="S83" s="12">
        <f t="shared" si="10"/>
        <v>16.584180745986554</v>
      </c>
      <c r="T83" s="13">
        <v>0.90546865799999998</v>
      </c>
    </row>
    <row r="84" spans="1:20" x14ac:dyDescent="0.6">
      <c r="A84" t="s">
        <v>121</v>
      </c>
      <c r="B84" s="26" t="s">
        <v>128</v>
      </c>
      <c r="C84" s="27" t="s">
        <v>88</v>
      </c>
      <c r="D84" s="14"/>
      <c r="E84" s="27"/>
      <c r="F84" s="3"/>
      <c r="G84" s="3"/>
      <c r="H84" s="3"/>
      <c r="I84" s="28">
        <v>4.426737E-2</v>
      </c>
      <c r="J84" s="28">
        <v>6.6002999999999998E-5</v>
      </c>
      <c r="K84" s="24">
        <f t="shared" si="9"/>
        <v>2.3632905373276447</v>
      </c>
      <c r="L84" s="18">
        <f>K84-(IMF!$F$9-IMF!$G$9)</f>
        <v>21.524992640898532</v>
      </c>
      <c r="N84" s="24">
        <v>-0.61</v>
      </c>
      <c r="O84" s="24">
        <f t="shared" si="7"/>
        <v>20.973290537327642</v>
      </c>
      <c r="P84" s="24"/>
      <c r="Q84" s="12">
        <f>IMF!A$22</f>
        <v>0.97880350721420639</v>
      </c>
      <c r="R84" s="22">
        <f t="shared" si="8"/>
        <v>4.5226002638660653E-2</v>
      </c>
      <c r="S84" s="12">
        <f t="shared" si="10"/>
        <v>24.069982534262955</v>
      </c>
      <c r="T84" s="13">
        <v>0.74550379899999997</v>
      </c>
    </row>
    <row r="85" spans="1:20" x14ac:dyDescent="0.6">
      <c r="A85" t="s">
        <v>121</v>
      </c>
      <c r="B85" t="s">
        <v>128</v>
      </c>
      <c r="C85" s="14" t="s">
        <v>89</v>
      </c>
      <c r="D85" s="14">
        <v>-200</v>
      </c>
      <c r="E85" s="14"/>
      <c r="F85" s="3" t="s">
        <v>218</v>
      </c>
      <c r="G85" s="3"/>
      <c r="H85" s="3"/>
      <c r="I85" s="8">
        <v>4.4063640000000001E-2</v>
      </c>
      <c r="J85" s="8">
        <v>8.2531E-5</v>
      </c>
      <c r="K85" s="12">
        <f t="shared" si="9"/>
        <v>-2.2498471571225087</v>
      </c>
      <c r="L85" s="18">
        <f>K85-(IMF!$F$9-IMF!$G$9)</f>
        <v>16.911854946448379</v>
      </c>
      <c r="N85" s="24">
        <v>-0.61</v>
      </c>
      <c r="O85" s="24">
        <f t="shared" si="7"/>
        <v>16.36015284287749</v>
      </c>
      <c r="P85" s="24"/>
      <c r="Q85" s="12">
        <f>IMF!A$22</f>
        <v>0.97880350721420639</v>
      </c>
      <c r="R85" s="22">
        <f t="shared" si="8"/>
        <v>4.5017860760849203E-2</v>
      </c>
      <c r="S85" s="12">
        <f t="shared" si="10"/>
        <v>19.356944973149439</v>
      </c>
      <c r="T85" s="13">
        <v>0.93650025250000002</v>
      </c>
    </row>
    <row r="86" spans="1:20" x14ac:dyDescent="0.6">
      <c r="A86" t="s">
        <v>121</v>
      </c>
      <c r="B86" s="1" t="s">
        <v>128</v>
      </c>
      <c r="C86" s="14" t="s">
        <v>90</v>
      </c>
      <c r="D86" s="14">
        <v>-150</v>
      </c>
      <c r="E86" s="14"/>
      <c r="F86" s="3" t="s">
        <v>218</v>
      </c>
      <c r="G86" s="3"/>
      <c r="H86" s="3"/>
      <c r="I86" s="8">
        <v>4.3986020000000001E-2</v>
      </c>
      <c r="J86" s="8">
        <v>5.7046000000000002E-5</v>
      </c>
      <c r="K86" s="12">
        <f t="shared" si="9"/>
        <v>-4.0074270316781124</v>
      </c>
      <c r="L86" s="18">
        <f>K86-(IMF!$F$9-IMF!$G$9)</f>
        <v>15.154275071892776</v>
      </c>
      <c r="N86" s="24">
        <v>-0.61</v>
      </c>
      <c r="O86" s="24">
        <f t="shared" si="7"/>
        <v>14.602572968321887</v>
      </c>
      <c r="P86" s="24"/>
      <c r="Q86" s="12">
        <f>IMF!A$22</f>
        <v>0.97880350721420639</v>
      </c>
      <c r="R86" s="22">
        <f t="shared" si="8"/>
        <v>4.4938559859873772E-2</v>
      </c>
      <c r="S86" s="12">
        <f t="shared" si="10"/>
        <v>17.561303803495409</v>
      </c>
      <c r="T86" s="13">
        <v>0.64845407150000001</v>
      </c>
    </row>
    <row r="87" spans="1:20" x14ac:dyDescent="0.6">
      <c r="A87" t="s">
        <v>121</v>
      </c>
      <c r="B87" t="s">
        <v>128</v>
      </c>
      <c r="C87" s="14" t="s">
        <v>91</v>
      </c>
      <c r="D87" s="14">
        <v>-100</v>
      </c>
      <c r="E87" s="14"/>
      <c r="F87" s="3" t="s">
        <v>218</v>
      </c>
      <c r="G87" s="3"/>
      <c r="H87" s="3"/>
      <c r="I87" s="8">
        <v>4.4008060000000002E-2</v>
      </c>
      <c r="J87" s="8">
        <v>5.6969999999999998E-5</v>
      </c>
      <c r="K87" s="12">
        <f t="shared" si="9"/>
        <v>-3.5083667323324574</v>
      </c>
      <c r="L87" s="18">
        <f>K87-(IMF!$F$9-IMF!$G$9)</f>
        <v>15.65333537123843</v>
      </c>
      <c r="N87" s="24">
        <v>-0.61</v>
      </c>
      <c r="O87" s="24">
        <f t="shared" si="7"/>
        <v>15.101633267667541</v>
      </c>
      <c r="P87" s="24"/>
      <c r="Q87" s="12">
        <f>IMF!A$22</f>
        <v>0.97880350721420639</v>
      </c>
      <c r="R87" s="22">
        <f t="shared" si="8"/>
        <v>4.4961077147396299E-2</v>
      </c>
      <c r="S87" s="12">
        <f t="shared" si="10"/>
        <v>18.071171510003701</v>
      </c>
      <c r="T87" s="13">
        <v>0.64726733950000004</v>
      </c>
    </row>
    <row r="88" spans="1:20" x14ac:dyDescent="0.6">
      <c r="A88" t="s">
        <v>121</v>
      </c>
      <c r="B88" s="1" t="s">
        <v>128</v>
      </c>
      <c r="C88" s="14" t="s">
        <v>92</v>
      </c>
      <c r="D88" s="14">
        <v>-50</v>
      </c>
      <c r="E88" s="14"/>
      <c r="F88" s="3" t="s">
        <v>218</v>
      </c>
      <c r="G88" s="3"/>
      <c r="H88" s="3">
        <f>G79-D76</f>
        <v>160</v>
      </c>
      <c r="I88" s="8">
        <v>4.3968457000000002E-2</v>
      </c>
      <c r="J88" s="8">
        <v>9.7683999999999995E-5</v>
      </c>
      <c r="K88" s="12">
        <f t="shared" si="9"/>
        <v>-4.4051128772953918</v>
      </c>
      <c r="L88" s="18">
        <f>K88-(IMF!$F$9-IMF!$G$9)</f>
        <v>14.756589226275498</v>
      </c>
      <c r="N88" s="24">
        <v>-0.61</v>
      </c>
      <c r="O88" s="24">
        <f t="shared" si="7"/>
        <v>14.204887122704609</v>
      </c>
      <c r="P88" s="24"/>
      <c r="Q88" s="12">
        <f>IMF!A$22</f>
        <v>0.97880350721420639</v>
      </c>
      <c r="R88" s="22">
        <f t="shared" si="8"/>
        <v>4.4920616524086195E-2</v>
      </c>
      <c r="S88" s="12">
        <f t="shared" si="10"/>
        <v>17.15500586658947</v>
      </c>
      <c r="T88" s="13">
        <v>1.1108460755</v>
      </c>
    </row>
    <row r="89" spans="1:20" x14ac:dyDescent="0.6">
      <c r="A89" t="s">
        <v>121</v>
      </c>
      <c r="B89" t="s">
        <v>128</v>
      </c>
      <c r="C89" s="14" t="s">
        <v>93</v>
      </c>
      <c r="D89" s="14">
        <v>0</v>
      </c>
      <c r="E89" s="14">
        <v>0</v>
      </c>
      <c r="F89" s="3" t="s">
        <v>134</v>
      </c>
      <c r="G89" s="3"/>
      <c r="H89" s="3"/>
      <c r="I89" s="8">
        <v>4.4135921000000002E-2</v>
      </c>
      <c r="J89" s="8">
        <v>5.6060999999999997E-5</v>
      </c>
      <c r="K89" s="12">
        <f t="shared" si="9"/>
        <v>-0.61316033783931356</v>
      </c>
      <c r="L89" s="18">
        <f>K89-(IMF!$F$9-IMF!$G$9)</f>
        <v>18.548541765731574</v>
      </c>
      <c r="N89" s="24">
        <v>-0.61</v>
      </c>
      <c r="O89" s="24">
        <f t="shared" si="7"/>
        <v>17.996839662160685</v>
      </c>
      <c r="P89" s="24"/>
      <c r="Q89" s="12">
        <f>IMF!A$22</f>
        <v>0.97880350721420639</v>
      </c>
      <c r="R89" s="22">
        <f t="shared" si="8"/>
        <v>4.5091707043036854E-2</v>
      </c>
      <c r="S89" s="12">
        <f t="shared" si="10"/>
        <v>21.029075086313355</v>
      </c>
      <c r="T89" s="13">
        <v>0.63509064900000001</v>
      </c>
    </row>
    <row r="90" spans="1:20" x14ac:dyDescent="0.6">
      <c r="A90" t="s">
        <v>121</v>
      </c>
      <c r="B90" s="1" t="s">
        <v>128</v>
      </c>
      <c r="C90" s="14" t="s">
        <v>94</v>
      </c>
      <c r="D90" s="14">
        <v>50</v>
      </c>
      <c r="E90" s="14"/>
      <c r="F90" s="3" t="s">
        <v>218</v>
      </c>
      <c r="G90" s="3"/>
      <c r="H90" s="3">
        <f>G96-D100</f>
        <v>-180</v>
      </c>
      <c r="I90" s="8">
        <v>4.4056566999999998E-2</v>
      </c>
      <c r="J90" s="8">
        <v>8.1891999999999995E-5</v>
      </c>
      <c r="K90" s="12">
        <f t="shared" si="9"/>
        <v>-2.4100038493762854</v>
      </c>
      <c r="L90" s="18">
        <f>K90-(IMF!$F$9-IMF!$G$9)</f>
        <v>16.751698254194604</v>
      </c>
      <c r="N90" s="24">
        <v>-0.61</v>
      </c>
      <c r="O90" s="24">
        <f t="shared" si="7"/>
        <v>16.199996150623715</v>
      </c>
      <c r="P90" s="24"/>
      <c r="Q90" s="12">
        <f>IMF!A$22</f>
        <v>0.97880350721420639</v>
      </c>
      <c r="R90" s="22">
        <f t="shared" si="8"/>
        <v>4.501063459140061E-2</v>
      </c>
      <c r="S90" s="12">
        <f t="shared" si="10"/>
        <v>19.193320005448157</v>
      </c>
      <c r="T90" s="13">
        <v>0.92940014500000001</v>
      </c>
    </row>
    <row r="91" spans="1:20" x14ac:dyDescent="0.6">
      <c r="A91" t="s">
        <v>121</v>
      </c>
      <c r="B91" t="s">
        <v>128</v>
      </c>
      <c r="C91" s="14" t="s">
        <v>95</v>
      </c>
      <c r="D91" s="14">
        <v>100</v>
      </c>
      <c r="E91" s="14"/>
      <c r="F91" s="3" t="s">
        <v>218</v>
      </c>
      <c r="G91" s="3"/>
      <c r="H91" s="3"/>
      <c r="I91" s="8">
        <v>4.4002979999999997E-2</v>
      </c>
      <c r="J91" s="8">
        <v>9.9308000000000005E-5</v>
      </c>
      <c r="K91" s="12">
        <f t="shared" si="9"/>
        <v>-3.6233951497861572</v>
      </c>
      <c r="L91" s="18">
        <f>K91-(IMF!$F$9-IMF!$G$9)</f>
        <v>15.538306953784732</v>
      </c>
      <c r="N91" s="24">
        <v>-0.61</v>
      </c>
      <c r="O91" s="24">
        <f t="shared" si="7"/>
        <v>14.986604850213842</v>
      </c>
      <c r="P91" s="24"/>
      <c r="Q91" s="12">
        <f>IMF!A$22</f>
        <v>0.97880350721420639</v>
      </c>
      <c r="R91" s="22">
        <f t="shared" si="8"/>
        <v>4.495588713738656E-2</v>
      </c>
      <c r="S91" s="12">
        <f t="shared" si="10"/>
        <v>17.953652093076975</v>
      </c>
      <c r="T91" s="13">
        <v>1.1284224955</v>
      </c>
    </row>
    <row r="92" spans="1:20" x14ac:dyDescent="0.6">
      <c r="A92" t="s">
        <v>121</v>
      </c>
      <c r="B92" s="1" t="s">
        <v>128</v>
      </c>
      <c r="C92" s="14" t="s">
        <v>96</v>
      </c>
      <c r="D92" s="14">
        <v>150</v>
      </c>
      <c r="E92" s="14"/>
      <c r="F92" s="3" t="s">
        <v>218</v>
      </c>
      <c r="G92" s="3"/>
      <c r="H92" s="3"/>
      <c r="I92" s="8">
        <v>4.392778E-2</v>
      </c>
      <c r="J92" s="8">
        <v>8.3902999999999999E-5</v>
      </c>
      <c r="K92" s="12">
        <f t="shared" si="9"/>
        <v>-5.3261780223263777</v>
      </c>
      <c r="L92" s="18">
        <f>K92-(IMF!$F$9-IMF!$G$9)</f>
        <v>13.835524081244511</v>
      </c>
      <c r="N92" s="24">
        <v>-0.61</v>
      </c>
      <c r="O92" s="24">
        <f t="shared" si="7"/>
        <v>13.283821977673622</v>
      </c>
      <c r="P92" s="24"/>
      <c r="Q92" s="12">
        <f>IMF!A$22</f>
        <v>0.97880350721420639</v>
      </c>
      <c r="R92" s="22">
        <f t="shared" si="8"/>
        <v>4.4879058642754349E-2</v>
      </c>
      <c r="S92" s="12">
        <f t="shared" si="10"/>
        <v>16.213994582667588</v>
      </c>
      <c r="T92" s="13">
        <v>0.95500741150000001</v>
      </c>
    </row>
    <row r="93" spans="1:20" x14ac:dyDescent="0.6">
      <c r="A93" t="s">
        <v>121</v>
      </c>
      <c r="B93" t="s">
        <v>128</v>
      </c>
      <c r="C93" s="14" t="s">
        <v>97</v>
      </c>
      <c r="D93" s="14">
        <v>200</v>
      </c>
      <c r="E93" s="14"/>
      <c r="F93" s="3" t="s">
        <v>218</v>
      </c>
      <c r="G93" s="3"/>
      <c r="H93" s="3"/>
      <c r="I93" s="8">
        <v>4.3894892999999997E-2</v>
      </c>
      <c r="J93" s="8">
        <v>8.3834999999999999E-5</v>
      </c>
      <c r="K93" s="12">
        <f t="shared" si="9"/>
        <v>-6.0708511650024999</v>
      </c>
      <c r="L93" s="18">
        <f>K93-(IMF!$F$9-IMF!$G$9)</f>
        <v>13.090850938568389</v>
      </c>
      <c r="N93" s="24">
        <v>-0.61</v>
      </c>
      <c r="O93" s="24">
        <f t="shared" si="7"/>
        <v>12.5391488349975</v>
      </c>
      <c r="P93" s="24"/>
      <c r="Q93" s="12">
        <f>IMF!A$22</f>
        <v>0.97880350721420639</v>
      </c>
      <c r="R93" s="22">
        <f t="shared" si="8"/>
        <v>4.484545945787443E-2</v>
      </c>
      <c r="S93" s="12">
        <f t="shared" si="10"/>
        <v>15.453195160528788</v>
      </c>
      <c r="T93" s="13">
        <v>0.95494726500000005</v>
      </c>
    </row>
    <row r="94" spans="1:20" x14ac:dyDescent="0.6">
      <c r="A94" t="s">
        <v>121</v>
      </c>
      <c r="B94" s="1" t="s">
        <v>128</v>
      </c>
      <c r="C94" s="14" t="s">
        <v>98</v>
      </c>
      <c r="D94" s="14">
        <v>250</v>
      </c>
      <c r="E94" s="14"/>
      <c r="F94" s="3" t="s">
        <v>219</v>
      </c>
      <c r="G94" s="3"/>
      <c r="H94" s="3"/>
      <c r="I94" s="8">
        <v>4.3519861999999999E-2</v>
      </c>
      <c r="J94" s="8">
        <v>6.8732000000000005E-5</v>
      </c>
      <c r="K94" s="12">
        <f t="shared" si="9"/>
        <v>-14.56282408350884</v>
      </c>
      <c r="L94" s="18">
        <f>K94-(IMF!$F$9-IMF!$G$9)</f>
        <v>4.5988780200620489</v>
      </c>
      <c r="N94" s="24">
        <v>-0.61</v>
      </c>
      <c r="O94" s="24">
        <f t="shared" si="7"/>
        <v>4.0471759164911596</v>
      </c>
      <c r="P94" s="24"/>
      <c r="Q94" s="12">
        <f>IMF!A$22</f>
        <v>0.97880350721420639</v>
      </c>
      <c r="R94" s="22">
        <f t="shared" si="8"/>
        <v>4.4462306968906157E-2</v>
      </c>
      <c r="S94" s="12">
        <f t="shared" si="10"/>
        <v>6.7773242059225858</v>
      </c>
      <c r="T94" s="13">
        <v>0.78966199199999998</v>
      </c>
    </row>
    <row r="95" spans="1:20" x14ac:dyDescent="0.6">
      <c r="A95" t="s">
        <v>121</v>
      </c>
      <c r="B95" t="s">
        <v>128</v>
      </c>
      <c r="C95" s="14" t="s">
        <v>99</v>
      </c>
      <c r="D95" s="14">
        <v>350</v>
      </c>
      <c r="E95" s="14"/>
      <c r="F95" s="3" t="s">
        <v>202</v>
      </c>
      <c r="G95" s="3"/>
      <c r="H95" s="3"/>
      <c r="I95" s="8">
        <v>4.3279354999999999E-2</v>
      </c>
      <c r="J95" s="8">
        <v>8.4248999999999999E-5</v>
      </c>
      <c r="K95" s="12">
        <f t="shared" si="9"/>
        <v>-20.008717704866118</v>
      </c>
      <c r="L95" s="18">
        <f>K95-(IMF!$F$9-IMF!$G$9)</f>
        <v>-0.84701560129522946</v>
      </c>
      <c r="N95" s="24">
        <v>-0.61</v>
      </c>
      <c r="O95" s="24">
        <f t="shared" si="7"/>
        <v>-1.3987177048661188</v>
      </c>
      <c r="P95" s="24"/>
      <c r="Q95" s="12">
        <f>IMF!A$22</f>
        <v>0.97880350721420639</v>
      </c>
      <c r="R95" s="22">
        <f t="shared" si="8"/>
        <v>4.4216591666266396E-2</v>
      </c>
      <c r="S95" s="12">
        <f t="shared" si="10"/>
        <v>1.2134969604962187</v>
      </c>
      <c r="T95" s="13">
        <v>0.97331445650000004</v>
      </c>
    </row>
    <row r="96" spans="1:20" x14ac:dyDescent="0.6">
      <c r="A96" t="s">
        <v>121</v>
      </c>
      <c r="B96" s="1" t="s">
        <v>128</v>
      </c>
      <c r="C96" s="14" t="s">
        <v>100</v>
      </c>
      <c r="D96" s="14">
        <v>300</v>
      </c>
      <c r="E96" s="14"/>
      <c r="F96" s="3" t="s">
        <v>219</v>
      </c>
      <c r="G96" s="3">
        <v>270</v>
      </c>
      <c r="H96" s="3"/>
      <c r="I96" s="8">
        <v>4.3445135000000003E-2</v>
      </c>
      <c r="J96" s="8">
        <v>1.0580400000000001E-4</v>
      </c>
      <c r="K96" s="12">
        <f t="shared" si="9"/>
        <v>-16.254896632928006</v>
      </c>
      <c r="L96" s="18">
        <f>K96-(IMF!$F$9-IMF!$G$9)</f>
        <v>2.9068054706428832</v>
      </c>
      <c r="N96" s="24">
        <v>-0.61</v>
      </c>
      <c r="O96" s="24">
        <f t="shared" si="7"/>
        <v>2.3551033670719939</v>
      </c>
      <c r="P96" s="24"/>
      <c r="Q96" s="12">
        <f>IMF!A$22</f>
        <v>0.97880350721420639</v>
      </c>
      <c r="R96" s="22">
        <f t="shared" si="8"/>
        <v>4.4385961717331938E-2</v>
      </c>
      <c r="S96" s="12">
        <f t="shared" si="10"/>
        <v>5.0486089561836422</v>
      </c>
      <c r="T96" s="13">
        <v>1.2176734039999999</v>
      </c>
    </row>
    <row r="97" spans="1:20" x14ac:dyDescent="0.6">
      <c r="A97" t="s">
        <v>121</v>
      </c>
      <c r="B97" t="s">
        <v>128</v>
      </c>
      <c r="C97" s="14" t="s">
        <v>101</v>
      </c>
      <c r="D97" s="14"/>
      <c r="E97" s="14"/>
      <c r="F97" s="3"/>
      <c r="G97" s="3"/>
      <c r="H97" s="3"/>
      <c r="I97" s="8">
        <v>4.2933822000000003E-2</v>
      </c>
      <c r="J97" s="8">
        <v>1.19481E-4</v>
      </c>
      <c r="K97" s="12">
        <f t="shared" si="9"/>
        <v>-27.832755926907037</v>
      </c>
      <c r="L97" s="18">
        <f>K97-(IMF!$F$9-IMF!$G$9)</f>
        <v>-8.6710538233361483</v>
      </c>
      <c r="N97" s="24">
        <v>-0.61</v>
      </c>
      <c r="O97" s="24">
        <f t="shared" si="7"/>
        <v>-9.2227559269070376</v>
      </c>
      <c r="P97" s="24"/>
      <c r="Q97" s="12">
        <f>IMF!A$22</f>
        <v>0.97880350721420639</v>
      </c>
      <c r="R97" s="22">
        <f t="shared" si="8"/>
        <v>4.3863575971642026E-2</v>
      </c>
      <c r="S97" s="12">
        <f t="shared" si="10"/>
        <v>-6.7799748286568873</v>
      </c>
      <c r="T97" s="13">
        <v>1.391453987</v>
      </c>
    </row>
    <row r="98" spans="1:20" x14ac:dyDescent="0.6">
      <c r="A98" t="s">
        <v>121</v>
      </c>
      <c r="B98" s="1" t="s">
        <v>128</v>
      </c>
      <c r="C98" s="14" t="s">
        <v>102</v>
      </c>
      <c r="D98" s="14">
        <v>500</v>
      </c>
      <c r="E98" s="14"/>
      <c r="F98" s="3" t="s">
        <v>202</v>
      </c>
      <c r="G98" s="3"/>
      <c r="H98" s="3"/>
      <c r="I98" s="8">
        <v>4.3075525000000003E-2</v>
      </c>
      <c r="J98" s="8">
        <v>1.1339E-4</v>
      </c>
      <c r="K98" s="12">
        <f t="shared" si="9"/>
        <v>-24.624119738242413</v>
      </c>
      <c r="L98" s="18">
        <f>K98-(IMF!$F$9-IMF!$G$9)</f>
        <v>-5.4624176346715245</v>
      </c>
      <c r="N98" s="24">
        <v>-0.61</v>
      </c>
      <c r="O98" s="24">
        <f t="shared" ref="O98:O100" si="11">K98-(N98-18)</f>
        <v>-6.0141197382424139</v>
      </c>
      <c r="P98" s="24"/>
      <c r="Q98" s="12">
        <f>IMF!A$22</f>
        <v>0.97880350721420639</v>
      </c>
      <c r="R98" s="22">
        <f t="shared" ref="R98:R100" si="12">I98/Q98</f>
        <v>4.4008347622903579E-2</v>
      </c>
      <c r="S98" s="12">
        <f t="shared" si="10"/>
        <v>-3.5018539749659405</v>
      </c>
      <c r="T98" s="13">
        <v>1.316172136</v>
      </c>
    </row>
    <row r="99" spans="1:20" x14ac:dyDescent="0.6">
      <c r="A99" t="s">
        <v>121</v>
      </c>
      <c r="B99" t="s">
        <v>128</v>
      </c>
      <c r="C99" s="14" t="s">
        <v>103</v>
      </c>
      <c r="D99" s="14">
        <v>400</v>
      </c>
      <c r="E99" s="14"/>
      <c r="F99" s="3" t="s">
        <v>202</v>
      </c>
      <c r="G99" s="3"/>
      <c r="H99" s="3"/>
      <c r="I99" s="8">
        <v>4.3199142000000003E-2</v>
      </c>
      <c r="J99" s="8">
        <v>1.4815799999999999E-4</v>
      </c>
      <c r="K99" s="12">
        <f t="shared" si="9"/>
        <v>-21.825011887779301</v>
      </c>
      <c r="L99" s="18">
        <f>K99-(IMF!$F$9-IMF!$G$9)</f>
        <v>-2.6633097842084119</v>
      </c>
      <c r="N99" s="24">
        <v>-0.61</v>
      </c>
      <c r="O99" s="24">
        <f t="shared" si="11"/>
        <v>-3.2150118877793012</v>
      </c>
      <c r="P99" s="24"/>
      <c r="Q99" s="12">
        <f>IMF!A$22</f>
        <v>0.97880350721420639</v>
      </c>
      <c r="R99" s="22">
        <f t="shared" si="12"/>
        <v>4.4134641612543879E-2</v>
      </c>
      <c r="S99" s="12">
        <f t="shared" si="10"/>
        <v>-0.64213000602586501</v>
      </c>
      <c r="T99" s="13">
        <v>1.714820867</v>
      </c>
    </row>
    <row r="100" spans="1:20" x14ac:dyDescent="0.6">
      <c r="A100" t="s">
        <v>121</v>
      </c>
      <c r="B100" s="1" t="s">
        <v>128</v>
      </c>
      <c r="C100" s="14" t="s">
        <v>104</v>
      </c>
      <c r="D100" s="14">
        <v>450</v>
      </c>
      <c r="E100" s="14"/>
      <c r="F100" s="3" t="s">
        <v>202</v>
      </c>
      <c r="G100" s="3"/>
      <c r="H100" s="3"/>
      <c r="I100" s="8">
        <v>4.3118297999999999E-2</v>
      </c>
      <c r="J100" s="8">
        <v>1.57866E-4</v>
      </c>
      <c r="K100" s="12">
        <f t="shared" si="9"/>
        <v>-23.655594049317386</v>
      </c>
      <c r="L100" s="18">
        <f>K100-(IMF!$F$9-IMF!$G$9)</f>
        <v>-4.4938919457464976</v>
      </c>
      <c r="N100" s="24">
        <v>-0.61</v>
      </c>
      <c r="O100" s="24">
        <f t="shared" si="11"/>
        <v>-5.045594049317387</v>
      </c>
      <c r="P100" s="24"/>
      <c r="Q100" s="12">
        <f>IMF!A$22</f>
        <v>0.97880350721420639</v>
      </c>
      <c r="R100" s="22">
        <f t="shared" si="12"/>
        <v>4.4052046894192183E-2</v>
      </c>
      <c r="S100" s="12">
        <f t="shared" si="10"/>
        <v>-2.5123543646903279</v>
      </c>
      <c r="T100" s="13">
        <v>1.8306110360000001</v>
      </c>
    </row>
  </sheetData>
  <phoneticPr fontId="4" type="noConversion"/>
  <pageMargins left="0.75000000000000011" right="0.75000000000000011" top="1" bottom="1" header="0.5" footer="0.5"/>
  <pageSetup paperSize="9" scale="31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6827-4392-487A-AD53-5F1BF29F5C4D}">
  <dimension ref="A1:I13"/>
  <sheetViews>
    <sheetView tabSelected="1" workbookViewId="0">
      <selection activeCell="E6" sqref="E6"/>
    </sheetView>
  </sheetViews>
  <sheetFormatPr defaultRowHeight="15.6" x14ac:dyDescent="0.6"/>
  <cols>
    <col min="8" max="8" width="14.046875" customWidth="1"/>
  </cols>
  <sheetData>
    <row r="1" spans="1:9" x14ac:dyDescent="0.6">
      <c r="A1" t="s">
        <v>138</v>
      </c>
      <c r="B1" t="s">
        <v>202</v>
      </c>
      <c r="F1" t="s">
        <v>108</v>
      </c>
      <c r="G1" t="s">
        <v>124</v>
      </c>
      <c r="H1" t="s">
        <v>228</v>
      </c>
      <c r="I1">
        <v>4.4288489999999996</v>
      </c>
    </row>
    <row r="2" spans="1:9" x14ac:dyDescent="0.6">
      <c r="A2">
        <v>40</v>
      </c>
      <c r="B2">
        <v>145</v>
      </c>
      <c r="F2" t="s">
        <v>112</v>
      </c>
      <c r="G2" t="s">
        <v>125</v>
      </c>
      <c r="H2" t="s">
        <v>228</v>
      </c>
      <c r="I2">
        <v>-5.5634519999999998</v>
      </c>
    </row>
    <row r="3" spans="1:9" x14ac:dyDescent="0.6">
      <c r="A3">
        <v>60</v>
      </c>
      <c r="B3">
        <v>165</v>
      </c>
      <c r="F3" t="s">
        <v>115</v>
      </c>
      <c r="G3" t="s">
        <v>126</v>
      </c>
      <c r="H3" t="s">
        <v>228</v>
      </c>
      <c r="I3">
        <v>-5.7687600000000003</v>
      </c>
    </row>
    <row r="4" spans="1:9" x14ac:dyDescent="0.6">
      <c r="B4">
        <v>170</v>
      </c>
      <c r="F4" t="s">
        <v>117</v>
      </c>
      <c r="G4" t="s">
        <v>127</v>
      </c>
      <c r="H4" t="s">
        <v>228</v>
      </c>
      <c r="I4">
        <v>3.0373450000000002</v>
      </c>
    </row>
    <row r="5" spans="1:9" x14ac:dyDescent="0.6">
      <c r="A5" t="s">
        <v>225</v>
      </c>
      <c r="F5" t="s">
        <v>121</v>
      </c>
      <c r="G5" t="s">
        <v>128</v>
      </c>
      <c r="H5" t="s">
        <v>228</v>
      </c>
      <c r="I5">
        <v>-5.4624180000000004</v>
      </c>
    </row>
    <row r="6" spans="1:9" x14ac:dyDescent="0.6">
      <c r="A6">
        <v>22</v>
      </c>
      <c r="B6">
        <v>39</v>
      </c>
    </row>
    <row r="7" spans="1:9" x14ac:dyDescent="0.6">
      <c r="A7" t="s">
        <v>226</v>
      </c>
    </row>
    <row r="8" spans="1:9" x14ac:dyDescent="0.6">
      <c r="A8" s="30">
        <f>A2/A6</f>
        <v>1.8181818181818181</v>
      </c>
      <c r="B8" s="30">
        <f>B2/B6</f>
        <v>3.7179487179487181</v>
      </c>
      <c r="G8">
        <v>-5.5634519999999998</v>
      </c>
      <c r="H8">
        <v>4.4288489999999996</v>
      </c>
    </row>
    <row r="9" spans="1:9" x14ac:dyDescent="0.6">
      <c r="A9" s="30">
        <f>A3/A6</f>
        <v>2.7272727272727271</v>
      </c>
      <c r="B9" s="30">
        <f>B3/B6</f>
        <v>4.2307692307692308</v>
      </c>
      <c r="G9">
        <v>-5.7687600000000003</v>
      </c>
      <c r="H9">
        <v>3.0373450000000002</v>
      </c>
    </row>
    <row r="10" spans="1:9" x14ac:dyDescent="0.6">
      <c r="A10" s="30"/>
      <c r="B10" s="30">
        <f>B4/B6</f>
        <v>4.3589743589743586</v>
      </c>
      <c r="G10">
        <v>-5.4624180000000004</v>
      </c>
    </row>
    <row r="12" spans="1:9" x14ac:dyDescent="0.6">
      <c r="A12" t="s">
        <v>227</v>
      </c>
      <c r="G12">
        <f>AVERAGE(G8:G10)</f>
        <v>-5.5982100000000008</v>
      </c>
      <c r="H12">
        <f>AVERAGE(H8:H10)</f>
        <v>3.7330969999999999</v>
      </c>
    </row>
    <row r="13" spans="1:9" x14ac:dyDescent="0.6">
      <c r="A13">
        <f>30/AVERAGE(A8:A9)</f>
        <v>13.200000000000001</v>
      </c>
      <c r="B13">
        <f>30/AVERAGE(B8:B10)</f>
        <v>7.3125000000000009</v>
      </c>
      <c r="G13">
        <f>STDEV(G8:G10)</f>
        <v>0.15610075004304114</v>
      </c>
      <c r="H13">
        <f>STDEV(H8:H10)</f>
        <v>0.983941914448204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BBA5-DC2F-4A22-A226-635295AE6C2D}">
  <dimension ref="A1:F31"/>
  <sheetViews>
    <sheetView topLeftCell="A10" workbookViewId="0">
      <selection activeCell="F22" sqref="F22"/>
    </sheetView>
  </sheetViews>
  <sheetFormatPr defaultRowHeight="15.6" x14ac:dyDescent="0.6"/>
  <cols>
    <col min="1" max="1" width="19.1484375" customWidth="1"/>
  </cols>
  <sheetData>
    <row r="1" spans="1:6" x14ac:dyDescent="0.6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</row>
    <row r="2" spans="1:6" x14ac:dyDescent="0.6">
      <c r="A2" t="s">
        <v>112</v>
      </c>
      <c r="B2" t="s">
        <v>202</v>
      </c>
      <c r="C2" t="s">
        <v>203</v>
      </c>
      <c r="D2">
        <v>-33.93</v>
      </c>
      <c r="E2">
        <v>12.72</v>
      </c>
      <c r="F2">
        <v>-5.42</v>
      </c>
    </row>
    <row r="3" spans="1:6" x14ac:dyDescent="0.6">
      <c r="A3" t="s">
        <v>121</v>
      </c>
      <c r="B3" t="s">
        <v>202</v>
      </c>
      <c r="C3" t="s">
        <v>203</v>
      </c>
      <c r="D3">
        <v>-34.5</v>
      </c>
      <c r="E3">
        <v>12.48</v>
      </c>
      <c r="F3">
        <v>-6.07</v>
      </c>
    </row>
    <row r="4" spans="1:6" x14ac:dyDescent="0.6">
      <c r="A4" t="s">
        <v>204</v>
      </c>
      <c r="B4" t="s">
        <v>202</v>
      </c>
      <c r="C4" t="s">
        <v>203</v>
      </c>
      <c r="D4">
        <v>-34.53</v>
      </c>
      <c r="E4">
        <v>11.87</v>
      </c>
      <c r="F4">
        <v>-6.64</v>
      </c>
    </row>
    <row r="5" spans="1:6" x14ac:dyDescent="0.6">
      <c r="A5" t="s">
        <v>205</v>
      </c>
      <c r="B5" t="s">
        <v>202</v>
      </c>
      <c r="C5" t="s">
        <v>203</v>
      </c>
      <c r="D5">
        <v>-33.78</v>
      </c>
      <c r="E5">
        <v>11.97</v>
      </c>
      <c r="F5">
        <v>-5.68</v>
      </c>
    </row>
    <row r="6" spans="1:6" x14ac:dyDescent="0.6">
      <c r="A6" t="s">
        <v>119</v>
      </c>
      <c r="B6" t="s">
        <v>202</v>
      </c>
      <c r="C6" t="s">
        <v>203</v>
      </c>
      <c r="D6">
        <v>-33.369999999999997</v>
      </c>
      <c r="E6">
        <v>12.88</v>
      </c>
      <c r="F6">
        <v>-4.8899999999999997</v>
      </c>
    </row>
    <row r="7" spans="1:6" x14ac:dyDescent="0.6">
      <c r="A7" t="s">
        <v>115</v>
      </c>
      <c r="B7" t="s">
        <v>202</v>
      </c>
      <c r="C7" t="s">
        <v>203</v>
      </c>
      <c r="D7">
        <v>-34.799999999999997</v>
      </c>
      <c r="E7">
        <v>12.38</v>
      </c>
      <c r="F7">
        <v>-5.63</v>
      </c>
    </row>
    <row r="8" spans="1:6" x14ac:dyDescent="0.6">
      <c r="A8" t="s">
        <v>206</v>
      </c>
      <c r="B8" t="s">
        <v>138</v>
      </c>
      <c r="C8" t="s">
        <v>203</v>
      </c>
      <c r="D8">
        <v>-23.24</v>
      </c>
      <c r="E8">
        <v>11.57</v>
      </c>
      <c r="F8">
        <v>7.13</v>
      </c>
    </row>
    <row r="9" spans="1:6" x14ac:dyDescent="0.6">
      <c r="A9" t="s">
        <v>108</v>
      </c>
      <c r="B9" t="s">
        <v>138</v>
      </c>
      <c r="C9" t="s">
        <v>203</v>
      </c>
      <c r="D9">
        <v>-23.19</v>
      </c>
      <c r="E9">
        <v>11.72</v>
      </c>
      <c r="F9">
        <v>7.31</v>
      </c>
    </row>
    <row r="10" spans="1:6" x14ac:dyDescent="0.6">
      <c r="A10" t="s">
        <v>207</v>
      </c>
      <c r="B10" t="s">
        <v>138</v>
      </c>
      <c r="C10" t="s">
        <v>203</v>
      </c>
      <c r="D10">
        <v>-23.3</v>
      </c>
      <c r="E10">
        <v>11.74</v>
      </c>
      <c r="F10">
        <v>7.24</v>
      </c>
    </row>
    <row r="11" spans="1:6" x14ac:dyDescent="0.6">
      <c r="A11" t="s">
        <v>117</v>
      </c>
      <c r="B11" t="s">
        <v>138</v>
      </c>
      <c r="C11" t="s">
        <v>203</v>
      </c>
      <c r="D11">
        <v>-22.99</v>
      </c>
      <c r="E11">
        <v>11.55</v>
      </c>
      <c r="F11">
        <v>7.8</v>
      </c>
    </row>
    <row r="12" spans="1:6" x14ac:dyDescent="0.6">
      <c r="A12" t="s">
        <v>112</v>
      </c>
      <c r="B12" t="s">
        <v>202</v>
      </c>
      <c r="C12" t="s">
        <v>208</v>
      </c>
      <c r="D12">
        <v>-36.53</v>
      </c>
      <c r="E12">
        <v>11.29</v>
      </c>
      <c r="F12">
        <v>-5.04</v>
      </c>
    </row>
    <row r="13" spans="1:6" x14ac:dyDescent="0.6">
      <c r="A13" t="s">
        <v>121</v>
      </c>
      <c r="B13" t="s">
        <v>202</v>
      </c>
      <c r="C13" t="s">
        <v>208</v>
      </c>
      <c r="D13">
        <v>-36.51</v>
      </c>
      <c r="E13">
        <v>10.88</v>
      </c>
      <c r="F13">
        <v>-6.17</v>
      </c>
    </row>
    <row r="14" spans="1:6" x14ac:dyDescent="0.6">
      <c r="A14" t="s">
        <v>204</v>
      </c>
      <c r="B14" t="s">
        <v>202</v>
      </c>
      <c r="C14" t="s">
        <v>208</v>
      </c>
      <c r="D14">
        <v>-37.9</v>
      </c>
      <c r="E14">
        <v>10.77</v>
      </c>
      <c r="F14">
        <v>-6.22</v>
      </c>
    </row>
    <row r="15" spans="1:6" x14ac:dyDescent="0.6">
      <c r="A15" t="s">
        <v>205</v>
      </c>
      <c r="B15" t="s">
        <v>202</v>
      </c>
      <c r="C15" t="s">
        <v>208</v>
      </c>
      <c r="D15">
        <v>-35.369999999999997</v>
      </c>
      <c r="E15">
        <v>10.98</v>
      </c>
      <c r="F15">
        <v>-6.1</v>
      </c>
    </row>
    <row r="16" spans="1:6" x14ac:dyDescent="0.6">
      <c r="A16" t="s">
        <v>119</v>
      </c>
      <c r="B16" t="s">
        <v>202</v>
      </c>
      <c r="C16" t="s">
        <v>208</v>
      </c>
      <c r="D16">
        <v>-36.130000000000003</v>
      </c>
      <c r="E16">
        <v>11.02</v>
      </c>
      <c r="F16">
        <v>-5.54</v>
      </c>
    </row>
    <row r="17" spans="1:6" x14ac:dyDescent="0.6">
      <c r="A17" t="s">
        <v>115</v>
      </c>
      <c r="B17" t="s">
        <v>202</v>
      </c>
      <c r="C17" t="s">
        <v>208</v>
      </c>
      <c r="D17">
        <v>-36.58</v>
      </c>
      <c r="E17">
        <v>11.22</v>
      </c>
      <c r="F17">
        <v>-6.5</v>
      </c>
    </row>
    <row r="18" spans="1:6" x14ac:dyDescent="0.6">
      <c r="A18" t="s">
        <v>206</v>
      </c>
      <c r="B18" t="s">
        <v>138</v>
      </c>
      <c r="C18" t="s">
        <v>208</v>
      </c>
      <c r="D18">
        <v>-25.51</v>
      </c>
      <c r="E18">
        <v>10.130000000000001</v>
      </c>
      <c r="F18">
        <v>6.41</v>
      </c>
    </row>
    <row r="19" spans="1:6" x14ac:dyDescent="0.6">
      <c r="A19" t="s">
        <v>108</v>
      </c>
      <c r="B19" t="s">
        <v>138</v>
      </c>
      <c r="C19" t="s">
        <v>208</v>
      </c>
      <c r="D19">
        <v>-25.32</v>
      </c>
      <c r="E19">
        <v>9.86</v>
      </c>
      <c r="F19">
        <v>7.74</v>
      </c>
    </row>
    <row r="20" spans="1:6" x14ac:dyDescent="0.6">
      <c r="A20" t="s">
        <v>207</v>
      </c>
      <c r="B20" t="s">
        <v>138</v>
      </c>
      <c r="C20" t="s">
        <v>208</v>
      </c>
      <c r="D20">
        <v>-25.11</v>
      </c>
      <c r="E20">
        <v>9.9499999999999993</v>
      </c>
      <c r="F20">
        <v>5.98</v>
      </c>
    </row>
    <row r="21" spans="1:6" x14ac:dyDescent="0.6">
      <c r="A21" t="s">
        <v>117</v>
      </c>
      <c r="B21" t="s">
        <v>138</v>
      </c>
      <c r="C21" t="s">
        <v>208</v>
      </c>
      <c r="D21" t="s">
        <v>209</v>
      </c>
      <c r="E21" t="s">
        <v>209</v>
      </c>
      <c r="F21" t="s">
        <v>209</v>
      </c>
    </row>
    <row r="22" spans="1:6" x14ac:dyDescent="0.6">
      <c r="A22" t="s">
        <v>112</v>
      </c>
      <c r="B22" t="s">
        <v>202</v>
      </c>
      <c r="C22" t="s">
        <v>210</v>
      </c>
      <c r="D22">
        <v>-35.869999999999997</v>
      </c>
      <c r="E22">
        <v>8.65</v>
      </c>
      <c r="F22">
        <v>-5.29</v>
      </c>
    </row>
    <row r="23" spans="1:6" x14ac:dyDescent="0.6">
      <c r="A23" t="s">
        <v>121</v>
      </c>
      <c r="B23" t="s">
        <v>202</v>
      </c>
      <c r="C23" t="s">
        <v>210</v>
      </c>
      <c r="D23">
        <v>-36.19</v>
      </c>
      <c r="E23">
        <v>8.91</v>
      </c>
      <c r="F23">
        <v>-6.14</v>
      </c>
    </row>
    <row r="24" spans="1:6" x14ac:dyDescent="0.6">
      <c r="A24" t="s">
        <v>204</v>
      </c>
      <c r="B24" t="s">
        <v>202</v>
      </c>
      <c r="C24" t="s">
        <v>210</v>
      </c>
      <c r="D24">
        <v>-35.19</v>
      </c>
      <c r="E24">
        <v>8.6300000000000008</v>
      </c>
      <c r="F24">
        <v>-2.16</v>
      </c>
    </row>
    <row r="25" spans="1:6" x14ac:dyDescent="0.6">
      <c r="A25" t="s">
        <v>205</v>
      </c>
      <c r="B25" t="s">
        <v>202</v>
      </c>
      <c r="C25" t="s">
        <v>210</v>
      </c>
      <c r="D25">
        <v>-35.090000000000003</v>
      </c>
      <c r="E25">
        <v>8.83</v>
      </c>
      <c r="F25">
        <v>-5.49</v>
      </c>
    </row>
    <row r="26" spans="1:6" x14ac:dyDescent="0.6">
      <c r="A26" t="s">
        <v>119</v>
      </c>
      <c r="B26" t="s">
        <v>202</v>
      </c>
      <c r="C26" t="s">
        <v>210</v>
      </c>
      <c r="D26">
        <v>-35.159999999999997</v>
      </c>
      <c r="E26">
        <v>9.36</v>
      </c>
      <c r="F26">
        <v>-4.76</v>
      </c>
    </row>
    <row r="27" spans="1:6" x14ac:dyDescent="0.6">
      <c r="A27" t="s">
        <v>115</v>
      </c>
      <c r="B27" t="s">
        <v>202</v>
      </c>
      <c r="C27" t="s">
        <v>210</v>
      </c>
      <c r="D27">
        <v>-36.409999999999997</v>
      </c>
      <c r="E27">
        <v>10.57</v>
      </c>
      <c r="F27">
        <v>-5.93</v>
      </c>
    </row>
    <row r="28" spans="1:6" x14ac:dyDescent="0.6">
      <c r="A28" t="s">
        <v>206</v>
      </c>
      <c r="B28" t="s">
        <v>138</v>
      </c>
      <c r="C28" t="s">
        <v>210</v>
      </c>
      <c r="D28">
        <v>-28.25</v>
      </c>
      <c r="E28">
        <v>7.69</v>
      </c>
      <c r="F28">
        <v>2.82</v>
      </c>
    </row>
    <row r="29" spans="1:6" x14ac:dyDescent="0.6">
      <c r="A29" t="s">
        <v>108</v>
      </c>
      <c r="B29" t="s">
        <v>138</v>
      </c>
      <c r="C29" t="s">
        <v>210</v>
      </c>
      <c r="D29">
        <v>-27.26</v>
      </c>
      <c r="E29">
        <v>7.88</v>
      </c>
      <c r="F29">
        <v>3</v>
      </c>
    </row>
    <row r="30" spans="1:6" x14ac:dyDescent="0.6">
      <c r="A30" t="s">
        <v>207</v>
      </c>
      <c r="B30" t="s">
        <v>138</v>
      </c>
      <c r="C30" t="s">
        <v>210</v>
      </c>
      <c r="D30">
        <v>-26.5</v>
      </c>
      <c r="E30">
        <v>7.39</v>
      </c>
      <c r="F30">
        <v>3.99</v>
      </c>
    </row>
    <row r="31" spans="1:6" x14ac:dyDescent="0.6">
      <c r="A31" t="s">
        <v>117</v>
      </c>
      <c r="B31" t="s">
        <v>138</v>
      </c>
      <c r="C31" t="s">
        <v>210</v>
      </c>
      <c r="D31">
        <v>-28.66</v>
      </c>
      <c r="E31">
        <v>7.15</v>
      </c>
      <c r="F31">
        <v>1.1299999999999999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B43F-E5B9-4203-8688-CDC66CB269B8}">
  <dimension ref="A1:T19"/>
  <sheetViews>
    <sheetView topLeftCell="D1" workbookViewId="0">
      <selection activeCell="J14" activeCellId="2" sqref="D14:D19 H14:H19 J14:J19"/>
    </sheetView>
  </sheetViews>
  <sheetFormatPr defaultRowHeight="15.6" x14ac:dyDescent="0.6"/>
  <sheetData>
    <row r="1" spans="1:20" x14ac:dyDescent="0.6">
      <c r="B1" s="4" t="s">
        <v>79</v>
      </c>
      <c r="C1" s="5" t="s">
        <v>130</v>
      </c>
      <c r="D1" s="5" t="s">
        <v>142</v>
      </c>
      <c r="E1" s="5" t="s">
        <v>141</v>
      </c>
      <c r="F1" s="5" t="s">
        <v>129</v>
      </c>
      <c r="G1" s="20" t="s">
        <v>1</v>
      </c>
      <c r="H1" s="6" t="s">
        <v>3</v>
      </c>
      <c r="I1" s="11" t="s">
        <v>131</v>
      </c>
      <c r="J1" s="17" t="s">
        <v>133</v>
      </c>
      <c r="K1" s="13" t="s">
        <v>2</v>
      </c>
    </row>
    <row r="2" spans="1:20" x14ac:dyDescent="0.6">
      <c r="A2" t="s">
        <v>117</v>
      </c>
      <c r="B2" s="1" t="s">
        <v>127</v>
      </c>
      <c r="C2" s="15" t="s">
        <v>78</v>
      </c>
      <c r="D2" s="15">
        <v>200</v>
      </c>
      <c r="E2" s="15"/>
      <c r="F2" s="3" t="s">
        <v>138</v>
      </c>
      <c r="G2" s="8">
        <v>4.3450900000000001E-2</v>
      </c>
      <c r="H2" s="8">
        <v>6.2953000000000005E-5</v>
      </c>
      <c r="I2" s="12">
        <f t="shared" ref="I2:I3" si="0">((G2/0.044163)-1)*1000</f>
        <v>-16.124357493829677</v>
      </c>
      <c r="J2" s="18">
        <f>I2-(IMF!$F$9-IMF!$G$9)</f>
        <v>3.0373446097412113</v>
      </c>
      <c r="K2" s="13">
        <v>0.689613853</v>
      </c>
    </row>
    <row r="3" spans="1:20" x14ac:dyDescent="0.6">
      <c r="A3" t="s">
        <v>108</v>
      </c>
      <c r="B3" t="s">
        <v>124</v>
      </c>
      <c r="C3" s="14" t="s">
        <v>28</v>
      </c>
      <c r="D3" s="14">
        <v>600</v>
      </c>
      <c r="E3" s="14"/>
      <c r="F3" s="3" t="s">
        <v>138</v>
      </c>
      <c r="G3" s="7">
        <v>4.3512352999999997E-2</v>
      </c>
      <c r="H3" s="8">
        <v>7.9882999999999994E-5</v>
      </c>
      <c r="I3" s="12">
        <f t="shared" si="0"/>
        <v>-14.732853293481064</v>
      </c>
      <c r="J3" s="18">
        <f>I3-(IMF!$F$9-IMF!$G$9)</f>
        <v>4.4288488100898249</v>
      </c>
      <c r="K3" s="13">
        <v>0.87384488900000001</v>
      </c>
    </row>
    <row r="5" spans="1:20" x14ac:dyDescent="0.6">
      <c r="A5" t="s">
        <v>112</v>
      </c>
      <c r="B5" t="s">
        <v>125</v>
      </c>
      <c r="C5" s="15" t="s">
        <v>29</v>
      </c>
      <c r="D5" s="15">
        <v>500</v>
      </c>
      <c r="E5" s="15"/>
      <c r="F5" s="3" t="s">
        <v>140</v>
      </c>
      <c r="G5" s="7">
        <v>4.3071063E-2</v>
      </c>
      <c r="H5" s="8">
        <v>6.5506999999999995E-5</v>
      </c>
      <c r="I5" s="12">
        <f t="shared" ref="I5:I7" si="1">((G5/0.044163)-1)*1000</f>
        <v>-24.725154541131779</v>
      </c>
      <c r="J5" s="18">
        <f>I5-(IMF!$F$9-IMF!$G$9)</f>
        <v>-5.5634524375608905</v>
      </c>
      <c r="K5" s="13">
        <v>0.72392401100000003</v>
      </c>
      <c r="P5" t="s">
        <v>193</v>
      </c>
      <c r="Q5" t="s">
        <v>191</v>
      </c>
      <c r="R5" t="s">
        <v>194</v>
      </c>
      <c r="T5" t="s">
        <v>195</v>
      </c>
    </row>
    <row r="6" spans="1:20" x14ac:dyDescent="0.6">
      <c r="A6" t="s">
        <v>115</v>
      </c>
      <c r="B6" t="s">
        <v>126</v>
      </c>
      <c r="C6" s="14" t="s">
        <v>68</v>
      </c>
      <c r="D6" s="14">
        <v>600</v>
      </c>
      <c r="E6" s="14"/>
      <c r="F6" s="3" t="s">
        <v>140</v>
      </c>
      <c r="G6" s="7">
        <v>4.3061995999999998E-2</v>
      </c>
      <c r="H6" s="8">
        <v>6.9237000000000001E-5</v>
      </c>
      <c r="I6" s="12">
        <f t="shared" si="1"/>
        <v>-24.930462151574908</v>
      </c>
      <c r="J6" s="18">
        <f>I6-(IMF!$F$9-IMF!$G$9)</f>
        <v>-5.7687600480040189</v>
      </c>
      <c r="K6" s="13">
        <v>0.76530372599999996</v>
      </c>
      <c r="O6" t="s">
        <v>138</v>
      </c>
      <c r="P6" s="13">
        <f>AVERAGE(J2:J3)</f>
        <v>3.7330967099155181</v>
      </c>
      <c r="Q6" s="13">
        <f>STDEV(J2:J3)</f>
        <v>0.983942056116068</v>
      </c>
      <c r="R6">
        <f>COUNT(J2:J3)</f>
        <v>2</v>
      </c>
      <c r="T6" s="13">
        <f>P6-P7</f>
        <v>9.3313067499943294</v>
      </c>
    </row>
    <row r="7" spans="1:20" x14ac:dyDescent="0.6">
      <c r="A7" t="s">
        <v>121</v>
      </c>
      <c r="B7" t="s">
        <v>128</v>
      </c>
      <c r="C7" s="14" t="s">
        <v>102</v>
      </c>
      <c r="D7" s="14">
        <v>450</v>
      </c>
      <c r="E7" s="14"/>
      <c r="F7" s="3" t="s">
        <v>140</v>
      </c>
      <c r="G7" s="8">
        <v>4.3075525000000003E-2</v>
      </c>
      <c r="H7" s="8">
        <v>1.1339E-4</v>
      </c>
      <c r="I7" s="12">
        <f t="shared" si="1"/>
        <v>-24.624119738242413</v>
      </c>
      <c r="J7" s="18">
        <f>I7-(IMF!$F$9-IMF!$G$9)</f>
        <v>-5.4624176346715245</v>
      </c>
      <c r="K7" s="13"/>
      <c r="O7" t="s">
        <v>140</v>
      </c>
      <c r="P7" s="13">
        <f>AVERAGE(J5:J7)</f>
        <v>-5.5982100400788113</v>
      </c>
      <c r="Q7" s="13">
        <f>STDEV(J5:J7)</f>
        <v>0.15610088645228615</v>
      </c>
      <c r="R7">
        <f>COUNT(J5:J7)</f>
        <v>3</v>
      </c>
    </row>
    <row r="11" spans="1:20" x14ac:dyDescent="0.6">
      <c r="O11" t="s">
        <v>136</v>
      </c>
      <c r="P11" s="16" t="s">
        <v>137</v>
      </c>
      <c r="R11">
        <v>-3.4670000000000001</v>
      </c>
      <c r="T11">
        <f>R12-R11</f>
        <v>5.6769999999999996</v>
      </c>
    </row>
    <row r="12" spans="1:20" x14ac:dyDescent="0.6">
      <c r="O12" t="s">
        <v>138</v>
      </c>
      <c r="P12" s="16" t="s">
        <v>139</v>
      </c>
      <c r="R12">
        <v>2.21</v>
      </c>
    </row>
    <row r="14" spans="1:20" x14ac:dyDescent="0.6">
      <c r="C14" t="s">
        <v>196</v>
      </c>
      <c r="D14" t="s">
        <v>79</v>
      </c>
      <c r="E14" t="s">
        <v>211</v>
      </c>
      <c r="F14" t="s">
        <v>212</v>
      </c>
      <c r="G14" t="s">
        <v>213</v>
      </c>
      <c r="H14" t="s">
        <v>214</v>
      </c>
      <c r="I14" t="s">
        <v>215</v>
      </c>
      <c r="J14" t="s">
        <v>216</v>
      </c>
      <c r="K14" t="s">
        <v>217</v>
      </c>
    </row>
    <row r="15" spans="1:20" x14ac:dyDescent="0.6">
      <c r="C15" t="s">
        <v>117</v>
      </c>
      <c r="D15" s="1" t="s">
        <v>127</v>
      </c>
      <c r="E15" t="s">
        <v>138</v>
      </c>
      <c r="F15">
        <v>3.0373446097412113</v>
      </c>
      <c r="G15">
        <v>0.689613853</v>
      </c>
      <c r="H15">
        <v>7.8</v>
      </c>
      <c r="J15">
        <v>1.1299999999999999</v>
      </c>
    </row>
    <row r="16" spans="1:20" x14ac:dyDescent="0.6">
      <c r="C16" t="s">
        <v>108</v>
      </c>
      <c r="D16" t="s">
        <v>124</v>
      </c>
      <c r="E16" t="s">
        <v>138</v>
      </c>
      <c r="F16">
        <v>4.4288488100898249</v>
      </c>
      <c r="G16">
        <v>0.87384488900000001</v>
      </c>
      <c r="H16">
        <v>7.31</v>
      </c>
      <c r="J16">
        <v>3</v>
      </c>
    </row>
    <row r="17" spans="3:10" x14ac:dyDescent="0.6">
      <c r="C17" t="s">
        <v>112</v>
      </c>
      <c r="D17" t="s">
        <v>125</v>
      </c>
      <c r="E17" t="s">
        <v>202</v>
      </c>
      <c r="F17">
        <v>-5.5634524375608905</v>
      </c>
      <c r="G17">
        <v>0.72392401100000003</v>
      </c>
      <c r="H17">
        <v>-5.42</v>
      </c>
      <c r="J17">
        <v>-5.29</v>
      </c>
    </row>
    <row r="18" spans="3:10" x14ac:dyDescent="0.6">
      <c r="C18" t="s">
        <v>115</v>
      </c>
      <c r="D18" t="s">
        <v>126</v>
      </c>
      <c r="E18" t="s">
        <v>202</v>
      </c>
      <c r="F18">
        <v>-5.7687600480040189</v>
      </c>
      <c r="G18">
        <v>0.76530372599999996</v>
      </c>
      <c r="H18">
        <v>-5.63</v>
      </c>
      <c r="J18">
        <v>-5.93</v>
      </c>
    </row>
    <row r="19" spans="3:10" x14ac:dyDescent="0.6">
      <c r="C19" t="s">
        <v>121</v>
      </c>
      <c r="D19" t="s">
        <v>128</v>
      </c>
      <c r="E19" t="s">
        <v>202</v>
      </c>
      <c r="F19">
        <v>-5.4624176346715245</v>
      </c>
      <c r="H19">
        <v>-6.07</v>
      </c>
      <c r="J19">
        <v>-6.14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5EFB-0455-4E44-8FB5-A7F7332E57FD}">
  <sheetPr codeName="Sheet3"/>
  <dimension ref="A4:G22"/>
  <sheetViews>
    <sheetView workbookViewId="0">
      <selection activeCell="C15" sqref="C15:C16"/>
    </sheetView>
  </sheetViews>
  <sheetFormatPr defaultRowHeight="15.6" x14ac:dyDescent="0.6"/>
  <sheetData>
    <row r="4" spans="1:7" x14ac:dyDescent="0.6">
      <c r="A4" s="1" t="s">
        <v>127</v>
      </c>
      <c r="B4" s="15" t="s">
        <v>72</v>
      </c>
      <c r="C4" s="3" t="s">
        <v>134</v>
      </c>
      <c r="D4" s="7">
        <v>4.4109009999999997E-2</v>
      </c>
      <c r="E4" s="8">
        <v>5.5863999999999999E-5</v>
      </c>
      <c r="F4" s="12">
        <f t="shared" ref="F4" si="0">((D4/0.044163)-1)*1000</f>
        <v>-1.2225165862826959</v>
      </c>
    </row>
    <row r="5" spans="1:7" x14ac:dyDescent="0.6">
      <c r="A5" t="s">
        <v>128</v>
      </c>
      <c r="B5" s="14" t="s">
        <v>93</v>
      </c>
      <c r="C5" s="3" t="s">
        <v>134</v>
      </c>
      <c r="D5" s="8">
        <v>4.4135921000000002E-2</v>
      </c>
      <c r="E5" s="8">
        <v>5.6060999999999997E-5</v>
      </c>
      <c r="F5" s="12">
        <f t="shared" ref="F5:F7" si="1">((D5/0.044163)-1)*1000</f>
        <v>-0.61316033783931356</v>
      </c>
    </row>
    <row r="6" spans="1:7" x14ac:dyDescent="0.6">
      <c r="A6" t="s">
        <v>126</v>
      </c>
      <c r="B6" s="14" t="s">
        <v>56</v>
      </c>
      <c r="C6" s="3" t="s">
        <v>134</v>
      </c>
      <c r="D6" s="7">
        <v>4.4106753999999998E-2</v>
      </c>
      <c r="E6" s="8">
        <v>2.4355999999999999E-5</v>
      </c>
      <c r="F6" s="12">
        <f t="shared" si="1"/>
        <v>-1.2736000724589136</v>
      </c>
    </row>
    <row r="7" spans="1:7" x14ac:dyDescent="0.6">
      <c r="A7" t="s">
        <v>124</v>
      </c>
      <c r="B7" s="14" t="s">
        <v>16</v>
      </c>
      <c r="C7" s="3" t="s">
        <v>134</v>
      </c>
      <c r="D7" s="7">
        <v>4.4095097999999999E-2</v>
      </c>
      <c r="E7" s="8">
        <v>1.7507E-5</v>
      </c>
      <c r="F7" s="12">
        <f t="shared" si="1"/>
        <v>-1.5375314177026311</v>
      </c>
    </row>
    <row r="9" spans="1:7" x14ac:dyDescent="0.6">
      <c r="B9" s="4" t="s">
        <v>135</v>
      </c>
      <c r="F9" s="13">
        <f>AVERAGE(F2:F7)</f>
        <v>-1.1617021035708885</v>
      </c>
      <c r="G9">
        <v>18</v>
      </c>
    </row>
    <row r="10" spans="1:7" x14ac:dyDescent="0.6">
      <c r="B10" s="14" t="s">
        <v>191</v>
      </c>
      <c r="F10">
        <f>STDEV(F4:F7)</f>
        <v>0.39088160989461579</v>
      </c>
    </row>
    <row r="11" spans="1:7" x14ac:dyDescent="0.6">
      <c r="B11" s="14" t="s">
        <v>192</v>
      </c>
      <c r="F11">
        <f>F10/COUNT(F4:F7)</f>
        <v>9.7720402473653947E-2</v>
      </c>
    </row>
    <row r="15" spans="1:7" x14ac:dyDescent="0.6">
      <c r="B15" t="s">
        <v>136</v>
      </c>
      <c r="C15" s="16" t="s">
        <v>137</v>
      </c>
    </row>
    <row r="16" spans="1:7" x14ac:dyDescent="0.6">
      <c r="B16" t="s">
        <v>138</v>
      </c>
      <c r="C16" s="16" t="s">
        <v>139</v>
      </c>
    </row>
    <row r="18" spans="1:2" x14ac:dyDescent="0.6">
      <c r="B18" s="29" t="s">
        <v>188</v>
      </c>
    </row>
    <row r="19" spans="1:2" x14ac:dyDescent="0.6">
      <c r="B19" s="29" t="s">
        <v>189</v>
      </c>
    </row>
    <row r="21" spans="1:2" x14ac:dyDescent="0.6">
      <c r="A21" t="s">
        <v>190</v>
      </c>
    </row>
    <row r="22" spans="1:2" x14ac:dyDescent="0.6">
      <c r="A22">
        <v>0.97880350721420639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BCCC-C101-4D90-A7E1-89AE2CFFEAE8}">
  <dimension ref="A1:C6"/>
  <sheetViews>
    <sheetView workbookViewId="0">
      <selection activeCell="D11" sqref="D11"/>
    </sheetView>
  </sheetViews>
  <sheetFormatPr defaultRowHeight="15.6" x14ac:dyDescent="0.6"/>
  <sheetData>
    <row r="1" spans="1:3" x14ac:dyDescent="0.6">
      <c r="A1" t="s">
        <v>79</v>
      </c>
      <c r="B1" t="s">
        <v>203</v>
      </c>
      <c r="C1" t="s">
        <v>210</v>
      </c>
    </row>
    <row r="2" spans="1:3" x14ac:dyDescent="0.6">
      <c r="A2" s="1" t="s">
        <v>127</v>
      </c>
      <c r="B2">
        <v>7.8</v>
      </c>
      <c r="C2">
        <v>1.1299999999999999</v>
      </c>
    </row>
    <row r="3" spans="1:3" x14ac:dyDescent="0.6">
      <c r="A3" t="s">
        <v>124</v>
      </c>
      <c r="B3">
        <v>7.31</v>
      </c>
      <c r="C3">
        <v>3</v>
      </c>
    </row>
    <row r="4" spans="1:3" x14ac:dyDescent="0.6">
      <c r="A4" t="s">
        <v>125</v>
      </c>
      <c r="B4">
        <v>-5.42</v>
      </c>
      <c r="C4">
        <v>-5.29</v>
      </c>
    </row>
    <row r="5" spans="1:3" x14ac:dyDescent="0.6">
      <c r="A5" t="s">
        <v>126</v>
      </c>
      <c r="B5">
        <v>-5.63</v>
      </c>
      <c r="C5">
        <v>-5.93</v>
      </c>
    </row>
    <row r="6" spans="1:3" x14ac:dyDescent="0.6">
      <c r="A6" t="s">
        <v>128</v>
      </c>
      <c r="B6">
        <v>-6.07</v>
      </c>
      <c r="C6">
        <v>-6.14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F758-EABA-41A0-A97E-68331836ECD4}">
  <sheetPr codeName="Sheet4"/>
  <dimension ref="A1:I41"/>
  <sheetViews>
    <sheetView workbookViewId="0">
      <selection activeCell="C27" sqref="C27"/>
    </sheetView>
  </sheetViews>
  <sheetFormatPr defaultRowHeight="15.6" x14ac:dyDescent="0.6"/>
  <cols>
    <col min="5" max="5" width="8.69921875" customWidth="1"/>
    <col min="7" max="9" width="8.796875" style="13"/>
  </cols>
  <sheetData>
    <row r="1" spans="1:9" x14ac:dyDescent="0.6">
      <c r="A1" t="s">
        <v>0</v>
      </c>
      <c r="B1" t="s">
        <v>143</v>
      </c>
      <c r="C1" t="s">
        <v>3</v>
      </c>
      <c r="D1" t="s">
        <v>144</v>
      </c>
      <c r="E1" t="s">
        <v>4</v>
      </c>
      <c r="G1" s="11" t="s">
        <v>131</v>
      </c>
      <c r="H1" s="11" t="s">
        <v>132</v>
      </c>
      <c r="I1" s="11" t="s">
        <v>133</v>
      </c>
    </row>
    <row r="2" spans="1:9" x14ac:dyDescent="0.6">
      <c r="A2" t="s">
        <v>145</v>
      </c>
      <c r="B2">
        <v>4.4475921000000002E-2</v>
      </c>
      <c r="C2">
        <v>4.5603999999999999E-5</v>
      </c>
      <c r="D2">
        <v>9.7581356110000002</v>
      </c>
      <c r="E2">
        <v>1.0253746509999999</v>
      </c>
      <c r="G2" s="13">
        <f>((B2/0.044163)-1)*1000</f>
        <v>7.085592011412345</v>
      </c>
      <c r="I2" s="13">
        <f>G2-(IMF!$F$9-IMF!$G$9)</f>
        <v>26.247294114983234</v>
      </c>
    </row>
    <row r="3" spans="1:9" x14ac:dyDescent="0.6">
      <c r="A3" t="s">
        <v>146</v>
      </c>
      <c r="B3">
        <v>4.4223105999999998E-2</v>
      </c>
      <c r="C3">
        <v>4.0330000000000002E-5</v>
      </c>
      <c r="D3">
        <v>4.0183378559999996</v>
      </c>
      <c r="E3">
        <v>0.91196616699999999</v>
      </c>
      <c r="G3" s="13">
        <f t="shared" ref="G3:G41" si="0">((B3/0.044163)-1)*1000</f>
        <v>1.3610035550120081</v>
      </c>
      <c r="I3" s="13">
        <f>G3-(IMF!$F$9-IMF!$G$9)</f>
        <v>20.522705658582897</v>
      </c>
    </row>
    <row r="4" spans="1:9" x14ac:dyDescent="0.6">
      <c r="A4" t="s">
        <v>147</v>
      </c>
      <c r="B4">
        <v>4.4510582999999999E-2</v>
      </c>
      <c r="C4">
        <v>5.0575999999999998E-5</v>
      </c>
      <c r="D4">
        <v>10.545076237</v>
      </c>
      <c r="E4">
        <v>1.1362759979999999</v>
      </c>
      <c r="G4" s="13">
        <f t="shared" si="0"/>
        <v>7.8704571700292103</v>
      </c>
      <c r="I4" s="13">
        <f>G4-(IMF!$F$9-IMF!$G$9)</f>
        <v>27.032159273600101</v>
      </c>
    </row>
    <row r="5" spans="1:9" x14ac:dyDescent="0.6">
      <c r="A5" t="s">
        <v>148</v>
      </c>
      <c r="B5">
        <v>4.4334411999999997E-2</v>
      </c>
      <c r="C5">
        <v>2.5822000000000001E-5</v>
      </c>
      <c r="D5">
        <v>6.5453812730000003</v>
      </c>
      <c r="E5">
        <v>0.58243789999999995</v>
      </c>
      <c r="G5" s="13">
        <f t="shared" si="0"/>
        <v>3.8813486402644592</v>
      </c>
      <c r="I5" s="13">
        <f>G5-(IMF!$F$9-IMF!$G$9)</f>
        <v>23.043050743835348</v>
      </c>
    </row>
    <row r="6" spans="1:9" x14ac:dyDescent="0.6">
      <c r="A6" t="s">
        <v>149</v>
      </c>
      <c r="B6">
        <v>4.4243385000000003E-2</v>
      </c>
      <c r="C6">
        <v>3.7719000000000003E-5</v>
      </c>
      <c r="D6">
        <v>4.4787469919999996</v>
      </c>
      <c r="E6">
        <v>0.85253696000000001</v>
      </c>
      <c r="G6" s="13">
        <f t="shared" si="0"/>
        <v>1.8201888458664328</v>
      </c>
      <c r="I6" s="13">
        <f>G6-(IMF!$F$9-IMF!$G$9)</f>
        <v>20.981890949437322</v>
      </c>
    </row>
    <row r="7" spans="1:9" x14ac:dyDescent="0.6">
      <c r="A7" t="s">
        <v>150</v>
      </c>
      <c r="B7">
        <v>4.4201128999999999E-2</v>
      </c>
      <c r="C7">
        <v>2.6047E-5</v>
      </c>
      <c r="D7">
        <v>3.5193958529999998</v>
      </c>
      <c r="E7">
        <v>0.589282843</v>
      </c>
      <c r="G7" s="13">
        <f t="shared" si="0"/>
        <v>0.86336978918999385</v>
      </c>
      <c r="I7" s="13">
        <f>G7-(IMF!$F$9-IMF!$G$9)</f>
        <v>20.025071892760884</v>
      </c>
    </row>
    <row r="8" spans="1:9" x14ac:dyDescent="0.6">
      <c r="A8" t="s">
        <v>151</v>
      </c>
      <c r="B8">
        <v>4.4358924000000001E-2</v>
      </c>
      <c r="C8">
        <v>3.9821999999999999E-5</v>
      </c>
      <c r="D8">
        <v>7.1018834829999999</v>
      </c>
      <c r="E8">
        <v>0.89772280000000004</v>
      </c>
      <c r="G8" s="13">
        <f t="shared" si="0"/>
        <v>4.4363833978668943</v>
      </c>
      <c r="I8" s="13">
        <f>G8-(IMF!$F$9-IMF!$G$9)</f>
        <v>23.598085501437783</v>
      </c>
    </row>
    <row r="9" spans="1:9" x14ac:dyDescent="0.6">
      <c r="A9" t="s">
        <v>152</v>
      </c>
      <c r="B9">
        <v>4.4413689999999999E-2</v>
      </c>
      <c r="C9">
        <v>3.4193999999999998E-5</v>
      </c>
      <c r="D9">
        <v>8.3452627180000007</v>
      </c>
      <c r="E9">
        <v>0.76990671899999996</v>
      </c>
      <c r="G9" s="13">
        <f t="shared" si="0"/>
        <v>5.6764712542172191</v>
      </c>
      <c r="I9" s="13">
        <f>G9-(IMF!$F$9-IMF!$G$9)</f>
        <v>24.838173357788108</v>
      </c>
    </row>
    <row r="10" spans="1:9" x14ac:dyDescent="0.6">
      <c r="A10" t="s">
        <v>153</v>
      </c>
      <c r="B10">
        <v>4.3581889999999998E-2</v>
      </c>
      <c r="C10">
        <v>3.9270999999999997E-5</v>
      </c>
      <c r="D10">
        <v>-10.539493802999999</v>
      </c>
      <c r="E10">
        <v>0.90108666599999998</v>
      </c>
      <c r="G10" s="13">
        <f t="shared" si="0"/>
        <v>-13.158299934334261</v>
      </c>
      <c r="I10" s="13">
        <f>G10-(IMF!$F$9-IMF!$G$9)</f>
        <v>6.0034021692366277</v>
      </c>
    </row>
    <row r="11" spans="1:9" x14ac:dyDescent="0.6">
      <c r="A11" t="s">
        <v>154</v>
      </c>
      <c r="B11">
        <v>4.3585649999999997E-2</v>
      </c>
      <c r="C11">
        <v>3.6253E-5</v>
      </c>
      <c r="D11">
        <v>-10.454116435</v>
      </c>
      <c r="E11">
        <v>0.83176477199999999</v>
      </c>
      <c r="G11" s="13">
        <f t="shared" si="0"/>
        <v>-13.073160790707195</v>
      </c>
      <c r="I11" s="13">
        <f>G11-(IMF!$F$9-IMF!$G$9)</f>
        <v>6.0885413128636934</v>
      </c>
    </row>
    <row r="12" spans="1:9" x14ac:dyDescent="0.6">
      <c r="A12" t="s">
        <v>155</v>
      </c>
      <c r="B12">
        <v>4.3636526000000002E-2</v>
      </c>
      <c r="C12">
        <v>3.7038E-5</v>
      </c>
      <c r="D12">
        <v>-9.2990509340000003</v>
      </c>
      <c r="E12">
        <v>0.84878474699999995</v>
      </c>
      <c r="G12" s="13">
        <f t="shared" si="0"/>
        <v>-11.921155718587983</v>
      </c>
      <c r="I12" s="13">
        <f>G12-(IMF!$F$9-IMF!$G$9)</f>
        <v>7.2405463849829061</v>
      </c>
    </row>
    <row r="13" spans="1:9" x14ac:dyDescent="0.6">
      <c r="A13" t="s">
        <v>156</v>
      </c>
      <c r="B13">
        <v>4.3655231000000003E-2</v>
      </c>
      <c r="C13">
        <v>3.8801999999999999E-5</v>
      </c>
      <c r="D13">
        <v>-8.8743883179999994</v>
      </c>
      <c r="E13">
        <v>0.88882019099999998</v>
      </c>
      <c r="G13" s="13">
        <f t="shared" si="0"/>
        <v>-11.497611122432749</v>
      </c>
      <c r="I13" s="13">
        <f>G13-(IMF!$F$9-IMF!$G$9)</f>
        <v>7.6640909811381395</v>
      </c>
    </row>
    <row r="14" spans="1:9" x14ac:dyDescent="0.6">
      <c r="A14" t="s">
        <v>157</v>
      </c>
      <c r="B14">
        <v>4.3599702999999997E-2</v>
      </c>
      <c r="C14">
        <v>3.5883999999999997E-5</v>
      </c>
      <c r="D14">
        <v>-10.135072936</v>
      </c>
      <c r="E14">
        <v>0.82302703499999996</v>
      </c>
      <c r="G14" s="13">
        <f t="shared" si="0"/>
        <v>-12.754953241401301</v>
      </c>
      <c r="I14" s="13">
        <f>G14-(IMF!$F$9-IMF!$G$9)</f>
        <v>6.4067488621695876</v>
      </c>
    </row>
    <row r="15" spans="1:9" x14ac:dyDescent="0.6">
      <c r="A15" t="s">
        <v>158</v>
      </c>
      <c r="B15">
        <v>4.3611826999999999E-2</v>
      </c>
      <c r="C15">
        <v>4.0704000000000002E-5</v>
      </c>
      <c r="D15">
        <v>-9.8598025820000004</v>
      </c>
      <c r="E15">
        <v>0.93331378099999995</v>
      </c>
      <c r="G15" s="13">
        <f t="shared" si="0"/>
        <v>-12.480424789982569</v>
      </c>
      <c r="I15" s="13">
        <f>G15-(IMF!$F$9-IMF!$G$9)</f>
        <v>6.6812773135883194</v>
      </c>
    </row>
    <row r="16" spans="1:9" x14ac:dyDescent="0.6">
      <c r="A16" t="s">
        <v>159</v>
      </c>
      <c r="B16">
        <v>4.3649611999999997E-2</v>
      </c>
      <c r="C16">
        <v>3.5794000000000003E-5</v>
      </c>
      <c r="D16">
        <v>-9.0019697920000006</v>
      </c>
      <c r="E16">
        <v>0.82003408099999997</v>
      </c>
      <c r="G16" s="13">
        <f t="shared" si="0"/>
        <v>-11.624844326698858</v>
      </c>
      <c r="I16" s="13">
        <f>G16-(IMF!$F$9-IMF!$G$9)</f>
        <v>7.5368577768720311</v>
      </c>
    </row>
    <row r="17" spans="1:9" x14ac:dyDescent="0.6">
      <c r="A17" t="s">
        <v>160</v>
      </c>
      <c r="B17">
        <v>4.3616843000000002E-2</v>
      </c>
      <c r="C17">
        <v>3.9004000000000001E-5</v>
      </c>
      <c r="D17">
        <v>-9.7459202430000005</v>
      </c>
      <c r="E17">
        <v>0.89423919100000004</v>
      </c>
      <c r="G17" s="13">
        <f t="shared" si="0"/>
        <v>-12.366845549441784</v>
      </c>
      <c r="I17" s="13">
        <f>G17-(IMF!$F$9-IMF!$G$9)</f>
        <v>6.7948565541291046</v>
      </c>
    </row>
    <row r="18" spans="1:9" x14ac:dyDescent="0.6">
      <c r="A18" t="s">
        <v>161</v>
      </c>
      <c r="B18">
        <v>4.3628013E-2</v>
      </c>
      <c r="C18">
        <v>3.3831999999999997E-5</v>
      </c>
      <c r="D18">
        <v>-9.4923414899999994</v>
      </c>
      <c r="E18">
        <v>0.77545487899999999</v>
      </c>
      <c r="G18" s="13">
        <f t="shared" si="0"/>
        <v>-12.113918891379694</v>
      </c>
      <c r="I18" s="13">
        <f>G18-(IMF!$F$9-IMF!$G$9)</f>
        <v>7.0477832121911952</v>
      </c>
    </row>
    <row r="19" spans="1:9" x14ac:dyDescent="0.6">
      <c r="A19" t="s">
        <v>162</v>
      </c>
      <c r="B19">
        <v>4.3691368000000001E-2</v>
      </c>
      <c r="C19">
        <v>3.1438E-5</v>
      </c>
      <c r="D19">
        <v>-8.0539510950000004</v>
      </c>
      <c r="E19">
        <v>0.71954307200000001</v>
      </c>
      <c r="G19" s="13">
        <f t="shared" si="0"/>
        <v>-10.679346964653668</v>
      </c>
      <c r="I19" s="13">
        <f>G19-(IMF!$F$9-IMF!$G$9)</f>
        <v>8.4823551389172209</v>
      </c>
    </row>
    <row r="20" spans="1:9" x14ac:dyDescent="0.6">
      <c r="A20" t="s">
        <v>163</v>
      </c>
      <c r="B20">
        <v>4.3668079999999998E-2</v>
      </c>
      <c r="C20">
        <v>2.5819000000000001E-5</v>
      </c>
      <c r="D20">
        <v>-8.5826664019999992</v>
      </c>
      <c r="E20">
        <v>0.59125947599999995</v>
      </c>
      <c r="G20" s="13">
        <f t="shared" si="0"/>
        <v>-11.206666213798954</v>
      </c>
      <c r="I20" s="13">
        <f>G20-(IMF!$F$9-IMF!$G$9)</f>
        <v>7.9550358897719349</v>
      </c>
    </row>
    <row r="21" spans="1:9" x14ac:dyDescent="0.6">
      <c r="A21" t="s">
        <v>164</v>
      </c>
      <c r="B21">
        <v>4.3501521000000001E-2</v>
      </c>
      <c r="C21">
        <v>2.6461E-5</v>
      </c>
      <c r="D21">
        <v>-12.364134226999999</v>
      </c>
      <c r="E21">
        <v>0.60827110399999995</v>
      </c>
      <c r="G21" s="13">
        <f t="shared" si="0"/>
        <v>-14.97812648597241</v>
      </c>
      <c r="I21" s="13">
        <f>G21-(IMF!$F$9-IMF!$G$9)</f>
        <v>4.1835756175984784</v>
      </c>
    </row>
    <row r="22" spans="1:9" x14ac:dyDescent="0.6">
      <c r="A22" t="s">
        <v>165</v>
      </c>
      <c r="B22">
        <v>4.3692020999999998E-2</v>
      </c>
      <c r="C22">
        <v>3.1612999999999997E-5</v>
      </c>
      <c r="D22">
        <v>-8.0391362930000003</v>
      </c>
      <c r="E22">
        <v>0.72354442299999999</v>
      </c>
      <c r="G22" s="13">
        <f t="shared" si="0"/>
        <v>-10.664560831465275</v>
      </c>
      <c r="I22" s="13">
        <f>G22-(IMF!$F$9-IMF!$G$9)</f>
        <v>8.4971412721056137</v>
      </c>
    </row>
    <row r="23" spans="1:9" x14ac:dyDescent="0.6">
      <c r="A23" t="s">
        <v>166</v>
      </c>
      <c r="B23">
        <v>4.4400411000000001E-2</v>
      </c>
      <c r="C23">
        <v>2.3717E-5</v>
      </c>
      <c r="D23">
        <v>8.0437862199999994</v>
      </c>
      <c r="E23">
        <v>0.53416919299999999</v>
      </c>
      <c r="G23" s="13">
        <f t="shared" si="0"/>
        <v>5.3757896882005163</v>
      </c>
      <c r="I23" s="13">
        <f>G23-(IMF!$F$9-IMF!$G$9)</f>
        <v>24.537491791771405</v>
      </c>
    </row>
    <row r="24" spans="1:9" x14ac:dyDescent="0.6">
      <c r="A24" t="s">
        <v>167</v>
      </c>
      <c r="B24">
        <v>4.4329177999999997E-2</v>
      </c>
      <c r="C24">
        <v>3.0969000000000001E-5</v>
      </c>
      <c r="D24">
        <v>6.4265494470000002</v>
      </c>
      <c r="E24">
        <v>0.69861983400000005</v>
      </c>
      <c r="G24" s="13">
        <f t="shared" si="0"/>
        <v>3.7628331408643412</v>
      </c>
      <c r="I24" s="13">
        <f>G24-(IMF!$F$9-IMF!$G$9)</f>
        <v>22.92453524443523</v>
      </c>
    </row>
    <row r="25" spans="1:9" x14ac:dyDescent="0.6">
      <c r="A25" t="s">
        <v>168</v>
      </c>
      <c r="B25">
        <v>4.4316744999999998E-2</v>
      </c>
      <c r="C25">
        <v>3.0960000000000002E-5</v>
      </c>
      <c r="D25">
        <v>6.14427067</v>
      </c>
      <c r="E25">
        <v>0.69859751999999997</v>
      </c>
      <c r="G25" s="13">
        <f t="shared" si="0"/>
        <v>3.481307882163831</v>
      </c>
      <c r="I25" s="13">
        <f>G25-(IMF!$F$9-IMF!$G$9)</f>
        <v>22.643009985734722</v>
      </c>
    </row>
    <row r="26" spans="1:9" x14ac:dyDescent="0.6">
      <c r="A26" t="s">
        <v>169</v>
      </c>
      <c r="B26">
        <v>4.4311848000000001E-2</v>
      </c>
      <c r="C26">
        <v>3.1829999999999998E-5</v>
      </c>
      <c r="D26">
        <v>6.0331004400000001</v>
      </c>
      <c r="E26">
        <v>0.71831384700000001</v>
      </c>
      <c r="G26" s="13">
        <f t="shared" si="0"/>
        <v>3.3704232049454053</v>
      </c>
      <c r="I26" s="13">
        <f>G26-(IMF!$F$9-IMF!$G$9)</f>
        <v>22.532125308516292</v>
      </c>
    </row>
    <row r="27" spans="1:9" x14ac:dyDescent="0.6">
      <c r="A27" t="s">
        <v>170</v>
      </c>
      <c r="B27">
        <v>4.3792356999999997E-2</v>
      </c>
      <c r="C27">
        <v>2.6478999999999998E-5</v>
      </c>
      <c r="D27">
        <v>-5.7611607840000003</v>
      </c>
      <c r="E27">
        <v>0.604646409</v>
      </c>
      <c r="G27" s="13">
        <f t="shared" si="0"/>
        <v>-8.3926137264226384</v>
      </c>
      <c r="I27" s="13">
        <f>G27-(IMF!$F$9-IMF!$G$9)</f>
        <v>10.76908837714825</v>
      </c>
    </row>
    <row r="28" spans="1:9" x14ac:dyDescent="0.6">
      <c r="A28" t="s">
        <v>170</v>
      </c>
      <c r="B28">
        <v>4.3589609000000001E-2</v>
      </c>
      <c r="C28">
        <v>4.8185E-5</v>
      </c>
      <c r="D28">
        <v>-10.36423364</v>
      </c>
      <c r="E28">
        <v>1.1054339019999999</v>
      </c>
      <c r="G28" s="13">
        <f t="shared" si="0"/>
        <v>-12.983515612616902</v>
      </c>
      <c r="I28" s="13">
        <f>G28-(IMF!$F$9-IMF!$G$9)</f>
        <v>6.178186490953987</v>
      </c>
    </row>
    <row r="29" spans="1:9" x14ac:dyDescent="0.6">
      <c r="A29" t="s">
        <v>171</v>
      </c>
      <c r="B29">
        <v>4.3723568999999997E-2</v>
      </c>
      <c r="C29">
        <v>3.1848999999999999E-5</v>
      </c>
      <c r="D29">
        <v>-7.3228830919999996</v>
      </c>
      <c r="E29">
        <v>0.72841105500000003</v>
      </c>
      <c r="G29" s="13">
        <f t="shared" si="0"/>
        <v>-9.9502071870118947</v>
      </c>
      <c r="I29" s="13">
        <f>G29-(IMF!$F$9-IMF!$G$9)</f>
        <v>9.2114949165589941</v>
      </c>
    </row>
    <row r="30" spans="1:9" x14ac:dyDescent="0.6">
      <c r="A30" t="s">
        <v>172</v>
      </c>
      <c r="B30">
        <v>4.3743293000000003E-2</v>
      </c>
      <c r="C30">
        <v>3.4400999999999998E-5</v>
      </c>
      <c r="D30">
        <v>-6.8750765850000004</v>
      </c>
      <c r="E30">
        <v>0.78643941299999998</v>
      </c>
      <c r="G30" s="13">
        <f t="shared" si="0"/>
        <v>-9.5035889771980528</v>
      </c>
      <c r="I30" s="13">
        <f>G30-(IMF!$F$9-IMF!$G$9)</f>
        <v>9.6581131263728359</v>
      </c>
    </row>
    <row r="31" spans="1:9" x14ac:dyDescent="0.6">
      <c r="A31" t="s">
        <v>173</v>
      </c>
      <c r="B31">
        <v>4.3740136999999998E-2</v>
      </c>
      <c r="C31">
        <v>4.4174000000000001E-5</v>
      </c>
      <c r="D31">
        <v>-6.9467274200000002</v>
      </c>
      <c r="E31">
        <v>1.009913018</v>
      </c>
      <c r="G31" s="13">
        <f t="shared" si="0"/>
        <v>-9.5750515137106298</v>
      </c>
      <c r="I31" s="13">
        <f>G31-(IMF!$F$9-IMF!$G$9)</f>
        <v>9.586650589860259</v>
      </c>
    </row>
    <row r="32" spans="1:9" x14ac:dyDescent="0.6">
      <c r="A32" t="s">
        <v>174</v>
      </c>
      <c r="B32">
        <v>4.4388075999999999E-2</v>
      </c>
      <c r="C32">
        <v>4.2514E-5</v>
      </c>
      <c r="D32">
        <v>7.7637310429999999</v>
      </c>
      <c r="E32">
        <v>0.95776907700000002</v>
      </c>
      <c r="G32" s="13">
        <f t="shared" si="0"/>
        <v>5.0964834816473736</v>
      </c>
      <c r="I32" s="13">
        <f>G32-(IMF!$F$9-IMF!$G$9)</f>
        <v>24.258185585218264</v>
      </c>
    </row>
    <row r="33" spans="1:9" x14ac:dyDescent="0.6">
      <c r="A33" t="s">
        <v>175</v>
      </c>
      <c r="B33">
        <v>4.4357200999999999E-2</v>
      </c>
      <c r="C33">
        <v>3.4635999999999998E-5</v>
      </c>
      <c r="D33">
        <v>7.062778389</v>
      </c>
      <c r="E33">
        <v>0.78084259600000006</v>
      </c>
      <c r="G33" s="13">
        <f t="shared" si="0"/>
        <v>4.397368838167548</v>
      </c>
      <c r="I33" s="13">
        <f>G33-(IMF!$F$9-IMF!$G$9)</f>
        <v>23.559070941738437</v>
      </c>
    </row>
    <row r="34" spans="1:9" x14ac:dyDescent="0.6">
      <c r="A34" t="s">
        <v>176</v>
      </c>
      <c r="B34">
        <v>4.4359199000000002E-2</v>
      </c>
      <c r="C34">
        <v>5.0606000000000003E-5</v>
      </c>
      <c r="D34">
        <v>7.1081236649999999</v>
      </c>
      <c r="E34">
        <v>1.140834202</v>
      </c>
      <c r="G34" s="13">
        <f t="shared" si="0"/>
        <v>4.4426103299142206</v>
      </c>
      <c r="I34" s="13">
        <f>G34-(IMF!$F$9-IMF!$G$9)</f>
        <v>23.604312433485109</v>
      </c>
    </row>
    <row r="35" spans="1:9" x14ac:dyDescent="0.6">
      <c r="A35" t="s">
        <v>177</v>
      </c>
      <c r="B35">
        <v>4.4482551000000002E-2</v>
      </c>
      <c r="C35">
        <v>4.4427E-5</v>
      </c>
      <c r="D35">
        <v>9.9086428570000002</v>
      </c>
      <c r="E35">
        <v>0.99874246300000002</v>
      </c>
      <c r="G35" s="13">
        <f t="shared" si="0"/>
        <v>7.2357176822226421</v>
      </c>
      <c r="I35" s="13">
        <f>G35-(IMF!$F$9-IMF!$G$9)</f>
        <v>26.397419785793531</v>
      </c>
    </row>
    <row r="36" spans="1:9" x14ac:dyDescent="0.6">
      <c r="A36" t="s">
        <v>178</v>
      </c>
      <c r="B36">
        <v>4.4407812999999997E-2</v>
      </c>
      <c r="C36">
        <v>3.4613000000000002E-5</v>
      </c>
      <c r="D36">
        <v>8.2118295900000007</v>
      </c>
      <c r="E36">
        <v>0.77943397999999997</v>
      </c>
      <c r="G36" s="13">
        <f t="shared" si="0"/>
        <v>5.5433960555215656</v>
      </c>
      <c r="I36" s="13">
        <f>G36-(IMF!$F$9-IMF!$G$9)</f>
        <v>24.705098159092454</v>
      </c>
    </row>
    <row r="37" spans="1:9" x14ac:dyDescent="0.6">
      <c r="A37" t="s">
        <v>179</v>
      </c>
      <c r="B37">
        <v>4.4445027999999998E-2</v>
      </c>
      <c r="C37">
        <v>4.4129999999999999E-5</v>
      </c>
      <c r="D37">
        <v>9.0567488909999998</v>
      </c>
      <c r="E37">
        <v>0.99291879400000005</v>
      </c>
      <c r="G37" s="13">
        <f t="shared" si="0"/>
        <v>6.3860697869255745</v>
      </c>
      <c r="I37" s="13">
        <f>G37-(IMF!$F$9-IMF!$G$9)</f>
        <v>25.547771890496463</v>
      </c>
    </row>
    <row r="38" spans="1:9" x14ac:dyDescent="0.6">
      <c r="A38" t="s">
        <v>180</v>
      </c>
      <c r="B38">
        <v>4.4465064999999998E-2</v>
      </c>
      <c r="C38">
        <v>3.8988E-5</v>
      </c>
      <c r="D38">
        <v>9.5116706180000001</v>
      </c>
      <c r="E38">
        <v>0.87682772200000003</v>
      </c>
      <c r="G38" s="13">
        <f t="shared" si="0"/>
        <v>6.8397753775784054</v>
      </c>
      <c r="I38" s="13">
        <f>G38-(IMF!$F$9-IMF!$G$9)</f>
        <v>26.001477481149294</v>
      </c>
    </row>
    <row r="39" spans="1:9" x14ac:dyDescent="0.6">
      <c r="A39" t="s">
        <v>181</v>
      </c>
      <c r="B39">
        <v>4.4431593999999998E-2</v>
      </c>
      <c r="C39">
        <v>4.1403999999999999E-5</v>
      </c>
      <c r="D39">
        <v>8.7517605090000004</v>
      </c>
      <c r="E39">
        <v>0.93185032000000001</v>
      </c>
      <c r="G39" s="13">
        <f t="shared" si="0"/>
        <v>6.0818784955731786</v>
      </c>
      <c r="I39" s="13">
        <f>G39-(IMF!$F$9-IMF!$G$9)</f>
        <v>25.243580599144067</v>
      </c>
    </row>
    <row r="40" spans="1:9" x14ac:dyDescent="0.6">
      <c r="A40" t="s">
        <v>182</v>
      </c>
      <c r="B40">
        <v>4.4477850999999999E-2</v>
      </c>
      <c r="C40">
        <v>3.0825999999999999E-5</v>
      </c>
      <c r="D40">
        <v>9.8019440549999999</v>
      </c>
      <c r="E40">
        <v>0.69306202800000005</v>
      </c>
      <c r="G40" s="13">
        <f t="shared" si="0"/>
        <v>7.1292937526887812</v>
      </c>
      <c r="I40" s="13">
        <f>G40-(IMF!$F$9-IMF!$G$9)</f>
        <v>26.29099585625967</v>
      </c>
    </row>
    <row r="41" spans="1:9" x14ac:dyDescent="0.6">
      <c r="A41" t="s">
        <v>183</v>
      </c>
      <c r="B41">
        <v>4.444145E-2</v>
      </c>
      <c r="C41">
        <v>3.7231000000000003E-5</v>
      </c>
      <c r="D41">
        <v>8.9755212390000008</v>
      </c>
      <c r="E41">
        <v>0.83774404599999996</v>
      </c>
      <c r="G41" s="13">
        <f t="shared" si="0"/>
        <v>6.3050517401443962</v>
      </c>
      <c r="I41" s="13">
        <f>G41-(IMF!$F$9-IMF!$G$9)</f>
        <v>25.466753843715285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Data</vt:lpstr>
      <vt:lpstr>Sheet1</vt:lpstr>
      <vt:lpstr>ValidationMLS</vt:lpstr>
      <vt:lpstr>comparison</vt:lpstr>
      <vt:lpstr>IMF</vt:lpstr>
      <vt:lpstr>tissue</vt:lpstr>
      <vt:lpstr>wintersalmon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Armstrong</dc:creator>
  <cp:lastModifiedBy>Malte Willmes</cp:lastModifiedBy>
  <cp:lastPrinted>2020-04-16T01:57:37Z</cp:lastPrinted>
  <dcterms:created xsi:type="dcterms:W3CDTF">2020-04-16T01:33:55Z</dcterms:created>
  <dcterms:modified xsi:type="dcterms:W3CDTF">2020-08-02T23:04:43Z</dcterms:modified>
</cp:coreProperties>
</file>