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22onsloane1-my.sharepoint.com/personal/sithembiso_22onsloane_co/Documents/TEKSA/1. PROJECTS/3) Awarded Projects/SOUTH AFRICA/3) SLOANE/PROGRAMMES/AB Programme/Reports and Templates/Source Files/Samples and tamplates/IKHWEZI DEAL ROOM/"/>
    </mc:Choice>
  </mc:AlternateContent>
  <xr:revisionPtr revIDLastSave="8" documentId="8_{9B36C512-4984-49FA-A968-0412F4AD8764}" xr6:coauthVersionLast="47" xr6:coauthVersionMax="47" xr10:uidLastSave="{0F185E35-E860-4717-833E-2DE222183525}"/>
  <bookViews>
    <workbookView minimized="1" xWindow="4080" yWindow="3456" windowWidth="17280" windowHeight="8880" xr2:uid="{FE39943C-0DE9-463F-8B2B-EB9F67FEE988}"/>
  </bookViews>
  <sheets>
    <sheet name="Credit Score" sheetId="4" r:id="rId1"/>
    <sheet name="EHS" sheetId="3" r:id="rId2"/>
    <sheet name="KPI tracker" sheetId="2" r:id="rId3"/>
    <sheet name="Projections" sheetId="6" r:id="rId4"/>
    <sheet name="Source Data" sheetId="1" r:id="rId5"/>
    <sheet name="Scoring Guidelin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4" l="1"/>
  <c r="F16" i="4"/>
  <c r="F15" i="4"/>
  <c r="F14" i="4"/>
  <c r="F13" i="4"/>
  <c r="F12" i="4"/>
  <c r="F11" i="4"/>
  <c r="F10" i="4"/>
  <c r="F9" i="4"/>
  <c r="F8" i="4"/>
  <c r="F7" i="4"/>
  <c r="D19" i="4" l="1"/>
  <c r="D20" i="4" s="1"/>
  <c r="D21" i="4" s="1"/>
  <c r="C10" i="3" l="1"/>
  <c r="C13" i="3" s="1"/>
  <c r="C14" i="3" s="1"/>
  <c r="C29" i="2"/>
  <c r="C27" i="2"/>
  <c r="D20" i="2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F19" i="2"/>
  <c r="G19" i="2" s="1"/>
  <c r="H19" i="2" s="1"/>
  <c r="I19" i="2" s="1"/>
  <c r="J19" i="2" s="1"/>
  <c r="K19" i="2" s="1"/>
  <c r="E19" i="2"/>
  <c r="E12" i="2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D12" i="2"/>
  <c r="D15" i="2" s="1"/>
  <c r="E11" i="2"/>
  <c r="F11" i="2" s="1"/>
  <c r="G11" i="2" s="1"/>
  <c r="H11" i="2" s="1"/>
  <c r="I11" i="2" s="1"/>
  <c r="J11" i="2" s="1"/>
  <c r="K11" i="2" s="1"/>
  <c r="L11" i="2" s="1"/>
  <c r="M11" i="2" s="1"/>
  <c r="E8" i="2"/>
  <c r="F8" i="2" s="1"/>
  <c r="G8" i="2" s="1"/>
  <c r="H8" i="2" s="1"/>
  <c r="I8" i="2" s="1"/>
  <c r="J8" i="2" s="1"/>
  <c r="K8" i="2" s="1"/>
  <c r="L8" i="2" s="1"/>
  <c r="M8" i="2" s="1"/>
  <c r="N8" i="2" s="1"/>
  <c r="O8" i="2" s="1"/>
  <c r="D8" i="2"/>
  <c r="E7" i="2"/>
  <c r="F7" i="2" s="1"/>
  <c r="G7" i="2" s="1"/>
  <c r="H7" i="2" s="1"/>
  <c r="I7" i="2" s="1"/>
  <c r="J7" i="2" s="1"/>
  <c r="K7" i="2" s="1"/>
  <c r="D4" i="2"/>
  <c r="E4" i="2" s="1"/>
  <c r="G3" i="2"/>
  <c r="F3" i="2"/>
  <c r="E3" i="2"/>
  <c r="E19" i="1"/>
  <c r="F19" i="1" s="1"/>
  <c r="G19" i="1" s="1"/>
  <c r="H19" i="1" s="1"/>
  <c r="I19" i="1" s="1"/>
  <c r="J19" i="1" s="1"/>
  <c r="K19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C27" i="1"/>
  <c r="C29" i="1"/>
  <c r="E7" i="1"/>
  <c r="F7" i="1" s="1"/>
  <c r="G7" i="1" s="1"/>
  <c r="H7" i="1" s="1"/>
  <c r="I7" i="1" s="1"/>
  <c r="J7" i="1" s="1"/>
  <c r="K7" i="1" s="1"/>
  <c r="L7" i="1" s="1"/>
  <c r="E3" i="1"/>
  <c r="F3" i="1" s="1"/>
  <c r="G3" i="1" s="1"/>
  <c r="H3" i="1" s="1"/>
  <c r="I3" i="1" s="1"/>
  <c r="J3" i="1" s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D8" i="1"/>
  <c r="D4" i="1"/>
  <c r="E23" i="2" l="1"/>
  <c r="L7" i="2"/>
  <c r="E15" i="2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D16" i="2"/>
  <c r="D23" i="2"/>
  <c r="F23" i="2"/>
  <c r="F4" i="2"/>
  <c r="M23" i="2"/>
  <c r="N11" i="2"/>
  <c r="G23" i="2"/>
  <c r="H3" i="2"/>
  <c r="E4" i="1"/>
  <c r="D15" i="1"/>
  <c r="D23" i="1" s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H23" i="2" l="1"/>
  <c r="I3" i="2"/>
  <c r="O11" i="2"/>
  <c r="O23" i="2" s="1"/>
  <c r="N23" i="2"/>
  <c r="G4" i="2"/>
  <c r="E16" i="2"/>
  <c r="D24" i="2"/>
  <c r="L23" i="2"/>
  <c r="K23" i="2"/>
  <c r="F4" i="1"/>
  <c r="E15" i="1"/>
  <c r="D16" i="1"/>
  <c r="F16" i="2" l="1"/>
  <c r="E24" i="2"/>
  <c r="H4" i="2"/>
  <c r="I23" i="2"/>
  <c r="J3" i="2"/>
  <c r="J23" i="2" s="1"/>
  <c r="G4" i="1"/>
  <c r="E16" i="1"/>
  <c r="D24" i="1"/>
  <c r="F15" i="1"/>
  <c r="E23" i="1"/>
  <c r="I4" i="2" l="1"/>
  <c r="G16" i="2"/>
  <c r="F24" i="2"/>
  <c r="G15" i="1"/>
  <c r="F23" i="1"/>
  <c r="F16" i="1"/>
  <c r="E24" i="1"/>
  <c r="H4" i="1"/>
  <c r="H16" i="2" l="1"/>
  <c r="G24" i="2"/>
  <c r="J4" i="2"/>
  <c r="I4" i="1"/>
  <c r="G16" i="1"/>
  <c r="F24" i="1"/>
  <c r="H15" i="1"/>
  <c r="G23" i="1"/>
  <c r="K4" i="2" l="1"/>
  <c r="I16" i="2"/>
  <c r="H24" i="2"/>
  <c r="I15" i="1"/>
  <c r="H23" i="1"/>
  <c r="H16" i="1"/>
  <c r="G24" i="1"/>
  <c r="J4" i="1"/>
  <c r="J16" i="2" l="1"/>
  <c r="I24" i="2"/>
  <c r="L4" i="2"/>
  <c r="K4" i="1"/>
  <c r="I16" i="1"/>
  <c r="H24" i="1"/>
  <c r="J15" i="1"/>
  <c r="I23" i="1"/>
  <c r="K16" i="2" l="1"/>
  <c r="J24" i="2"/>
  <c r="M4" i="2"/>
  <c r="K15" i="1"/>
  <c r="J23" i="1"/>
  <c r="J16" i="1"/>
  <c r="I24" i="1"/>
  <c r="L4" i="1"/>
  <c r="L16" i="2" l="1"/>
  <c r="K24" i="2"/>
  <c r="N4" i="2"/>
  <c r="M4" i="1"/>
  <c r="K16" i="1"/>
  <c r="J24" i="1"/>
  <c r="L15" i="1"/>
  <c r="K23" i="1"/>
  <c r="O4" i="2" l="1"/>
  <c r="M16" i="2"/>
  <c r="L24" i="2"/>
  <c r="N4" i="1"/>
  <c r="M15" i="1"/>
  <c r="L23" i="1"/>
  <c r="L16" i="1"/>
  <c r="K24" i="1"/>
  <c r="N16" i="2" l="1"/>
  <c r="M24" i="2"/>
  <c r="M16" i="1"/>
  <c r="L24" i="1"/>
  <c r="N15" i="1"/>
  <c r="M23" i="1"/>
  <c r="O4" i="1"/>
  <c r="O16" i="2" l="1"/>
  <c r="O24" i="2" s="1"/>
  <c r="N24" i="2"/>
  <c r="O15" i="1"/>
  <c r="O23" i="1" s="1"/>
  <c r="N23" i="1"/>
  <c r="N16" i="1"/>
  <c r="M24" i="1"/>
  <c r="O16" i="1" l="1"/>
  <c r="O24" i="1" s="1"/>
  <c r="N24" i="1"/>
</calcChain>
</file>

<file path=xl/sharedStrings.xml><?xml version="1.0" encoding="utf-8"?>
<sst xmlns="http://schemas.openxmlformats.org/spreadsheetml/2006/main" count="402" uniqueCount="139">
  <si>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</si>
  <si>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</si>
  <si>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</si>
  <si>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</si>
  <si>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</si>
  <si>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</si>
  <si>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</si>
  <si>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</si>
  <si>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</si>
  <si>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</si>
  <si>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</si>
  <si>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</si>
  <si>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Financial</t>
  </si>
  <si>
    <t>Operational</t>
  </si>
  <si>
    <t>Technology</t>
  </si>
  <si>
    <t>Market</t>
  </si>
  <si>
    <t xml:space="preserve">Governance </t>
  </si>
  <si>
    <t>Growth rate 1</t>
  </si>
  <si>
    <t>Growth rate 2</t>
  </si>
  <si>
    <t>Growth rate 3</t>
  </si>
  <si>
    <t>Target = 80%</t>
  </si>
  <si>
    <t>Target = 75%</t>
  </si>
  <si>
    <t>Target = 85%</t>
  </si>
  <si>
    <t>Growth rate 4</t>
  </si>
  <si>
    <t>Growth rate 5</t>
  </si>
  <si>
    <t>Growth rate 6</t>
  </si>
  <si>
    <t>Growth rate 7</t>
  </si>
  <si>
    <t>Growth rate 8</t>
  </si>
  <si>
    <t>Growth rate 9</t>
  </si>
  <si>
    <t>Growth rate 10</t>
  </si>
  <si>
    <t>TOTAL EHS</t>
  </si>
  <si>
    <t>Projected</t>
  </si>
  <si>
    <t>Domain</t>
  </si>
  <si>
    <t>Score (%)</t>
  </si>
  <si>
    <t>Market &amp; Customer</t>
  </si>
  <si>
    <t>Governance &amp; Compliance</t>
  </si>
  <si>
    <t>TOTAL</t>
  </si>
  <si>
    <t>Enterprise Health Score (EHS)</t>
  </si>
  <si>
    <t>SMME Credit Rating Scoring Model</t>
  </si>
  <si>
    <t>Category</t>
  </si>
  <si>
    <t>Score (0-100)</t>
  </si>
  <si>
    <t>Weight (%)</t>
  </si>
  <si>
    <t>Justification</t>
  </si>
  <si>
    <t>Weighted Score</t>
  </si>
  <si>
    <t>Business Profile</t>
  </si>
  <si>
    <t>Legally registered, reactivated in 2022, strategic clarity, but only 2 years in operation.</t>
  </si>
  <si>
    <t>Financial Performance</t>
  </si>
  <si>
    <t>Sound planning, but weak variance control, no audited statements yet.</t>
  </si>
  <si>
    <t>Repayment Behavior</t>
  </si>
  <si>
    <t>No evidence of defaults, but also no bank references, bureau reports, or letters in usable form.</t>
  </si>
  <si>
    <t>Operational Soundness</t>
  </si>
  <si>
    <t>SOPs and dashboards not yet implemented; informal but growing capacity.</t>
  </si>
  <si>
    <t>Management &amp; Governance</t>
  </si>
  <si>
    <t>42% readiness per As-Is analysis; no board charter, risk policy, or oversight structure.</t>
  </si>
  <si>
    <t>Market &amp; Sector Risk</t>
  </si>
  <si>
    <t>Greenhouse production gives edge, but market exposure is still narrow and underdeveloped.</t>
  </si>
  <si>
    <t>Compliance Status</t>
  </si>
  <si>
    <t>Registered and licensed, but missing B-BBEE, Global GAP to be renewed, no formal policies.</t>
  </si>
  <si>
    <t>Risk Management</t>
  </si>
  <si>
    <t>No CRM, cloud accounting or security; foundational infrastructure only.</t>
  </si>
  <si>
    <t>Alternative Data Signals</t>
  </si>
  <si>
    <t>No risk register or internal controls formalized; awareness exists but not implemented.</t>
  </si>
  <si>
    <t>Socioeconomic Impact</t>
  </si>
  <si>
    <t>High impact via youth employment, women leadership, rural focus, and environmental sustainability.</t>
  </si>
  <si>
    <t>Total Score (%)</t>
  </si>
  <si>
    <t>Credit Grade</t>
  </si>
  <si>
    <t>Recommendation</t>
  </si>
  <si>
    <t>Credit Score</t>
  </si>
  <si>
    <t>#</t>
  </si>
  <si>
    <t>Score Range</t>
  </si>
  <si>
    <t>Explanation</t>
  </si>
  <si>
    <t>Between 0 and 30</t>
  </si>
  <si>
    <t>Unregistered business, &lt;6 months old, no tax number</t>
  </si>
  <si>
    <t>Between 30 and 50</t>
  </si>
  <si>
    <t>Registered, &lt;1 year, limited proof of operations</t>
  </si>
  <si>
    <t>Between 50 and 70</t>
  </si>
  <si>
    <t>Registered &amp; operating 1–2 years, has CIPC and tax number</t>
  </si>
  <si>
    <t>Between 70 and 90</t>
  </si>
  <si>
    <t>Registered &amp; operating 3–5 years, VAT registered, some track record</t>
  </si>
  <si>
    <t>Between 90 and 100</t>
  </si>
  <si>
    <t>Registered &gt;5 years, VAT registered, tax compliant, industry reputation</t>
  </si>
  <si>
    <t>No financial data, cash-based only, irregular income</t>
  </si>
  <si>
    <t>Some bank transactions, low or unstable turnover</t>
  </si>
  <si>
    <t>Moderate turnover, breakeven profitability, no large debts</t>
  </si>
  <si>
    <t>Consistent turnover, profitable, modest debt levels</t>
  </si>
  <si>
    <t>Strong cash flow, &gt;20% net margin, clean audit or good statements</t>
  </si>
  <si>
    <t>Past defaults, current arrears, no trade credit</t>
  </si>
  <si>
    <t>Some late payments, bounced cheques</t>
  </si>
  <si>
    <t>Mostly timely payments, low default history</t>
  </si>
  <si>
    <t>Consistent repayments, clean trade references</t>
  </si>
  <si>
    <t>Strong credit history, no defaults, excellent repayment track record</t>
  </si>
  <si>
    <t>Manual operations, no formal systems or tools</t>
  </si>
  <si>
    <t>Limited tools, mostly manual, outdated tech</t>
  </si>
  <si>
    <t>Basic tools (e.g. Excel, POS), some trained staff</t>
  </si>
  <si>
    <t>Semi-automated systems, skilled team, process documentation</t>
  </si>
  <si>
    <t>Automated systems, well-trained staff, SOPs, efficient ops</t>
  </si>
  <si>
    <t>No formal leadership, no experience</t>
  </si>
  <si>
    <t>Owner-managed, limited education or experience</t>
  </si>
  <si>
    <t>Experienced owner, some governance practices</t>
  </si>
  <si>
    <t>Experienced management team, board or advisors in place</t>
  </si>
  <si>
    <t>Qualified leadership, clear governance, board oversight</t>
  </si>
  <si>
    <t>Highly volatile sector, one major customer</t>
  </si>
  <si>
    <t>Some volatility, few clients, seasonal sales</t>
  </si>
  <si>
    <t>Moderate stability, diverse revenue sources</t>
  </si>
  <si>
    <t>Stable sector, wide customer base</t>
  </si>
  <si>
    <t>Low-risk sector, long-term contracts, recurring revenue</t>
  </si>
  <si>
    <t>No compliance documents, unregistered</t>
  </si>
  <si>
    <t>Basic registration only (e.g. CIPC)</t>
  </si>
  <si>
    <t>CIPC, SARS, some industry registration</t>
  </si>
  <si>
    <t>Full registration, B-BBEE, COIDA, UIF</t>
  </si>
  <si>
    <t>Fully compliant, frequent audits, all legal docs valid</t>
  </si>
  <si>
    <t>No insurance, no risk plan, no documentation</t>
  </si>
  <si>
    <t>Some awareness of risks, no formal mitigation</t>
  </si>
  <si>
    <t>Basic risk registers, limited insurance</t>
  </si>
  <si>
    <t>Insured, controls in place, financial records secured</t>
  </si>
  <si>
    <t>Comprehensive risk strategy, insurance, tested controls</t>
  </si>
  <si>
    <t>No digital footprint, no utility or POS records</t>
  </si>
  <si>
    <t>Limited digital data, low POS activity</t>
  </si>
  <si>
    <t>Moderate POS or bank API data</t>
  </si>
  <si>
    <t>Consistent digital payments, e-commerce or mobile money use</t>
  </si>
  <si>
    <t>Strong alternative data – POS, wallets, bills, APIs</t>
  </si>
  <si>
    <t>No clear developmental impact</t>
  </si>
  <si>
    <t>Some job creation, no formal metrics</t>
  </si>
  <si>
    <t>Employs youth/women, supports local supply</t>
  </si>
  <si>
    <t>Majority youth/women staff, skills training, township ops</t>
  </si>
  <si>
    <t>High-impact: rural/township, green economy, job multiplier, community investment</t>
  </si>
  <si>
    <t>Indicator</t>
  </si>
  <si>
    <t>Year 1</t>
  </si>
  <si>
    <t>Year 2</t>
  </si>
  <si>
    <t>Year 3</t>
  </si>
  <si>
    <t>Year 4</t>
  </si>
  <si>
    <t>Year 5</t>
  </si>
  <si>
    <t>Sales</t>
  </si>
  <si>
    <t>Net Income</t>
  </si>
  <si>
    <t>Equity Value</t>
  </si>
  <si>
    <t>Cash</t>
  </si>
  <si>
    <t>Break Even Sales</t>
  </si>
  <si>
    <t>Break Even Surplus</t>
  </si>
  <si>
    <t>CREDIT SCORING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</si>
</sst>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2"/>
      <name val="Calibri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10" fontId="0" fillId="0" borderId="1" xfId="1" applyNumberFormat="1" applyFont="1" applyBorder="1"/>
    <xf numFmtId="9" fontId="0" fillId="2" borderId="1" xfId="1" applyFont="1" applyFill="1" applyBorder="1"/>
    <xf numFmtId="9" fontId="2" fillId="2" borderId="1" xfId="1" applyFont="1" applyFill="1" applyBorder="1"/>
    <xf numFmtId="0" fontId="0" fillId="2" borderId="0" xfId="0" applyFill="1" applyAlignment="1">
      <alignment vertical="center"/>
    </xf>
    <xf numFmtId="0" fontId="2" fillId="2" borderId="0" xfId="0" applyFont="1" applyFill="1"/>
    <xf numFmtId="9" fontId="2" fillId="2" borderId="0" xfId="1" applyFont="1" applyFill="1" applyBorder="1"/>
    <xf numFmtId="0" fontId="0" fillId="2" borderId="0" xfId="0" applyFill="1"/>
    <xf numFmtId="0" fontId="0" fillId="2" borderId="1" xfId="0" applyFill="1" applyBorder="1"/>
    <xf numFmtId="0" fontId="2" fillId="2" borderId="1" xfId="0" applyFont="1" applyFill="1" applyBorder="1"/>
    <xf numFmtId="9" fontId="0" fillId="2" borderId="3" xfId="1" applyFont="1" applyFill="1" applyBorder="1"/>
    <xf numFmtId="9" fontId="2" fillId="2" borderId="1" xfId="0" applyNumberFormat="1" applyFont="1" applyFill="1" applyBorder="1"/>
    <xf numFmtId="0" fontId="0" fillId="2" borderId="2" xfId="0" applyFill="1" applyBorder="1"/>
    <xf numFmtId="0" fontId="3" fillId="2" borderId="0" xfId="0" applyFont="1" applyFill="1" applyAlignment="1">
      <alignment horizontal="center" vertical="center"/>
    </xf>
    <xf numFmtId="9" fontId="2" fillId="2" borderId="0" xfId="0" applyNumberFormat="1" applyFont="1" applyFill="1"/>
    <xf numFmtId="0" fontId="3" fillId="3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left" vertical="top" indent="1"/>
    </xf>
    <xf numFmtId="0" fontId="0" fillId="2" borderId="0" xfId="0" applyFill="1" applyAlignment="1">
      <alignment horizontal="left" indent="1"/>
    </xf>
    <xf numFmtId="1" fontId="0" fillId="2" borderId="0" xfId="0" applyNumberFormat="1" applyFill="1" applyAlignment="1">
      <alignment horizontal="left" indent="1"/>
    </xf>
    <xf numFmtId="0" fontId="4" fillId="2" borderId="0" xfId="0" applyFont="1" applyFill="1" applyAlignment="1">
      <alignment horizontal="left" indent="1"/>
    </xf>
    <xf numFmtId="0" fontId="0" fillId="2" borderId="4" xfId="0" applyFill="1" applyBorder="1" applyAlignment="1">
      <alignment horizontal="left" indent="1"/>
    </xf>
    <xf numFmtId="1" fontId="0" fillId="2" borderId="4" xfId="0" applyNumberFormat="1" applyFill="1" applyBorder="1" applyAlignment="1">
      <alignment horizontal="left" indent="1"/>
    </xf>
    <xf numFmtId="9" fontId="0" fillId="0" borderId="1" xfId="1" applyFont="1" applyBorder="1"/>
    <xf numFmtId="9" fontId="0" fillId="0" borderId="1" xfId="0" applyNumberFormat="1" applyBorder="1"/>
    <xf numFmtId="0" fontId="6" fillId="2" borderId="0" xfId="0" applyFont="1" applyFill="1" applyAlignment="1">
      <alignment vertical="center"/>
    </xf>
    <xf numFmtId="0" fontId="3" fillId="2" borderId="5" xfId="0" applyFont="1" applyFill="1" applyBorder="1"/>
    <xf numFmtId="0" fontId="3" fillId="2" borderId="5" xfId="0" applyFont="1" applyFill="1" applyBorder="1" applyAlignment="1">
      <alignment horizontal="right"/>
    </xf>
    <xf numFmtId="0" fontId="0" fillId="2" borderId="0" xfId="0" applyFill="1" applyAlignment="1">
      <alignment horizontal="right"/>
    </xf>
    <xf numFmtId="9" fontId="0" fillId="2" borderId="0" xfId="0" applyNumberFormat="1" applyFill="1"/>
    <xf numFmtId="0" fontId="0" fillId="2" borderId="6" xfId="0" applyFill="1" applyBorder="1"/>
    <xf numFmtId="0" fontId="3" fillId="3" borderId="0" xfId="0" applyFont="1" applyFill="1"/>
    <xf numFmtId="9" fontId="3" fillId="3" borderId="0" xfId="1" applyFont="1" applyFill="1"/>
    <xf numFmtId="0" fontId="3" fillId="2" borderId="4" xfId="0" applyFont="1" applyFill="1" applyBorder="1"/>
    <xf numFmtId="0" fontId="3" fillId="2" borderId="4" xfId="0" applyFont="1" applyFill="1" applyBorder="1" applyAlignment="1">
      <alignment horizontal="right"/>
    </xf>
    <xf numFmtId="9" fontId="0" fillId="2" borderId="1" xfId="0" applyNumberFormat="1" applyFill="1" applyBorder="1"/>
    <xf numFmtId="0" fontId="0" fillId="2" borderId="0" xfId="0" applyFill="1" applyAlignment="1">
      <alignment horizontal="left"/>
    </xf>
    <xf numFmtId="0" fontId="6" fillId="3" borderId="1" xfId="0" applyFont="1" applyFill="1" applyBorder="1" applyAlignment="1">
      <alignment horizontal="left" vertical="center" indent="1"/>
    </xf>
    <xf numFmtId="0" fontId="7" fillId="3" borderId="1" xfId="0" applyFont="1" applyFill="1" applyBorder="1" applyAlignment="1">
      <alignment horizontal="left" vertical="center" indent="1"/>
    </xf>
    <xf numFmtId="0" fontId="8" fillId="2" borderId="1" xfId="0" applyFont="1" applyFill="1" applyBorder="1" applyAlignment="1">
      <alignment horizontal="left" indent="1"/>
    </xf>
    <xf numFmtId="0" fontId="9" fillId="2" borderId="1" xfId="0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4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indent="1"/>
    </xf>
    <xf numFmtId="0" fontId="0" fillId="2" borderId="7" xfId="0" applyFill="1" applyBorder="1" applyAlignment="1">
      <alignment horizontal="left" vertical="center" indent="1"/>
    </xf>
    <xf numFmtId="0" fontId="0" fillId="2" borderId="3" xfId="0" applyFill="1" applyBorder="1" applyAlignment="1">
      <alignment horizontal="left" vertical="center" indent="1"/>
    </xf>
    <xf numFmtId="0" fontId="10" fillId="2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000" b="1"/>
              <a:t>Category Scores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Score'!$B$7:$B$16</c:f>
              <c:strCache>
                <c:ptCount val="10"/>
                <c:pt idx="0">
                  <c:v>Business Profile</c:v>
                </c:pt>
                <c:pt idx="1">
                  <c:v>Financial Performance</c:v>
                </c:pt>
                <c:pt idx="2">
                  <c:v>Repayment Behavior</c:v>
                </c:pt>
                <c:pt idx="3">
                  <c:v>Operational Soundness</c:v>
                </c:pt>
                <c:pt idx="4">
                  <c:v>Management &amp; Governance</c:v>
                </c:pt>
                <c:pt idx="5">
                  <c:v>Market &amp; Sector Risk</c:v>
                </c:pt>
                <c:pt idx="6">
                  <c:v>Compliance Status</c:v>
                </c:pt>
                <c:pt idx="7">
                  <c:v>Risk Management</c:v>
                </c:pt>
                <c:pt idx="8">
                  <c:v>Alternative Data Signals</c:v>
                </c:pt>
                <c:pt idx="9">
                  <c:v>Socioeconomic Impact</c:v>
                </c:pt>
              </c:strCache>
            </c:strRef>
          </c:cat>
          <c:val>
            <c:numRef>
              <c:f>'Credit Score'!$C$7:$C$16</c:f>
              <c:numCache>
                <c:formatCode>General</c:formatCode>
                <c:ptCount val="10"/>
                <c:pt idx="0">
                  <c:v>60</c:v>
                </c:pt>
                <c:pt idx="1">
                  <c:v>45</c:v>
                </c:pt>
                <c:pt idx="2">
                  <c:v>40</c:v>
                </c:pt>
                <c:pt idx="3">
                  <c:v>40</c:v>
                </c:pt>
                <c:pt idx="4">
                  <c:v>42</c:v>
                </c:pt>
                <c:pt idx="5">
                  <c:v>40</c:v>
                </c:pt>
                <c:pt idx="6">
                  <c:v>42</c:v>
                </c:pt>
                <c:pt idx="7">
                  <c:v>21</c:v>
                </c:pt>
                <c:pt idx="8">
                  <c:v>30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2-4D2B-8EE1-2318ED031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9312543"/>
        <c:axId val="389312063"/>
      </c:barChart>
      <c:catAx>
        <c:axId val="389312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12063"/>
        <c:crosses val="autoZero"/>
        <c:auto val="1"/>
        <c:lblAlgn val="ctr"/>
        <c:lblOffset val="100"/>
        <c:noMultiLvlLbl val="0"/>
      </c:catAx>
      <c:valAx>
        <c:axId val="38931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1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tracker'!$B$11:$C$11</c:f>
              <c:strCache>
                <c:ptCount val="2"/>
                <c:pt idx="0">
                  <c:v>Technology</c:v>
                </c:pt>
                <c:pt idx="1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 tracker'!$D$10:$O$10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'KPI tracker'!$D$11:$O$11</c:f>
              <c:numCache>
                <c:formatCode>0%</c:formatCode>
                <c:ptCount val="12"/>
                <c:pt idx="0">
                  <c:v>0.20899999999999999</c:v>
                </c:pt>
                <c:pt idx="1">
                  <c:v>0.23616999999999996</c:v>
                </c:pt>
                <c:pt idx="2">
                  <c:v>0.26687209999999995</c:v>
                </c:pt>
                <c:pt idx="3">
                  <c:v>0.30156547299999992</c:v>
                </c:pt>
                <c:pt idx="4">
                  <c:v>0.34076898448999987</c:v>
                </c:pt>
                <c:pt idx="5">
                  <c:v>0.38506895247369982</c:v>
                </c:pt>
                <c:pt idx="6">
                  <c:v>0.43512791629528075</c:v>
                </c:pt>
                <c:pt idx="7">
                  <c:v>0.49169454541366719</c:v>
                </c:pt>
                <c:pt idx="8">
                  <c:v>0.55561483631744391</c:v>
                </c:pt>
                <c:pt idx="9">
                  <c:v>0.62784476503871156</c:v>
                </c:pt>
                <c:pt idx="10">
                  <c:v>0.70946458449374394</c:v>
                </c:pt>
                <c:pt idx="11">
                  <c:v>0.80169498047793053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B-430D-9348-4B169F1D375A}"/>
            </c:ext>
          </c:extLst>
        </c:ser>
        <c:ser>
          <c:idx val="1"/>
          <c:order val="1"/>
          <c:tx>
            <c:strRef>
              <c:f>'KPI tracker'!$B$12:$C$12</c:f>
              <c:strCache>
                <c:ptCount val="2"/>
                <c:pt idx="0">
                  <c:v>Technology</c:v>
                </c:pt>
                <c:pt idx="1">
                  <c:v>Target = 75%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'KPI tracker'!$D$10:$O$10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'KPI tracker'!$D$12:$O$12</c:f>
              <c:numCache>
                <c:formatCode>0%</c:formatCode>
                <c:ptCount val="12"/>
                <c:pt idx="0">
                  <c:v>0.20899999999999999</c:v>
                </c:pt>
                <c:pt idx="1">
                  <c:v>0.23616999999999996</c:v>
                </c:pt>
                <c:pt idx="2">
                  <c:v>0.26687209999999995</c:v>
                </c:pt>
                <c:pt idx="3">
                  <c:v>0.30156547299999992</c:v>
                </c:pt>
                <c:pt idx="4">
                  <c:v>0.34076898448999987</c:v>
                </c:pt>
                <c:pt idx="5">
                  <c:v>0.38506895247369982</c:v>
                </c:pt>
                <c:pt idx="6">
                  <c:v>0.43512791629528075</c:v>
                </c:pt>
                <c:pt idx="7">
                  <c:v>0.49169454541366719</c:v>
                </c:pt>
                <c:pt idx="8">
                  <c:v>0.55561483631744391</c:v>
                </c:pt>
                <c:pt idx="9">
                  <c:v>0.62784476503871156</c:v>
                </c:pt>
                <c:pt idx="10">
                  <c:v>0.70946458449374394</c:v>
                </c:pt>
                <c:pt idx="11">
                  <c:v>0.80169498047793053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B-430D-9348-4B169F1D3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882831"/>
        <c:axId val="2021883311"/>
      </c:barChart>
      <c:catAx>
        <c:axId val="202188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83311"/>
        <c:crosses val="autoZero"/>
        <c:auto val="1"/>
        <c:lblAlgn val="ctr"/>
        <c:lblOffset val="100"/>
        <c:noMultiLvlLbl val="0"/>
      </c:catAx>
      <c:valAx>
        <c:axId val="20218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8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Financial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Projections!$C$10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Projections!$D$7:$H$7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Projections!$D$10:$H$10</c:f>
              <c:numCache>
                <c:formatCode>"R"#\ ##0</c:formatCode>
                <c:ptCount val="5"/>
                <c:pt idx="0">
                  <c:v>3080855.555555555</c:v>
                </c:pt>
                <c:pt idx="1">
                  <c:v>3358132.555555555</c:v>
                </c:pt>
                <c:pt idx="2">
                  <c:v>3660364.4855555552</c:v>
                </c:pt>
                <c:pt idx="3">
                  <c:v>3989797.2892555553</c:v>
                </c:pt>
                <c:pt idx="4">
                  <c:v>4348879.0452885553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2-4752-91A4-30993A9E04B6}"/>
            </c:ext>
          </c:extLst>
        </c:ser>
        <c:ser>
          <c:idx val="3"/>
          <c:order val="3"/>
          <c:tx>
            <c:strRef>
              <c:f>Projections!$C$11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Projections!$D$7:$H$7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Projections!$D$11:$H$11</c:f>
              <c:numCache>
                <c:formatCode>"R"#\ ##0</c:formatCode>
                <c:ptCount val="5"/>
                <c:pt idx="0">
                  <c:v>-334584.17921134614</c:v>
                </c:pt>
                <c:pt idx="1">
                  <c:v>-212943.38523134962</c:v>
                </c:pt>
                <c:pt idx="2">
                  <c:v>-43783.338126855204</c:v>
                </c:pt>
                <c:pt idx="3">
                  <c:v>146398.35587499166</c:v>
                </c:pt>
                <c:pt idx="4">
                  <c:v>359981.04270972154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2-4752-91A4-30993A9E04B6}"/>
            </c:ext>
          </c:extLst>
        </c:ser>
        <c:ser>
          <c:idx val="4"/>
          <c:order val="4"/>
          <c:tx>
            <c:strRef>
              <c:f>Projections!$C$12</c:f>
              <c:strCache>
                <c:ptCount val="1"/>
                <c:pt idx="0">
                  <c:v>Equity Value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Projections!$D$7:$H$7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Projections!$D$12:$H$12</c:f>
              <c:numCache>
                <c:formatCode>"R"#\ ##0</c:formatCode>
                <c:ptCount val="5"/>
                <c:pt idx="0">
                  <c:v>2508069.1999166668</c:v>
                </c:pt>
                <c:pt idx="1">
                  <c:v>2173485.0207053209</c:v>
                </c:pt>
                <c:pt idx="2">
                  <c:v>1960541.635473971</c:v>
                </c:pt>
                <c:pt idx="3">
                  <c:v>1916758.2973471158</c:v>
                </c:pt>
                <c:pt idx="4">
                  <c:v>2063156.6532221073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D2-4752-91A4-30993A9E04B6}"/>
            </c:ext>
          </c:extLst>
        </c:ser>
        <c:ser>
          <c:idx val="5"/>
          <c:order val="5"/>
          <c:tx>
            <c:strRef>
              <c:f>Projections!$C$13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Projections!$D$7:$H$7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Projections!$D$13:$H$13</c:f>
              <c:numCache>
                <c:formatCode>"R"#\ ##0</c:formatCode>
                <c:ptCount val="5"/>
                <c:pt idx="0">
                  <c:v>284568.04137052473</c:v>
                </c:pt>
                <c:pt idx="1">
                  <c:v>676934.12903091381</c:v>
                </c:pt>
                <c:pt idx="2">
                  <c:v>753654.54673433246</c:v>
                </c:pt>
                <c:pt idx="3">
                  <c:v>1372112.749356617</c:v>
                </c:pt>
                <c:pt idx="4">
                  <c:v>1700256.6171818287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D2-4752-91A4-30993A9E04B6}"/>
            </c:ext>
          </c:extLst>
        </c:ser>
        <c:ser>
          <c:idx val="7"/>
          <c:order val="7"/>
          <c:tx>
            <c:strRef>
              <c:f>Projections!$C$15</c:f>
              <c:strCache>
                <c:ptCount val="1"/>
                <c:pt idx="0">
                  <c:v>Break Even Sales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Projections!$D$7:$H$7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Projections!$D$15:$H$15</c:f>
              <c:numCache>
                <c:formatCode>"R"#\ ##0</c:formatCode>
                <c:ptCount val="5"/>
                <c:pt idx="0">
                  <c:v>3511761.8911912423</c:v>
                </c:pt>
                <c:pt idx="1">
                  <c:v>3442490.4407203933</c:v>
                </c:pt>
                <c:pt idx="2">
                  <c:v>3302057.9399122288</c:v>
                </c:pt>
                <c:pt idx="3">
                  <c:v>3210814.564522733</c:v>
                </c:pt>
                <c:pt idx="4">
                  <c:v>3156313.1805690322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D2-4752-91A4-30993A9E04B6}"/>
            </c:ext>
          </c:extLst>
        </c:ser>
        <c:ser>
          <c:idx val="8"/>
          <c:order val="8"/>
          <c:tx>
            <c:strRef>
              <c:f>Projections!$C$16</c:f>
              <c:strCache>
                <c:ptCount val="1"/>
                <c:pt idx="0">
                  <c:v>Break Even Surplus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Projections!$D$7:$H$7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Projections!$D$16:$H$16</c:f>
              <c:numCache>
                <c:formatCode>"R"#\ ##0</c:formatCode>
                <c:ptCount val="5"/>
                <c:pt idx="0">
                  <c:v>-430906.33563568722</c:v>
                </c:pt>
                <c:pt idx="1">
                  <c:v>-84357.885164838284</c:v>
                </c:pt>
                <c:pt idx="2">
                  <c:v>358306.54564332636</c:v>
                </c:pt>
                <c:pt idx="3">
                  <c:v>778982.72473282227</c:v>
                </c:pt>
                <c:pt idx="4">
                  <c:v>1192565.8647195231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D2-4752-91A4-30993A9E04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4337184"/>
        <c:axId val="14543376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Projections!$C$8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Projections!$D$7:$H$7</c15:sqref>
                        </c15:formulaRef>
                      </c:ext>
                    </c:extLst>
                    <c:strCache>
                      <c:ptCount val="5"/>
                      <c:pt idx="0">
                        <c:v>Year 1</c:v>
                      </c:pt>
                      <c:pt idx="1">
                        <c:v>Year 2</c:v>
                      </c:pt>
                      <c:pt idx="2">
                        <c:v>Year 3</c:v>
                      </c:pt>
                      <c:pt idx="3">
                        <c:v>Year 4</c:v>
                      </c:pt>
                      <c:pt idx="4">
                        <c:v>Year 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Projections!$D$8:$H$8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BD2-4752-91A4-30993A9E04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Projections!$C$9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Projections!$D$7:$H$7</c15:sqref>
                        </c15:formulaRef>
                      </c:ext>
                    </c:extLst>
                    <c:strCache>
                      <c:ptCount val="5"/>
                      <c:pt idx="0">
                        <c:v>Year 1</c:v>
                      </c:pt>
                      <c:pt idx="1">
                        <c:v>Year 2</c:v>
                      </c:pt>
                      <c:pt idx="2">
                        <c:v>Year 3</c:v>
                      </c:pt>
                      <c:pt idx="3">
                        <c:v>Year 4</c:v>
                      </c:pt>
                      <c:pt idx="4">
                        <c:v>Year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Projections!$D$9:$H$9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D2-4752-91A4-30993A9E04B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Projections!$C$14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Projections!$D$7:$H$7</c15:sqref>
                        </c15:formulaRef>
                      </c:ext>
                    </c:extLst>
                    <c:strCache>
                      <c:ptCount val="5"/>
                      <c:pt idx="0">
                        <c:v>Year 1</c:v>
                      </c:pt>
                      <c:pt idx="1">
                        <c:v>Year 2</c:v>
                      </c:pt>
                      <c:pt idx="2">
                        <c:v>Year 3</c:v>
                      </c:pt>
                      <c:pt idx="3">
                        <c:v>Year 4</c:v>
                      </c:pt>
                      <c:pt idx="4">
                        <c:v>Year 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Projections!$D$14:$H$14</c15:sqref>
                        </c15:formulaRef>
                      </c:ext>
                    </c:extLst>
                    <c:numCache>
                      <c:formatCode>"R"#\ ##0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BD2-4752-91A4-30993A9E04B6}"/>
                  </c:ext>
                </c:extLst>
              </c15:ser>
            </c15:filteredBarSeries>
          </c:ext>
        </c:extLst>
      </c:barChart>
      <c:catAx>
        <c:axId val="14543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37664"/>
        <c:crosses val="autoZero"/>
        <c:auto val="1"/>
        <c:lblAlgn val="ctr"/>
        <c:lblOffset val="100"/>
        <c:noMultiLvlLbl val="0"/>
      </c:catAx>
      <c:valAx>
        <c:axId val="1454337664"/>
        <c:scaling>
          <c:orientation val="minMax"/>
        </c:scaling>
        <c:delete val="1"/>
        <c:axPos val="l"/>
        <c:numFmt formatCode="&quot;R&quot;#\ ##0" sourceLinked="1"/>
        <c:majorTickMark val="none"/>
        <c:minorTickMark val="none"/>
        <c:tickLblPos val="nextTo"/>
        <c:crossAx val="14543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aseline="0"/>
              <a:t>Enterprise Health Score (EHS)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'Source Data'!$B$23:$C$23</c:f>
              <c:strCache>
                <c:ptCount val="2"/>
                <c:pt idx="0">
                  <c:v>TOTAL EHS</c:v>
                </c:pt>
                <c:pt idx="1">
                  <c:v>Projected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'Source Data'!$D$22:$O$22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'Source Data'!$D$23:$O$23</c:f>
              <c:numCache>
                <c:formatCode>0%</c:formatCode>
                <c:ptCount val="12"/>
                <c:pt idx="0">
                  <c:v>0.33760000000000001</c:v>
                </c:pt>
                <c:pt idx="1">
                  <c:v>0.37300389999999994</c:v>
                </c:pt>
                <c:pt idx="2">
                  <c:v>0.41221190745000003</c:v>
                </c:pt>
                <c:pt idx="3">
                  <c:v>0.45564365266847506</c:v>
                </c:pt>
                <c:pt idx="4">
                  <c:v>0.5037663283129119</c:v>
                </c:pt>
                <c:pt idx="5">
                  <c:v>0.55710022600643827</c:v>
                </c:pt>
                <c:pt idx="6">
                  <c:v>0.61622493378298937</c:v>
                </c:pt>
                <c:pt idx="7">
                  <c:v>0.63300217000911974</c:v>
                </c:pt>
                <c:pt idx="8">
                  <c:v>0.64342048408488117</c:v>
                </c:pt>
                <c:pt idx="9">
                  <c:v>0.64186702278985797</c:v>
                </c:pt>
                <c:pt idx="10">
                  <c:v>0.72711343127402706</c:v>
                </c:pt>
                <c:pt idx="11">
                  <c:v>0.82368627360429991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F-4924-950D-EB808ED0A888}"/>
            </c:ext>
          </c:extLst>
        </c:ser>
        <c:ser>
          <c:idx val="1"/>
          <c:order val="1"/>
          <c:tx>
            <c:strRef>
              <c:f>'Source Data'!$B$24:$C$24</c:f>
              <c:strCache>
                <c:ptCount val="2"/>
                <c:pt idx="0">
                  <c:v>TOTAL EHS</c:v>
                </c:pt>
                <c:pt idx="1">
                  <c:v>Target = 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'Source Data'!$D$22:$O$22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'Source Data'!$D$24:$O$24</c:f>
              <c:numCache>
                <c:formatCode>0%</c:formatCode>
                <c:ptCount val="12"/>
                <c:pt idx="0">
                  <c:v>0.33760000000000001</c:v>
                </c:pt>
                <c:pt idx="1">
                  <c:v>0.36373090000000002</c:v>
                </c:pt>
                <c:pt idx="2">
                  <c:v>0.39223043055000001</c:v>
                </c:pt>
                <c:pt idx="3">
                  <c:v>0.42334796463374502</c:v>
                </c:pt>
                <c:pt idx="4">
                  <c:v>0.45736212612651306</c:v>
                </c:pt>
                <c:pt idx="5">
                  <c:v>0.49458444590928829</c:v>
                </c:pt>
                <c:pt idx="6">
                  <c:v>0.53536349029048647</c:v>
                </c:pt>
                <c:pt idx="7">
                  <c:v>0.580089523741806</c:v>
                </c:pt>
                <c:pt idx="8">
                  <c:v>0.62919977615879941</c:v>
                </c:pt>
                <c:pt idx="9">
                  <c:v>0.68318439415038867</c:v>
                </c:pt>
                <c:pt idx="10">
                  <c:v>0.74259316638980621</c:v>
                </c:pt>
                <c:pt idx="11">
                  <c:v>0.80804312498663544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F-4924-950D-EB808ED0A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220079"/>
        <c:axId val="1839220559"/>
      </c:lineChart>
      <c:catAx>
        <c:axId val="18392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20559"/>
        <c:crosses val="autoZero"/>
        <c:auto val="1"/>
        <c:lblAlgn val="ctr"/>
        <c:lblOffset val="100"/>
        <c:noMultiLvlLbl val="0"/>
      </c:catAx>
      <c:valAx>
        <c:axId val="18392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Financial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'Source Data'!$B$3:$C$3</c:f>
              <c:strCache>
                <c:ptCount val="2"/>
                <c:pt idx="0">
                  <c:v>Financial</c:v>
                </c:pt>
                <c:pt idx="1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'Source Data'!$D$2:$O$2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'Source Data'!$D$3:$O$3</c:f>
              <c:numCache>
                <c:formatCode>0%</c:formatCode>
                <c:ptCount val="12"/>
                <c:pt idx="0">
                  <c:v>0.45</c:v>
                </c:pt>
                <c:pt idx="1">
                  <c:v>0.49500000000000005</c:v>
                </c:pt>
                <c:pt idx="2">
                  <c:v>0.5445000000000001</c:v>
                </c:pt>
                <c:pt idx="3">
                  <c:v>0.5989500000000002</c:v>
                </c:pt>
                <c:pt idx="4">
                  <c:v>0.65884500000000024</c:v>
                </c:pt>
                <c:pt idx="5">
                  <c:v>0.72472950000000036</c:v>
                </c:pt>
                <c:pt idx="6">
                  <c:v>0.79720245000000045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A-4174-97B9-379812409220}"/>
            </c:ext>
          </c:extLst>
        </c:ser>
        <c:ser>
          <c:idx val="1"/>
          <c:order val="1"/>
          <c:tx>
            <c:strRef>
              <c:f>'Source Data'!$B$4:$C$4</c:f>
              <c:strCache>
                <c:ptCount val="2"/>
                <c:pt idx="0">
                  <c:v>Financial</c:v>
                </c:pt>
                <c:pt idx="1">
                  <c:v>Target = 80%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'Source Data'!$D$2:$O$2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'Source Data'!$D$4:$O$4</c:f>
              <c:numCache>
                <c:formatCode>0%</c:formatCode>
                <c:ptCount val="12"/>
                <c:pt idx="0">
                  <c:v>0.45</c:v>
                </c:pt>
                <c:pt idx="1">
                  <c:v>0.47416500000000006</c:v>
                </c:pt>
                <c:pt idx="2">
                  <c:v>0.49962766050000013</c:v>
                </c:pt>
                <c:pt idx="3">
                  <c:v>0.52645766586885012</c:v>
                </c:pt>
                <c:pt idx="4">
                  <c:v>0.55472844252600739</c:v>
                </c:pt>
                <c:pt idx="5">
                  <c:v>0.58451735988965403</c:v>
                </c:pt>
                <c:pt idx="6">
                  <c:v>0.61590594211572847</c:v>
                </c:pt>
                <c:pt idx="7">
                  <c:v>0.64898009120734312</c:v>
                </c:pt>
                <c:pt idx="8">
                  <c:v>0.68383032210517747</c:v>
                </c:pt>
                <c:pt idx="9">
                  <c:v>0.72055201040222561</c:v>
                </c:pt>
                <c:pt idx="10">
                  <c:v>0.75924565336082517</c:v>
                </c:pt>
                <c:pt idx="11">
                  <c:v>0.80001714494630149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A-4174-97B9-379812409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674863"/>
        <c:axId val="1839677743"/>
      </c:barChart>
      <c:catAx>
        <c:axId val="183967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77743"/>
        <c:crosses val="autoZero"/>
        <c:auto val="1"/>
        <c:lblAlgn val="ctr"/>
        <c:lblOffset val="100"/>
        <c:noMultiLvlLbl val="0"/>
      </c:catAx>
      <c:valAx>
        <c:axId val="18396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7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Operational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'Source Data'!$B$7:$C$7</c:f>
              <c:strCache>
                <c:ptCount val="2"/>
                <c:pt idx="0">
                  <c:v>Operational</c:v>
                </c:pt>
                <c:pt idx="1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'Source Data'!$D$6:$O$6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'Source Data'!$D$7:$O$7</c:f>
              <c:numCache>
                <c:formatCode>0%</c:formatCode>
                <c:ptCount val="12"/>
                <c:pt idx="0">
                  <c:v>0.4</c:v>
                </c:pt>
                <c:pt idx="1">
                  <c:v>0.43600000000000005</c:v>
                </c:pt>
                <c:pt idx="2">
                  <c:v>0.47524000000000011</c:v>
                </c:pt>
                <c:pt idx="3">
                  <c:v>0.51801160000000013</c:v>
                </c:pt>
                <c:pt idx="4">
                  <c:v>0.56463264400000013</c:v>
                </c:pt>
                <c:pt idx="5">
                  <c:v>0.61544958196000021</c:v>
                </c:pt>
                <c:pt idx="6">
                  <c:v>0.67084004433640032</c:v>
                </c:pt>
                <c:pt idx="7">
                  <c:v>0.7312156483266764</c:v>
                </c:pt>
                <c:pt idx="8">
                  <c:v>0.79702505667607737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8-40D9-B1DE-AD9059CCA2AE}"/>
            </c:ext>
          </c:extLst>
        </c:ser>
        <c:ser>
          <c:idx val="1"/>
          <c:order val="1"/>
          <c:tx>
            <c:strRef>
              <c:f>'Source Data'!$B$8:$C$8</c:f>
              <c:strCache>
                <c:ptCount val="2"/>
                <c:pt idx="0">
                  <c:v>Operational</c:v>
                </c:pt>
                <c:pt idx="1">
                  <c:v>Target = 80%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'Source Data'!$D$6:$O$6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'Source Data'!$D$8:$O$8</c:f>
              <c:numCache>
                <c:formatCode>0%</c:formatCode>
                <c:ptCount val="12"/>
                <c:pt idx="0">
                  <c:v>0.4</c:v>
                </c:pt>
                <c:pt idx="1">
                  <c:v>0.42580000000000001</c:v>
                </c:pt>
                <c:pt idx="2">
                  <c:v>0.4532641</c:v>
                </c:pt>
                <c:pt idx="3">
                  <c:v>0.48249963444999999</c:v>
                </c:pt>
                <c:pt idx="4">
                  <c:v>0.51362086087202496</c:v>
                </c:pt>
                <c:pt idx="5">
                  <c:v>0.54674940639827052</c:v>
                </c:pt>
                <c:pt idx="6">
                  <c:v>0.58201474311095902</c:v>
                </c:pt>
                <c:pt idx="7">
                  <c:v>0.61955469404161589</c:v>
                </c:pt>
                <c:pt idx="8">
                  <c:v>0.65951597180730015</c:v>
                </c:pt>
                <c:pt idx="9">
                  <c:v>0.70205475198887102</c:v>
                </c:pt>
                <c:pt idx="10">
                  <c:v>0.74733728349215323</c:v>
                </c:pt>
                <c:pt idx="11">
                  <c:v>0.79554053827739712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8-40D9-B1DE-AD9059CCA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883791"/>
        <c:axId val="2021879951"/>
      </c:barChart>
      <c:catAx>
        <c:axId val="202188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9951"/>
        <c:crosses val="autoZero"/>
        <c:auto val="1"/>
        <c:lblAlgn val="ctr"/>
        <c:lblOffset val="100"/>
        <c:noMultiLvlLbl val="0"/>
      </c:catAx>
      <c:valAx>
        <c:axId val="202187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8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'Source Data'!$B$15:$C$15</c:f>
              <c:strCache>
                <c:ptCount val="2"/>
                <c:pt idx="0">
                  <c:v>Market</c:v>
                </c:pt>
                <c:pt idx="1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'Source Data'!$F$14:$Q$14</c:f>
              <c:strCache>
                <c:ptCount val="10"/>
                <c:pt idx="0">
                  <c:v>Month 3</c:v>
                </c:pt>
                <c:pt idx="1">
                  <c:v>Month 4</c:v>
                </c:pt>
                <c:pt idx="2">
                  <c:v>Month 5</c:v>
                </c:pt>
                <c:pt idx="3">
                  <c:v>Month 6</c:v>
                </c:pt>
                <c:pt idx="4">
                  <c:v>Month 7</c:v>
                </c:pt>
                <c:pt idx="5">
                  <c:v>Month 8</c:v>
                </c:pt>
                <c:pt idx="6">
                  <c:v>Month 9</c:v>
                </c:pt>
                <c:pt idx="7">
                  <c:v>Month 10</c:v>
                </c:pt>
                <c:pt idx="8">
                  <c:v>Month 11</c:v>
                </c:pt>
                <c:pt idx="9">
                  <c:v>Month 12</c:v>
                </c:pt>
              </c:strCache>
            </c:strRef>
          </c:cat>
          <c:val>
            <c:numRef>
              <c:f>'Source Data'!$F$15:$Q$15</c:f>
              <c:numCache>
                <c:formatCode>0%</c:formatCode>
                <c:ptCount val="12"/>
                <c:pt idx="0">
                  <c:v>0.26947629224999997</c:v>
                </c:pt>
                <c:pt idx="1">
                  <c:v>0.30599032984987495</c:v>
                </c:pt>
                <c:pt idx="2">
                  <c:v>0.34745201954453298</c:v>
                </c:pt>
                <c:pt idx="3">
                  <c:v>0.39453176819281716</c:v>
                </c:pt>
                <c:pt idx="4">
                  <c:v>0.44799082278294389</c:v>
                </c:pt>
                <c:pt idx="5">
                  <c:v>0.50869357927003278</c:v>
                </c:pt>
                <c:pt idx="6">
                  <c:v>0.57762155926112224</c:v>
                </c:pt>
                <c:pt idx="7">
                  <c:v>0.65588928054100426</c:v>
                </c:pt>
                <c:pt idx="8">
                  <c:v>0.74476227805431028</c:v>
                </c:pt>
                <c:pt idx="9">
                  <c:v>0.84567756673066929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1-4BCC-8EBD-76DE1752282C}"/>
            </c:ext>
          </c:extLst>
        </c:ser>
        <c:ser>
          <c:idx val="1"/>
          <c:order val="1"/>
          <c:tx>
            <c:strRef>
              <c:f>'Source Data'!$B$16:$C$16</c:f>
              <c:strCache>
                <c:ptCount val="2"/>
                <c:pt idx="0">
                  <c:v>Market</c:v>
                </c:pt>
                <c:pt idx="1">
                  <c:v>Target = 85%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'Source Data'!$F$14:$Q$14</c:f>
              <c:strCache>
                <c:ptCount val="10"/>
                <c:pt idx="0">
                  <c:v>Month 3</c:v>
                </c:pt>
                <c:pt idx="1">
                  <c:v>Month 4</c:v>
                </c:pt>
                <c:pt idx="2">
                  <c:v>Month 5</c:v>
                </c:pt>
                <c:pt idx="3">
                  <c:v>Month 6</c:v>
                </c:pt>
                <c:pt idx="4">
                  <c:v>Month 7</c:v>
                </c:pt>
                <c:pt idx="5">
                  <c:v>Month 8</c:v>
                </c:pt>
                <c:pt idx="6">
                  <c:v>Month 9</c:v>
                </c:pt>
                <c:pt idx="7">
                  <c:v>Month 10</c:v>
                </c:pt>
                <c:pt idx="8">
                  <c:v>Month 11</c:v>
                </c:pt>
                <c:pt idx="9">
                  <c:v>Month 12</c:v>
                </c:pt>
              </c:strCache>
            </c:strRef>
          </c:cat>
          <c:val>
            <c:numRef>
              <c:f>'Source Data'!$F$16:$Q$16</c:f>
              <c:numCache>
                <c:formatCode>0%</c:formatCode>
                <c:ptCount val="12"/>
                <c:pt idx="0">
                  <c:v>0.26947629224999997</c:v>
                </c:pt>
                <c:pt idx="1">
                  <c:v>0.30599032984987495</c:v>
                </c:pt>
                <c:pt idx="2">
                  <c:v>0.34745201954453298</c:v>
                </c:pt>
                <c:pt idx="3">
                  <c:v>0.39453176819281716</c:v>
                </c:pt>
                <c:pt idx="4">
                  <c:v>0.44799082278294389</c:v>
                </c:pt>
                <c:pt idx="5">
                  <c:v>0.50869357927003278</c:v>
                </c:pt>
                <c:pt idx="6">
                  <c:v>0.57762155926112224</c:v>
                </c:pt>
                <c:pt idx="7">
                  <c:v>0.65588928054100426</c:v>
                </c:pt>
                <c:pt idx="8">
                  <c:v>0.74476227805431028</c:v>
                </c:pt>
                <c:pt idx="9">
                  <c:v>0.84567756673066929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1-4BCC-8EBD-76DE17522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805183"/>
        <c:axId val="1952807103"/>
      </c:barChart>
      <c:catAx>
        <c:axId val="195280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07103"/>
        <c:crosses val="autoZero"/>
        <c:auto val="1"/>
        <c:lblAlgn val="ctr"/>
        <c:lblOffset val="100"/>
        <c:noMultiLvlLbl val="0"/>
      </c:catAx>
      <c:valAx>
        <c:axId val="195280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0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Governance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'Source Data'!$B$19:$C$19</c:f>
              <c:strCache>
                <c:ptCount val="2"/>
                <c:pt idx="0">
                  <c:v>Governance </c:v>
                </c:pt>
                <c:pt idx="1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'Source Data'!$D$18:$O$18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'Source Data'!$D$19:$O$19</c:f>
              <c:numCache>
                <c:formatCode>0%</c:formatCode>
                <c:ptCount val="12"/>
                <c:pt idx="0">
                  <c:v>0.42</c:v>
                </c:pt>
                <c:pt idx="1">
                  <c:v>0.46052999999999999</c:v>
                </c:pt>
                <c:pt idx="2">
                  <c:v>0.50497114499999995</c:v>
                </c:pt>
                <c:pt idx="3">
                  <c:v>0.5537008604925</c:v>
                </c:pt>
                <c:pt idx="4">
                  <c:v>0.60713299353002625</c:v>
                </c:pt>
                <c:pt idx="5">
                  <c:v>0.6657213274056738</c:v>
                </c:pt>
                <c:pt idx="6">
                  <c:v>0.72996343550032139</c:v>
                </c:pt>
                <c:pt idx="7">
                  <c:v>0.80040490702610245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B-4C37-B554-0D829B3BA950}"/>
            </c:ext>
          </c:extLst>
        </c:ser>
        <c:ser>
          <c:idx val="1"/>
          <c:order val="1"/>
          <c:tx>
            <c:strRef>
              <c:f>'Source Data'!$B$20:$C$20</c:f>
              <c:strCache>
                <c:ptCount val="2"/>
                <c:pt idx="0">
                  <c:v>Governance </c:v>
                </c:pt>
                <c:pt idx="1">
                  <c:v>Target = 80%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'Source Data'!$D$18:$O$18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'Source Data'!$D$20:$O$20</c:f>
              <c:numCache>
                <c:formatCode>0%</c:formatCode>
                <c:ptCount val="12"/>
                <c:pt idx="0">
                  <c:v>0.42</c:v>
                </c:pt>
                <c:pt idx="1">
                  <c:v>0.44519999999999998</c:v>
                </c:pt>
                <c:pt idx="2">
                  <c:v>0.471912</c:v>
                </c:pt>
                <c:pt idx="3">
                  <c:v>0.50022672000000001</c:v>
                </c:pt>
                <c:pt idx="4">
                  <c:v>0.53024032320000003</c:v>
                </c:pt>
                <c:pt idx="5">
                  <c:v>0.56205474259200006</c:v>
                </c:pt>
                <c:pt idx="6">
                  <c:v>0.59577802714752004</c:v>
                </c:pt>
                <c:pt idx="7">
                  <c:v>0.63152470877637124</c:v>
                </c:pt>
                <c:pt idx="8">
                  <c:v>0.66941619130295349</c:v>
                </c:pt>
                <c:pt idx="9">
                  <c:v>0.7095811627811307</c:v>
                </c:pt>
                <c:pt idx="10">
                  <c:v>0.75215603254799857</c:v>
                </c:pt>
                <c:pt idx="11">
                  <c:v>0.79728539450087854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B-4C37-B554-0D829B3BA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952143"/>
        <c:axId val="2026950703"/>
      </c:barChart>
      <c:catAx>
        <c:axId val="202695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50703"/>
        <c:crosses val="autoZero"/>
        <c:auto val="1"/>
        <c:lblAlgn val="ctr"/>
        <c:lblOffset val="100"/>
        <c:noMultiLvlLbl val="0"/>
      </c:catAx>
      <c:valAx>
        <c:axId val="202695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5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'Source Data'!$B$11:$C$11</c:f>
              <c:strCache>
                <c:ptCount val="2"/>
                <c:pt idx="0">
                  <c:v>Technology</c:v>
                </c:pt>
                <c:pt idx="1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'Source Data'!$D$10:$O$10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'Source Data'!$D$11:$O$11</c:f>
              <c:numCache>
                <c:formatCode>0%</c:formatCode>
                <c:ptCount val="12"/>
                <c:pt idx="0">
                  <c:v>0.20899999999999999</c:v>
                </c:pt>
                <c:pt idx="1">
                  <c:v>0.23616999999999996</c:v>
                </c:pt>
                <c:pt idx="2">
                  <c:v>0.26687209999999995</c:v>
                </c:pt>
                <c:pt idx="3">
                  <c:v>0.30156547299999992</c:v>
                </c:pt>
                <c:pt idx="4">
                  <c:v>0.34076898448999987</c:v>
                </c:pt>
                <c:pt idx="5">
                  <c:v>0.38506895247369982</c:v>
                </c:pt>
                <c:pt idx="6">
                  <c:v>0.43512791629528075</c:v>
                </c:pt>
                <c:pt idx="7">
                  <c:v>0.49169454541366719</c:v>
                </c:pt>
                <c:pt idx="8">
                  <c:v>0.55561483631744391</c:v>
                </c:pt>
                <c:pt idx="9">
                  <c:v>0.62784476503871156</c:v>
                </c:pt>
                <c:pt idx="10">
                  <c:v>0.70946458449374394</c:v>
                </c:pt>
                <c:pt idx="11">
                  <c:v>0.80169498047793053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E-4EB1-B428-9414D54D77BB}"/>
            </c:ext>
          </c:extLst>
        </c:ser>
        <c:ser>
          <c:idx val="1"/>
          <c:order val="1"/>
          <c:tx>
            <c:strRef>
              <c:f>'Source Data'!$B$12:$C$12</c:f>
              <c:strCache>
                <c:ptCount val="2"/>
                <c:pt idx="0">
                  <c:v>Technology</c:v>
                </c:pt>
                <c:pt idx="1">
                  <c:v>Target = 75%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'Source Data'!$D$10:$O$10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'Source Data'!$D$12:$O$12</c:f>
              <c:numCache>
                <c:formatCode>0%</c:formatCode>
                <c:ptCount val="12"/>
                <c:pt idx="0">
                  <c:v>0.20899999999999999</c:v>
                </c:pt>
                <c:pt idx="1">
                  <c:v>0.23616999999999996</c:v>
                </c:pt>
                <c:pt idx="2">
                  <c:v>0.26687209999999995</c:v>
                </c:pt>
                <c:pt idx="3">
                  <c:v>0.30156547299999992</c:v>
                </c:pt>
                <c:pt idx="4">
                  <c:v>0.34076898448999987</c:v>
                </c:pt>
                <c:pt idx="5">
                  <c:v>0.38506895247369982</c:v>
                </c:pt>
                <c:pt idx="6">
                  <c:v>0.43512791629528075</c:v>
                </c:pt>
                <c:pt idx="7">
                  <c:v>0.49169454541366719</c:v>
                </c:pt>
                <c:pt idx="8">
                  <c:v>0.55561483631744391</c:v>
                </c:pt>
                <c:pt idx="9">
                  <c:v>0.62784476503871156</c:v>
                </c:pt>
                <c:pt idx="10">
                  <c:v>0.70946458449374394</c:v>
                </c:pt>
                <c:pt idx="11">
                  <c:v>0.80169498047793053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E-4EB1-B428-9414D54D7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882831"/>
        <c:axId val="2021883311"/>
      </c:barChart>
      <c:catAx>
        <c:axId val="202188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83311"/>
        <c:crosses val="autoZero"/>
        <c:auto val="1"/>
        <c:lblAlgn val="ctr"/>
        <c:lblOffset val="100"/>
        <c:noMultiLvlLbl val="0"/>
      </c:catAx>
      <c:valAx>
        <c:axId val="20218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8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8E-4880-8E63-E8BC5708CAE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8E-4880-8E63-E8BC5708CAEF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8E-4880-8E63-E8BC5708CA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'Credit Score'!$C$24:$C$25</c:f>
              <c:strCache>
                <c:ptCount val="1"/>
                <c:pt idx="0">
                  <c:v>Credit Score</c:v>
                </c:pt>
              </c:strCache>
            </c:strRef>
          </c:cat>
          <c:val>
            <c:numRef>
              <c:f>'Credit Score'!$D$24:$D$25</c:f>
              <c:numCache>
                <c:formatCode>0%</c:formatCode>
                <c:ptCount val="2"/>
                <c:pt idx="0">
                  <c:v>0.43</c:v>
                </c:pt>
                <c:pt idx="1">
                  <c:v>0.57000000000000006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E-4880-8E63-E8BC5708CAE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9077133073863939"/>
          <c:y val="0.2530675203329556"/>
          <c:w val="0.29256817193458329"/>
          <c:h val="0.49386460153274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2400" b="1"/>
              <a:t>Domain</a:t>
            </a:r>
            <a:r>
              <a:rPr lang="en-ZA" sz="2400" b="1" baseline="0"/>
              <a:t> Scores (0 to 20 per domain)</a:t>
            </a:r>
            <a:endParaRPr lang="en-ZA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DA7-4874-9E68-1C10121EC982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A7-4874-9E68-1C10121EC98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DA7-4874-9E68-1C10121EC9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A7-4874-9E68-1C10121EC9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EHS!$B$4:$B$8</c:f>
              <c:strCache>
                <c:ptCount val="5"/>
                <c:pt idx="0">
                  <c:v>Market &amp; Customer</c:v>
                </c:pt>
                <c:pt idx="1">
                  <c:v>Operational</c:v>
                </c:pt>
                <c:pt idx="2">
                  <c:v>Governance &amp; Compliance</c:v>
                </c:pt>
                <c:pt idx="3">
                  <c:v>Financial</c:v>
                </c:pt>
                <c:pt idx="4">
                  <c:v>Technology</c:v>
                </c:pt>
              </c:strCache>
            </c:strRef>
          </c:cat>
          <c:val>
            <c:numRef>
              <c:f>EHS!$C$4:$C$8</c:f>
              <c:numCache>
                <c:formatCode>0</c:formatCode>
                <c:ptCount val="5"/>
                <c:pt idx="0">
                  <c:v>10.68</c:v>
                </c:pt>
                <c:pt idx="1">
                  <c:v>10</c:v>
                </c:pt>
                <c:pt idx="2">
                  <c:v>8.4</c:v>
                </c:pt>
                <c:pt idx="3">
                  <c:v>6.75</c:v>
                </c:pt>
                <c:pt idx="4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7-4874-9E68-1C10121EC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3682079"/>
        <c:axId val="803678719"/>
      </c:barChart>
      <c:catAx>
        <c:axId val="80368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78719"/>
        <c:crosses val="autoZero"/>
        <c:auto val="1"/>
        <c:lblAlgn val="ctr"/>
        <c:lblOffset val="100"/>
        <c:noMultiLvlLbl val="0"/>
      </c:catAx>
      <c:valAx>
        <c:axId val="80367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8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ZA" sz="2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/>
              </a:rPr>
              <a:t>Enterprise Health Score (EHS)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C4-4355-BD20-6B3DB69BAE6A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C4-4355-BD20-6B3DB69BAE6A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C4-4355-BD20-6B3DB69BAE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EHS!$B$13:$B$14</c:f>
              <c:strCache>
                <c:ptCount val="1"/>
                <c:pt idx="0">
                  <c:v>Enterprise Health Score (EHS)</c:v>
                </c:pt>
              </c:strCache>
            </c:strRef>
          </c:cat>
          <c:val>
            <c:numRef>
              <c:f>EHS!$C$13:$C$14</c:f>
              <c:numCache>
                <c:formatCode>0%</c:formatCode>
                <c:ptCount val="2"/>
                <c:pt idx="0">
                  <c:v>0.38969999999999999</c:v>
                </c:pt>
                <c:pt idx="1">
                  <c:v>0.61030000000000006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C4-4355-BD20-6B3DB69BA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aseline="0"/>
              <a:t>Enterprise Health Score (EHS)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'KPI tracker'!$B$23:$C$23</c:f>
              <c:strCache>
                <c:ptCount val="2"/>
                <c:pt idx="0">
                  <c:v>TOTAL EHS</c:v>
                </c:pt>
                <c:pt idx="1">
                  <c:v>Projected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'KPI tracker'!$D$22:$O$22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'KPI tracker'!$D$23:$O$23</c:f>
              <c:numCache>
                <c:formatCode>0%</c:formatCode>
                <c:ptCount val="12"/>
                <c:pt idx="0">
                  <c:v>0.33760000000000001</c:v>
                </c:pt>
                <c:pt idx="1">
                  <c:v>0.37300389999999994</c:v>
                </c:pt>
                <c:pt idx="2">
                  <c:v>0.41221190745000003</c:v>
                </c:pt>
                <c:pt idx="3">
                  <c:v>0.45564365266847506</c:v>
                </c:pt>
                <c:pt idx="4">
                  <c:v>0.5037663283129119</c:v>
                </c:pt>
                <c:pt idx="5">
                  <c:v>0.55710022600643827</c:v>
                </c:pt>
                <c:pt idx="6">
                  <c:v>0.61622493378298937</c:v>
                </c:pt>
                <c:pt idx="7">
                  <c:v>0.63300217000911974</c:v>
                </c:pt>
                <c:pt idx="8">
                  <c:v>0.64342048408488117</c:v>
                </c:pt>
                <c:pt idx="9">
                  <c:v>0.64186702278985797</c:v>
                </c:pt>
                <c:pt idx="10">
                  <c:v>0.72711343127402706</c:v>
                </c:pt>
                <c:pt idx="11">
                  <c:v>0.82368627360429991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A-4DE3-AB1B-D026CAAAA6C6}"/>
            </c:ext>
          </c:extLst>
        </c:ser>
        <c:ser>
          <c:idx val="1"/>
          <c:order val="1"/>
          <c:tx>
            <c:strRef>
              <c:f>'KPI tracker'!$B$24:$C$24</c:f>
              <c:strCache>
                <c:ptCount val="2"/>
                <c:pt idx="0">
                  <c:v>TOTAL EHS</c:v>
                </c:pt>
                <c:pt idx="1">
                  <c:v>Target = 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'KPI tracker'!$D$22:$O$22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'KPI tracker'!$D$24:$O$24</c:f>
              <c:numCache>
                <c:formatCode>0%</c:formatCode>
                <c:ptCount val="12"/>
                <c:pt idx="0">
                  <c:v>0.33760000000000001</c:v>
                </c:pt>
                <c:pt idx="1">
                  <c:v>0.36373090000000002</c:v>
                </c:pt>
                <c:pt idx="2">
                  <c:v>0.39223043055000001</c:v>
                </c:pt>
                <c:pt idx="3">
                  <c:v>0.42334796463374502</c:v>
                </c:pt>
                <c:pt idx="4">
                  <c:v>0.45736212612651306</c:v>
                </c:pt>
                <c:pt idx="5">
                  <c:v>0.49458444590928829</c:v>
                </c:pt>
                <c:pt idx="6">
                  <c:v>0.53536349029048647</c:v>
                </c:pt>
                <c:pt idx="7">
                  <c:v>0.580089523741806</c:v>
                </c:pt>
                <c:pt idx="8">
                  <c:v>0.62919977615879941</c:v>
                </c:pt>
                <c:pt idx="9">
                  <c:v>0.68318439415038867</c:v>
                </c:pt>
                <c:pt idx="10">
                  <c:v>0.74259316638980621</c:v>
                </c:pt>
                <c:pt idx="11">
                  <c:v>0.80804312498663544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A-4DE3-AB1B-D026CAAAA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220079"/>
        <c:axId val="1839220559"/>
      </c:lineChart>
      <c:catAx>
        <c:axId val="18392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20559"/>
        <c:crosses val="autoZero"/>
        <c:auto val="1"/>
        <c:lblAlgn val="ctr"/>
        <c:lblOffset val="100"/>
        <c:noMultiLvlLbl val="0"/>
      </c:catAx>
      <c:valAx>
        <c:axId val="18392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Financial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tracker'!$B$3:$C$3</c:f>
              <c:strCache>
                <c:ptCount val="2"/>
                <c:pt idx="0">
                  <c:v>Financial</c:v>
                </c:pt>
                <c:pt idx="1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 tracker'!$D$2:$O$2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'KPI tracker'!$D$3:$O$3</c:f>
              <c:numCache>
                <c:formatCode>0%</c:formatCode>
                <c:ptCount val="12"/>
                <c:pt idx="0">
                  <c:v>0.45</c:v>
                </c:pt>
                <c:pt idx="1">
                  <c:v>0.49500000000000005</c:v>
                </c:pt>
                <c:pt idx="2">
                  <c:v>0.5445000000000001</c:v>
                </c:pt>
                <c:pt idx="3">
                  <c:v>0.5989500000000002</c:v>
                </c:pt>
                <c:pt idx="4">
                  <c:v>0.65884500000000024</c:v>
                </c:pt>
                <c:pt idx="5">
                  <c:v>0.72472950000000036</c:v>
                </c:pt>
                <c:pt idx="6">
                  <c:v>0.79720245000000045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B-4942-96BA-34C2497FA649}"/>
            </c:ext>
          </c:extLst>
        </c:ser>
        <c:ser>
          <c:idx val="1"/>
          <c:order val="1"/>
          <c:tx>
            <c:strRef>
              <c:f>'KPI tracker'!$B$4:$C$4</c:f>
              <c:strCache>
                <c:ptCount val="2"/>
                <c:pt idx="0">
                  <c:v>Financial</c:v>
                </c:pt>
                <c:pt idx="1">
                  <c:v>Target = 80%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'KPI tracker'!$D$2:$O$2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'KPI tracker'!$D$4:$O$4</c:f>
              <c:numCache>
                <c:formatCode>0%</c:formatCode>
                <c:ptCount val="12"/>
                <c:pt idx="0">
                  <c:v>0.45</c:v>
                </c:pt>
                <c:pt idx="1">
                  <c:v>0.47416500000000006</c:v>
                </c:pt>
                <c:pt idx="2">
                  <c:v>0.49962766050000013</c:v>
                </c:pt>
                <c:pt idx="3">
                  <c:v>0.52645766586885012</c:v>
                </c:pt>
                <c:pt idx="4">
                  <c:v>0.55472844252600739</c:v>
                </c:pt>
                <c:pt idx="5">
                  <c:v>0.58451735988965403</c:v>
                </c:pt>
                <c:pt idx="6">
                  <c:v>0.61590594211572847</c:v>
                </c:pt>
                <c:pt idx="7">
                  <c:v>0.64898009120734312</c:v>
                </c:pt>
                <c:pt idx="8">
                  <c:v>0.68383032210517747</c:v>
                </c:pt>
                <c:pt idx="9">
                  <c:v>0.72055201040222561</c:v>
                </c:pt>
                <c:pt idx="10">
                  <c:v>0.75924565336082517</c:v>
                </c:pt>
                <c:pt idx="11">
                  <c:v>0.80001714494630149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B-4942-96BA-34C2497FA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674863"/>
        <c:axId val="1839677743"/>
      </c:barChart>
      <c:catAx>
        <c:axId val="183967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77743"/>
        <c:crosses val="autoZero"/>
        <c:auto val="1"/>
        <c:lblAlgn val="ctr"/>
        <c:lblOffset val="100"/>
        <c:noMultiLvlLbl val="0"/>
      </c:catAx>
      <c:valAx>
        <c:axId val="18396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7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Operational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tracker'!$B$7:$C$7</c:f>
              <c:strCache>
                <c:ptCount val="2"/>
                <c:pt idx="0">
                  <c:v>Operational</c:v>
                </c:pt>
                <c:pt idx="1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 tracker'!$D$6:$O$6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'KPI tracker'!$D$7:$O$7</c:f>
              <c:numCache>
                <c:formatCode>0%</c:formatCode>
                <c:ptCount val="12"/>
                <c:pt idx="0">
                  <c:v>0.4</c:v>
                </c:pt>
                <c:pt idx="1">
                  <c:v>0.43600000000000005</c:v>
                </c:pt>
                <c:pt idx="2">
                  <c:v>0.47524000000000011</c:v>
                </c:pt>
                <c:pt idx="3">
                  <c:v>0.51801160000000013</c:v>
                </c:pt>
                <c:pt idx="4">
                  <c:v>0.56463264400000013</c:v>
                </c:pt>
                <c:pt idx="5">
                  <c:v>0.61544958196000021</c:v>
                </c:pt>
                <c:pt idx="6">
                  <c:v>0.67084004433640032</c:v>
                </c:pt>
                <c:pt idx="7">
                  <c:v>0.7312156483266764</c:v>
                </c:pt>
                <c:pt idx="8">
                  <c:v>0.79702505667607737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9-4CC9-8862-4EFEC8AACCAB}"/>
            </c:ext>
          </c:extLst>
        </c:ser>
        <c:ser>
          <c:idx val="1"/>
          <c:order val="1"/>
          <c:tx>
            <c:strRef>
              <c:f>'KPI tracker'!$B$8:$C$8</c:f>
              <c:strCache>
                <c:ptCount val="2"/>
                <c:pt idx="0">
                  <c:v>Operational</c:v>
                </c:pt>
                <c:pt idx="1">
                  <c:v>Target = 80%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'KPI tracker'!$D$6:$O$6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'KPI tracker'!$D$8:$O$8</c:f>
              <c:numCache>
                <c:formatCode>0%</c:formatCode>
                <c:ptCount val="12"/>
                <c:pt idx="0">
                  <c:v>0.4</c:v>
                </c:pt>
                <c:pt idx="1">
                  <c:v>0.42580000000000001</c:v>
                </c:pt>
                <c:pt idx="2">
                  <c:v>0.4532641</c:v>
                </c:pt>
                <c:pt idx="3">
                  <c:v>0.48249963444999999</c:v>
                </c:pt>
                <c:pt idx="4">
                  <c:v>0.51362086087202496</c:v>
                </c:pt>
                <c:pt idx="5">
                  <c:v>0.54674940639827052</c:v>
                </c:pt>
                <c:pt idx="6">
                  <c:v>0.58201474311095902</c:v>
                </c:pt>
                <c:pt idx="7">
                  <c:v>0.61955469404161589</c:v>
                </c:pt>
                <c:pt idx="8">
                  <c:v>0.65951597180730015</c:v>
                </c:pt>
                <c:pt idx="9">
                  <c:v>0.70205475198887102</c:v>
                </c:pt>
                <c:pt idx="10">
                  <c:v>0.74733728349215323</c:v>
                </c:pt>
                <c:pt idx="11">
                  <c:v>0.79554053827739712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9-4CC9-8862-4EFEC8AAC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883791"/>
        <c:axId val="2021879951"/>
      </c:barChart>
      <c:catAx>
        <c:axId val="202188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9951"/>
        <c:crosses val="autoZero"/>
        <c:auto val="1"/>
        <c:lblAlgn val="ctr"/>
        <c:lblOffset val="100"/>
        <c:noMultiLvlLbl val="0"/>
      </c:catAx>
      <c:valAx>
        <c:axId val="202187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8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tracker'!$B$15:$C$15</c:f>
              <c:strCache>
                <c:ptCount val="2"/>
                <c:pt idx="0">
                  <c:v>Market</c:v>
                </c:pt>
                <c:pt idx="1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 tracker'!$F$14:$Q$14</c:f>
              <c:strCache>
                <c:ptCount val="10"/>
                <c:pt idx="0">
                  <c:v>Month 3</c:v>
                </c:pt>
                <c:pt idx="1">
                  <c:v>Month 4</c:v>
                </c:pt>
                <c:pt idx="2">
                  <c:v>Month 5</c:v>
                </c:pt>
                <c:pt idx="3">
                  <c:v>Month 6</c:v>
                </c:pt>
                <c:pt idx="4">
                  <c:v>Month 7</c:v>
                </c:pt>
                <c:pt idx="5">
                  <c:v>Month 8</c:v>
                </c:pt>
                <c:pt idx="6">
                  <c:v>Month 9</c:v>
                </c:pt>
                <c:pt idx="7">
                  <c:v>Month 10</c:v>
                </c:pt>
                <c:pt idx="8">
                  <c:v>Month 11</c:v>
                </c:pt>
                <c:pt idx="9">
                  <c:v>Month 12</c:v>
                </c:pt>
              </c:strCache>
            </c:strRef>
          </c:cat>
          <c:val>
            <c:numRef>
              <c:f>'KPI tracker'!$F$15:$Q$15</c:f>
              <c:numCache>
                <c:formatCode>0%</c:formatCode>
                <c:ptCount val="12"/>
                <c:pt idx="0">
                  <c:v>0.26947629224999997</c:v>
                </c:pt>
                <c:pt idx="1">
                  <c:v>0.30599032984987495</c:v>
                </c:pt>
                <c:pt idx="2">
                  <c:v>0.34745201954453298</c:v>
                </c:pt>
                <c:pt idx="3">
                  <c:v>0.39453176819281716</c:v>
                </c:pt>
                <c:pt idx="4">
                  <c:v>0.44799082278294389</c:v>
                </c:pt>
                <c:pt idx="5">
                  <c:v>0.50869357927003278</c:v>
                </c:pt>
                <c:pt idx="6">
                  <c:v>0.57762155926112224</c:v>
                </c:pt>
                <c:pt idx="7">
                  <c:v>0.65588928054100426</c:v>
                </c:pt>
                <c:pt idx="8">
                  <c:v>0.74476227805431028</c:v>
                </c:pt>
                <c:pt idx="9">
                  <c:v>0.84567756673066929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1-468A-8815-43AA75DDF656}"/>
            </c:ext>
          </c:extLst>
        </c:ser>
        <c:ser>
          <c:idx val="1"/>
          <c:order val="1"/>
          <c:tx>
            <c:strRef>
              <c:f>'KPI tracker'!$B$16:$C$16</c:f>
              <c:strCache>
                <c:ptCount val="2"/>
                <c:pt idx="0">
                  <c:v>Market</c:v>
                </c:pt>
                <c:pt idx="1">
                  <c:v>Target = 85%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'KPI tracker'!$F$14:$Q$14</c:f>
              <c:strCache>
                <c:ptCount val="10"/>
                <c:pt idx="0">
                  <c:v>Month 3</c:v>
                </c:pt>
                <c:pt idx="1">
                  <c:v>Month 4</c:v>
                </c:pt>
                <c:pt idx="2">
                  <c:v>Month 5</c:v>
                </c:pt>
                <c:pt idx="3">
                  <c:v>Month 6</c:v>
                </c:pt>
                <c:pt idx="4">
                  <c:v>Month 7</c:v>
                </c:pt>
                <c:pt idx="5">
                  <c:v>Month 8</c:v>
                </c:pt>
                <c:pt idx="6">
                  <c:v>Month 9</c:v>
                </c:pt>
                <c:pt idx="7">
                  <c:v>Month 10</c:v>
                </c:pt>
                <c:pt idx="8">
                  <c:v>Month 11</c:v>
                </c:pt>
                <c:pt idx="9">
                  <c:v>Month 12</c:v>
                </c:pt>
              </c:strCache>
            </c:strRef>
          </c:cat>
          <c:val>
            <c:numRef>
              <c:f>'KPI tracker'!$F$16:$Q$16</c:f>
              <c:numCache>
                <c:formatCode>0%</c:formatCode>
                <c:ptCount val="12"/>
                <c:pt idx="0">
                  <c:v>0.26947629224999997</c:v>
                </c:pt>
                <c:pt idx="1">
                  <c:v>0.30599032984987495</c:v>
                </c:pt>
                <c:pt idx="2">
                  <c:v>0.34745201954453298</c:v>
                </c:pt>
                <c:pt idx="3">
                  <c:v>0.39453176819281716</c:v>
                </c:pt>
                <c:pt idx="4">
                  <c:v>0.44799082278294389</c:v>
                </c:pt>
                <c:pt idx="5">
                  <c:v>0.50869357927003278</c:v>
                </c:pt>
                <c:pt idx="6">
                  <c:v>0.57762155926112224</c:v>
                </c:pt>
                <c:pt idx="7">
                  <c:v>0.65588928054100426</c:v>
                </c:pt>
                <c:pt idx="8">
                  <c:v>0.74476227805431028</c:v>
                </c:pt>
                <c:pt idx="9">
                  <c:v>0.84567756673066929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1-468A-8815-43AA75DDF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805183"/>
        <c:axId val="1952807103"/>
      </c:barChart>
      <c:catAx>
        <c:axId val="195280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07103"/>
        <c:crosses val="autoZero"/>
        <c:auto val="1"/>
        <c:lblAlgn val="ctr"/>
        <c:lblOffset val="100"/>
        <c:noMultiLvlLbl val="0"/>
      </c:catAx>
      <c:valAx>
        <c:axId val="195280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0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Governance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tracker'!$B$19:$C$19</c:f>
              <c:strCache>
                <c:ptCount val="2"/>
                <c:pt idx="0">
                  <c:v>Governance </c:v>
                </c:pt>
                <c:pt idx="1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 tracker'!$D$18:$O$18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'KPI tracker'!$D$19:$O$19</c:f>
              <c:numCache>
                <c:formatCode>0%</c:formatCode>
                <c:ptCount val="12"/>
                <c:pt idx="0">
                  <c:v>0.42</c:v>
                </c:pt>
                <c:pt idx="1">
                  <c:v>0.46052999999999999</c:v>
                </c:pt>
                <c:pt idx="2">
                  <c:v>0.50497114499999995</c:v>
                </c:pt>
                <c:pt idx="3">
                  <c:v>0.5537008604925</c:v>
                </c:pt>
                <c:pt idx="4">
                  <c:v>0.60713299353002625</c:v>
                </c:pt>
                <c:pt idx="5">
                  <c:v>0.6657213274056738</c:v>
                </c:pt>
                <c:pt idx="6">
                  <c:v>0.72996343550032139</c:v>
                </c:pt>
                <c:pt idx="7">
                  <c:v>0.80040490702610245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A-43EC-97EA-E963D7327E4D}"/>
            </c:ext>
          </c:extLst>
        </c:ser>
        <c:ser>
          <c:idx val="1"/>
          <c:order val="1"/>
          <c:tx>
            <c:strRef>
              <c:f>'KPI tracker'!$B$20:$C$20</c:f>
              <c:strCache>
                <c:ptCount val="2"/>
                <c:pt idx="0">
                  <c:v>Governance </c:v>
                </c:pt>
                <c:pt idx="1">
                  <c:v>Target = 80%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'KPI tracker'!$D$18:$O$18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'KPI tracker'!$D$20:$O$20</c:f>
              <c:numCache>
                <c:formatCode>0%</c:formatCode>
                <c:ptCount val="12"/>
                <c:pt idx="0">
                  <c:v>0.42</c:v>
                </c:pt>
                <c:pt idx="1">
                  <c:v>0.44519999999999998</c:v>
                </c:pt>
                <c:pt idx="2">
                  <c:v>0.471912</c:v>
                </c:pt>
                <c:pt idx="3">
                  <c:v>0.50022672000000001</c:v>
                </c:pt>
                <c:pt idx="4">
                  <c:v>0.53024032320000003</c:v>
                </c:pt>
                <c:pt idx="5">
                  <c:v>0.56205474259200006</c:v>
                </c:pt>
                <c:pt idx="6">
                  <c:v>0.59577802714752004</c:v>
                </c:pt>
                <c:pt idx="7">
                  <c:v>0.63152470877637124</c:v>
                </c:pt>
                <c:pt idx="8">
                  <c:v>0.66941619130295349</c:v>
                </c:pt>
                <c:pt idx="9">
                  <c:v>0.7095811627811307</c:v>
                </c:pt>
                <c:pt idx="10">
                  <c:v>0.75215603254799857</c:v>
                </c:pt>
                <c:pt idx="11">
                  <c:v>0.79728539450087854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A-43EC-97EA-E963D7327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952143"/>
        <c:axId val="2026950703"/>
      </c:barChart>
      <c:catAx>
        <c:axId val="202695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50703"/>
        <c:crosses val="autoZero"/>
        <c:auto val="1"/>
        <c:lblAlgn val="ctr"/>
        <c:lblOffset val="100"/>
        <c:noMultiLvlLbl val="0"/>
      </c:catAx>
      <c:valAx>
        <c:axId val="202695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5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235374</xdr:colOff>
      <xdr:row>1</xdr:row>
      <xdr:rowOff>146049</xdr:rowOff>
    </xdr:from>
    <xdr:to>
      <xdr:col>20</xdr:col>
      <xdr:colOff>546524</xdr:colOff>
      <xdr:row>41</xdr:row>
      <xdr:rowOff>77893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F6E8-FECE-4021-BBDD-81B79BE12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592243</xdr:colOff>
      <xdr:row>1</xdr:row>
      <xdr:rowOff>139489</xdr:rowOff>
    </xdr:from>
    <xdr:to>
      <xdr:col>6</xdr:col>
      <xdr:colOff>116416</xdr:colOff>
      <xdr:row>41</xdr:row>
      <xdr:rowOff>105833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330F8-92B1-49E2-AAFC-15F7C807C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581024</xdr:colOff>
      <xdr:row>0</xdr:row>
      <xdr:rowOff>151447</xdr:rowOff>
    </xdr:from>
    <xdr:to>
      <xdr:col>25</xdr:col>
      <xdr:colOff>457199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1108A-2CA6-4DAB-93F8-FEC1AE580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598170</xdr:colOff>
      <xdr:row>0</xdr:row>
      <xdr:rowOff>136206</xdr:rowOff>
    </xdr:from>
    <xdr:to>
      <xdr:col>11</xdr:col>
      <xdr:colOff>283845</xdr:colOff>
      <xdr:row>36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9A69AB-D732-4DEC-8EB2-2A47B33C7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132947</xdr:colOff>
      <xdr:row>0</xdr:row>
      <xdr:rowOff>86572</xdr:rowOff>
    </xdr:from>
    <xdr:to>
      <xdr:col>15</xdr:col>
      <xdr:colOff>137583</xdr:colOff>
      <xdr:row>24</xdr:row>
      <xdr:rowOff>27938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9E31C-CEEE-4389-8A9A-73BE5BAFC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24</xdr:row>
      <xdr:rowOff>157163</xdr:rowOff>
    </xdr:from>
    <xdr:to>
      <xdr:col>7</xdr:col>
      <xdr:colOff>314325</xdr:colOff>
      <xdr:row>40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605F29-5E4A-427F-867A-3E0075E40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261620</xdr:colOff>
      <xdr:row>0</xdr:row>
      <xdr:rowOff>96416</xdr:rowOff>
    </xdr:from>
    <xdr:to>
      <xdr:col>30</xdr:col>
      <xdr:colOff>413807</xdr:colOff>
      <xdr:row>24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C8864-DFB7-47E8-B46A-749A27E1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260871</xdr:colOff>
      <xdr:row>24</xdr:row>
      <xdr:rowOff>176213</xdr:rowOff>
    </xdr:from>
    <xdr:to>
      <xdr:col>22</xdr:col>
      <xdr:colOff>565671</xdr:colOff>
      <xdr:row>40</xdr:row>
      <xdr:rowOff>23813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72C740-B30E-4F17-A3EB-A5C1EC0EF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98946</xdr:colOff>
      <xdr:row>24</xdr:row>
      <xdr:rowOff>166688</xdr:rowOff>
    </xdr:from>
    <xdr:to>
      <xdr:col>30</xdr:col>
      <xdr:colOff>403746</xdr:colOff>
      <xdr:row>40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905FB0-2F91-4969-940B-92D48C34E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419524</xdr:colOff>
      <xdr:row>24</xdr:row>
      <xdr:rowOff>145203</xdr:rowOff>
    </xdr:from>
    <xdr:to>
      <xdr:col>15</xdr:col>
      <xdr:colOff>135678</xdr:colOff>
      <xdr:row>40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46F4-7473-498F-8ABF-8A5E6F658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3</xdr:row>
      <xdr:rowOff>171451</xdr:rowOff>
    </xdr:from>
    <xdr:to>
      <xdr:col>20</xdr:col>
      <xdr:colOff>150495</xdr:colOff>
      <xdr:row>39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B08C4-960B-43C3-8690-7BB59876C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250210</xdr:colOff>
      <xdr:row>1</xdr:row>
      <xdr:rowOff>1</xdr:rowOff>
    </xdr:from>
    <xdr:to>
      <xdr:col>22</xdr:col>
      <xdr:colOff>539750</xdr:colOff>
      <xdr:row>24</xdr:row>
      <xdr:rowOff>17356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4124F7-29CD-6007-272F-915E260DD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24</xdr:row>
      <xdr:rowOff>157163</xdr:rowOff>
    </xdr:from>
    <xdr:to>
      <xdr:col>7</xdr:col>
      <xdr:colOff>314325</xdr:colOff>
      <xdr:row>40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441F0D-3665-B6CE-EB1A-14DB88318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24</xdr:row>
      <xdr:rowOff>166688</xdr:rowOff>
    </xdr:from>
    <xdr:to>
      <xdr:col>15</xdr:col>
      <xdr:colOff>133350</xdr:colOff>
      <xdr:row>40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8D3CAF-3D38-93C3-1C40-05D530421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260871</xdr:colOff>
      <xdr:row>24</xdr:row>
      <xdr:rowOff>176213</xdr:rowOff>
    </xdr:from>
    <xdr:to>
      <xdr:col>22</xdr:col>
      <xdr:colOff>565671</xdr:colOff>
      <xdr:row>40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93504A-B610-C68B-9D90-DB935C4A2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98946</xdr:colOff>
      <xdr:row>24</xdr:row>
      <xdr:rowOff>166688</xdr:rowOff>
    </xdr:from>
    <xdr:to>
      <xdr:col>30</xdr:col>
      <xdr:colOff>403746</xdr:colOff>
      <xdr:row>40</xdr:row>
      <xdr:rowOff>14288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31DA07-A005-5364-6573-9D5AF5A4D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55880</xdr:colOff>
      <xdr:row>1</xdr:row>
      <xdr:rowOff>7620</xdr:rowOff>
    </xdr:from>
    <xdr:to>
      <xdr:col>30</xdr:col>
      <xdr:colOff>391583</xdr:colOff>
      <xdr:row>24</xdr:row>
      <xdr:rowOff>12488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07343B-93F1-637E-F70F-8AFD9601F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32FB-509E-401B-8CA6-30390BD6F6DA}">
  <dimension ref="B1:G180"/>
  <sheetViews>
    <sheetView tabSelected="1" zoomScale="60" zoomScaleNormal="60" workbookViewId="0">
      <selection activeCell="Y24" sqref="Y24"/>
    </sheetView>
  </sheetViews>
  <sheetFormatPr defaultRowHeight="14.4" x14ac:dyDescent="0.3"/>
  <cols>
    <col min="2" max="7" width="25.77734375" customWidth="1"/>
  </cols>
  <sheetData>
    <row r="1" spans="2:7" s="8" customFormat="1" x14ac:dyDescent="0.3"/>
    <row r="2" spans="2:7" s="8" customFormat="1" x14ac:dyDescent="0.3"/>
    <row r="3" spans="2:7" s="8" customFormat="1" ht="15.6" x14ac:dyDescent="0.3">
      <c r="B3" s="52" t="s">
        <v>38</v>
      </c>
      <c r="C3" s="52"/>
      <c r="D3" s="52"/>
      <c r="E3" s="52"/>
      <c r="F3" s="52"/>
      <c r="G3" s="26"/>
    </row>
    <row r="4" spans="2:7" s="8" customFormat="1" x14ac:dyDescent="0.3"/>
    <row r="5" spans="2:7" s="8" customFormat="1" x14ac:dyDescent="0.3">
      <c r="B5" s="27" t="s">
        <v>39</v>
      </c>
      <c r="C5" s="28" t="s">
        <v>40</v>
      </c>
      <c r="D5" s="28" t="s">
        <v>41</v>
      </c>
      <c r="E5" s="28" t="s">
        <v>42</v>
      </c>
      <c r="F5" s="28" t="s">
        <v>43</v>
      </c>
    </row>
    <row r="6" spans="2:7" s="8" customFormat="1" x14ac:dyDescent="0.3">
      <c r="C6" s="29"/>
      <c r="D6" s="29"/>
      <c r="E6" s="29"/>
      <c r="F6" s="29"/>
    </row>
    <row r="7" spans="2:7" s="8" customFormat="1" x14ac:dyDescent="0.3">
      <c r="B7" s="8" t="s">
        <v>44</v>
      </c>
      <c r="C7" s="8">
        <v>60</v>
      </c>
      <c r="D7" s="30">
        <v>0.1</v>
      </c>
      <c r="E7" s="19" t="s">
        <v>45</v>
      </c>
      <c r="F7" s="8">
        <f t="shared" ref="F7:F16" si="0">(D7)*C7</f>
        <v>6</v>
      </c>
    </row>
    <row r="8" spans="2:7" s="8" customFormat="1" x14ac:dyDescent="0.3">
      <c r="B8" s="8" t="s">
        <v>46</v>
      </c>
      <c r="C8" s="8">
        <v>45</v>
      </c>
      <c r="D8" s="30">
        <v>0.1</v>
      </c>
      <c r="E8" s="19" t="s">
        <v>47</v>
      </c>
      <c r="F8" s="8">
        <f t="shared" si="0"/>
        <v>4.5</v>
      </c>
    </row>
    <row r="9" spans="2:7" s="8" customFormat="1" x14ac:dyDescent="0.3">
      <c r="B9" s="8" t="s">
        <v>48</v>
      </c>
      <c r="C9" s="8">
        <v>40</v>
      </c>
      <c r="D9" s="30">
        <v>0.1</v>
      </c>
      <c r="E9" s="19" t="s">
        <v>49</v>
      </c>
      <c r="F9" s="8">
        <f t="shared" si="0"/>
        <v>4</v>
      </c>
    </row>
    <row r="10" spans="2:7" s="8" customFormat="1" x14ac:dyDescent="0.3">
      <c r="B10" s="8" t="s">
        <v>50</v>
      </c>
      <c r="C10" s="8">
        <v>40</v>
      </c>
      <c r="D10" s="30">
        <v>0.1</v>
      </c>
      <c r="E10" s="19" t="s">
        <v>51</v>
      </c>
      <c r="F10" s="8">
        <f t="shared" si="0"/>
        <v>4</v>
      </c>
    </row>
    <row r="11" spans="2:7" s="8" customFormat="1" x14ac:dyDescent="0.3">
      <c r="B11" s="8" t="s">
        <v>52</v>
      </c>
      <c r="C11" s="8">
        <v>42</v>
      </c>
      <c r="D11" s="30">
        <v>0.1</v>
      </c>
      <c r="E11" s="19" t="s">
        <v>53</v>
      </c>
      <c r="F11" s="8">
        <f t="shared" si="0"/>
        <v>4.2</v>
      </c>
    </row>
    <row r="12" spans="2:7" s="8" customFormat="1" x14ac:dyDescent="0.3">
      <c r="B12" s="8" t="s">
        <v>54</v>
      </c>
      <c r="C12" s="8">
        <v>40</v>
      </c>
      <c r="D12" s="30">
        <v>0.1</v>
      </c>
      <c r="E12" s="19" t="s">
        <v>55</v>
      </c>
      <c r="F12" s="8">
        <f t="shared" si="0"/>
        <v>4</v>
      </c>
    </row>
    <row r="13" spans="2:7" s="8" customFormat="1" x14ac:dyDescent="0.3">
      <c r="B13" s="8" t="s">
        <v>56</v>
      </c>
      <c r="C13" s="8">
        <v>42</v>
      </c>
      <c r="D13" s="30">
        <v>0.1</v>
      </c>
      <c r="E13" s="19" t="s">
        <v>57</v>
      </c>
      <c r="F13" s="8">
        <f t="shared" si="0"/>
        <v>4.2</v>
      </c>
    </row>
    <row r="14" spans="2:7" s="8" customFormat="1" x14ac:dyDescent="0.3">
      <c r="B14" s="8" t="s">
        <v>58</v>
      </c>
      <c r="C14" s="8">
        <v>21</v>
      </c>
      <c r="D14" s="30">
        <v>0.1</v>
      </c>
      <c r="E14" s="19" t="s">
        <v>59</v>
      </c>
      <c r="F14" s="8">
        <f t="shared" si="0"/>
        <v>2.1</v>
      </c>
    </row>
    <row r="15" spans="2:7" s="8" customFormat="1" x14ac:dyDescent="0.3">
      <c r="B15" s="8" t="s">
        <v>60</v>
      </c>
      <c r="C15" s="8">
        <v>30</v>
      </c>
      <c r="D15" s="30">
        <v>0.1</v>
      </c>
      <c r="E15" s="19" t="s">
        <v>61</v>
      </c>
      <c r="F15" s="8">
        <f t="shared" si="0"/>
        <v>3</v>
      </c>
    </row>
    <row r="16" spans="2:7" s="8" customFormat="1" x14ac:dyDescent="0.3">
      <c r="B16" s="8" t="s">
        <v>62</v>
      </c>
      <c r="C16" s="8">
        <v>70</v>
      </c>
      <c r="D16" s="30">
        <v>0.1</v>
      </c>
      <c r="E16" s="19" t="s">
        <v>63</v>
      </c>
      <c r="F16" s="8">
        <f t="shared" si="0"/>
        <v>7</v>
      </c>
    </row>
    <row r="17" spans="2:6" s="8" customFormat="1" ht="15" thickBot="1" x14ac:dyDescent="0.35">
      <c r="B17" s="31"/>
      <c r="C17" s="31"/>
      <c r="D17" s="31"/>
      <c r="E17" s="31"/>
      <c r="F17" s="31"/>
    </row>
    <row r="18" spans="2:6" s="8" customFormat="1" x14ac:dyDescent="0.3"/>
    <row r="19" spans="2:6" s="8" customFormat="1" x14ac:dyDescent="0.3">
      <c r="B19" s="32" t="s">
        <v>64</v>
      </c>
      <c r="C19" s="32"/>
      <c r="D19" s="33">
        <f>SUM(F7:F16)/100</f>
        <v>0.43</v>
      </c>
    </row>
    <row r="20" spans="2:6" s="8" customFormat="1" x14ac:dyDescent="0.3">
      <c r="B20" s="8" t="s">
        <v>65</v>
      </c>
      <c r="D20" s="29" t="str">
        <f>IF(D19&gt;=85,"A",IF(D19&gt;=70,"B",IF(D19&gt;=55,"C",IF(D19&gt;=40,"D","E"))))</f>
        <v>E</v>
      </c>
    </row>
    <row r="21" spans="2:6" s="8" customFormat="1" ht="15" thickBot="1" x14ac:dyDescent="0.35">
      <c r="B21" s="34" t="s">
        <v>66</v>
      </c>
      <c r="C21" s="34"/>
      <c r="D21" s="35" t="str">
        <f>IF(D20="A","Pre-approved up to R750k",IF(D20="B","Fast-track review, up to R500k",IF(D20="C","Manual review, max R250k",IF(D20="D","Collateral or support needed","Decline or incubation"))))</f>
        <v>Decline or incubation</v>
      </c>
    </row>
    <row r="22" spans="2:6" s="8" customFormat="1" x14ac:dyDescent="0.3"/>
    <row r="23" spans="2:6" s="8" customFormat="1" x14ac:dyDescent="0.3"/>
    <row r="24" spans="2:6" s="8" customFormat="1" x14ac:dyDescent="0.3">
      <c r="C24" s="9" t="s">
        <v>67</v>
      </c>
      <c r="D24" s="36">
        <v>0.43</v>
      </c>
    </row>
    <row r="25" spans="2:6" s="8" customFormat="1" x14ac:dyDescent="0.3">
      <c r="C25" s="9"/>
      <c r="D25" s="36">
        <f>100%-D24</f>
        <v>0.57000000000000006</v>
      </c>
    </row>
    <row r="26" spans="2:6" s="8" customFormat="1" x14ac:dyDescent="0.3"/>
    <row r="27" spans="2:6" s="8" customFormat="1" x14ac:dyDescent="0.3"/>
    <row r="28" spans="2:6" s="8" customFormat="1" x14ac:dyDescent="0.3"/>
    <row r="29" spans="2:6" s="8" customFormat="1" x14ac:dyDescent="0.3"/>
    <row r="30" spans="2:6" s="8" customFormat="1" x14ac:dyDescent="0.3"/>
    <row r="31" spans="2:6" s="8" customFormat="1" x14ac:dyDescent="0.3"/>
    <row r="32" spans="2:6" s="8" customFormat="1" x14ac:dyDescent="0.3"/>
    <row r="33" s="8" customFormat="1" x14ac:dyDescent="0.3"/>
    <row r="34" s="8" customFormat="1" x14ac:dyDescent="0.3"/>
    <row r="35" s="8" customFormat="1" x14ac:dyDescent="0.3"/>
    <row r="36" s="8" customFormat="1" x14ac:dyDescent="0.3"/>
    <row r="37" s="8" customFormat="1" x14ac:dyDescent="0.3"/>
    <row r="38" s="8" customFormat="1" x14ac:dyDescent="0.3"/>
    <row r="39" s="8" customFormat="1" x14ac:dyDescent="0.3"/>
    <row r="40" s="8" customFormat="1" x14ac:dyDescent="0.3"/>
    <row r="41" s="8" customFormat="1" x14ac:dyDescent="0.3"/>
    <row r="42" s="8" customFormat="1" x14ac:dyDescent="0.3"/>
    <row r="43" s="8" customFormat="1" x14ac:dyDescent="0.3"/>
    <row r="44" s="8" customFormat="1" x14ac:dyDescent="0.3"/>
    <row r="45" s="8" customFormat="1" x14ac:dyDescent="0.3"/>
    <row r="46" s="8" customFormat="1" x14ac:dyDescent="0.3"/>
    <row r="47" s="8" customFormat="1" x14ac:dyDescent="0.3"/>
    <row r="48" s="8" customFormat="1" x14ac:dyDescent="0.3"/>
    <row r="49" s="8" customFormat="1" x14ac:dyDescent="0.3"/>
    <row r="50" s="8" customFormat="1" x14ac:dyDescent="0.3"/>
    <row r="51" s="8" customFormat="1" x14ac:dyDescent="0.3"/>
    <row r="52" s="8" customFormat="1" x14ac:dyDescent="0.3"/>
    <row r="53" s="8" customFormat="1" x14ac:dyDescent="0.3"/>
    <row r="54" s="8" customFormat="1" x14ac:dyDescent="0.3"/>
    <row r="55" s="8" customFormat="1" x14ac:dyDescent="0.3"/>
    <row r="56" s="8" customFormat="1" x14ac:dyDescent="0.3"/>
    <row r="57" s="8" customFormat="1" x14ac:dyDescent="0.3"/>
    <row r="58" s="8" customFormat="1" x14ac:dyDescent="0.3"/>
    <row r="59" s="8" customFormat="1" x14ac:dyDescent="0.3"/>
    <row r="60" s="8" customFormat="1" x14ac:dyDescent="0.3"/>
    <row r="61" s="8" customFormat="1" x14ac:dyDescent="0.3"/>
    <row r="62" s="8" customFormat="1" x14ac:dyDescent="0.3"/>
    <row r="63" s="8" customFormat="1" x14ac:dyDescent="0.3"/>
    <row r="64" s="8" customFormat="1" x14ac:dyDescent="0.3"/>
    <row r="65" s="8" customFormat="1" x14ac:dyDescent="0.3"/>
    <row r="66" s="8" customFormat="1" x14ac:dyDescent="0.3"/>
    <row r="67" s="8" customFormat="1" x14ac:dyDescent="0.3"/>
    <row r="68" s="8" customFormat="1" x14ac:dyDescent="0.3"/>
    <row r="69" s="8" customFormat="1" x14ac:dyDescent="0.3"/>
    <row r="70" s="8" customFormat="1" x14ac:dyDescent="0.3"/>
    <row r="71" s="8" customFormat="1" x14ac:dyDescent="0.3"/>
    <row r="72" s="8" customFormat="1" x14ac:dyDescent="0.3"/>
    <row r="73" s="8" customFormat="1" x14ac:dyDescent="0.3"/>
    <row r="74" s="8" customFormat="1" x14ac:dyDescent="0.3"/>
    <row r="75" s="8" customFormat="1" x14ac:dyDescent="0.3"/>
    <row r="76" s="8" customFormat="1" x14ac:dyDescent="0.3"/>
    <row r="77" s="8" customFormat="1" x14ac:dyDescent="0.3"/>
    <row r="78" s="8" customFormat="1" x14ac:dyDescent="0.3"/>
    <row r="79" s="8" customFormat="1" x14ac:dyDescent="0.3"/>
    <row r="80" s="8" customFormat="1" x14ac:dyDescent="0.3"/>
    <row r="81" s="8" customFormat="1" x14ac:dyDescent="0.3"/>
    <row r="82" s="8" customFormat="1" x14ac:dyDescent="0.3"/>
    <row r="83" s="8" customFormat="1" x14ac:dyDescent="0.3"/>
    <row r="84" s="8" customFormat="1" x14ac:dyDescent="0.3"/>
    <row r="85" s="8" customFormat="1" x14ac:dyDescent="0.3"/>
    <row r="86" s="8" customFormat="1" x14ac:dyDescent="0.3"/>
    <row r="87" s="8" customFormat="1" x14ac:dyDescent="0.3"/>
    <row r="88" s="8" customFormat="1" x14ac:dyDescent="0.3"/>
    <row r="89" s="8" customFormat="1" x14ac:dyDescent="0.3"/>
    <row r="90" s="8" customFormat="1" x14ac:dyDescent="0.3"/>
    <row r="91" s="8" customFormat="1" x14ac:dyDescent="0.3"/>
    <row r="92" s="8" customFormat="1" x14ac:dyDescent="0.3"/>
    <row r="93" s="8" customFormat="1" x14ac:dyDescent="0.3"/>
    <row r="94" s="8" customFormat="1" x14ac:dyDescent="0.3"/>
    <row r="95" s="8" customFormat="1" x14ac:dyDescent="0.3"/>
    <row r="96" s="8" customFormat="1" x14ac:dyDescent="0.3"/>
    <row r="97" s="8" customFormat="1" x14ac:dyDescent="0.3"/>
    <row r="98" s="8" customFormat="1" x14ac:dyDescent="0.3"/>
    <row r="99" s="8" customFormat="1" x14ac:dyDescent="0.3"/>
    <row r="100" s="8" customFormat="1" x14ac:dyDescent="0.3"/>
    <row r="101" s="8" customFormat="1" x14ac:dyDescent="0.3"/>
    <row r="102" s="8" customFormat="1" x14ac:dyDescent="0.3"/>
    <row r="103" s="8" customFormat="1" x14ac:dyDescent="0.3"/>
    <row r="104" s="8" customFormat="1" x14ac:dyDescent="0.3"/>
    <row r="105" s="8" customFormat="1" x14ac:dyDescent="0.3"/>
    <row r="106" s="8" customFormat="1" x14ac:dyDescent="0.3"/>
    <row r="107" s="8" customFormat="1" x14ac:dyDescent="0.3"/>
    <row r="108" s="8" customFormat="1" x14ac:dyDescent="0.3"/>
    <row r="109" s="8" customFormat="1" x14ac:dyDescent="0.3"/>
    <row r="110" s="8" customFormat="1" x14ac:dyDescent="0.3"/>
    <row r="111" s="8" customFormat="1" x14ac:dyDescent="0.3"/>
    <row r="112" s="8" customFormat="1" x14ac:dyDescent="0.3"/>
    <row r="113" s="8" customFormat="1" x14ac:dyDescent="0.3"/>
    <row r="114" s="8" customFormat="1" x14ac:dyDescent="0.3"/>
    <row r="115" s="8" customFormat="1" x14ac:dyDescent="0.3"/>
    <row r="116" s="8" customFormat="1" x14ac:dyDescent="0.3"/>
    <row r="117" s="8" customFormat="1" x14ac:dyDescent="0.3"/>
    <row r="118" s="8" customFormat="1" x14ac:dyDescent="0.3"/>
    <row r="119" s="8" customFormat="1" x14ac:dyDescent="0.3"/>
    <row r="120" s="8" customFormat="1" x14ac:dyDescent="0.3"/>
    <row r="121" s="8" customFormat="1" x14ac:dyDescent="0.3"/>
    <row r="122" s="8" customFormat="1" x14ac:dyDescent="0.3"/>
    <row r="123" s="8" customFormat="1" x14ac:dyDescent="0.3"/>
    <row r="124" s="8" customFormat="1" x14ac:dyDescent="0.3"/>
    <row r="125" s="8" customFormat="1" x14ac:dyDescent="0.3"/>
    <row r="126" s="8" customFormat="1" x14ac:dyDescent="0.3"/>
    <row r="127" s="8" customFormat="1" x14ac:dyDescent="0.3"/>
    <row r="128" s="8" customFormat="1" x14ac:dyDescent="0.3"/>
    <row r="129" s="8" customFormat="1" x14ac:dyDescent="0.3"/>
    <row r="130" s="8" customFormat="1" x14ac:dyDescent="0.3"/>
    <row r="131" s="8" customFormat="1" x14ac:dyDescent="0.3"/>
    <row r="132" s="8" customFormat="1" x14ac:dyDescent="0.3"/>
    <row r="133" s="8" customFormat="1" x14ac:dyDescent="0.3"/>
    <row r="134" s="8" customFormat="1" x14ac:dyDescent="0.3"/>
    <row r="135" s="8" customFormat="1" x14ac:dyDescent="0.3"/>
    <row r="136" s="8" customFormat="1" x14ac:dyDescent="0.3"/>
    <row r="137" s="8" customFormat="1" x14ac:dyDescent="0.3"/>
    <row r="138" s="8" customFormat="1" x14ac:dyDescent="0.3"/>
    <row r="139" s="8" customFormat="1" x14ac:dyDescent="0.3"/>
    <row r="140" s="8" customFormat="1" x14ac:dyDescent="0.3"/>
    <row r="141" s="8" customFormat="1" x14ac:dyDescent="0.3"/>
    <row r="142" s="8" customFormat="1" x14ac:dyDescent="0.3"/>
    <row r="143" s="8" customFormat="1" x14ac:dyDescent="0.3"/>
    <row r="144" s="8" customFormat="1" x14ac:dyDescent="0.3"/>
    <row r="145" s="8" customFormat="1" x14ac:dyDescent="0.3"/>
    <row r="146" s="8" customFormat="1" x14ac:dyDescent="0.3"/>
    <row r="147" s="8" customFormat="1" x14ac:dyDescent="0.3"/>
    <row r="148" s="8" customFormat="1" x14ac:dyDescent="0.3"/>
    <row r="149" s="8" customFormat="1" x14ac:dyDescent="0.3"/>
    <row r="150" s="8" customFormat="1" x14ac:dyDescent="0.3"/>
    <row r="151" s="8" customFormat="1" x14ac:dyDescent="0.3"/>
    <row r="152" s="8" customFormat="1" x14ac:dyDescent="0.3"/>
    <row r="153" s="8" customFormat="1" x14ac:dyDescent="0.3"/>
    <row r="154" s="8" customFormat="1" x14ac:dyDescent="0.3"/>
    <row r="155" s="8" customFormat="1" x14ac:dyDescent="0.3"/>
    <row r="156" s="8" customFormat="1" x14ac:dyDescent="0.3"/>
    <row r="157" s="8" customFormat="1" x14ac:dyDescent="0.3"/>
    <row r="158" s="8" customFormat="1" x14ac:dyDescent="0.3"/>
    <row r="159" s="8" customFormat="1" x14ac:dyDescent="0.3"/>
    <row r="160" s="8" customFormat="1" x14ac:dyDescent="0.3"/>
    <row r="161" s="8" customFormat="1" x14ac:dyDescent="0.3"/>
    <row r="162" s="8" customFormat="1" x14ac:dyDescent="0.3"/>
    <row r="163" s="8" customFormat="1" x14ac:dyDescent="0.3"/>
    <row r="164" s="8" customFormat="1" x14ac:dyDescent="0.3"/>
    <row r="165" s="8" customFormat="1" x14ac:dyDescent="0.3"/>
    <row r="166" s="8" customFormat="1" x14ac:dyDescent="0.3"/>
    <row r="167" s="8" customFormat="1" x14ac:dyDescent="0.3"/>
    <row r="168" s="8" customFormat="1" x14ac:dyDescent="0.3"/>
    <row r="169" s="8" customFormat="1" x14ac:dyDescent="0.3"/>
    <row r="170" s="8" customFormat="1" x14ac:dyDescent="0.3"/>
    <row r="171" s="8" customFormat="1" x14ac:dyDescent="0.3"/>
    <row r="172" s="8" customFormat="1" x14ac:dyDescent="0.3"/>
    <row r="173" s="8" customFormat="1" x14ac:dyDescent="0.3"/>
    <row r="174" s="8" customFormat="1" x14ac:dyDescent="0.3"/>
    <row r="175" s="8" customFormat="1" x14ac:dyDescent="0.3"/>
    <row r="176" s="8" customFormat="1" x14ac:dyDescent="0.3"/>
    <row r="177" s="8" customFormat="1" x14ac:dyDescent="0.3"/>
    <row r="178" s="8" customFormat="1" x14ac:dyDescent="0.3"/>
    <row r="179" s="8" customFormat="1" x14ac:dyDescent="0.3"/>
    <row r="180" s="8" customFormat="1" x14ac:dyDescent="0.3"/>
  </sheetData>
  <mergeCells count="1">
    <mergeCell ref="B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90FA1-1101-459B-A2B1-2D7DC38E3768}">
  <dimension ref="B2:N14"/>
  <sheetViews>
    <sheetView showGridLines="0" zoomScale="70" zoomScaleNormal="70" workbookViewId="0">
      <selection activeCell="L15" sqref="L15"/>
    </sheetView>
  </sheetViews>
  <sheetFormatPr defaultRowHeight="14.4" x14ac:dyDescent="0.3"/>
  <cols>
    <col min="2" max="2" width="27.88671875" customWidth="1"/>
    <col min="3" max="3" width="15.5546875" customWidth="1"/>
    <col min="4" max="14" width="8.88671875" style="8"/>
  </cols>
  <sheetData>
    <row r="2" spans="2:14" x14ac:dyDescent="0.3">
      <c r="B2" s="16" t="s">
        <v>32</v>
      </c>
      <c r="C2" s="16" t="s">
        <v>33</v>
      </c>
      <c r="D2" s="17"/>
      <c r="E2" s="17"/>
      <c r="F2" s="17"/>
      <c r="G2" s="17"/>
    </row>
    <row r="3" spans="2:14" x14ac:dyDescent="0.3">
      <c r="B3" s="18"/>
      <c r="C3" s="18"/>
      <c r="D3" s="18"/>
      <c r="E3" s="18"/>
      <c r="F3" s="18"/>
      <c r="G3" s="18"/>
      <c r="H3" s="19"/>
      <c r="I3" s="19"/>
      <c r="J3" s="19"/>
      <c r="K3" s="19"/>
      <c r="L3" s="19"/>
      <c r="M3" s="19"/>
      <c r="N3" s="19"/>
    </row>
    <row r="4" spans="2:14" x14ac:dyDescent="0.3">
      <c r="B4" s="19" t="s">
        <v>34</v>
      </c>
      <c r="C4" s="20">
        <v>10.68</v>
      </c>
      <c r="D4" s="21"/>
      <c r="E4" s="19"/>
      <c r="G4" s="21"/>
      <c r="H4" s="19"/>
      <c r="I4" s="19"/>
      <c r="J4" s="19"/>
      <c r="K4" s="19"/>
      <c r="L4" s="19"/>
      <c r="M4" s="19"/>
      <c r="N4" s="19"/>
    </row>
    <row r="5" spans="2:14" x14ac:dyDescent="0.3">
      <c r="B5" s="19" t="s">
        <v>13</v>
      </c>
      <c r="C5" s="20">
        <v>10</v>
      </c>
      <c r="D5" s="21"/>
      <c r="E5" s="19"/>
      <c r="G5" s="21"/>
      <c r="H5" s="19"/>
      <c r="I5" s="19"/>
      <c r="J5" s="19"/>
      <c r="K5" s="19"/>
      <c r="L5" s="19"/>
      <c r="M5" s="19"/>
      <c r="N5" s="19"/>
    </row>
    <row r="6" spans="2:14" x14ac:dyDescent="0.3">
      <c r="B6" s="19" t="s">
        <v>35</v>
      </c>
      <c r="C6" s="20">
        <v>8.4</v>
      </c>
      <c r="D6" s="21"/>
      <c r="E6" s="19"/>
      <c r="G6" s="21"/>
      <c r="H6" s="19"/>
      <c r="I6" s="19"/>
      <c r="J6" s="19"/>
      <c r="K6" s="19"/>
      <c r="L6" s="19"/>
      <c r="M6" s="19"/>
      <c r="N6" s="19"/>
    </row>
    <row r="7" spans="2:14" x14ac:dyDescent="0.3">
      <c r="B7" s="19" t="s">
        <v>12</v>
      </c>
      <c r="C7" s="20">
        <v>6.75</v>
      </c>
      <c r="D7" s="21"/>
      <c r="E7" s="19"/>
      <c r="G7" s="21"/>
      <c r="H7" s="19"/>
      <c r="I7" s="19"/>
      <c r="J7" s="19"/>
      <c r="K7" s="19"/>
      <c r="L7" s="19"/>
      <c r="M7" s="19"/>
      <c r="N7" s="19"/>
    </row>
    <row r="8" spans="2:14" x14ac:dyDescent="0.3">
      <c r="B8" s="19" t="s">
        <v>14</v>
      </c>
      <c r="C8" s="20">
        <v>3.14</v>
      </c>
      <c r="D8" s="21"/>
      <c r="E8" s="19"/>
      <c r="G8" s="21"/>
      <c r="H8" s="19"/>
      <c r="I8" s="19"/>
      <c r="J8" s="19"/>
      <c r="K8" s="19"/>
      <c r="L8" s="19"/>
      <c r="M8" s="19"/>
      <c r="N8" s="19"/>
    </row>
    <row r="9" spans="2:14" x14ac:dyDescent="0.3">
      <c r="B9" s="19"/>
      <c r="C9" s="19"/>
      <c r="D9" s="21"/>
      <c r="E9" s="19"/>
      <c r="F9" s="19"/>
      <c r="G9" s="21"/>
      <c r="H9" s="19"/>
      <c r="I9" s="19"/>
      <c r="J9" s="19"/>
      <c r="K9" s="19"/>
      <c r="L9" s="19"/>
      <c r="M9" s="19"/>
      <c r="N9" s="19"/>
    </row>
    <row r="10" spans="2:14" ht="15" thickBot="1" x14ac:dyDescent="0.35">
      <c r="B10" s="22" t="s">
        <v>36</v>
      </c>
      <c r="C10" s="23">
        <f>SUM(C4:C8)</f>
        <v>38.97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3" spans="2:14" x14ac:dyDescent="0.3">
      <c r="B13" s="1" t="s">
        <v>37</v>
      </c>
      <c r="C13" s="24">
        <f>C10/100</f>
        <v>0.38969999999999999</v>
      </c>
    </row>
    <row r="14" spans="2:14" x14ac:dyDescent="0.3">
      <c r="B14" s="1"/>
      <c r="C14" s="25">
        <f>1-C13</f>
        <v>0.61030000000000006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2014-4DA6-4984-AA0A-B916ED58B8F3}">
  <dimension ref="B1:O35"/>
  <sheetViews>
    <sheetView showGridLines="0" topLeftCell="A4" zoomScale="90" zoomScaleNormal="90" workbookViewId="0">
      <selection activeCell="AF8" sqref="AF8"/>
    </sheetView>
  </sheetViews>
  <sheetFormatPr defaultRowHeight="14.4" x14ac:dyDescent="0.3"/>
  <cols>
    <col min="1" max="1" width="3.33203125" customWidth="1"/>
    <col min="2" max="2" width="13.88671875" customWidth="1"/>
    <col min="3" max="3" width="11.77734375" customWidth="1"/>
  </cols>
  <sheetData>
    <row r="1" spans="2:15" ht="8.4" customHeight="1" x14ac:dyDescent="0.3"/>
    <row r="2" spans="2:15" x14ac:dyDescent="0.3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</row>
    <row r="3" spans="2:15" x14ac:dyDescent="0.3">
      <c r="B3" s="53" t="s">
        <v>12</v>
      </c>
      <c r="C3" s="9" t="s">
        <v>31</v>
      </c>
      <c r="D3" s="3">
        <v>0.45</v>
      </c>
      <c r="E3" s="3">
        <f t="shared" ref="E3:J3" si="0">D3*(1+$C$26)</f>
        <v>0.49500000000000005</v>
      </c>
      <c r="F3" s="3">
        <f t="shared" si="0"/>
        <v>0.5445000000000001</v>
      </c>
      <c r="G3" s="3">
        <f t="shared" si="0"/>
        <v>0.5989500000000002</v>
      </c>
      <c r="H3" s="3">
        <f t="shared" si="0"/>
        <v>0.65884500000000024</v>
      </c>
      <c r="I3" s="3">
        <f t="shared" si="0"/>
        <v>0.72472950000000036</v>
      </c>
      <c r="J3" s="3">
        <f t="shared" si="0"/>
        <v>0.79720245000000045</v>
      </c>
      <c r="K3" s="3"/>
      <c r="L3" s="3"/>
      <c r="M3" s="3"/>
      <c r="N3" s="3"/>
      <c r="O3" s="3"/>
    </row>
    <row r="4" spans="2:15" x14ac:dyDescent="0.3">
      <c r="B4" s="53"/>
      <c r="C4" s="10" t="s">
        <v>20</v>
      </c>
      <c r="D4" s="4">
        <f>D3</f>
        <v>0.45</v>
      </c>
      <c r="E4" s="4">
        <f t="shared" ref="E4:O4" si="1">D4*(1+$C$27)</f>
        <v>0.47416500000000006</v>
      </c>
      <c r="F4" s="4">
        <f t="shared" si="1"/>
        <v>0.49962766050000013</v>
      </c>
      <c r="G4" s="4">
        <f t="shared" si="1"/>
        <v>0.52645766586885012</v>
      </c>
      <c r="H4" s="4">
        <f t="shared" si="1"/>
        <v>0.55472844252600739</v>
      </c>
      <c r="I4" s="4">
        <f t="shared" si="1"/>
        <v>0.58451735988965403</v>
      </c>
      <c r="J4" s="4">
        <f t="shared" si="1"/>
        <v>0.61590594211572847</v>
      </c>
      <c r="K4" s="4">
        <f t="shared" si="1"/>
        <v>0.64898009120734312</v>
      </c>
      <c r="L4" s="4">
        <f t="shared" si="1"/>
        <v>0.68383032210517747</v>
      </c>
      <c r="M4" s="4">
        <f t="shared" si="1"/>
        <v>0.72055201040222561</v>
      </c>
      <c r="N4" s="4">
        <f t="shared" si="1"/>
        <v>0.75924565336082517</v>
      </c>
      <c r="O4" s="4">
        <f t="shared" si="1"/>
        <v>0.80001714494630149</v>
      </c>
    </row>
    <row r="5" spans="2:15" x14ac:dyDescent="0.3">
      <c r="B5" s="5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2:15" x14ac:dyDescent="0.3">
      <c r="B6" s="5"/>
      <c r="C6" s="6"/>
      <c r="D6" s="9" t="s">
        <v>0</v>
      </c>
      <c r="E6" s="9" t="s">
        <v>1</v>
      </c>
      <c r="F6" s="9" t="s">
        <v>2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7</v>
      </c>
      <c r="L6" s="9" t="s">
        <v>8</v>
      </c>
      <c r="M6" s="9" t="s">
        <v>9</v>
      </c>
      <c r="N6" s="9" t="s">
        <v>10</v>
      </c>
      <c r="O6" s="9" t="s">
        <v>11</v>
      </c>
    </row>
    <row r="7" spans="2:15" x14ac:dyDescent="0.3">
      <c r="B7" s="53" t="s">
        <v>13</v>
      </c>
      <c r="C7" s="9" t="s">
        <v>31</v>
      </c>
      <c r="D7" s="3">
        <v>0.4</v>
      </c>
      <c r="E7" s="3">
        <f t="shared" ref="E7:L7" si="2">D7*(1+$C$28)</f>
        <v>0.43600000000000005</v>
      </c>
      <c r="F7" s="3">
        <f t="shared" si="2"/>
        <v>0.47524000000000011</v>
      </c>
      <c r="G7" s="3">
        <f t="shared" si="2"/>
        <v>0.51801160000000013</v>
      </c>
      <c r="H7" s="3">
        <f t="shared" si="2"/>
        <v>0.56463264400000013</v>
      </c>
      <c r="I7" s="3">
        <f t="shared" si="2"/>
        <v>0.61544958196000021</v>
      </c>
      <c r="J7" s="3">
        <f t="shared" si="2"/>
        <v>0.67084004433640032</v>
      </c>
      <c r="K7" s="3">
        <f t="shared" si="2"/>
        <v>0.7312156483266764</v>
      </c>
      <c r="L7" s="3">
        <f t="shared" si="2"/>
        <v>0.79702505667607737</v>
      </c>
      <c r="M7" s="3"/>
      <c r="N7" s="3"/>
      <c r="O7" s="3"/>
    </row>
    <row r="8" spans="2:15" x14ac:dyDescent="0.3">
      <c r="B8" s="53"/>
      <c r="C8" s="10" t="s">
        <v>20</v>
      </c>
      <c r="D8" s="4">
        <f>D7</f>
        <v>0.4</v>
      </c>
      <c r="E8" s="4">
        <f t="shared" ref="E8:O8" si="3">D8*(1+$C$29)</f>
        <v>0.42580000000000001</v>
      </c>
      <c r="F8" s="4">
        <f t="shared" si="3"/>
        <v>0.4532641</v>
      </c>
      <c r="G8" s="4">
        <f t="shared" si="3"/>
        <v>0.48249963444999999</v>
      </c>
      <c r="H8" s="4">
        <f t="shared" si="3"/>
        <v>0.51362086087202496</v>
      </c>
      <c r="I8" s="4">
        <f t="shared" si="3"/>
        <v>0.54674940639827052</v>
      </c>
      <c r="J8" s="4">
        <f t="shared" si="3"/>
        <v>0.58201474311095902</v>
      </c>
      <c r="K8" s="4">
        <f t="shared" si="3"/>
        <v>0.61955469404161589</v>
      </c>
      <c r="L8" s="4">
        <f t="shared" si="3"/>
        <v>0.65951597180730015</v>
      </c>
      <c r="M8" s="4">
        <f t="shared" si="3"/>
        <v>0.70205475198887102</v>
      </c>
      <c r="N8" s="4">
        <f t="shared" si="3"/>
        <v>0.74733728349215323</v>
      </c>
      <c r="O8" s="4">
        <f t="shared" si="3"/>
        <v>0.79554053827739712</v>
      </c>
    </row>
    <row r="9" spans="2:15" s="8" customFormat="1" x14ac:dyDescent="0.3">
      <c r="B9" s="5"/>
      <c r="C9" s="6"/>
    </row>
    <row r="10" spans="2:15" s="8" customFormat="1" x14ac:dyDescent="0.3">
      <c r="B10" s="5"/>
      <c r="C10" s="6"/>
      <c r="D10" s="13" t="s">
        <v>0</v>
      </c>
      <c r="E10" s="13" t="s">
        <v>1</v>
      </c>
      <c r="F10" s="13" t="s">
        <v>2</v>
      </c>
      <c r="G10" s="13" t="s">
        <v>3</v>
      </c>
      <c r="H10" s="13" t="s">
        <v>4</v>
      </c>
      <c r="I10" s="13" t="s">
        <v>5</v>
      </c>
      <c r="J10" s="13" t="s">
        <v>6</v>
      </c>
      <c r="K10" s="13" t="s">
        <v>7</v>
      </c>
      <c r="L10" s="13" t="s">
        <v>8</v>
      </c>
      <c r="M10" s="13" t="s">
        <v>9</v>
      </c>
      <c r="N10" s="13" t="s">
        <v>10</v>
      </c>
      <c r="O10" s="13" t="s">
        <v>11</v>
      </c>
    </row>
    <row r="11" spans="2:15" x14ac:dyDescent="0.3">
      <c r="B11" s="53" t="s">
        <v>14</v>
      </c>
      <c r="C11" s="9" t="s">
        <v>31</v>
      </c>
      <c r="D11" s="3">
        <v>0.20899999999999999</v>
      </c>
      <c r="E11" s="3">
        <f t="shared" ref="E11:O12" si="4">D11*(1+$C30)</f>
        <v>0.23616999999999996</v>
      </c>
      <c r="F11" s="3">
        <f t="shared" si="4"/>
        <v>0.26687209999999995</v>
      </c>
      <c r="G11" s="3">
        <f t="shared" si="4"/>
        <v>0.30156547299999992</v>
      </c>
      <c r="H11" s="3">
        <f t="shared" si="4"/>
        <v>0.34076898448999987</v>
      </c>
      <c r="I11" s="3">
        <f t="shared" si="4"/>
        <v>0.38506895247369982</v>
      </c>
      <c r="J11" s="3">
        <f t="shared" si="4"/>
        <v>0.43512791629528075</v>
      </c>
      <c r="K11" s="3">
        <f t="shared" si="4"/>
        <v>0.49169454541366719</v>
      </c>
      <c r="L11" s="3">
        <f t="shared" si="4"/>
        <v>0.55561483631744391</v>
      </c>
      <c r="M11" s="3">
        <f t="shared" si="4"/>
        <v>0.62784476503871156</v>
      </c>
      <c r="N11" s="3">
        <f t="shared" si="4"/>
        <v>0.70946458449374394</v>
      </c>
      <c r="O11" s="3">
        <f t="shared" si="4"/>
        <v>0.80169498047793053</v>
      </c>
    </row>
    <row r="12" spans="2:15" x14ac:dyDescent="0.3">
      <c r="B12" s="53"/>
      <c r="C12" s="10" t="s">
        <v>21</v>
      </c>
      <c r="D12" s="4">
        <f>D11</f>
        <v>0.20899999999999999</v>
      </c>
      <c r="E12" s="4">
        <f t="shared" si="4"/>
        <v>0.23616999999999996</v>
      </c>
      <c r="F12" s="4">
        <f t="shared" si="4"/>
        <v>0.26687209999999995</v>
      </c>
      <c r="G12" s="4">
        <f t="shared" si="4"/>
        <v>0.30156547299999992</v>
      </c>
      <c r="H12" s="4">
        <f t="shared" si="4"/>
        <v>0.34076898448999987</v>
      </c>
      <c r="I12" s="4">
        <f t="shared" si="4"/>
        <v>0.38506895247369982</v>
      </c>
      <c r="J12" s="4">
        <f t="shared" si="4"/>
        <v>0.43512791629528075</v>
      </c>
      <c r="K12" s="4">
        <f t="shared" si="4"/>
        <v>0.49169454541366719</v>
      </c>
      <c r="L12" s="4">
        <f t="shared" si="4"/>
        <v>0.55561483631744391</v>
      </c>
      <c r="M12" s="4">
        <f t="shared" si="4"/>
        <v>0.62784476503871156</v>
      </c>
      <c r="N12" s="4">
        <f t="shared" si="4"/>
        <v>0.70946458449374394</v>
      </c>
      <c r="O12" s="4">
        <f t="shared" si="4"/>
        <v>0.80169498047793053</v>
      </c>
    </row>
    <row r="13" spans="2:15" x14ac:dyDescent="0.3">
      <c r="B13" s="5"/>
      <c r="C13" s="6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2:15" x14ac:dyDescent="0.3">
      <c r="B14" s="5"/>
      <c r="C14" s="6"/>
      <c r="D14" s="9" t="s">
        <v>0</v>
      </c>
      <c r="E14" s="9" t="s">
        <v>1</v>
      </c>
      <c r="F14" s="9" t="s">
        <v>2</v>
      </c>
      <c r="G14" s="9" t="s">
        <v>3</v>
      </c>
      <c r="H14" s="9" t="s">
        <v>4</v>
      </c>
      <c r="I14" s="9" t="s">
        <v>5</v>
      </c>
      <c r="J14" s="9" t="s">
        <v>6</v>
      </c>
      <c r="K14" s="9" t="s">
        <v>7</v>
      </c>
      <c r="L14" s="9" t="s">
        <v>8</v>
      </c>
      <c r="M14" s="9" t="s">
        <v>9</v>
      </c>
      <c r="N14" s="9" t="s">
        <v>10</v>
      </c>
      <c r="O14" s="9" t="s">
        <v>11</v>
      </c>
    </row>
    <row r="15" spans="2:15" x14ac:dyDescent="0.3">
      <c r="B15" s="53" t="s">
        <v>15</v>
      </c>
      <c r="C15" s="9" t="s">
        <v>31</v>
      </c>
      <c r="D15" s="3">
        <f>D12</f>
        <v>0.20899999999999999</v>
      </c>
      <c r="E15" s="3">
        <f t="shared" ref="E15:O16" si="5">D15*(1+$C32)</f>
        <v>0.23731949999999999</v>
      </c>
      <c r="F15" s="3">
        <f t="shared" si="5"/>
        <v>0.26947629224999997</v>
      </c>
      <c r="G15" s="3">
        <f t="shared" si="5"/>
        <v>0.30599032984987495</v>
      </c>
      <c r="H15" s="3">
        <f t="shared" si="5"/>
        <v>0.34745201954453298</v>
      </c>
      <c r="I15" s="3">
        <f t="shared" si="5"/>
        <v>0.39453176819281716</v>
      </c>
      <c r="J15" s="3">
        <f t="shared" si="5"/>
        <v>0.44799082278294389</v>
      </c>
      <c r="K15" s="3">
        <f t="shared" si="5"/>
        <v>0.50869357927003278</v>
      </c>
      <c r="L15" s="3">
        <f t="shared" si="5"/>
        <v>0.57762155926112224</v>
      </c>
      <c r="M15" s="3">
        <f t="shared" si="5"/>
        <v>0.65588928054100426</v>
      </c>
      <c r="N15" s="3">
        <f t="shared" si="5"/>
        <v>0.74476227805431028</v>
      </c>
      <c r="O15" s="3">
        <f t="shared" si="5"/>
        <v>0.84567756673066929</v>
      </c>
    </row>
    <row r="16" spans="2:15" x14ac:dyDescent="0.3">
      <c r="B16" s="53"/>
      <c r="C16" s="10" t="s">
        <v>22</v>
      </c>
      <c r="D16" s="4">
        <f>D15</f>
        <v>0.20899999999999999</v>
      </c>
      <c r="E16" s="4">
        <f t="shared" si="5"/>
        <v>0.23731949999999999</v>
      </c>
      <c r="F16" s="4">
        <f t="shared" si="5"/>
        <v>0.26947629224999997</v>
      </c>
      <c r="G16" s="4">
        <f t="shared" si="5"/>
        <v>0.30599032984987495</v>
      </c>
      <c r="H16" s="4">
        <f t="shared" si="5"/>
        <v>0.34745201954453298</v>
      </c>
      <c r="I16" s="4">
        <f t="shared" si="5"/>
        <v>0.39453176819281716</v>
      </c>
      <c r="J16" s="4">
        <f t="shared" si="5"/>
        <v>0.44799082278294389</v>
      </c>
      <c r="K16" s="4">
        <f t="shared" si="5"/>
        <v>0.50869357927003278</v>
      </c>
      <c r="L16" s="4">
        <f t="shared" si="5"/>
        <v>0.57762155926112224</v>
      </c>
      <c r="M16" s="4">
        <f t="shared" si="5"/>
        <v>0.65588928054100426</v>
      </c>
      <c r="N16" s="4">
        <f t="shared" si="5"/>
        <v>0.74476227805431028</v>
      </c>
      <c r="O16" s="4">
        <f t="shared" si="5"/>
        <v>0.84567756673066929</v>
      </c>
    </row>
    <row r="17" spans="2:15" x14ac:dyDescent="0.3">
      <c r="B17" s="14"/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2:15" x14ac:dyDescent="0.3">
      <c r="B18" s="5"/>
      <c r="C18" s="6"/>
      <c r="D18" s="9" t="s">
        <v>0</v>
      </c>
      <c r="E18" s="9" t="s">
        <v>1</v>
      </c>
      <c r="F18" s="9" t="s">
        <v>2</v>
      </c>
      <c r="G18" s="9" t="s">
        <v>3</v>
      </c>
      <c r="H18" s="9" t="s">
        <v>4</v>
      </c>
      <c r="I18" s="9" t="s">
        <v>5</v>
      </c>
      <c r="J18" s="9" t="s">
        <v>6</v>
      </c>
      <c r="K18" s="9" t="s">
        <v>7</v>
      </c>
      <c r="L18" s="9" t="s">
        <v>8</v>
      </c>
      <c r="M18" s="9" t="s">
        <v>9</v>
      </c>
      <c r="N18" s="9" t="s">
        <v>10</v>
      </c>
      <c r="O18" s="9" t="s">
        <v>11</v>
      </c>
    </row>
    <row r="19" spans="2:15" x14ac:dyDescent="0.3">
      <c r="B19" s="53" t="s">
        <v>16</v>
      </c>
      <c r="C19" s="9" t="s">
        <v>31</v>
      </c>
      <c r="D19" s="11">
        <v>0.42</v>
      </c>
      <c r="E19" s="11">
        <f t="shared" ref="E19:K20" si="6">D19*(1+$C34)</f>
        <v>0.46052999999999999</v>
      </c>
      <c r="F19" s="11">
        <f t="shared" si="6"/>
        <v>0.50497114499999995</v>
      </c>
      <c r="G19" s="11">
        <f t="shared" si="6"/>
        <v>0.5537008604925</v>
      </c>
      <c r="H19" s="11">
        <f t="shared" si="6"/>
        <v>0.60713299353002625</v>
      </c>
      <c r="I19" s="11">
        <f t="shared" si="6"/>
        <v>0.6657213274056738</v>
      </c>
      <c r="J19" s="11">
        <f t="shared" si="6"/>
        <v>0.72996343550032139</v>
      </c>
      <c r="K19" s="11">
        <f t="shared" si="6"/>
        <v>0.80040490702610245</v>
      </c>
      <c r="L19" s="11"/>
      <c r="M19" s="11"/>
      <c r="N19" s="11"/>
      <c r="O19" s="11"/>
    </row>
    <row r="20" spans="2:15" x14ac:dyDescent="0.3">
      <c r="B20" s="53"/>
      <c r="C20" s="10" t="s">
        <v>20</v>
      </c>
      <c r="D20" s="12">
        <f>D19</f>
        <v>0.42</v>
      </c>
      <c r="E20" s="4">
        <f t="shared" si="6"/>
        <v>0.44519999999999998</v>
      </c>
      <c r="F20" s="4">
        <f t="shared" si="6"/>
        <v>0.471912</v>
      </c>
      <c r="G20" s="4">
        <f t="shared" si="6"/>
        <v>0.50022672000000001</v>
      </c>
      <c r="H20" s="4">
        <f t="shared" si="6"/>
        <v>0.53024032320000003</v>
      </c>
      <c r="I20" s="4">
        <f t="shared" si="6"/>
        <v>0.56205474259200006</v>
      </c>
      <c r="J20" s="4">
        <f t="shared" si="6"/>
        <v>0.59577802714752004</v>
      </c>
      <c r="K20" s="4">
        <f t="shared" si="6"/>
        <v>0.63152470877637124</v>
      </c>
      <c r="L20" s="4">
        <f>K20*(1+$C35)</f>
        <v>0.66941619130295349</v>
      </c>
      <c r="M20" s="4">
        <f>L20*(1+$C35)</f>
        <v>0.7095811627811307</v>
      </c>
      <c r="N20" s="4">
        <f>M20*(1+$C35)</f>
        <v>0.75215603254799857</v>
      </c>
      <c r="O20" s="4">
        <f>N20*(1+$C35)</f>
        <v>0.79728539450087854</v>
      </c>
    </row>
    <row r="21" spans="2:15" x14ac:dyDescent="0.3">
      <c r="B21" s="14"/>
      <c r="C21" s="6"/>
      <c r="D21" s="1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2:15" x14ac:dyDescent="0.3">
      <c r="B22" s="5"/>
      <c r="C22" s="6"/>
      <c r="D22" s="9" t="s">
        <v>0</v>
      </c>
      <c r="E22" s="9" t="s">
        <v>1</v>
      </c>
      <c r="F22" s="9" t="s">
        <v>2</v>
      </c>
      <c r="G22" s="9" t="s">
        <v>3</v>
      </c>
      <c r="H22" s="9" t="s">
        <v>4</v>
      </c>
      <c r="I22" s="9" t="s">
        <v>5</v>
      </c>
      <c r="J22" s="9" t="s">
        <v>6</v>
      </c>
      <c r="K22" s="9" t="s">
        <v>7</v>
      </c>
      <c r="L22" s="9" t="s">
        <v>8</v>
      </c>
      <c r="M22" s="9" t="s">
        <v>9</v>
      </c>
      <c r="N22" s="9" t="s">
        <v>10</v>
      </c>
      <c r="O22" s="9" t="s">
        <v>11</v>
      </c>
    </row>
    <row r="23" spans="2:15" x14ac:dyDescent="0.3">
      <c r="B23" s="53" t="s">
        <v>30</v>
      </c>
      <c r="C23" s="9" t="s">
        <v>31</v>
      </c>
      <c r="D23" s="12">
        <f>(D3+D7+D11+D15+D19)/5</f>
        <v>0.33760000000000001</v>
      </c>
      <c r="E23" s="12">
        <f t="shared" ref="E23:O24" si="7">(E3+E7+E11+E15+E19)/5</f>
        <v>0.37300389999999994</v>
      </c>
      <c r="F23" s="12">
        <f t="shared" si="7"/>
        <v>0.41221190745000003</v>
      </c>
      <c r="G23" s="12">
        <f t="shared" si="7"/>
        <v>0.45564365266847506</v>
      </c>
      <c r="H23" s="12">
        <f t="shared" si="7"/>
        <v>0.5037663283129119</v>
      </c>
      <c r="I23" s="12">
        <f t="shared" si="7"/>
        <v>0.55710022600643827</v>
      </c>
      <c r="J23" s="12">
        <f t="shared" si="7"/>
        <v>0.61622493378298937</v>
      </c>
      <c r="K23" s="12">
        <f>(K7+K11+K15+K19)/4</f>
        <v>0.63300217000911974</v>
      </c>
      <c r="L23" s="12">
        <f>(L7+L11+L15)/3</f>
        <v>0.64342048408488117</v>
      </c>
      <c r="M23" s="12">
        <f>(M11+M15)/2</f>
        <v>0.64186702278985797</v>
      </c>
      <c r="N23" s="12">
        <f>(N11+N15)/2</f>
        <v>0.72711343127402706</v>
      </c>
      <c r="O23" s="12">
        <f>(O11+O15)/2</f>
        <v>0.82368627360429991</v>
      </c>
    </row>
    <row r="24" spans="2:15" x14ac:dyDescent="0.3">
      <c r="B24" s="53"/>
      <c r="C24" s="10" t="s">
        <v>20</v>
      </c>
      <c r="D24" s="12">
        <f>(D4+D8+D12+D16+D20)/5</f>
        <v>0.33760000000000001</v>
      </c>
      <c r="E24" s="12">
        <f t="shared" si="7"/>
        <v>0.36373090000000002</v>
      </c>
      <c r="F24" s="12">
        <f t="shared" si="7"/>
        <v>0.39223043055000001</v>
      </c>
      <c r="G24" s="12">
        <f t="shared" si="7"/>
        <v>0.42334796463374502</v>
      </c>
      <c r="H24" s="12">
        <f t="shared" si="7"/>
        <v>0.45736212612651306</v>
      </c>
      <c r="I24" s="12">
        <f t="shared" si="7"/>
        <v>0.49458444590928829</v>
      </c>
      <c r="J24" s="12">
        <f t="shared" si="7"/>
        <v>0.53536349029048647</v>
      </c>
      <c r="K24" s="12">
        <f t="shared" si="7"/>
        <v>0.580089523741806</v>
      </c>
      <c r="L24" s="12">
        <f t="shared" si="7"/>
        <v>0.62919977615879941</v>
      </c>
      <c r="M24" s="12">
        <f t="shared" si="7"/>
        <v>0.68318439415038867</v>
      </c>
      <c r="N24" s="12">
        <f t="shared" si="7"/>
        <v>0.74259316638980621</v>
      </c>
      <c r="O24" s="12">
        <f t="shared" si="7"/>
        <v>0.80804312498663544</v>
      </c>
    </row>
    <row r="26" spans="2:15" x14ac:dyDescent="0.3">
      <c r="B26" s="1" t="s">
        <v>17</v>
      </c>
      <c r="C26" s="2">
        <v>0.1</v>
      </c>
    </row>
    <row r="27" spans="2:15" x14ac:dyDescent="0.3">
      <c r="B27" s="1" t="s">
        <v>18</v>
      </c>
      <c r="C27" s="2">
        <f>5.37%</f>
        <v>5.3699999999999998E-2</v>
      </c>
    </row>
    <row r="28" spans="2:15" x14ac:dyDescent="0.3">
      <c r="B28" s="1" t="s">
        <v>19</v>
      </c>
      <c r="C28" s="2">
        <v>0.09</v>
      </c>
    </row>
    <row r="29" spans="2:15" x14ac:dyDescent="0.3">
      <c r="B29" s="1" t="s">
        <v>23</v>
      </c>
      <c r="C29" s="2">
        <f>6.45%</f>
        <v>6.4500000000000002E-2</v>
      </c>
    </row>
    <row r="30" spans="2:15" x14ac:dyDescent="0.3">
      <c r="B30" s="1" t="s">
        <v>24</v>
      </c>
      <c r="C30" s="2">
        <v>0.13</v>
      </c>
    </row>
    <row r="31" spans="2:15" x14ac:dyDescent="0.3">
      <c r="B31" s="1" t="s">
        <v>25</v>
      </c>
      <c r="C31" s="2">
        <v>0.13</v>
      </c>
    </row>
    <row r="32" spans="2:15" x14ac:dyDescent="0.3">
      <c r="B32" s="1" t="s">
        <v>26</v>
      </c>
      <c r="C32" s="2">
        <v>0.13550000000000001</v>
      </c>
    </row>
    <row r="33" spans="2:3" x14ac:dyDescent="0.3">
      <c r="B33" s="1" t="s">
        <v>27</v>
      </c>
      <c r="C33" s="2">
        <v>0.13550000000000001</v>
      </c>
    </row>
    <row r="34" spans="2:3" x14ac:dyDescent="0.3">
      <c r="B34" s="1" t="s">
        <v>28</v>
      </c>
      <c r="C34" s="2">
        <v>9.6500000000000002E-2</v>
      </c>
    </row>
    <row r="35" spans="2:3" x14ac:dyDescent="0.3">
      <c r="B35" s="1" t="s">
        <v>29</v>
      </c>
      <c r="C35" s="2">
        <v>0.06</v>
      </c>
    </row>
  </sheetData>
  <mergeCells count="6">
    <mergeCell ref="B23:B24"/>
    <mergeCell ref="B3:B4"/>
    <mergeCell ref="B7:B8"/>
    <mergeCell ref="B11:B12"/>
    <mergeCell ref="B15:B16"/>
    <mergeCell ref="B19:B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4AB4-9C4F-4D07-9340-C3A2AFB8D033}">
  <dimension ref="B4:H26"/>
  <sheetViews>
    <sheetView showGridLines="0" topLeftCell="A7" zoomScale="110" zoomScaleNormal="110" workbookViewId="0">
      <selection activeCell="A37" sqref="A37"/>
    </sheetView>
  </sheetViews>
  <sheetFormatPr defaultRowHeight="14.4" x14ac:dyDescent="0.3"/>
  <cols>
    <col min="1" max="1" width="8.88671875" customWidth="1"/>
    <col min="2" max="2" width="14.44140625" customWidth="1"/>
    <col min="3" max="3" width="17.77734375" customWidth="1"/>
    <col min="4" max="7" width="11" bestFit="1" customWidth="1"/>
    <col min="8" max="8" width="12.109375" bestFit="1" customWidth="1"/>
  </cols>
  <sheetData>
    <row r="4" spans="3:8" x14ac:dyDescent="0.3">
      <c r="D4" s="44"/>
      <c r="E4" s="44"/>
      <c r="F4" s="44"/>
      <c r="G4" s="44"/>
      <c r="H4" s="44"/>
    </row>
    <row r="5" spans="3:8" x14ac:dyDescent="0.3">
      <c r="D5" s="44"/>
      <c r="E5" s="44"/>
      <c r="F5" s="44"/>
      <c r="G5" s="44"/>
      <c r="H5" s="44"/>
    </row>
    <row r="7" spans="3:8" x14ac:dyDescent="0.3">
      <c r="C7" t="s">
        <v>126</v>
      </c>
      <c r="D7" t="s">
        <v>127</v>
      </c>
      <c r="E7" t="s">
        <v>128</v>
      </c>
      <c r="F7" t="s">
        <v>129</v>
      </c>
      <c r="G7" t="s">
        <v>130</v>
      </c>
      <c r="H7" t="s">
        <v>131</v>
      </c>
    </row>
    <row r="10" spans="3:8" x14ac:dyDescent="0.3">
      <c r="C10" t="s">
        <v>132</v>
      </c>
      <c r="D10" s="44">
        <v>3080855.555555555</v>
      </c>
      <c r="E10" s="44">
        <v>3358132.555555555</v>
      </c>
      <c r="F10" s="44">
        <v>3660364.4855555552</v>
      </c>
      <c r="G10" s="44">
        <v>3989797.2892555553</v>
      </c>
      <c r="H10" s="44">
        <v>4348879.0452885553</v>
      </c>
    </row>
    <row r="11" spans="3:8" x14ac:dyDescent="0.3">
      <c r="C11" t="s">
        <v>133</v>
      </c>
      <c r="D11" s="44">
        <v>-334584.17921134614</v>
      </c>
      <c r="E11" s="44">
        <v>-212943.38523134962</v>
      </c>
      <c r="F11" s="44">
        <v>-43783.338126855204</v>
      </c>
      <c r="G11" s="44">
        <v>146398.35587499166</v>
      </c>
      <c r="H11" s="44">
        <v>359981.04270972154</v>
      </c>
    </row>
    <row r="12" spans="3:8" x14ac:dyDescent="0.3">
      <c r="C12" t="s">
        <v>134</v>
      </c>
      <c r="D12" s="44">
        <v>2508069.1999166668</v>
      </c>
      <c r="E12" s="44">
        <v>2173485.0207053209</v>
      </c>
      <c r="F12" s="44">
        <v>1960541.635473971</v>
      </c>
      <c r="G12" s="44">
        <v>1916758.2973471158</v>
      </c>
      <c r="H12" s="44">
        <v>2063156.6532221073</v>
      </c>
    </row>
    <row r="13" spans="3:8" x14ac:dyDescent="0.3">
      <c r="C13" t="s">
        <v>135</v>
      </c>
      <c r="D13" s="44">
        <v>284568.04137052473</v>
      </c>
      <c r="E13" s="44">
        <v>676934.12903091381</v>
      </c>
      <c r="F13" s="44">
        <v>753654.54673433246</v>
      </c>
      <c r="G13" s="44">
        <v>1372112.749356617</v>
      </c>
      <c r="H13" s="44">
        <v>1700256.6171818287</v>
      </c>
    </row>
    <row r="14" spans="3:8" x14ac:dyDescent="0.3">
      <c r="D14" s="44"/>
      <c r="E14" s="44"/>
      <c r="F14" s="44"/>
      <c r="G14" s="44"/>
      <c r="H14" s="44"/>
    </row>
    <row r="15" spans="3:8" x14ac:dyDescent="0.3">
      <c r="C15" t="s">
        <v>136</v>
      </c>
      <c r="D15" s="44">
        <v>3511761.8911912423</v>
      </c>
      <c r="E15" s="44">
        <v>3442490.4407203933</v>
      </c>
      <c r="F15" s="44">
        <v>3302057.9399122288</v>
      </c>
      <c r="G15" s="44">
        <v>3210814.564522733</v>
      </c>
      <c r="H15" s="44">
        <v>3156313.1805690322</v>
      </c>
    </row>
    <row r="16" spans="3:8" x14ac:dyDescent="0.3">
      <c r="C16" t="s">
        <v>137</v>
      </c>
      <c r="D16" s="44">
        <v>-430906.33563568722</v>
      </c>
      <c r="E16" s="44">
        <v>-84357.885164838284</v>
      </c>
      <c r="F16" s="44">
        <v>358306.54564332636</v>
      </c>
      <c r="G16" s="44">
        <v>778982.72473282227</v>
      </c>
      <c r="H16" s="44">
        <v>1192565.8647195231</v>
      </c>
    </row>
    <row r="22" spans="2:2" x14ac:dyDescent="0.3">
      <c r="B22" s="44"/>
    </row>
    <row r="23" spans="2:2" x14ac:dyDescent="0.3">
      <c r="B23" s="44"/>
    </row>
    <row r="24" spans="2:2" x14ac:dyDescent="0.3">
      <c r="B24" s="44"/>
    </row>
    <row r="25" spans="2:2" x14ac:dyDescent="0.3">
      <c r="B25" s="44"/>
    </row>
    <row r="26" spans="2:2" x14ac:dyDescent="0.3">
      <c r="B26" s="4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A5C5-5436-49AB-97C0-8BDC0802A152}">
  <dimension ref="B1:O35"/>
  <sheetViews>
    <sheetView showGridLines="0" zoomScale="90" zoomScaleNormal="90" workbookViewId="0">
      <selection activeCell="P42" sqref="P42"/>
    </sheetView>
  </sheetViews>
  <sheetFormatPr defaultRowHeight="14.4" x14ac:dyDescent="0.3"/>
  <cols>
    <col min="1" max="1" width="3.33203125" customWidth="1"/>
    <col min="2" max="2" width="13.88671875" customWidth="1"/>
    <col min="3" max="3" width="11.77734375" customWidth="1"/>
  </cols>
  <sheetData>
    <row r="1" spans="2:15" ht="8.4" customHeight="1" x14ac:dyDescent="0.3"/>
    <row r="2" spans="2:15" x14ac:dyDescent="0.3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</row>
    <row r="3" spans="2:15" x14ac:dyDescent="0.3">
      <c r="B3" s="53" t="s">
        <v>12</v>
      </c>
      <c r="C3" s="9" t="s">
        <v>31</v>
      </c>
      <c r="D3" s="3">
        <v>0.45</v>
      </c>
      <c r="E3" s="3">
        <f t="shared" ref="E3:J3" si="0">D3*(1+$C$26)</f>
        <v>0.49500000000000005</v>
      </c>
      <c r="F3" s="3">
        <f t="shared" si="0"/>
        <v>0.5445000000000001</v>
      </c>
      <c r="G3" s="3">
        <f t="shared" si="0"/>
        <v>0.5989500000000002</v>
      </c>
      <c r="H3" s="3">
        <f t="shared" si="0"/>
        <v>0.65884500000000024</v>
      </c>
      <c r="I3" s="3">
        <f t="shared" si="0"/>
        <v>0.72472950000000036</v>
      </c>
      <c r="J3" s="3">
        <f t="shared" si="0"/>
        <v>0.79720245000000045</v>
      </c>
      <c r="K3" s="3"/>
      <c r="L3" s="3"/>
      <c r="M3" s="3"/>
      <c r="N3" s="3"/>
      <c r="O3" s="3"/>
    </row>
    <row r="4" spans="2:15" x14ac:dyDescent="0.3">
      <c r="B4" s="53"/>
      <c r="C4" s="10" t="s">
        <v>20</v>
      </c>
      <c r="D4" s="4">
        <f>D3</f>
        <v>0.45</v>
      </c>
      <c r="E4" s="4">
        <f t="shared" ref="E4:O4" si="1">D4*(1+$C$27)</f>
        <v>0.47416500000000006</v>
      </c>
      <c r="F4" s="4">
        <f t="shared" si="1"/>
        <v>0.49962766050000013</v>
      </c>
      <c r="G4" s="4">
        <f t="shared" si="1"/>
        <v>0.52645766586885012</v>
      </c>
      <c r="H4" s="4">
        <f t="shared" si="1"/>
        <v>0.55472844252600739</v>
      </c>
      <c r="I4" s="4">
        <f t="shared" si="1"/>
        <v>0.58451735988965403</v>
      </c>
      <c r="J4" s="4">
        <f t="shared" si="1"/>
        <v>0.61590594211572847</v>
      </c>
      <c r="K4" s="4">
        <f t="shared" si="1"/>
        <v>0.64898009120734312</v>
      </c>
      <c r="L4" s="4">
        <f t="shared" si="1"/>
        <v>0.68383032210517747</v>
      </c>
      <c r="M4" s="4">
        <f t="shared" si="1"/>
        <v>0.72055201040222561</v>
      </c>
      <c r="N4" s="4">
        <f t="shared" si="1"/>
        <v>0.75924565336082517</v>
      </c>
      <c r="O4" s="4">
        <f t="shared" si="1"/>
        <v>0.80001714494630149</v>
      </c>
    </row>
    <row r="5" spans="2:15" x14ac:dyDescent="0.3">
      <c r="B5" s="5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2:15" x14ac:dyDescent="0.3">
      <c r="B6" s="5"/>
      <c r="C6" s="6"/>
      <c r="D6" s="9" t="s">
        <v>0</v>
      </c>
      <c r="E6" s="9" t="s">
        <v>1</v>
      </c>
      <c r="F6" s="9" t="s">
        <v>2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7</v>
      </c>
      <c r="L6" s="9" t="s">
        <v>8</v>
      </c>
      <c r="M6" s="9" t="s">
        <v>9</v>
      </c>
      <c r="N6" s="9" t="s">
        <v>10</v>
      </c>
      <c r="O6" s="9" t="s">
        <v>11</v>
      </c>
    </row>
    <row r="7" spans="2:15" x14ac:dyDescent="0.3">
      <c r="B7" s="53" t="s">
        <v>13</v>
      </c>
      <c r="C7" s="9" t="s">
        <v>31</v>
      </c>
      <c r="D7" s="3">
        <v>0.4</v>
      </c>
      <c r="E7" s="3">
        <f t="shared" ref="E7:L7" si="2">D7*(1+$C$28)</f>
        <v>0.43600000000000005</v>
      </c>
      <c r="F7" s="3">
        <f t="shared" si="2"/>
        <v>0.47524000000000011</v>
      </c>
      <c r="G7" s="3">
        <f t="shared" si="2"/>
        <v>0.51801160000000013</v>
      </c>
      <c r="H7" s="3">
        <f t="shared" si="2"/>
        <v>0.56463264400000013</v>
      </c>
      <c r="I7" s="3">
        <f t="shared" si="2"/>
        <v>0.61544958196000021</v>
      </c>
      <c r="J7" s="3">
        <f t="shared" si="2"/>
        <v>0.67084004433640032</v>
      </c>
      <c r="K7" s="3">
        <f t="shared" si="2"/>
        <v>0.7312156483266764</v>
      </c>
      <c r="L7" s="3">
        <f t="shared" si="2"/>
        <v>0.79702505667607737</v>
      </c>
      <c r="M7" s="3"/>
      <c r="N7" s="3"/>
      <c r="O7" s="3"/>
    </row>
    <row r="8" spans="2:15" x14ac:dyDescent="0.3">
      <c r="B8" s="53"/>
      <c r="C8" s="10" t="s">
        <v>20</v>
      </c>
      <c r="D8" s="4">
        <f>D7</f>
        <v>0.4</v>
      </c>
      <c r="E8" s="4">
        <f t="shared" ref="E8:O8" si="3">D8*(1+$C$29)</f>
        <v>0.42580000000000001</v>
      </c>
      <c r="F8" s="4">
        <f t="shared" si="3"/>
        <v>0.4532641</v>
      </c>
      <c r="G8" s="4">
        <f t="shared" si="3"/>
        <v>0.48249963444999999</v>
      </c>
      <c r="H8" s="4">
        <f t="shared" si="3"/>
        <v>0.51362086087202496</v>
      </c>
      <c r="I8" s="4">
        <f t="shared" si="3"/>
        <v>0.54674940639827052</v>
      </c>
      <c r="J8" s="4">
        <f t="shared" si="3"/>
        <v>0.58201474311095902</v>
      </c>
      <c r="K8" s="4">
        <f t="shared" si="3"/>
        <v>0.61955469404161589</v>
      </c>
      <c r="L8" s="4">
        <f t="shared" si="3"/>
        <v>0.65951597180730015</v>
      </c>
      <c r="M8" s="4">
        <f t="shared" si="3"/>
        <v>0.70205475198887102</v>
      </c>
      <c r="N8" s="4">
        <f t="shared" si="3"/>
        <v>0.74733728349215323</v>
      </c>
      <c r="O8" s="4">
        <f t="shared" si="3"/>
        <v>0.79554053827739712</v>
      </c>
    </row>
    <row r="9" spans="2:15" s="8" customFormat="1" x14ac:dyDescent="0.3">
      <c r="B9" s="5"/>
      <c r="C9" s="6"/>
    </row>
    <row r="10" spans="2:15" s="8" customFormat="1" x14ac:dyDescent="0.3">
      <c r="B10" s="5"/>
      <c r="C10" s="6"/>
      <c r="D10" s="13" t="s">
        <v>0</v>
      </c>
      <c r="E10" s="13" t="s">
        <v>1</v>
      </c>
      <c r="F10" s="13" t="s">
        <v>2</v>
      </c>
      <c r="G10" s="13" t="s">
        <v>3</v>
      </c>
      <c r="H10" s="13" t="s">
        <v>4</v>
      </c>
      <c r="I10" s="13" t="s">
        <v>5</v>
      </c>
      <c r="J10" s="13" t="s">
        <v>6</v>
      </c>
      <c r="K10" s="13" t="s">
        <v>7</v>
      </c>
      <c r="L10" s="13" t="s">
        <v>8</v>
      </c>
      <c r="M10" s="13" t="s">
        <v>9</v>
      </c>
      <c r="N10" s="13" t="s">
        <v>10</v>
      </c>
      <c r="O10" s="13" t="s">
        <v>11</v>
      </c>
    </row>
    <row r="11" spans="2:15" x14ac:dyDescent="0.3">
      <c r="B11" s="53" t="s">
        <v>14</v>
      </c>
      <c r="C11" s="9" t="s">
        <v>31</v>
      </c>
      <c r="D11" s="3">
        <v>0.20899999999999999</v>
      </c>
      <c r="E11" s="3">
        <f t="shared" ref="E11:O11" si="4">D11*(1+$C30)</f>
        <v>0.23616999999999996</v>
      </c>
      <c r="F11" s="3">
        <f t="shared" si="4"/>
        <v>0.26687209999999995</v>
      </c>
      <c r="G11" s="3">
        <f t="shared" si="4"/>
        <v>0.30156547299999992</v>
      </c>
      <c r="H11" s="3">
        <f t="shared" si="4"/>
        <v>0.34076898448999987</v>
      </c>
      <c r="I11" s="3">
        <f t="shared" si="4"/>
        <v>0.38506895247369982</v>
      </c>
      <c r="J11" s="3">
        <f t="shared" si="4"/>
        <v>0.43512791629528075</v>
      </c>
      <c r="K11" s="3">
        <f t="shared" si="4"/>
        <v>0.49169454541366719</v>
      </c>
      <c r="L11" s="3">
        <f t="shared" si="4"/>
        <v>0.55561483631744391</v>
      </c>
      <c r="M11" s="3">
        <f t="shared" si="4"/>
        <v>0.62784476503871156</v>
      </c>
      <c r="N11" s="3">
        <f t="shared" si="4"/>
        <v>0.70946458449374394</v>
      </c>
      <c r="O11" s="3">
        <f t="shared" si="4"/>
        <v>0.80169498047793053</v>
      </c>
    </row>
    <row r="12" spans="2:15" x14ac:dyDescent="0.3">
      <c r="B12" s="53"/>
      <c r="C12" s="10" t="s">
        <v>21</v>
      </c>
      <c r="D12" s="4">
        <f>D11</f>
        <v>0.20899999999999999</v>
      </c>
      <c r="E12" s="4">
        <f t="shared" ref="E12:O12" si="5">D12*(1+$C31)</f>
        <v>0.23616999999999996</v>
      </c>
      <c r="F12" s="4">
        <f t="shared" si="5"/>
        <v>0.26687209999999995</v>
      </c>
      <c r="G12" s="4">
        <f t="shared" si="5"/>
        <v>0.30156547299999992</v>
      </c>
      <c r="H12" s="4">
        <f t="shared" si="5"/>
        <v>0.34076898448999987</v>
      </c>
      <c r="I12" s="4">
        <f t="shared" si="5"/>
        <v>0.38506895247369982</v>
      </c>
      <c r="J12" s="4">
        <f t="shared" si="5"/>
        <v>0.43512791629528075</v>
      </c>
      <c r="K12" s="4">
        <f t="shared" si="5"/>
        <v>0.49169454541366719</v>
      </c>
      <c r="L12" s="4">
        <f t="shared" si="5"/>
        <v>0.55561483631744391</v>
      </c>
      <c r="M12" s="4">
        <f t="shared" si="5"/>
        <v>0.62784476503871156</v>
      </c>
      <c r="N12" s="4">
        <f t="shared" si="5"/>
        <v>0.70946458449374394</v>
      </c>
      <c r="O12" s="4">
        <f t="shared" si="5"/>
        <v>0.80169498047793053</v>
      </c>
    </row>
    <row r="13" spans="2:15" x14ac:dyDescent="0.3">
      <c r="B13" s="5"/>
      <c r="C13" s="6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2:15" x14ac:dyDescent="0.3">
      <c r="B14" s="5"/>
      <c r="C14" s="6"/>
      <c r="D14" s="9" t="s">
        <v>0</v>
      </c>
      <c r="E14" s="9" t="s">
        <v>1</v>
      </c>
      <c r="F14" s="9" t="s">
        <v>2</v>
      </c>
      <c r="G14" s="9" t="s">
        <v>3</v>
      </c>
      <c r="H14" s="9" t="s">
        <v>4</v>
      </c>
      <c r="I14" s="9" t="s">
        <v>5</v>
      </c>
      <c r="J14" s="9" t="s">
        <v>6</v>
      </c>
      <c r="K14" s="9" t="s">
        <v>7</v>
      </c>
      <c r="L14" s="9" t="s">
        <v>8</v>
      </c>
      <c r="M14" s="9" t="s">
        <v>9</v>
      </c>
      <c r="N14" s="9" t="s">
        <v>10</v>
      </c>
      <c r="O14" s="9" t="s">
        <v>11</v>
      </c>
    </row>
    <row r="15" spans="2:15" x14ac:dyDescent="0.3">
      <c r="B15" s="53" t="s">
        <v>15</v>
      </c>
      <c r="C15" s="9" t="s">
        <v>31</v>
      </c>
      <c r="D15" s="3">
        <f>D12</f>
        <v>0.20899999999999999</v>
      </c>
      <c r="E15" s="3">
        <f t="shared" ref="E15:O15" si="6">D15*(1+$C32)</f>
        <v>0.23731949999999999</v>
      </c>
      <c r="F15" s="3">
        <f t="shared" si="6"/>
        <v>0.26947629224999997</v>
      </c>
      <c r="G15" s="3">
        <f t="shared" si="6"/>
        <v>0.30599032984987495</v>
      </c>
      <c r="H15" s="3">
        <f t="shared" si="6"/>
        <v>0.34745201954453298</v>
      </c>
      <c r="I15" s="3">
        <f t="shared" si="6"/>
        <v>0.39453176819281716</v>
      </c>
      <c r="J15" s="3">
        <f t="shared" si="6"/>
        <v>0.44799082278294389</v>
      </c>
      <c r="K15" s="3">
        <f t="shared" si="6"/>
        <v>0.50869357927003278</v>
      </c>
      <c r="L15" s="3">
        <f t="shared" si="6"/>
        <v>0.57762155926112224</v>
      </c>
      <c r="M15" s="3">
        <f t="shared" si="6"/>
        <v>0.65588928054100426</v>
      </c>
      <c r="N15" s="3">
        <f t="shared" si="6"/>
        <v>0.74476227805431028</v>
      </c>
      <c r="O15" s="3">
        <f t="shared" si="6"/>
        <v>0.84567756673066929</v>
      </c>
    </row>
    <row r="16" spans="2:15" x14ac:dyDescent="0.3">
      <c r="B16" s="53"/>
      <c r="C16" s="10" t="s">
        <v>22</v>
      </c>
      <c r="D16" s="4">
        <f>D15</f>
        <v>0.20899999999999999</v>
      </c>
      <c r="E16" s="4">
        <f t="shared" ref="E16:O16" si="7">D16*(1+$C33)</f>
        <v>0.23731949999999999</v>
      </c>
      <c r="F16" s="4">
        <f t="shared" si="7"/>
        <v>0.26947629224999997</v>
      </c>
      <c r="G16" s="4">
        <f t="shared" si="7"/>
        <v>0.30599032984987495</v>
      </c>
      <c r="H16" s="4">
        <f t="shared" si="7"/>
        <v>0.34745201954453298</v>
      </c>
      <c r="I16" s="4">
        <f t="shared" si="7"/>
        <v>0.39453176819281716</v>
      </c>
      <c r="J16" s="4">
        <f t="shared" si="7"/>
        <v>0.44799082278294389</v>
      </c>
      <c r="K16" s="4">
        <f t="shared" si="7"/>
        <v>0.50869357927003278</v>
      </c>
      <c r="L16" s="4">
        <f t="shared" si="7"/>
        <v>0.57762155926112224</v>
      </c>
      <c r="M16" s="4">
        <f t="shared" si="7"/>
        <v>0.65588928054100426</v>
      </c>
      <c r="N16" s="4">
        <f t="shared" si="7"/>
        <v>0.74476227805431028</v>
      </c>
      <c r="O16" s="4">
        <f t="shared" si="7"/>
        <v>0.84567756673066929</v>
      </c>
    </row>
    <row r="17" spans="2:15" x14ac:dyDescent="0.3">
      <c r="B17" s="14"/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2:15" x14ac:dyDescent="0.3">
      <c r="B18" s="5"/>
      <c r="C18" s="6"/>
      <c r="D18" s="9" t="s">
        <v>0</v>
      </c>
      <c r="E18" s="9" t="s">
        <v>1</v>
      </c>
      <c r="F18" s="9" t="s">
        <v>2</v>
      </c>
      <c r="G18" s="9" t="s">
        <v>3</v>
      </c>
      <c r="H18" s="9" t="s">
        <v>4</v>
      </c>
      <c r="I18" s="9" t="s">
        <v>5</v>
      </c>
      <c r="J18" s="9" t="s">
        <v>6</v>
      </c>
      <c r="K18" s="9" t="s">
        <v>7</v>
      </c>
      <c r="L18" s="9" t="s">
        <v>8</v>
      </c>
      <c r="M18" s="9" t="s">
        <v>9</v>
      </c>
      <c r="N18" s="9" t="s">
        <v>10</v>
      </c>
      <c r="O18" s="9" t="s">
        <v>11</v>
      </c>
    </row>
    <row r="19" spans="2:15" x14ac:dyDescent="0.3">
      <c r="B19" s="53" t="s">
        <v>16</v>
      </c>
      <c r="C19" s="9" t="s">
        <v>31</v>
      </c>
      <c r="D19" s="11">
        <v>0.42</v>
      </c>
      <c r="E19" s="11">
        <f t="shared" ref="E19:K20" si="8">D19*(1+$C34)</f>
        <v>0.46052999999999999</v>
      </c>
      <c r="F19" s="11">
        <f t="shared" si="8"/>
        <v>0.50497114499999995</v>
      </c>
      <c r="G19" s="11">
        <f t="shared" si="8"/>
        <v>0.5537008604925</v>
      </c>
      <c r="H19" s="11">
        <f t="shared" si="8"/>
        <v>0.60713299353002625</v>
      </c>
      <c r="I19" s="11">
        <f t="shared" si="8"/>
        <v>0.6657213274056738</v>
      </c>
      <c r="J19" s="11">
        <f t="shared" si="8"/>
        <v>0.72996343550032139</v>
      </c>
      <c r="K19" s="11">
        <f t="shared" si="8"/>
        <v>0.80040490702610245</v>
      </c>
      <c r="L19" s="11"/>
      <c r="M19" s="11"/>
      <c r="N19" s="11"/>
      <c r="O19" s="11"/>
    </row>
    <row r="20" spans="2:15" x14ac:dyDescent="0.3">
      <c r="B20" s="53"/>
      <c r="C20" s="10" t="s">
        <v>20</v>
      </c>
      <c r="D20" s="12">
        <f>D19</f>
        <v>0.42</v>
      </c>
      <c r="E20" s="4">
        <f t="shared" si="8"/>
        <v>0.44519999999999998</v>
      </c>
      <c r="F20" s="4">
        <f t="shared" si="8"/>
        <v>0.471912</v>
      </c>
      <c r="G20" s="4">
        <f t="shared" si="8"/>
        <v>0.50022672000000001</v>
      </c>
      <c r="H20" s="4">
        <f t="shared" si="8"/>
        <v>0.53024032320000003</v>
      </c>
      <c r="I20" s="4">
        <f t="shared" si="8"/>
        <v>0.56205474259200006</v>
      </c>
      <c r="J20" s="4">
        <f t="shared" si="8"/>
        <v>0.59577802714752004</v>
      </c>
      <c r="K20" s="4">
        <f t="shared" si="8"/>
        <v>0.63152470877637124</v>
      </c>
      <c r="L20" s="4">
        <f>K20*(1+$C35)</f>
        <v>0.66941619130295349</v>
      </c>
      <c r="M20" s="4">
        <f>L20*(1+$C35)</f>
        <v>0.7095811627811307</v>
      </c>
      <c r="N20" s="4">
        <f>M20*(1+$C35)</f>
        <v>0.75215603254799857</v>
      </c>
      <c r="O20" s="4">
        <f>N20*(1+$C35)</f>
        <v>0.79728539450087854</v>
      </c>
    </row>
    <row r="21" spans="2:15" x14ac:dyDescent="0.3">
      <c r="B21" s="14"/>
      <c r="C21" s="6"/>
      <c r="D21" s="1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2:15" x14ac:dyDescent="0.3">
      <c r="B22" s="5"/>
      <c r="C22" s="6"/>
      <c r="D22" s="9" t="s">
        <v>0</v>
      </c>
      <c r="E22" s="9" t="s">
        <v>1</v>
      </c>
      <c r="F22" s="9" t="s">
        <v>2</v>
      </c>
      <c r="G22" s="9" t="s">
        <v>3</v>
      </c>
      <c r="H22" s="9" t="s">
        <v>4</v>
      </c>
      <c r="I22" s="9" t="s">
        <v>5</v>
      </c>
      <c r="J22" s="9" t="s">
        <v>6</v>
      </c>
      <c r="K22" s="9" t="s">
        <v>7</v>
      </c>
      <c r="L22" s="9" t="s">
        <v>8</v>
      </c>
      <c r="M22" s="9" t="s">
        <v>9</v>
      </c>
      <c r="N22" s="9" t="s">
        <v>10</v>
      </c>
      <c r="O22" s="9" t="s">
        <v>11</v>
      </c>
    </row>
    <row r="23" spans="2:15" x14ac:dyDescent="0.3">
      <c r="B23" s="53" t="s">
        <v>30</v>
      </c>
      <c r="C23" s="9" t="s">
        <v>31</v>
      </c>
      <c r="D23" s="12">
        <f>(D3+D7+D11+D15+D19)/5</f>
        <v>0.33760000000000001</v>
      </c>
      <c r="E23" s="12">
        <f t="shared" ref="E23:J23" si="9">(E3+E7+E11+E15+E19)/5</f>
        <v>0.37300389999999994</v>
      </c>
      <c r="F23" s="12">
        <f t="shared" si="9"/>
        <v>0.41221190745000003</v>
      </c>
      <c r="G23" s="12">
        <f t="shared" si="9"/>
        <v>0.45564365266847506</v>
      </c>
      <c r="H23" s="12">
        <f t="shared" si="9"/>
        <v>0.5037663283129119</v>
      </c>
      <c r="I23" s="12">
        <f t="shared" si="9"/>
        <v>0.55710022600643827</v>
      </c>
      <c r="J23" s="12">
        <f t="shared" si="9"/>
        <v>0.61622493378298937</v>
      </c>
      <c r="K23" s="12">
        <f>(K7+K11+K15+K19)/4</f>
        <v>0.63300217000911974</v>
      </c>
      <c r="L23" s="12">
        <f>(L7+L11+L15)/3</f>
        <v>0.64342048408488117</v>
      </c>
      <c r="M23" s="12">
        <f>(M11+M15)/2</f>
        <v>0.64186702278985797</v>
      </c>
      <c r="N23" s="12">
        <f>(N11+N15)/2</f>
        <v>0.72711343127402706</v>
      </c>
      <c r="O23" s="12">
        <f>(O11+O15)/2</f>
        <v>0.82368627360429991</v>
      </c>
    </row>
    <row r="24" spans="2:15" x14ac:dyDescent="0.3">
      <c r="B24" s="53"/>
      <c r="C24" s="10" t="s">
        <v>20</v>
      </c>
      <c r="D24" s="12">
        <f>(D4+D8+D12+D16+D20)/5</f>
        <v>0.33760000000000001</v>
      </c>
      <c r="E24" s="12">
        <f t="shared" ref="E24:O24" si="10">(E4+E8+E12+E16+E20)/5</f>
        <v>0.36373090000000002</v>
      </c>
      <c r="F24" s="12">
        <f t="shared" si="10"/>
        <v>0.39223043055000001</v>
      </c>
      <c r="G24" s="12">
        <f t="shared" si="10"/>
        <v>0.42334796463374502</v>
      </c>
      <c r="H24" s="12">
        <f t="shared" si="10"/>
        <v>0.45736212612651306</v>
      </c>
      <c r="I24" s="12">
        <f t="shared" si="10"/>
        <v>0.49458444590928829</v>
      </c>
      <c r="J24" s="12">
        <f t="shared" si="10"/>
        <v>0.53536349029048647</v>
      </c>
      <c r="K24" s="12">
        <f t="shared" si="10"/>
        <v>0.580089523741806</v>
      </c>
      <c r="L24" s="12">
        <f t="shared" si="10"/>
        <v>0.62919977615879941</v>
      </c>
      <c r="M24" s="12">
        <f t="shared" si="10"/>
        <v>0.68318439415038867</v>
      </c>
      <c r="N24" s="12">
        <f t="shared" si="10"/>
        <v>0.74259316638980621</v>
      </c>
      <c r="O24" s="12">
        <f t="shared" si="10"/>
        <v>0.80804312498663544</v>
      </c>
    </row>
    <row r="26" spans="2:15" x14ac:dyDescent="0.3">
      <c r="B26" s="1" t="s">
        <v>17</v>
      </c>
      <c r="C26" s="2">
        <v>0.1</v>
      </c>
    </row>
    <row r="27" spans="2:15" x14ac:dyDescent="0.3">
      <c r="B27" s="1" t="s">
        <v>18</v>
      </c>
      <c r="C27" s="2">
        <f>5.37%</f>
        <v>5.3699999999999998E-2</v>
      </c>
    </row>
    <row r="28" spans="2:15" x14ac:dyDescent="0.3">
      <c r="B28" s="1" t="s">
        <v>19</v>
      </c>
      <c r="C28" s="2">
        <v>0.09</v>
      </c>
    </row>
    <row r="29" spans="2:15" x14ac:dyDescent="0.3">
      <c r="B29" s="1" t="s">
        <v>23</v>
      </c>
      <c r="C29" s="2">
        <f>6.45%</f>
        <v>6.4500000000000002E-2</v>
      </c>
    </row>
    <row r="30" spans="2:15" x14ac:dyDescent="0.3">
      <c r="B30" s="1" t="s">
        <v>24</v>
      </c>
      <c r="C30" s="2">
        <v>0.13</v>
      </c>
    </row>
    <row r="31" spans="2:15" x14ac:dyDescent="0.3">
      <c r="B31" s="1" t="s">
        <v>25</v>
      </c>
      <c r="C31" s="2">
        <v>0.13</v>
      </c>
    </row>
    <row r="32" spans="2:15" x14ac:dyDescent="0.3">
      <c r="B32" s="1" t="s">
        <v>26</v>
      </c>
      <c r="C32" s="2">
        <v>0.13550000000000001</v>
      </c>
    </row>
    <row r="33" spans="2:3" x14ac:dyDescent="0.3">
      <c r="B33" s="1" t="s">
        <v>27</v>
      </c>
      <c r="C33" s="2">
        <v>0.13550000000000001</v>
      </c>
    </row>
    <row r="34" spans="2:3" x14ac:dyDescent="0.3">
      <c r="B34" s="1" t="s">
        <v>28</v>
      </c>
      <c r="C34" s="2">
        <v>9.6500000000000002E-2</v>
      </c>
    </row>
    <row r="35" spans="2:3" x14ac:dyDescent="0.3">
      <c r="B35" s="1" t="s">
        <v>29</v>
      </c>
      <c r="C35" s="2">
        <v>0.06</v>
      </c>
    </row>
  </sheetData>
  <mergeCells count="6">
    <mergeCell ref="B23:B24"/>
    <mergeCell ref="B3:B4"/>
    <mergeCell ref="B7:B8"/>
    <mergeCell ref="B11:B12"/>
    <mergeCell ref="B15:B16"/>
    <mergeCell ref="B19:B2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1F42E-5BC5-4791-BF49-A4D230670855}">
  <dimension ref="B1:E243"/>
  <sheetViews>
    <sheetView zoomScale="180" zoomScaleNormal="180" workbookViewId="0">
      <selection activeCell="E8" sqref="E8"/>
    </sheetView>
  </sheetViews>
  <sheetFormatPr defaultRowHeight="14.4" x14ac:dyDescent="0.3"/>
  <cols>
    <col min="1" max="1" width="2.33203125" customWidth="1"/>
    <col min="2" max="2" width="4.109375" customWidth="1"/>
    <col min="3" max="3" width="30.5546875" style="42" customWidth="1"/>
    <col min="4" max="4" width="19.44140625" style="43" customWidth="1"/>
    <col min="5" max="5" width="69.21875" customWidth="1"/>
  </cols>
  <sheetData>
    <row r="1" spans="2:5" s="8" customFormat="1" ht="45" customHeight="1" x14ac:dyDescent="0.3">
      <c r="B1" s="51" t="s">
        <v>138</v>
      </c>
      <c r="C1" s="51"/>
      <c r="D1" s="51"/>
      <c r="E1" s="51"/>
    </row>
    <row r="2" spans="2:5" s="8" customFormat="1" ht="15.6" x14ac:dyDescent="0.3">
      <c r="B2" s="38" t="s">
        <v>68</v>
      </c>
      <c r="C2" s="39" t="s">
        <v>39</v>
      </c>
      <c r="D2" s="39" t="s">
        <v>69</v>
      </c>
      <c r="E2" s="39" t="s">
        <v>70</v>
      </c>
    </row>
    <row r="3" spans="2:5" s="8" customFormat="1" x14ac:dyDescent="0.3">
      <c r="B3" s="45">
        <v>1</v>
      </c>
      <c r="C3" s="48" t="s">
        <v>44</v>
      </c>
      <c r="D3" s="40" t="s">
        <v>71</v>
      </c>
      <c r="E3" s="41" t="s">
        <v>72</v>
      </c>
    </row>
    <row r="4" spans="2:5" s="8" customFormat="1" x14ac:dyDescent="0.3">
      <c r="B4" s="46"/>
      <c r="C4" s="49"/>
      <c r="D4" s="40" t="s">
        <v>73</v>
      </c>
      <c r="E4" s="41" t="s">
        <v>74</v>
      </c>
    </row>
    <row r="5" spans="2:5" s="8" customFormat="1" x14ac:dyDescent="0.3">
      <c r="B5" s="46"/>
      <c r="C5" s="49"/>
      <c r="D5" s="40" t="s">
        <v>75</v>
      </c>
      <c r="E5" s="41" t="s">
        <v>76</v>
      </c>
    </row>
    <row r="6" spans="2:5" s="8" customFormat="1" x14ac:dyDescent="0.3">
      <c r="B6" s="46"/>
      <c r="C6" s="49"/>
      <c r="D6" s="40" t="s">
        <v>77</v>
      </c>
      <c r="E6" s="41" t="s">
        <v>78</v>
      </c>
    </row>
    <row r="7" spans="2:5" s="8" customFormat="1" x14ac:dyDescent="0.3">
      <c r="B7" s="47"/>
      <c r="C7" s="50"/>
      <c r="D7" s="40" t="s">
        <v>79</v>
      </c>
      <c r="E7" s="41" t="s">
        <v>80</v>
      </c>
    </row>
    <row r="8" spans="2:5" s="8" customFormat="1" x14ac:dyDescent="0.3">
      <c r="B8" s="45">
        <v>2</v>
      </c>
      <c r="C8" s="48" t="s">
        <v>46</v>
      </c>
      <c r="D8" s="40" t="s">
        <v>71</v>
      </c>
      <c r="E8" s="41" t="s">
        <v>81</v>
      </c>
    </row>
    <row r="9" spans="2:5" s="8" customFormat="1" x14ac:dyDescent="0.3">
      <c r="B9" s="46"/>
      <c r="C9" s="49" t="s">
        <v>46</v>
      </c>
      <c r="D9" s="40" t="s">
        <v>73</v>
      </c>
      <c r="E9" s="41" t="s">
        <v>82</v>
      </c>
    </row>
    <row r="10" spans="2:5" s="8" customFormat="1" x14ac:dyDescent="0.3">
      <c r="B10" s="46"/>
      <c r="C10" s="49" t="s">
        <v>46</v>
      </c>
      <c r="D10" s="40" t="s">
        <v>75</v>
      </c>
      <c r="E10" s="41" t="s">
        <v>83</v>
      </c>
    </row>
    <row r="11" spans="2:5" s="8" customFormat="1" x14ac:dyDescent="0.3">
      <c r="B11" s="46"/>
      <c r="C11" s="49" t="s">
        <v>46</v>
      </c>
      <c r="D11" s="40" t="s">
        <v>77</v>
      </c>
      <c r="E11" s="41" t="s">
        <v>84</v>
      </c>
    </row>
    <row r="12" spans="2:5" s="8" customFormat="1" x14ac:dyDescent="0.3">
      <c r="B12" s="47"/>
      <c r="C12" s="50" t="s">
        <v>46</v>
      </c>
      <c r="D12" s="40" t="s">
        <v>79</v>
      </c>
      <c r="E12" s="41" t="s">
        <v>85</v>
      </c>
    </row>
    <row r="13" spans="2:5" s="8" customFormat="1" x14ac:dyDescent="0.3">
      <c r="B13" s="45">
        <v>3</v>
      </c>
      <c r="C13" s="48" t="s">
        <v>48</v>
      </c>
      <c r="D13" s="40" t="s">
        <v>71</v>
      </c>
      <c r="E13" s="41" t="s">
        <v>86</v>
      </c>
    </row>
    <row r="14" spans="2:5" s="8" customFormat="1" x14ac:dyDescent="0.3">
      <c r="B14" s="46"/>
      <c r="C14" s="49" t="s">
        <v>48</v>
      </c>
      <c r="D14" s="40" t="s">
        <v>73</v>
      </c>
      <c r="E14" s="41" t="s">
        <v>87</v>
      </c>
    </row>
    <row r="15" spans="2:5" s="8" customFormat="1" x14ac:dyDescent="0.3">
      <c r="B15" s="46"/>
      <c r="C15" s="49" t="s">
        <v>48</v>
      </c>
      <c r="D15" s="40" t="s">
        <v>75</v>
      </c>
      <c r="E15" s="41" t="s">
        <v>88</v>
      </c>
    </row>
    <row r="16" spans="2:5" s="8" customFormat="1" x14ac:dyDescent="0.3">
      <c r="B16" s="46"/>
      <c r="C16" s="49" t="s">
        <v>48</v>
      </c>
      <c r="D16" s="40" t="s">
        <v>77</v>
      </c>
      <c r="E16" s="41" t="s">
        <v>89</v>
      </c>
    </row>
    <row r="17" spans="2:5" s="8" customFormat="1" x14ac:dyDescent="0.3">
      <c r="B17" s="47"/>
      <c r="C17" s="50" t="s">
        <v>48</v>
      </c>
      <c r="D17" s="40" t="s">
        <v>79</v>
      </c>
      <c r="E17" s="41" t="s">
        <v>90</v>
      </c>
    </row>
    <row r="18" spans="2:5" s="8" customFormat="1" x14ac:dyDescent="0.3">
      <c r="B18" s="45">
        <v>4</v>
      </c>
      <c r="C18" s="48" t="s">
        <v>50</v>
      </c>
      <c r="D18" s="40" t="s">
        <v>71</v>
      </c>
      <c r="E18" s="41" t="s">
        <v>91</v>
      </c>
    </row>
    <row r="19" spans="2:5" s="8" customFormat="1" x14ac:dyDescent="0.3">
      <c r="B19" s="46"/>
      <c r="C19" s="49" t="s">
        <v>50</v>
      </c>
      <c r="D19" s="40" t="s">
        <v>73</v>
      </c>
      <c r="E19" s="41" t="s">
        <v>92</v>
      </c>
    </row>
    <row r="20" spans="2:5" s="8" customFormat="1" x14ac:dyDescent="0.3">
      <c r="B20" s="46"/>
      <c r="C20" s="49" t="s">
        <v>50</v>
      </c>
      <c r="D20" s="40" t="s">
        <v>75</v>
      </c>
      <c r="E20" s="41" t="s">
        <v>93</v>
      </c>
    </row>
    <row r="21" spans="2:5" s="8" customFormat="1" x14ac:dyDescent="0.3">
      <c r="B21" s="46"/>
      <c r="C21" s="49" t="s">
        <v>50</v>
      </c>
      <c r="D21" s="40" t="s">
        <v>77</v>
      </c>
      <c r="E21" s="41" t="s">
        <v>94</v>
      </c>
    </row>
    <row r="22" spans="2:5" s="8" customFormat="1" x14ac:dyDescent="0.3">
      <c r="B22" s="47"/>
      <c r="C22" s="50" t="s">
        <v>50</v>
      </c>
      <c r="D22" s="40" t="s">
        <v>79</v>
      </c>
      <c r="E22" s="41" t="s">
        <v>95</v>
      </c>
    </row>
    <row r="23" spans="2:5" s="8" customFormat="1" x14ac:dyDescent="0.3">
      <c r="B23" s="45">
        <v>5</v>
      </c>
      <c r="C23" s="48" t="s">
        <v>52</v>
      </c>
      <c r="D23" s="40" t="s">
        <v>71</v>
      </c>
      <c r="E23" s="41" t="s">
        <v>96</v>
      </c>
    </row>
    <row r="24" spans="2:5" s="8" customFormat="1" x14ac:dyDescent="0.3">
      <c r="B24" s="46"/>
      <c r="C24" s="49" t="s">
        <v>52</v>
      </c>
      <c r="D24" s="40" t="s">
        <v>73</v>
      </c>
      <c r="E24" s="41" t="s">
        <v>97</v>
      </c>
    </row>
    <row r="25" spans="2:5" s="8" customFormat="1" x14ac:dyDescent="0.3">
      <c r="B25" s="46"/>
      <c r="C25" s="49" t="s">
        <v>52</v>
      </c>
      <c r="D25" s="40" t="s">
        <v>75</v>
      </c>
      <c r="E25" s="41" t="s">
        <v>98</v>
      </c>
    </row>
    <row r="26" spans="2:5" s="8" customFormat="1" x14ac:dyDescent="0.3">
      <c r="B26" s="46"/>
      <c r="C26" s="49" t="s">
        <v>52</v>
      </c>
      <c r="D26" s="40" t="s">
        <v>77</v>
      </c>
      <c r="E26" s="41" t="s">
        <v>99</v>
      </c>
    </row>
    <row r="27" spans="2:5" s="8" customFormat="1" x14ac:dyDescent="0.3">
      <c r="B27" s="47"/>
      <c r="C27" s="50" t="s">
        <v>52</v>
      </c>
      <c r="D27" s="40" t="s">
        <v>79</v>
      </c>
      <c r="E27" s="41" t="s">
        <v>100</v>
      </c>
    </row>
    <row r="28" spans="2:5" s="8" customFormat="1" x14ac:dyDescent="0.3">
      <c r="B28" s="45">
        <v>6</v>
      </c>
      <c r="C28" s="48" t="s">
        <v>54</v>
      </c>
      <c r="D28" s="40" t="s">
        <v>71</v>
      </c>
      <c r="E28" s="41" t="s">
        <v>101</v>
      </c>
    </row>
    <row r="29" spans="2:5" s="8" customFormat="1" x14ac:dyDescent="0.3">
      <c r="B29" s="46"/>
      <c r="C29" s="49" t="s">
        <v>54</v>
      </c>
      <c r="D29" s="40" t="s">
        <v>73</v>
      </c>
      <c r="E29" s="41" t="s">
        <v>102</v>
      </c>
    </row>
    <row r="30" spans="2:5" s="8" customFormat="1" x14ac:dyDescent="0.3">
      <c r="B30" s="46"/>
      <c r="C30" s="49" t="s">
        <v>54</v>
      </c>
      <c r="D30" s="40" t="s">
        <v>75</v>
      </c>
      <c r="E30" s="41" t="s">
        <v>103</v>
      </c>
    </row>
    <row r="31" spans="2:5" s="8" customFormat="1" x14ac:dyDescent="0.3">
      <c r="B31" s="46"/>
      <c r="C31" s="49" t="s">
        <v>54</v>
      </c>
      <c r="D31" s="40" t="s">
        <v>77</v>
      </c>
      <c r="E31" s="41" t="s">
        <v>104</v>
      </c>
    </row>
    <row r="32" spans="2:5" s="8" customFormat="1" x14ac:dyDescent="0.3">
      <c r="B32" s="47"/>
      <c r="C32" s="50" t="s">
        <v>54</v>
      </c>
      <c r="D32" s="40" t="s">
        <v>79</v>
      </c>
      <c r="E32" s="41" t="s">
        <v>105</v>
      </c>
    </row>
    <row r="33" spans="2:5" s="8" customFormat="1" x14ac:dyDescent="0.3">
      <c r="B33" s="45">
        <v>7</v>
      </c>
      <c r="C33" s="48" t="s">
        <v>56</v>
      </c>
      <c r="D33" s="40" t="s">
        <v>71</v>
      </c>
      <c r="E33" s="41" t="s">
        <v>106</v>
      </c>
    </row>
    <row r="34" spans="2:5" s="8" customFormat="1" x14ac:dyDescent="0.3">
      <c r="B34" s="46"/>
      <c r="C34" s="49" t="s">
        <v>56</v>
      </c>
      <c r="D34" s="40" t="s">
        <v>73</v>
      </c>
      <c r="E34" s="41" t="s">
        <v>107</v>
      </c>
    </row>
    <row r="35" spans="2:5" s="8" customFormat="1" x14ac:dyDescent="0.3">
      <c r="B35" s="46"/>
      <c r="C35" s="49" t="s">
        <v>56</v>
      </c>
      <c r="D35" s="40" t="s">
        <v>75</v>
      </c>
      <c r="E35" s="41" t="s">
        <v>108</v>
      </c>
    </row>
    <row r="36" spans="2:5" s="8" customFormat="1" x14ac:dyDescent="0.3">
      <c r="B36" s="46"/>
      <c r="C36" s="49" t="s">
        <v>56</v>
      </c>
      <c r="D36" s="40" t="s">
        <v>77</v>
      </c>
      <c r="E36" s="41" t="s">
        <v>109</v>
      </c>
    </row>
    <row r="37" spans="2:5" s="8" customFormat="1" x14ac:dyDescent="0.3">
      <c r="B37" s="47"/>
      <c r="C37" s="50" t="s">
        <v>56</v>
      </c>
      <c r="D37" s="40" t="s">
        <v>79</v>
      </c>
      <c r="E37" s="41" t="s">
        <v>110</v>
      </c>
    </row>
    <row r="38" spans="2:5" s="8" customFormat="1" x14ac:dyDescent="0.3">
      <c r="B38" s="45">
        <v>8</v>
      </c>
      <c r="C38" s="48" t="s">
        <v>58</v>
      </c>
      <c r="D38" s="40" t="s">
        <v>71</v>
      </c>
      <c r="E38" s="41" t="s">
        <v>111</v>
      </c>
    </row>
    <row r="39" spans="2:5" s="8" customFormat="1" x14ac:dyDescent="0.3">
      <c r="B39" s="46"/>
      <c r="C39" s="49" t="s">
        <v>58</v>
      </c>
      <c r="D39" s="40" t="s">
        <v>73</v>
      </c>
      <c r="E39" s="41" t="s">
        <v>112</v>
      </c>
    </row>
    <row r="40" spans="2:5" s="8" customFormat="1" x14ac:dyDescent="0.3">
      <c r="B40" s="46"/>
      <c r="C40" s="49" t="s">
        <v>58</v>
      </c>
      <c r="D40" s="40" t="s">
        <v>75</v>
      </c>
      <c r="E40" s="41" t="s">
        <v>113</v>
      </c>
    </row>
    <row r="41" spans="2:5" s="8" customFormat="1" x14ac:dyDescent="0.3">
      <c r="B41" s="46"/>
      <c r="C41" s="49" t="s">
        <v>58</v>
      </c>
      <c r="D41" s="40" t="s">
        <v>77</v>
      </c>
      <c r="E41" s="41" t="s">
        <v>114</v>
      </c>
    </row>
    <row r="42" spans="2:5" s="8" customFormat="1" x14ac:dyDescent="0.3">
      <c r="B42" s="47"/>
      <c r="C42" s="50" t="s">
        <v>58</v>
      </c>
      <c r="D42" s="40" t="s">
        <v>79</v>
      </c>
      <c r="E42" s="41" t="s">
        <v>115</v>
      </c>
    </row>
    <row r="43" spans="2:5" s="8" customFormat="1" x14ac:dyDescent="0.3">
      <c r="B43" s="45">
        <v>9</v>
      </c>
      <c r="C43" s="48" t="s">
        <v>60</v>
      </c>
      <c r="D43" s="40" t="s">
        <v>71</v>
      </c>
      <c r="E43" s="41" t="s">
        <v>116</v>
      </c>
    </row>
    <row r="44" spans="2:5" s="8" customFormat="1" x14ac:dyDescent="0.3">
      <c r="B44" s="46"/>
      <c r="C44" s="49" t="s">
        <v>60</v>
      </c>
      <c r="D44" s="40" t="s">
        <v>73</v>
      </c>
      <c r="E44" s="41" t="s">
        <v>117</v>
      </c>
    </row>
    <row r="45" spans="2:5" s="8" customFormat="1" x14ac:dyDescent="0.3">
      <c r="B45" s="46"/>
      <c r="C45" s="49" t="s">
        <v>60</v>
      </c>
      <c r="D45" s="40" t="s">
        <v>75</v>
      </c>
      <c r="E45" s="41" t="s">
        <v>118</v>
      </c>
    </row>
    <row r="46" spans="2:5" s="8" customFormat="1" x14ac:dyDescent="0.3">
      <c r="B46" s="46"/>
      <c r="C46" s="49" t="s">
        <v>60</v>
      </c>
      <c r="D46" s="40" t="s">
        <v>77</v>
      </c>
      <c r="E46" s="41" t="s">
        <v>119</v>
      </c>
    </row>
    <row r="47" spans="2:5" s="8" customFormat="1" x14ac:dyDescent="0.3">
      <c r="B47" s="47"/>
      <c r="C47" s="50" t="s">
        <v>60</v>
      </c>
      <c r="D47" s="40" t="s">
        <v>79</v>
      </c>
      <c r="E47" s="41" t="s">
        <v>120</v>
      </c>
    </row>
    <row r="48" spans="2:5" s="8" customFormat="1" x14ac:dyDescent="0.3">
      <c r="B48" s="45">
        <v>10</v>
      </c>
      <c r="C48" s="48" t="s">
        <v>62</v>
      </c>
      <c r="D48" s="40" t="s">
        <v>71</v>
      </c>
      <c r="E48" s="41" t="s">
        <v>121</v>
      </c>
    </row>
    <row r="49" spans="2:5" s="8" customFormat="1" x14ac:dyDescent="0.3">
      <c r="B49" s="46"/>
      <c r="C49" s="49" t="s">
        <v>62</v>
      </c>
      <c r="D49" s="40" t="s">
        <v>73</v>
      </c>
      <c r="E49" s="41" t="s">
        <v>122</v>
      </c>
    </row>
    <row r="50" spans="2:5" s="8" customFormat="1" x14ac:dyDescent="0.3">
      <c r="B50" s="46"/>
      <c r="C50" s="49" t="s">
        <v>62</v>
      </c>
      <c r="D50" s="40" t="s">
        <v>75</v>
      </c>
      <c r="E50" s="41" t="s">
        <v>123</v>
      </c>
    </row>
    <row r="51" spans="2:5" s="8" customFormat="1" x14ac:dyDescent="0.3">
      <c r="B51" s="46"/>
      <c r="C51" s="49" t="s">
        <v>62</v>
      </c>
      <c r="D51" s="40" t="s">
        <v>77</v>
      </c>
      <c r="E51" s="41" t="s">
        <v>124</v>
      </c>
    </row>
    <row r="52" spans="2:5" s="8" customFormat="1" x14ac:dyDescent="0.3">
      <c r="B52" s="47"/>
      <c r="C52" s="50" t="s">
        <v>62</v>
      </c>
      <c r="D52" s="40" t="s">
        <v>79</v>
      </c>
      <c r="E52" s="41" t="s">
        <v>125</v>
      </c>
    </row>
    <row r="53" spans="2:5" s="8" customFormat="1" x14ac:dyDescent="0.3">
      <c r="C53" s="19"/>
      <c r="D53" s="37"/>
    </row>
    <row r="54" spans="2:5" s="8" customFormat="1" x14ac:dyDescent="0.3">
      <c r="C54" s="19"/>
      <c r="D54" s="37"/>
    </row>
    <row r="55" spans="2:5" s="8" customFormat="1" x14ac:dyDescent="0.3">
      <c r="C55" s="19"/>
      <c r="D55" s="37"/>
    </row>
    <row r="56" spans="2:5" s="8" customFormat="1" x14ac:dyDescent="0.3">
      <c r="C56" s="19"/>
      <c r="D56" s="37"/>
    </row>
    <row r="57" spans="2:5" s="8" customFormat="1" x14ac:dyDescent="0.3">
      <c r="C57" s="19"/>
      <c r="D57" s="37"/>
    </row>
    <row r="58" spans="2:5" s="8" customFormat="1" x14ac:dyDescent="0.3">
      <c r="C58" s="19"/>
      <c r="D58" s="37"/>
    </row>
    <row r="59" spans="2:5" s="8" customFormat="1" x14ac:dyDescent="0.3">
      <c r="C59" s="19"/>
      <c r="D59" s="37"/>
    </row>
    <row r="60" spans="2:5" s="8" customFormat="1" x14ac:dyDescent="0.3">
      <c r="C60" s="19"/>
      <c r="D60" s="37"/>
    </row>
    <row r="61" spans="2:5" s="8" customFormat="1" x14ac:dyDescent="0.3">
      <c r="C61" s="19"/>
      <c r="D61" s="37"/>
    </row>
    <row r="62" spans="2:5" s="8" customFormat="1" x14ac:dyDescent="0.3">
      <c r="C62" s="19"/>
      <c r="D62" s="37"/>
    </row>
    <row r="63" spans="2:5" s="8" customFormat="1" x14ac:dyDescent="0.3">
      <c r="C63" s="19"/>
      <c r="D63" s="37"/>
    </row>
    <row r="64" spans="2:5" s="8" customFormat="1" x14ac:dyDescent="0.3">
      <c r="C64" s="19"/>
      <c r="D64" s="37"/>
    </row>
    <row r="65" spans="3:4" s="8" customFormat="1" x14ac:dyDescent="0.3">
      <c r="C65" s="19"/>
      <c r="D65" s="37"/>
    </row>
    <row r="66" spans="3:4" s="8" customFormat="1" x14ac:dyDescent="0.3">
      <c r="C66" s="19"/>
      <c r="D66" s="37"/>
    </row>
    <row r="67" spans="3:4" s="8" customFormat="1" x14ac:dyDescent="0.3">
      <c r="C67" s="19"/>
      <c r="D67" s="37"/>
    </row>
    <row r="68" spans="3:4" s="8" customFormat="1" x14ac:dyDescent="0.3">
      <c r="C68" s="19"/>
      <c r="D68" s="37"/>
    </row>
    <row r="69" spans="3:4" s="8" customFormat="1" x14ac:dyDescent="0.3">
      <c r="C69" s="19"/>
      <c r="D69" s="37"/>
    </row>
    <row r="70" spans="3:4" s="8" customFormat="1" x14ac:dyDescent="0.3">
      <c r="C70" s="19"/>
      <c r="D70" s="37"/>
    </row>
    <row r="71" spans="3:4" s="8" customFormat="1" x14ac:dyDescent="0.3">
      <c r="C71" s="19"/>
      <c r="D71" s="37"/>
    </row>
    <row r="72" spans="3:4" s="8" customFormat="1" x14ac:dyDescent="0.3">
      <c r="C72" s="19"/>
      <c r="D72" s="37"/>
    </row>
    <row r="73" spans="3:4" s="8" customFormat="1" x14ac:dyDescent="0.3">
      <c r="C73" s="19"/>
      <c r="D73" s="37"/>
    </row>
    <row r="74" spans="3:4" s="8" customFormat="1" x14ac:dyDescent="0.3">
      <c r="C74" s="19"/>
      <c r="D74" s="37"/>
    </row>
    <row r="75" spans="3:4" s="8" customFormat="1" x14ac:dyDescent="0.3">
      <c r="C75" s="19"/>
      <c r="D75" s="37"/>
    </row>
    <row r="76" spans="3:4" s="8" customFormat="1" x14ac:dyDescent="0.3">
      <c r="C76" s="19"/>
      <c r="D76" s="37"/>
    </row>
    <row r="77" spans="3:4" s="8" customFormat="1" x14ac:dyDescent="0.3">
      <c r="C77" s="19"/>
      <c r="D77" s="37"/>
    </row>
    <row r="78" spans="3:4" s="8" customFormat="1" x14ac:dyDescent="0.3">
      <c r="C78" s="19"/>
      <c r="D78" s="37"/>
    </row>
    <row r="79" spans="3:4" s="8" customFormat="1" x14ac:dyDescent="0.3">
      <c r="C79" s="19"/>
      <c r="D79" s="37"/>
    </row>
    <row r="80" spans="3:4" s="8" customFormat="1" x14ac:dyDescent="0.3">
      <c r="C80" s="19"/>
      <c r="D80" s="37"/>
    </row>
    <row r="81" spans="3:4" s="8" customFormat="1" x14ac:dyDescent="0.3">
      <c r="C81" s="19"/>
      <c r="D81" s="37"/>
    </row>
    <row r="82" spans="3:4" s="8" customFormat="1" x14ac:dyDescent="0.3">
      <c r="C82" s="19"/>
      <c r="D82" s="37"/>
    </row>
    <row r="83" spans="3:4" s="8" customFormat="1" x14ac:dyDescent="0.3">
      <c r="C83" s="19"/>
      <c r="D83" s="37"/>
    </row>
    <row r="84" spans="3:4" s="8" customFormat="1" x14ac:dyDescent="0.3">
      <c r="C84" s="19"/>
      <c r="D84" s="37"/>
    </row>
    <row r="85" spans="3:4" s="8" customFormat="1" x14ac:dyDescent="0.3">
      <c r="C85" s="19"/>
      <c r="D85" s="37"/>
    </row>
    <row r="86" spans="3:4" s="8" customFormat="1" x14ac:dyDescent="0.3">
      <c r="C86" s="19"/>
      <c r="D86" s="37"/>
    </row>
    <row r="87" spans="3:4" s="8" customFormat="1" x14ac:dyDescent="0.3">
      <c r="C87" s="19"/>
      <c r="D87" s="37"/>
    </row>
    <row r="88" spans="3:4" s="8" customFormat="1" x14ac:dyDescent="0.3">
      <c r="C88" s="19"/>
      <c r="D88" s="37"/>
    </row>
    <row r="89" spans="3:4" s="8" customFormat="1" x14ac:dyDescent="0.3">
      <c r="C89" s="19"/>
      <c r="D89" s="37"/>
    </row>
    <row r="90" spans="3:4" s="8" customFormat="1" x14ac:dyDescent="0.3">
      <c r="C90" s="19"/>
      <c r="D90" s="37"/>
    </row>
    <row r="91" spans="3:4" s="8" customFormat="1" x14ac:dyDescent="0.3">
      <c r="C91" s="19"/>
      <c r="D91" s="37"/>
    </row>
    <row r="92" spans="3:4" s="8" customFormat="1" x14ac:dyDescent="0.3">
      <c r="C92" s="19"/>
      <c r="D92" s="37"/>
    </row>
    <row r="93" spans="3:4" s="8" customFormat="1" x14ac:dyDescent="0.3">
      <c r="C93" s="19"/>
      <c r="D93" s="37"/>
    </row>
    <row r="94" spans="3:4" s="8" customFormat="1" x14ac:dyDescent="0.3">
      <c r="C94" s="19"/>
      <c r="D94" s="37"/>
    </row>
    <row r="95" spans="3:4" s="8" customFormat="1" x14ac:dyDescent="0.3">
      <c r="C95" s="19"/>
      <c r="D95" s="37"/>
    </row>
    <row r="96" spans="3:4" s="8" customFormat="1" x14ac:dyDescent="0.3">
      <c r="C96" s="19"/>
      <c r="D96" s="37"/>
    </row>
    <row r="97" spans="3:4" s="8" customFormat="1" x14ac:dyDescent="0.3">
      <c r="C97" s="19"/>
      <c r="D97" s="37"/>
    </row>
    <row r="98" spans="3:4" s="8" customFormat="1" x14ac:dyDescent="0.3">
      <c r="C98" s="19"/>
      <c r="D98" s="37"/>
    </row>
    <row r="99" spans="3:4" s="8" customFormat="1" x14ac:dyDescent="0.3">
      <c r="C99" s="19"/>
      <c r="D99" s="37"/>
    </row>
    <row r="100" spans="3:4" s="8" customFormat="1" x14ac:dyDescent="0.3">
      <c r="C100" s="19"/>
      <c r="D100" s="37"/>
    </row>
    <row r="101" spans="3:4" s="8" customFormat="1" x14ac:dyDescent="0.3">
      <c r="C101" s="19"/>
      <c r="D101" s="37"/>
    </row>
    <row r="102" spans="3:4" s="8" customFormat="1" x14ac:dyDescent="0.3">
      <c r="C102" s="19"/>
      <c r="D102" s="37"/>
    </row>
    <row r="103" spans="3:4" s="8" customFormat="1" x14ac:dyDescent="0.3">
      <c r="C103" s="19"/>
      <c r="D103" s="37"/>
    </row>
    <row r="104" spans="3:4" s="8" customFormat="1" x14ac:dyDescent="0.3">
      <c r="C104" s="19"/>
      <c r="D104" s="37"/>
    </row>
    <row r="105" spans="3:4" s="8" customFormat="1" x14ac:dyDescent="0.3">
      <c r="C105" s="19"/>
      <c r="D105" s="37"/>
    </row>
    <row r="106" spans="3:4" s="8" customFormat="1" x14ac:dyDescent="0.3">
      <c r="C106" s="19"/>
      <c r="D106" s="37"/>
    </row>
    <row r="107" spans="3:4" s="8" customFormat="1" x14ac:dyDescent="0.3">
      <c r="C107" s="19"/>
      <c r="D107" s="37"/>
    </row>
    <row r="108" spans="3:4" s="8" customFormat="1" x14ac:dyDescent="0.3">
      <c r="C108" s="19"/>
      <c r="D108" s="37"/>
    </row>
    <row r="109" spans="3:4" s="8" customFormat="1" x14ac:dyDescent="0.3">
      <c r="C109" s="19"/>
      <c r="D109" s="37"/>
    </row>
    <row r="110" spans="3:4" s="8" customFormat="1" x14ac:dyDescent="0.3">
      <c r="C110" s="19"/>
      <c r="D110" s="37"/>
    </row>
    <row r="111" spans="3:4" s="8" customFormat="1" x14ac:dyDescent="0.3">
      <c r="C111" s="19"/>
      <c r="D111" s="37"/>
    </row>
    <row r="112" spans="3:4" s="8" customFormat="1" x14ac:dyDescent="0.3">
      <c r="C112" s="19"/>
      <c r="D112" s="37"/>
    </row>
    <row r="113" spans="3:4" s="8" customFormat="1" x14ac:dyDescent="0.3">
      <c r="C113" s="19"/>
      <c r="D113" s="37"/>
    </row>
    <row r="114" spans="3:4" s="8" customFormat="1" x14ac:dyDescent="0.3">
      <c r="C114" s="19"/>
      <c r="D114" s="37"/>
    </row>
    <row r="115" spans="3:4" s="8" customFormat="1" x14ac:dyDescent="0.3">
      <c r="C115" s="19"/>
      <c r="D115" s="37"/>
    </row>
    <row r="116" spans="3:4" s="8" customFormat="1" x14ac:dyDescent="0.3">
      <c r="C116" s="19"/>
      <c r="D116" s="37"/>
    </row>
    <row r="117" spans="3:4" s="8" customFormat="1" x14ac:dyDescent="0.3">
      <c r="C117" s="19"/>
      <c r="D117" s="37"/>
    </row>
    <row r="118" spans="3:4" s="8" customFormat="1" x14ac:dyDescent="0.3">
      <c r="C118" s="19"/>
      <c r="D118" s="37"/>
    </row>
    <row r="119" spans="3:4" s="8" customFormat="1" x14ac:dyDescent="0.3">
      <c r="C119" s="19"/>
      <c r="D119" s="37"/>
    </row>
    <row r="120" spans="3:4" s="8" customFormat="1" x14ac:dyDescent="0.3">
      <c r="C120" s="19"/>
      <c r="D120" s="37"/>
    </row>
    <row r="121" spans="3:4" s="8" customFormat="1" x14ac:dyDescent="0.3">
      <c r="C121" s="19"/>
      <c r="D121" s="37"/>
    </row>
    <row r="122" spans="3:4" s="8" customFormat="1" x14ac:dyDescent="0.3">
      <c r="C122" s="19"/>
      <c r="D122" s="37"/>
    </row>
    <row r="123" spans="3:4" s="8" customFormat="1" x14ac:dyDescent="0.3">
      <c r="C123" s="19"/>
      <c r="D123" s="37"/>
    </row>
    <row r="124" spans="3:4" s="8" customFormat="1" x14ac:dyDescent="0.3">
      <c r="C124" s="19"/>
      <c r="D124" s="37"/>
    </row>
    <row r="125" spans="3:4" s="8" customFormat="1" x14ac:dyDescent="0.3">
      <c r="C125" s="19"/>
      <c r="D125" s="37"/>
    </row>
    <row r="126" spans="3:4" s="8" customFormat="1" x14ac:dyDescent="0.3">
      <c r="C126" s="19"/>
      <c r="D126" s="37"/>
    </row>
    <row r="127" spans="3:4" s="8" customFormat="1" x14ac:dyDescent="0.3">
      <c r="C127" s="19"/>
      <c r="D127" s="37"/>
    </row>
    <row r="128" spans="3:4" s="8" customFormat="1" x14ac:dyDescent="0.3">
      <c r="C128" s="19"/>
      <c r="D128" s="37"/>
    </row>
    <row r="129" spans="3:4" s="8" customFormat="1" x14ac:dyDescent="0.3">
      <c r="C129" s="19"/>
      <c r="D129" s="37"/>
    </row>
    <row r="130" spans="3:4" s="8" customFormat="1" x14ac:dyDescent="0.3">
      <c r="C130" s="19"/>
      <c r="D130" s="37"/>
    </row>
    <row r="131" spans="3:4" s="8" customFormat="1" x14ac:dyDescent="0.3">
      <c r="C131" s="19"/>
      <c r="D131" s="37"/>
    </row>
    <row r="132" spans="3:4" s="8" customFormat="1" x14ac:dyDescent="0.3">
      <c r="C132" s="19"/>
      <c r="D132" s="37"/>
    </row>
    <row r="133" spans="3:4" s="8" customFormat="1" x14ac:dyDescent="0.3">
      <c r="C133" s="19"/>
      <c r="D133" s="37"/>
    </row>
    <row r="134" spans="3:4" s="8" customFormat="1" x14ac:dyDescent="0.3">
      <c r="C134" s="19"/>
      <c r="D134" s="37"/>
    </row>
    <row r="135" spans="3:4" s="8" customFormat="1" x14ac:dyDescent="0.3">
      <c r="C135" s="19"/>
      <c r="D135" s="37"/>
    </row>
    <row r="136" spans="3:4" s="8" customFormat="1" x14ac:dyDescent="0.3">
      <c r="C136" s="19"/>
      <c r="D136" s="37"/>
    </row>
    <row r="137" spans="3:4" s="8" customFormat="1" x14ac:dyDescent="0.3">
      <c r="C137" s="19"/>
      <c r="D137" s="37"/>
    </row>
    <row r="138" spans="3:4" s="8" customFormat="1" x14ac:dyDescent="0.3">
      <c r="C138" s="19"/>
      <c r="D138" s="37"/>
    </row>
    <row r="139" spans="3:4" s="8" customFormat="1" x14ac:dyDescent="0.3">
      <c r="C139" s="19"/>
      <c r="D139" s="37"/>
    </row>
    <row r="140" spans="3:4" s="8" customFormat="1" x14ac:dyDescent="0.3">
      <c r="C140" s="19"/>
      <c r="D140" s="37"/>
    </row>
    <row r="141" spans="3:4" s="8" customFormat="1" x14ac:dyDescent="0.3">
      <c r="C141" s="19"/>
      <c r="D141" s="37"/>
    </row>
    <row r="142" spans="3:4" s="8" customFormat="1" x14ac:dyDescent="0.3">
      <c r="C142" s="19"/>
      <c r="D142" s="37"/>
    </row>
    <row r="143" spans="3:4" s="8" customFormat="1" x14ac:dyDescent="0.3">
      <c r="C143" s="19"/>
      <c r="D143" s="37"/>
    </row>
    <row r="144" spans="3:4" s="8" customFormat="1" x14ac:dyDescent="0.3">
      <c r="C144" s="19"/>
      <c r="D144" s="37"/>
    </row>
    <row r="145" spans="3:4" s="8" customFormat="1" x14ac:dyDescent="0.3">
      <c r="C145" s="19"/>
      <c r="D145" s="37"/>
    </row>
    <row r="146" spans="3:4" s="8" customFormat="1" x14ac:dyDescent="0.3">
      <c r="C146" s="19"/>
      <c r="D146" s="37"/>
    </row>
    <row r="147" spans="3:4" s="8" customFormat="1" x14ac:dyDescent="0.3">
      <c r="C147" s="19"/>
      <c r="D147" s="37"/>
    </row>
    <row r="148" spans="3:4" s="8" customFormat="1" x14ac:dyDescent="0.3">
      <c r="C148" s="19"/>
      <c r="D148" s="37"/>
    </row>
    <row r="149" spans="3:4" s="8" customFormat="1" x14ac:dyDescent="0.3">
      <c r="C149" s="19"/>
      <c r="D149" s="37"/>
    </row>
    <row r="150" spans="3:4" s="8" customFormat="1" x14ac:dyDescent="0.3">
      <c r="C150" s="19"/>
      <c r="D150" s="37"/>
    </row>
    <row r="151" spans="3:4" s="8" customFormat="1" x14ac:dyDescent="0.3">
      <c r="C151" s="19"/>
      <c r="D151" s="37"/>
    </row>
    <row r="152" spans="3:4" s="8" customFormat="1" x14ac:dyDescent="0.3">
      <c r="C152" s="19"/>
      <c r="D152" s="37"/>
    </row>
    <row r="153" spans="3:4" s="8" customFormat="1" x14ac:dyDescent="0.3">
      <c r="C153" s="19"/>
      <c r="D153" s="37"/>
    </row>
    <row r="154" spans="3:4" s="8" customFormat="1" x14ac:dyDescent="0.3">
      <c r="C154" s="19"/>
      <c r="D154" s="37"/>
    </row>
    <row r="155" spans="3:4" s="8" customFormat="1" x14ac:dyDescent="0.3">
      <c r="C155" s="19"/>
      <c r="D155" s="37"/>
    </row>
    <row r="156" spans="3:4" s="8" customFormat="1" x14ac:dyDescent="0.3">
      <c r="C156" s="19"/>
      <c r="D156" s="37"/>
    </row>
    <row r="157" spans="3:4" s="8" customFormat="1" x14ac:dyDescent="0.3">
      <c r="C157" s="19"/>
      <c r="D157" s="37"/>
    </row>
    <row r="158" spans="3:4" s="8" customFormat="1" x14ac:dyDescent="0.3">
      <c r="C158" s="19"/>
      <c r="D158" s="37"/>
    </row>
    <row r="159" spans="3:4" s="8" customFormat="1" x14ac:dyDescent="0.3">
      <c r="C159" s="19"/>
      <c r="D159" s="37"/>
    </row>
    <row r="160" spans="3:4" s="8" customFormat="1" x14ac:dyDescent="0.3">
      <c r="C160" s="19"/>
      <c r="D160" s="37"/>
    </row>
    <row r="161" spans="3:4" s="8" customFormat="1" x14ac:dyDescent="0.3">
      <c r="C161" s="19"/>
      <c r="D161" s="37"/>
    </row>
    <row r="162" spans="3:4" s="8" customFormat="1" x14ac:dyDescent="0.3">
      <c r="C162" s="19"/>
      <c r="D162" s="37"/>
    </row>
    <row r="163" spans="3:4" s="8" customFormat="1" x14ac:dyDescent="0.3">
      <c r="C163" s="19"/>
      <c r="D163" s="37"/>
    </row>
    <row r="164" spans="3:4" s="8" customFormat="1" x14ac:dyDescent="0.3">
      <c r="C164" s="19"/>
      <c r="D164" s="37"/>
    </row>
    <row r="165" spans="3:4" s="8" customFormat="1" x14ac:dyDescent="0.3">
      <c r="C165" s="19"/>
      <c r="D165" s="37"/>
    </row>
    <row r="166" spans="3:4" s="8" customFormat="1" x14ac:dyDescent="0.3">
      <c r="C166" s="19"/>
      <c r="D166" s="37"/>
    </row>
    <row r="167" spans="3:4" s="8" customFormat="1" x14ac:dyDescent="0.3">
      <c r="C167" s="19"/>
      <c r="D167" s="37"/>
    </row>
    <row r="168" spans="3:4" s="8" customFormat="1" x14ac:dyDescent="0.3">
      <c r="C168" s="19"/>
      <c r="D168" s="37"/>
    </row>
    <row r="169" spans="3:4" s="8" customFormat="1" x14ac:dyDescent="0.3">
      <c r="C169" s="19"/>
      <c r="D169" s="37"/>
    </row>
    <row r="170" spans="3:4" s="8" customFormat="1" x14ac:dyDescent="0.3">
      <c r="C170" s="19"/>
      <c r="D170" s="37"/>
    </row>
    <row r="171" spans="3:4" s="8" customFormat="1" x14ac:dyDescent="0.3">
      <c r="C171" s="19"/>
      <c r="D171" s="37"/>
    </row>
    <row r="172" spans="3:4" s="8" customFormat="1" x14ac:dyDescent="0.3">
      <c r="C172" s="19"/>
      <c r="D172" s="37"/>
    </row>
    <row r="173" spans="3:4" s="8" customFormat="1" x14ac:dyDescent="0.3">
      <c r="C173" s="19"/>
      <c r="D173" s="37"/>
    </row>
    <row r="174" spans="3:4" s="8" customFormat="1" x14ac:dyDescent="0.3">
      <c r="C174" s="19"/>
      <c r="D174" s="37"/>
    </row>
    <row r="175" spans="3:4" s="8" customFormat="1" x14ac:dyDescent="0.3">
      <c r="C175" s="19"/>
      <c r="D175" s="37"/>
    </row>
    <row r="176" spans="3:4" s="8" customFormat="1" x14ac:dyDescent="0.3">
      <c r="C176" s="19"/>
      <c r="D176" s="37"/>
    </row>
    <row r="177" spans="3:4" s="8" customFormat="1" x14ac:dyDescent="0.3">
      <c r="C177" s="19"/>
      <c r="D177" s="37"/>
    </row>
    <row r="178" spans="3:4" s="8" customFormat="1" x14ac:dyDescent="0.3">
      <c r="C178" s="19"/>
      <c r="D178" s="37"/>
    </row>
    <row r="179" spans="3:4" s="8" customFormat="1" x14ac:dyDescent="0.3">
      <c r="C179" s="19"/>
      <c r="D179" s="37"/>
    </row>
    <row r="180" spans="3:4" s="8" customFormat="1" x14ac:dyDescent="0.3">
      <c r="C180" s="19"/>
      <c r="D180" s="37"/>
    </row>
    <row r="181" spans="3:4" s="8" customFormat="1" x14ac:dyDescent="0.3">
      <c r="C181" s="19"/>
      <c r="D181" s="37"/>
    </row>
    <row r="182" spans="3:4" s="8" customFormat="1" x14ac:dyDescent="0.3">
      <c r="C182" s="19"/>
      <c r="D182" s="37"/>
    </row>
    <row r="183" spans="3:4" s="8" customFormat="1" x14ac:dyDescent="0.3">
      <c r="C183" s="19"/>
      <c r="D183" s="37"/>
    </row>
    <row r="184" spans="3:4" s="8" customFormat="1" x14ac:dyDescent="0.3">
      <c r="C184" s="19"/>
      <c r="D184" s="37"/>
    </row>
    <row r="185" spans="3:4" s="8" customFormat="1" x14ac:dyDescent="0.3">
      <c r="C185" s="19"/>
      <c r="D185" s="37"/>
    </row>
    <row r="186" spans="3:4" s="8" customFormat="1" x14ac:dyDescent="0.3">
      <c r="C186" s="19"/>
      <c r="D186" s="37"/>
    </row>
    <row r="187" spans="3:4" s="8" customFormat="1" x14ac:dyDescent="0.3">
      <c r="C187" s="19"/>
      <c r="D187" s="37"/>
    </row>
    <row r="188" spans="3:4" s="8" customFormat="1" x14ac:dyDescent="0.3">
      <c r="C188" s="19"/>
      <c r="D188" s="37"/>
    </row>
    <row r="189" spans="3:4" s="8" customFormat="1" x14ac:dyDescent="0.3">
      <c r="C189" s="19"/>
      <c r="D189" s="37"/>
    </row>
    <row r="190" spans="3:4" s="8" customFormat="1" x14ac:dyDescent="0.3">
      <c r="C190" s="19"/>
      <c r="D190" s="37"/>
    </row>
    <row r="191" spans="3:4" s="8" customFormat="1" x14ac:dyDescent="0.3">
      <c r="C191" s="19"/>
      <c r="D191" s="37"/>
    </row>
    <row r="192" spans="3:4" s="8" customFormat="1" x14ac:dyDescent="0.3">
      <c r="C192" s="19"/>
      <c r="D192" s="37"/>
    </row>
    <row r="193" spans="3:4" s="8" customFormat="1" x14ac:dyDescent="0.3">
      <c r="C193" s="19"/>
      <c r="D193" s="37"/>
    </row>
    <row r="194" spans="3:4" s="8" customFormat="1" x14ac:dyDescent="0.3">
      <c r="C194" s="19"/>
      <c r="D194" s="37"/>
    </row>
    <row r="195" spans="3:4" s="8" customFormat="1" x14ac:dyDescent="0.3">
      <c r="C195" s="19"/>
      <c r="D195" s="37"/>
    </row>
    <row r="196" spans="3:4" s="8" customFormat="1" x14ac:dyDescent="0.3">
      <c r="C196" s="19"/>
      <c r="D196" s="37"/>
    </row>
    <row r="197" spans="3:4" s="8" customFormat="1" x14ac:dyDescent="0.3">
      <c r="C197" s="19"/>
      <c r="D197" s="37"/>
    </row>
    <row r="198" spans="3:4" s="8" customFormat="1" x14ac:dyDescent="0.3">
      <c r="C198" s="19"/>
      <c r="D198" s="37"/>
    </row>
    <row r="199" spans="3:4" s="8" customFormat="1" x14ac:dyDescent="0.3">
      <c r="C199" s="19"/>
      <c r="D199" s="37"/>
    </row>
    <row r="200" spans="3:4" s="8" customFormat="1" x14ac:dyDescent="0.3">
      <c r="C200" s="19"/>
      <c r="D200" s="37"/>
    </row>
    <row r="201" spans="3:4" s="8" customFormat="1" x14ac:dyDescent="0.3">
      <c r="C201" s="19"/>
      <c r="D201" s="37"/>
    </row>
    <row r="202" spans="3:4" s="8" customFormat="1" x14ac:dyDescent="0.3">
      <c r="C202" s="19"/>
      <c r="D202" s="37"/>
    </row>
    <row r="203" spans="3:4" s="8" customFormat="1" x14ac:dyDescent="0.3">
      <c r="C203" s="19"/>
      <c r="D203" s="37"/>
    </row>
    <row r="204" spans="3:4" s="8" customFormat="1" x14ac:dyDescent="0.3">
      <c r="C204" s="19"/>
      <c r="D204" s="37"/>
    </row>
    <row r="205" spans="3:4" s="8" customFormat="1" x14ac:dyDescent="0.3">
      <c r="C205" s="19"/>
      <c r="D205" s="37"/>
    </row>
    <row r="206" spans="3:4" s="8" customFormat="1" x14ac:dyDescent="0.3">
      <c r="C206" s="19"/>
      <c r="D206" s="37"/>
    </row>
    <row r="207" spans="3:4" s="8" customFormat="1" x14ac:dyDescent="0.3">
      <c r="C207" s="19"/>
      <c r="D207" s="37"/>
    </row>
    <row r="208" spans="3:4" s="8" customFormat="1" x14ac:dyDescent="0.3">
      <c r="C208" s="19"/>
      <c r="D208" s="37"/>
    </row>
    <row r="209" spans="3:4" s="8" customFormat="1" x14ac:dyDescent="0.3">
      <c r="C209" s="19"/>
      <c r="D209" s="37"/>
    </row>
    <row r="210" spans="3:4" s="8" customFormat="1" x14ac:dyDescent="0.3">
      <c r="C210" s="19"/>
      <c r="D210" s="37"/>
    </row>
    <row r="211" spans="3:4" s="8" customFormat="1" x14ac:dyDescent="0.3">
      <c r="C211" s="19"/>
      <c r="D211" s="37"/>
    </row>
    <row r="212" spans="3:4" s="8" customFormat="1" x14ac:dyDescent="0.3">
      <c r="C212" s="19"/>
      <c r="D212" s="37"/>
    </row>
    <row r="213" spans="3:4" s="8" customFormat="1" x14ac:dyDescent="0.3">
      <c r="C213" s="19"/>
      <c r="D213" s="37"/>
    </row>
    <row r="214" spans="3:4" s="8" customFormat="1" x14ac:dyDescent="0.3">
      <c r="C214" s="19"/>
      <c r="D214" s="37"/>
    </row>
    <row r="215" spans="3:4" s="8" customFormat="1" x14ac:dyDescent="0.3">
      <c r="C215" s="19"/>
      <c r="D215" s="37"/>
    </row>
    <row r="216" spans="3:4" s="8" customFormat="1" x14ac:dyDescent="0.3">
      <c r="C216" s="19"/>
      <c r="D216" s="37"/>
    </row>
    <row r="217" spans="3:4" s="8" customFormat="1" x14ac:dyDescent="0.3">
      <c r="C217" s="19"/>
      <c r="D217" s="37"/>
    </row>
    <row r="218" spans="3:4" s="8" customFormat="1" x14ac:dyDescent="0.3">
      <c r="C218" s="19"/>
      <c r="D218" s="37"/>
    </row>
    <row r="219" spans="3:4" s="8" customFormat="1" x14ac:dyDescent="0.3">
      <c r="C219" s="19"/>
      <c r="D219" s="37"/>
    </row>
    <row r="220" spans="3:4" s="8" customFormat="1" x14ac:dyDescent="0.3">
      <c r="C220" s="19"/>
      <c r="D220" s="37"/>
    </row>
    <row r="221" spans="3:4" s="8" customFormat="1" x14ac:dyDescent="0.3">
      <c r="C221" s="19"/>
      <c r="D221" s="37"/>
    </row>
    <row r="222" spans="3:4" s="8" customFormat="1" x14ac:dyDescent="0.3">
      <c r="C222" s="19"/>
      <c r="D222" s="37"/>
    </row>
    <row r="223" spans="3:4" s="8" customFormat="1" x14ac:dyDescent="0.3">
      <c r="C223" s="19"/>
      <c r="D223" s="37"/>
    </row>
    <row r="224" spans="3:4" s="8" customFormat="1" x14ac:dyDescent="0.3">
      <c r="C224" s="19"/>
      <c r="D224" s="37"/>
    </row>
    <row r="225" spans="3:4" s="8" customFormat="1" x14ac:dyDescent="0.3">
      <c r="C225" s="19"/>
      <c r="D225" s="37"/>
    </row>
    <row r="226" spans="3:4" s="8" customFormat="1" x14ac:dyDescent="0.3">
      <c r="C226" s="19"/>
      <c r="D226" s="37"/>
    </row>
    <row r="227" spans="3:4" s="8" customFormat="1" x14ac:dyDescent="0.3">
      <c r="C227" s="19"/>
      <c r="D227" s="37"/>
    </row>
    <row r="228" spans="3:4" s="8" customFormat="1" x14ac:dyDescent="0.3">
      <c r="C228" s="19"/>
      <c r="D228" s="37"/>
    </row>
    <row r="229" spans="3:4" s="8" customFormat="1" x14ac:dyDescent="0.3">
      <c r="C229" s="19"/>
      <c r="D229" s="37"/>
    </row>
    <row r="230" spans="3:4" s="8" customFormat="1" x14ac:dyDescent="0.3">
      <c r="C230" s="19"/>
      <c r="D230" s="37"/>
    </row>
    <row r="231" spans="3:4" s="8" customFormat="1" x14ac:dyDescent="0.3">
      <c r="C231" s="19"/>
      <c r="D231" s="37"/>
    </row>
    <row r="232" spans="3:4" s="8" customFormat="1" x14ac:dyDescent="0.3">
      <c r="C232" s="19"/>
      <c r="D232" s="37"/>
    </row>
    <row r="233" spans="3:4" s="8" customFormat="1" x14ac:dyDescent="0.3">
      <c r="C233" s="19"/>
      <c r="D233" s="37"/>
    </row>
    <row r="234" spans="3:4" s="8" customFormat="1" x14ac:dyDescent="0.3">
      <c r="C234" s="19"/>
      <c r="D234" s="37"/>
    </row>
    <row r="235" spans="3:4" s="8" customFormat="1" x14ac:dyDescent="0.3">
      <c r="C235" s="19"/>
      <c r="D235" s="37"/>
    </row>
    <row r="236" spans="3:4" s="8" customFormat="1" x14ac:dyDescent="0.3">
      <c r="C236" s="19"/>
      <c r="D236" s="37"/>
    </row>
    <row r="237" spans="3:4" s="8" customFormat="1" x14ac:dyDescent="0.3">
      <c r="C237" s="19"/>
      <c r="D237" s="37"/>
    </row>
    <row r="238" spans="3:4" s="8" customFormat="1" x14ac:dyDescent="0.3">
      <c r="C238" s="19"/>
      <c r="D238" s="37"/>
    </row>
    <row r="239" spans="3:4" s="8" customFormat="1" x14ac:dyDescent="0.3">
      <c r="C239" s="19"/>
      <c r="D239" s="37"/>
    </row>
    <row r="240" spans="3:4" s="8" customFormat="1" x14ac:dyDescent="0.3">
      <c r="C240" s="19"/>
      <c r="D240" s="37"/>
    </row>
    <row r="241" spans="3:4" s="8" customFormat="1" x14ac:dyDescent="0.3">
      <c r="C241" s="19"/>
      <c r="D241" s="37"/>
    </row>
    <row r="242" spans="3:4" s="8" customFormat="1" x14ac:dyDescent="0.3">
      <c r="C242" s="19"/>
      <c r="D242" s="37"/>
    </row>
    <row r="243" spans="3:4" s="8" customFormat="1" x14ac:dyDescent="0.3">
      <c r="C243" s="19"/>
      <c r="D243" s="37"/>
    </row>
  </sheetData>
  <mergeCells count="21">
    <mergeCell ref="B1:E1"/>
    <mergeCell ref="B3:B7"/>
    <mergeCell ref="C3:C7"/>
    <mergeCell ref="B8:B12"/>
    <mergeCell ref="C8:C12"/>
    <mergeCell ref="B13:B17"/>
    <mergeCell ref="C13:C17"/>
    <mergeCell ref="B18:B22"/>
    <mergeCell ref="C18:C22"/>
    <mergeCell ref="B23:B27"/>
    <mergeCell ref="C23:C27"/>
    <mergeCell ref="B28:B32"/>
    <mergeCell ref="C28:C32"/>
    <mergeCell ref="B48:B52"/>
    <mergeCell ref="C48:C52"/>
    <mergeCell ref="B33:B37"/>
    <mergeCell ref="C33:C37"/>
    <mergeCell ref="B38:B42"/>
    <mergeCell ref="C38:C42"/>
    <mergeCell ref="B43:B47"/>
    <mergeCell ref="C43:C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Credit Score</vt:lpstr>
      <vt:lpstr>EHS</vt:lpstr>
      <vt:lpstr>KPI tracker</vt:lpstr>
      <vt:lpstr>Projections</vt:lpstr>
      <vt:lpstr>Source Data</vt:lpstr>
      <vt:lpstr>Scoring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Sithembiso Mpungose</dc:creator>
  <cp:lastModifiedBy>Sithembiso Mpungose</cp:lastModifiedBy>
  <dcterms:created xsi:type="dcterms:W3CDTF">2025-05-14T14:59:48Z</dcterms:created>
  <dcterms:modified xsi:type="dcterms:W3CDTF">2025-06-05T10:06:58Z</dcterms:modified>
</cp:coreProperties>
</file>