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 firstSheet="1" activeTab="8"/>
  </bookViews>
  <sheets>
    <sheet name="CEO" sheetId="1" r:id="rId1"/>
    <sheet name="Metrics" sheetId="2" r:id="rId2"/>
    <sheet name="Finance" sheetId="3" r:id="rId3"/>
    <sheet name="Sales" sheetId="4" r:id="rId4"/>
    <sheet name="Product" sheetId="5" r:id="rId5"/>
    <sheet name="Marketing" sheetId="6" r:id="rId6"/>
    <sheet name="Exp Heads" sheetId="7" r:id="rId7"/>
    <sheet name="Budgets" sheetId="8" r:id="rId8"/>
    <sheet name="Notifications" sheetId="9" r:id="rId9"/>
  </sheets>
  <calcPr calcId="144525"/>
</workbook>
</file>

<file path=xl/sharedStrings.xml><?xml version="1.0" encoding="utf-8"?>
<sst xmlns="http://schemas.openxmlformats.org/spreadsheetml/2006/main" count="240">
  <si>
    <t>All Goals</t>
  </si>
  <si>
    <t>target</t>
  </si>
  <si>
    <t>actual</t>
  </si>
  <si>
    <t>cum_target</t>
  </si>
  <si>
    <t>cum_actual</t>
  </si>
  <si>
    <t>DeptCompletion</t>
  </si>
  <si>
    <t>Jan</t>
  </si>
  <si>
    <t>Operations</t>
  </si>
  <si>
    <t>Feb</t>
  </si>
  <si>
    <t>Sales</t>
  </si>
  <si>
    <t>Mar</t>
  </si>
  <si>
    <t>Marketing</t>
  </si>
  <si>
    <t>Apr</t>
  </si>
  <si>
    <t>Engineering</t>
  </si>
  <si>
    <t>May</t>
  </si>
  <si>
    <t>HR</t>
  </si>
  <si>
    <t>Jun</t>
  </si>
  <si>
    <t>Legal</t>
  </si>
  <si>
    <t>Jul</t>
  </si>
  <si>
    <t>Finance</t>
  </si>
  <si>
    <t>Aug</t>
  </si>
  <si>
    <t>IT</t>
  </si>
  <si>
    <t>Sep</t>
  </si>
  <si>
    <t>Oct</t>
  </si>
  <si>
    <t>Nov</t>
  </si>
  <si>
    <t>Dec</t>
  </si>
  <si>
    <t>Revenue</t>
  </si>
  <si>
    <t>Expenses</t>
  </si>
  <si>
    <t>profit</t>
  </si>
  <si>
    <t>CEO</t>
  </si>
  <si>
    <t xml:space="preserve">Revenue </t>
  </si>
  <si>
    <t>Enquiries Received</t>
  </si>
  <si>
    <t>Employee Engagement</t>
  </si>
  <si>
    <t>Customer acquisition cost</t>
  </si>
  <si>
    <t>Profit</t>
  </si>
  <si>
    <t>Enquiries Converted</t>
  </si>
  <si>
    <t>Leading reason for resignation</t>
  </si>
  <si>
    <t>Cost per lead</t>
  </si>
  <si>
    <t>Share Price</t>
  </si>
  <si>
    <t>Region Wise Sales</t>
  </si>
  <si>
    <t>Leading reason for termination</t>
  </si>
  <si>
    <t>Digitization</t>
  </si>
  <si>
    <t>Product Wise Sales</t>
  </si>
  <si>
    <t>Average working hours per week</t>
  </si>
  <si>
    <t>Employee Attrition</t>
  </si>
  <si>
    <t>Segment Wise Sales</t>
  </si>
  <si>
    <t>Average training hours per year</t>
  </si>
  <si>
    <t>Customer Attrition</t>
  </si>
  <si>
    <t>New vs existing sales</t>
  </si>
  <si>
    <t>Gender Ratio</t>
  </si>
  <si>
    <t>Cash Flow</t>
  </si>
  <si>
    <t>% Employees retained after PIP</t>
  </si>
  <si>
    <t>Funds Raised</t>
  </si>
  <si>
    <t>Employee Satisfaction Survey Score</t>
  </si>
  <si>
    <t>R&amp;D</t>
  </si>
  <si>
    <t>Average days between replacement</t>
  </si>
  <si>
    <t>Accounts Receivable</t>
  </si>
  <si>
    <t>Unpaid Vendors</t>
  </si>
  <si>
    <t>Customer Ageing</t>
  </si>
  <si>
    <t>Run Rate</t>
  </si>
  <si>
    <t>Revenue per employee</t>
  </si>
  <si>
    <t>Invoicing errors</t>
  </si>
  <si>
    <t>Avg tickets generated per employee</t>
  </si>
  <si>
    <t>Avg cost of borrowing</t>
  </si>
  <si>
    <t>Avg Resolution Time</t>
  </si>
  <si>
    <t>All</t>
  </si>
  <si>
    <t xml:space="preserve">Sr </t>
  </si>
  <si>
    <t>Goal</t>
  </si>
  <si>
    <t>Measure</t>
  </si>
  <si>
    <t>Target</t>
  </si>
  <si>
    <t>Direction</t>
  </si>
  <si>
    <t>Weight</t>
  </si>
  <si>
    <t>Actual</t>
  </si>
  <si>
    <t>Share of receivables outstanding for more than 90 days</t>
  </si>
  <si>
    <t>%</t>
  </si>
  <si>
    <t>Lower is better</t>
  </si>
  <si>
    <t>Share of receivables outstanding for more than 60 days</t>
  </si>
  <si>
    <t>Share of receivables outstanding for more than 30 days</t>
  </si>
  <si>
    <t>Refinance working capital loan taken from Citibank</t>
  </si>
  <si>
    <t>INR</t>
  </si>
  <si>
    <t>Higher is better</t>
  </si>
  <si>
    <t>Interest Rate for refinanced Citibank working capital loan</t>
  </si>
  <si>
    <t>Short term loan for ABC Corp acquisition</t>
  </si>
  <si>
    <t>Boolean</t>
  </si>
  <si>
    <t>Yes</t>
  </si>
  <si>
    <t>Close operating plan</t>
  </si>
  <si>
    <t>Date</t>
  </si>
  <si>
    <t>Earlier is better</t>
  </si>
  <si>
    <t>Close annual audit</t>
  </si>
  <si>
    <t>Segment all customers by profitability</t>
  </si>
  <si>
    <t>Description</t>
  </si>
  <si>
    <t>Initiator</t>
  </si>
  <si>
    <t>Project Manager</t>
  </si>
  <si>
    <t>Funds Remaining</t>
  </si>
  <si>
    <t>Amount</t>
  </si>
  <si>
    <t>Bugdeted?</t>
  </si>
  <si>
    <t>Disbursed</t>
  </si>
  <si>
    <t>Action</t>
  </si>
  <si>
    <t xml:space="preserve">       </t>
  </si>
  <si>
    <t>Subscription</t>
  </si>
  <si>
    <t>Capex</t>
  </si>
  <si>
    <t>Opex</t>
  </si>
  <si>
    <t>Publications</t>
  </si>
  <si>
    <t>IT Assets</t>
  </si>
  <si>
    <t>Subscriptions</t>
  </si>
  <si>
    <t>AMC</t>
  </si>
  <si>
    <t>Plant &amp; Machinery</t>
  </si>
  <si>
    <t>Technical Docs</t>
  </si>
  <si>
    <t>Vechicle</t>
  </si>
  <si>
    <t>Repairs &amp; Maintenance</t>
  </si>
  <si>
    <t>Insurance</t>
  </si>
  <si>
    <t>Office Furnishings</t>
  </si>
  <si>
    <t>Intellectual Property</t>
  </si>
  <si>
    <t>Compliance</t>
  </si>
  <si>
    <t>Training</t>
  </si>
  <si>
    <t>Total Sales</t>
  </si>
  <si>
    <t>Retain Existing Revenue Base</t>
  </si>
  <si>
    <t>Sales from new territories</t>
  </si>
  <si>
    <t>Sales from new products</t>
  </si>
  <si>
    <t>Average sales per sales team member</t>
  </si>
  <si>
    <t>Net Promoter Score</t>
  </si>
  <si>
    <t>Client Engagement Score</t>
  </si>
  <si>
    <t>Revenue run rate</t>
  </si>
  <si>
    <t>Sales cycle length in days</t>
  </si>
  <si>
    <t>Numeric</t>
  </si>
  <si>
    <t>New Business</t>
  </si>
  <si>
    <t>customer_name</t>
  </si>
  <si>
    <t xml:space="preserve">Prospect / Proposal Sent / Discussions / Closed / Aborted </t>
  </si>
  <si>
    <t>country</t>
  </si>
  <si>
    <t>One time / Recurring / For a certain period</t>
  </si>
  <si>
    <t>industry</t>
  </si>
  <si>
    <t>Value month wise, Probability</t>
  </si>
  <si>
    <t>sales</t>
  </si>
  <si>
    <t>Existing Business</t>
  </si>
  <si>
    <t>collected</t>
  </si>
  <si>
    <t>Customer ID</t>
  </si>
  <si>
    <t>Share</t>
  </si>
  <si>
    <t>Name</t>
  </si>
  <si>
    <t>Business per month</t>
  </si>
  <si>
    <t>Region</t>
  </si>
  <si>
    <t xml:space="preserve">Segment (Industrial / Retail / Government ) </t>
  </si>
  <si>
    <t>Distribution Channel (Direct / Dealer / Commision Agent)</t>
  </si>
  <si>
    <t>Reported bugs</t>
  </si>
  <si>
    <t>Product satisfaction index</t>
  </si>
  <si>
    <t>Product satisfaction survey (% customers covered)</t>
  </si>
  <si>
    <t>Production adoption rate</t>
  </si>
  <si>
    <t>Click through rate</t>
  </si>
  <si>
    <t>Enquiries generated through exhibition</t>
  </si>
  <si>
    <t>Cost per acquisition</t>
  </si>
  <si>
    <t>Enquiry to sales conversion</t>
  </si>
  <si>
    <t>Exact</t>
  </si>
  <si>
    <t>Admin</t>
  </si>
  <si>
    <t>Conference Attendance</t>
  </si>
  <si>
    <t>Audit</t>
  </si>
  <si>
    <t>Collaterals</t>
  </si>
  <si>
    <t>Vehicles</t>
  </si>
  <si>
    <t>Plant R&amp;M</t>
  </si>
  <si>
    <t>HRMS</t>
  </si>
  <si>
    <t>Rent</t>
  </si>
  <si>
    <t>Broadband</t>
  </si>
  <si>
    <t>Eat Pizza</t>
  </si>
  <si>
    <t xml:space="preserve">CRM </t>
  </si>
  <si>
    <t>ERP</t>
  </si>
  <si>
    <t>Warehouse R&amp;M</t>
  </si>
  <si>
    <t>Raw Material</t>
  </si>
  <si>
    <t>Welfare</t>
  </si>
  <si>
    <t>Electricity</t>
  </si>
  <si>
    <t>Cloud</t>
  </si>
  <si>
    <t>Drink Beer</t>
  </si>
  <si>
    <t>Customer Meetings</t>
  </si>
  <si>
    <t>Regulatory</t>
  </si>
  <si>
    <t>Conference Hosting</t>
  </si>
  <si>
    <t>Packaging Material</t>
  </si>
  <si>
    <t>POL Materials</t>
  </si>
  <si>
    <t>Mobile</t>
  </si>
  <si>
    <t>Web Hosting</t>
  </si>
  <si>
    <t>Advertising</t>
  </si>
  <si>
    <t>Storage Infrastructure</t>
  </si>
  <si>
    <t>Loose Equipment</t>
  </si>
  <si>
    <t>Landline</t>
  </si>
  <si>
    <t>Gifts</t>
  </si>
  <si>
    <t>Packing Material</t>
  </si>
  <si>
    <t>Fixed Equipment</t>
  </si>
  <si>
    <t>Wifi Dongle</t>
  </si>
  <si>
    <t>Agency Fees</t>
  </si>
  <si>
    <t>Handheld Equipment</t>
  </si>
  <si>
    <t>Water</t>
  </si>
  <si>
    <t>Applications</t>
  </si>
  <si>
    <t>Vehicle</t>
  </si>
  <si>
    <t>Housekeeping</t>
  </si>
  <si>
    <t>Fuel</t>
  </si>
  <si>
    <t>Stationery</t>
  </si>
  <si>
    <t>Courier</t>
  </si>
  <si>
    <t>Country</t>
  </si>
  <si>
    <t>Divisions</t>
  </si>
  <si>
    <t>Departments</t>
  </si>
  <si>
    <t>US</t>
  </si>
  <si>
    <t>Dairy</t>
  </si>
  <si>
    <t>1.465 mil</t>
  </si>
  <si>
    <t>Cosmetics</t>
  </si>
  <si>
    <t>Ops</t>
  </si>
  <si>
    <t>Breakfast</t>
  </si>
  <si>
    <t>Snacks</t>
  </si>
  <si>
    <t>100-200</t>
  </si>
  <si>
    <t>Beverages</t>
  </si>
  <si>
    <t>Engg</t>
  </si>
  <si>
    <t>Canada</t>
  </si>
  <si>
    <t>0.529 mil</t>
  </si>
  <si>
    <t>50-150</t>
  </si>
  <si>
    <t>France</t>
  </si>
  <si>
    <t>316-567</t>
  </si>
  <si>
    <t>0.794 mil</t>
  </si>
  <si>
    <t>Germany</t>
  </si>
  <si>
    <t>0.085 mil</t>
  </si>
  <si>
    <t>15-30</t>
  </si>
  <si>
    <t>trigger_id</t>
  </si>
  <si>
    <t>trigger</t>
  </si>
  <si>
    <t>recipient</t>
  </si>
  <si>
    <t>created_on</t>
  </si>
  <si>
    <t>document_id</t>
  </si>
  <si>
    <t>serial</t>
  </si>
  <si>
    <t>create_lead</t>
  </si>
  <si>
    <t>(creator, manager)</t>
  </si>
  <si>
    <t>timestamp default now()</t>
  </si>
  <si>
    <t>update_lead</t>
  </si>
  <si>
    <t>create_fund_req</t>
  </si>
  <si>
    <t>(creator, manager, finance)</t>
  </si>
  <si>
    <t>handle_fund_req</t>
  </si>
  <si>
    <t>create_project</t>
  </si>
  <si>
    <t>(creator, assignees)</t>
  </si>
  <si>
    <t>create_task</t>
  </si>
  <si>
    <t>create_employee_req</t>
  </si>
  <si>
    <t>(creator, hr)</t>
  </si>
  <si>
    <t>create_employee_exit</t>
  </si>
  <si>
    <t>create_employee_grievance</t>
  </si>
  <si>
    <t>customer_added</t>
  </si>
  <si>
    <t>(creator, all sales)</t>
  </si>
  <si>
    <t>2104-0600704</t>
  </si>
  <si>
    <t>97420-44366</t>
  </si>
  <si>
    <t>Vasanth Kumar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</si>
</sst>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_);[Red]\(0\)"/>
    <numFmt numFmtId="178" formatCode="0_ "/>
    <numFmt numFmtId="179" formatCode="_ &quot;₹&quot;* #,##0.00_ ;_ &quot;₹&quot;* \-#,##0.00_ ;_ &quot;₹&quot;* &quot;-&quot;??_ ;_ @_ "/>
    <numFmt numFmtId="180" formatCode="0.00_ "/>
    <numFmt numFmtId="181" formatCode="_ * #,##0.00_ ;_ * \-#,##0.00_ ;_ * &quot;-&quot;??_ ;_ @_ "/>
    <numFmt numFmtId="182" formatCode="dd\-mm\-yyyy"/>
    <numFmt numFmtId="183" formatCode="_ * #,##0_ ;_ * \-#,##0_ ;_ * &quot;-&quot;??_ ;_ @_ "/>
    <numFmt numFmtId="184" formatCode="_ * #,##0_ ;_ * \-#,##0_ ;_ * &quot;-&quot;_ ;_ @_ "/>
    <numFmt numFmtId="185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0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183" fontId="0" fillId="0" borderId="0" xfId="45" applyNumberFormat="1">
      <alignment vertical="center"/>
    </xf>
    <xf numFmtId="182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48" applyNumberForma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28"/>
  <sheetViews>
    <sheetView zoomScale="140" zoomScaleNormal="140" workbookViewId="0">
      <selection activeCell="K5" sqref="K5"/>
    </sheetView>
  </sheetViews>
  <sheetFormatPr defaultColWidth="9" defaultRowHeight="14"/>
  <cols>
    <col min="1" max="1" width="2.515625" customWidth="1"/>
    <col min="2" max="2" width="8.375" customWidth="1"/>
    <col min="3" max="3" width="6.0625" customWidth="1"/>
    <col min="4" max="4" width="6.25" customWidth="1"/>
    <col min="5" max="6" width="9.0234375" customWidth="1"/>
    <col min="7" max="7" width="2.8828125" customWidth="1"/>
    <col min="8" max="10" width="9.0234375" customWidth="1"/>
    <col min="11" max="11" width="12.6875"/>
    <col min="13" max="13" width="4.1796875" customWidth="1"/>
    <col min="14" max="14" width="5.5625" customWidth="1"/>
  </cols>
  <sheetData>
    <row r="2" spans="2:10">
      <c r="B2" s="7" t="s">
        <v>0</v>
      </c>
      <c r="C2" t="s">
        <v>1</v>
      </c>
      <c r="D2" t="s">
        <v>2</v>
      </c>
      <c r="E2" t="s">
        <v>3</v>
      </c>
      <c r="F2" t="s">
        <v>4</v>
      </c>
      <c r="H2" s="7" t="s">
        <v>5</v>
      </c>
      <c r="I2" t="s">
        <v>1</v>
      </c>
      <c r="J2" t="s">
        <v>2</v>
      </c>
    </row>
    <row r="3" spans="2:12">
      <c r="B3" t="s">
        <v>6</v>
      </c>
      <c r="C3" s="8">
        <v>4</v>
      </c>
      <c r="D3" s="8">
        <v>3</v>
      </c>
      <c r="E3" s="10">
        <f>C3</f>
        <v>4</v>
      </c>
      <c r="F3" s="10">
        <f>D3</f>
        <v>3</v>
      </c>
      <c r="H3" t="s">
        <v>7</v>
      </c>
      <c r="I3" s="8">
        <v>100</v>
      </c>
      <c r="J3" s="8">
        <v>84</v>
      </c>
      <c r="K3" s="10"/>
      <c r="L3" s="10"/>
    </row>
    <row r="4" spans="2:12">
      <c r="B4" t="s">
        <v>8</v>
      </c>
      <c r="C4" s="8">
        <v>6</v>
      </c>
      <c r="D4" s="8">
        <v>5</v>
      </c>
      <c r="E4" s="10">
        <f t="shared" ref="E4:E14" si="0">C4+E3</f>
        <v>10</v>
      </c>
      <c r="F4" s="10">
        <f t="shared" ref="F4:F14" si="1">D4+F3</f>
        <v>8</v>
      </c>
      <c r="H4" t="s">
        <v>9</v>
      </c>
      <c r="I4" s="8">
        <v>100</v>
      </c>
      <c r="J4" s="8">
        <v>92</v>
      </c>
      <c r="K4" s="10"/>
      <c r="L4" s="10"/>
    </row>
    <row r="5" spans="2:12">
      <c r="B5" t="s">
        <v>10</v>
      </c>
      <c r="C5" s="8">
        <v>8</v>
      </c>
      <c r="D5" s="8">
        <v>8</v>
      </c>
      <c r="E5" s="10">
        <f t="shared" si="0"/>
        <v>18</v>
      </c>
      <c r="F5" s="10">
        <f t="shared" si="1"/>
        <v>16</v>
      </c>
      <c r="H5" t="s">
        <v>11</v>
      </c>
      <c r="I5" s="8">
        <v>100</v>
      </c>
      <c r="J5" s="8">
        <v>81</v>
      </c>
      <c r="K5" s="10"/>
      <c r="L5" s="10"/>
    </row>
    <row r="6" spans="2:12">
      <c r="B6" t="s">
        <v>12</v>
      </c>
      <c r="C6" s="8">
        <v>9</v>
      </c>
      <c r="D6" s="8">
        <v>9</v>
      </c>
      <c r="E6" s="10">
        <f t="shared" si="0"/>
        <v>27</v>
      </c>
      <c r="F6" s="10">
        <f t="shared" si="1"/>
        <v>25</v>
      </c>
      <c r="H6" t="s">
        <v>13</v>
      </c>
      <c r="I6" s="8">
        <v>100</v>
      </c>
      <c r="J6" s="8">
        <v>70</v>
      </c>
      <c r="K6" s="10"/>
      <c r="L6" s="10"/>
    </row>
    <row r="7" spans="2:12">
      <c r="B7" t="s">
        <v>14</v>
      </c>
      <c r="C7" s="8">
        <v>9</v>
      </c>
      <c r="D7" s="8">
        <v>6</v>
      </c>
      <c r="E7" s="10">
        <f t="shared" si="0"/>
        <v>36</v>
      </c>
      <c r="F7" s="10">
        <f t="shared" si="1"/>
        <v>31</v>
      </c>
      <c r="H7" t="s">
        <v>15</v>
      </c>
      <c r="I7" s="8">
        <v>100</v>
      </c>
      <c r="J7" s="8">
        <v>88</v>
      </c>
      <c r="K7" s="10"/>
      <c r="L7" s="10"/>
    </row>
    <row r="8" spans="2:12">
      <c r="B8" t="s">
        <v>16</v>
      </c>
      <c r="C8" s="8">
        <v>8</v>
      </c>
      <c r="D8" s="8">
        <v>6</v>
      </c>
      <c r="E8" s="10">
        <f t="shared" si="0"/>
        <v>44</v>
      </c>
      <c r="F8" s="10">
        <f t="shared" si="1"/>
        <v>37</v>
      </c>
      <c r="H8" t="s">
        <v>17</v>
      </c>
      <c r="I8" s="8">
        <v>100</v>
      </c>
      <c r="J8" s="8">
        <v>74</v>
      </c>
      <c r="K8" s="10"/>
      <c r="L8" s="10"/>
    </row>
    <row r="9" spans="2:12">
      <c r="B9" t="s">
        <v>18</v>
      </c>
      <c r="C9" s="8">
        <v>7</v>
      </c>
      <c r="D9" s="8">
        <v>9</v>
      </c>
      <c r="E9" s="10">
        <f t="shared" si="0"/>
        <v>51</v>
      </c>
      <c r="F9" s="10">
        <f t="shared" si="1"/>
        <v>46</v>
      </c>
      <c r="H9" t="s">
        <v>19</v>
      </c>
      <c r="I9" s="8">
        <v>100</v>
      </c>
      <c r="J9" s="8">
        <v>78</v>
      </c>
      <c r="K9" s="10"/>
      <c r="L9" s="10"/>
    </row>
    <row r="10" spans="2:12">
      <c r="B10" t="s">
        <v>20</v>
      </c>
      <c r="C10" s="8">
        <v>9</v>
      </c>
      <c r="D10" s="8">
        <v>10</v>
      </c>
      <c r="E10" s="10">
        <f t="shared" si="0"/>
        <v>60</v>
      </c>
      <c r="F10" s="10">
        <f t="shared" si="1"/>
        <v>56</v>
      </c>
      <c r="H10" t="s">
        <v>21</v>
      </c>
      <c r="I10" s="8">
        <v>100</v>
      </c>
      <c r="J10" s="8">
        <v>73</v>
      </c>
      <c r="K10" s="10"/>
      <c r="L10" s="10"/>
    </row>
    <row r="11" spans="2:12">
      <c r="B11" t="s">
        <v>22</v>
      </c>
      <c r="C11" s="8">
        <v>10</v>
      </c>
      <c r="D11" s="8">
        <v>5</v>
      </c>
      <c r="E11" s="10">
        <f t="shared" si="0"/>
        <v>70</v>
      </c>
      <c r="F11" s="10">
        <f t="shared" si="1"/>
        <v>61</v>
      </c>
      <c r="I11" s="8">
        <f>SUM(I3:I10)</f>
        <v>800</v>
      </c>
      <c r="J11" s="8">
        <f>SUM(J3:J10)</f>
        <v>640</v>
      </c>
      <c r="K11" s="10"/>
      <c r="L11" s="10"/>
    </row>
    <row r="12" spans="2:12">
      <c r="B12" t="s">
        <v>23</v>
      </c>
      <c r="C12" s="8">
        <v>9</v>
      </c>
      <c r="D12" s="8">
        <v>8</v>
      </c>
      <c r="E12" s="10">
        <f t="shared" si="0"/>
        <v>79</v>
      </c>
      <c r="F12" s="10">
        <f t="shared" si="1"/>
        <v>69</v>
      </c>
      <c r="I12" s="8"/>
      <c r="J12" s="8"/>
      <c r="K12" s="10"/>
      <c r="L12" s="10"/>
    </row>
    <row r="13" spans="1:12">
      <c r="A13" s="9"/>
      <c r="B13" t="s">
        <v>24</v>
      </c>
      <c r="C13" s="8">
        <v>10</v>
      </c>
      <c r="D13" s="8">
        <v>3</v>
      </c>
      <c r="E13" s="10">
        <f t="shared" si="0"/>
        <v>89</v>
      </c>
      <c r="F13" s="10">
        <f t="shared" si="1"/>
        <v>72</v>
      </c>
      <c r="I13" s="8"/>
      <c r="J13" s="8"/>
      <c r="K13" s="10"/>
      <c r="L13" s="10"/>
    </row>
    <row r="14" spans="2:12">
      <c r="B14" t="s">
        <v>25</v>
      </c>
      <c r="C14" s="8">
        <v>11</v>
      </c>
      <c r="D14" s="8">
        <v>8</v>
      </c>
      <c r="E14" s="10">
        <f t="shared" si="0"/>
        <v>100</v>
      </c>
      <c r="F14" s="10">
        <f t="shared" si="1"/>
        <v>80</v>
      </c>
      <c r="I14" s="8"/>
      <c r="J14" s="8"/>
      <c r="K14" s="10"/>
      <c r="L14" s="10"/>
    </row>
    <row r="15" spans="4:9">
      <c r="D15" s="2"/>
      <c r="I15" s="2"/>
    </row>
    <row r="16" spans="2:16">
      <c r="B16" s="7" t="s">
        <v>26</v>
      </c>
      <c r="C16" t="s">
        <v>1</v>
      </c>
      <c r="D16" t="s">
        <v>2</v>
      </c>
      <c r="E16" t="s">
        <v>3</v>
      </c>
      <c r="F16" t="s">
        <v>4</v>
      </c>
      <c r="H16" s="7" t="s">
        <v>27</v>
      </c>
      <c r="I16" t="s">
        <v>1</v>
      </c>
      <c r="J16" t="s">
        <v>2</v>
      </c>
      <c r="K16" t="s">
        <v>3</v>
      </c>
      <c r="L16" t="s">
        <v>4</v>
      </c>
      <c r="N16" s="7" t="s">
        <v>28</v>
      </c>
      <c r="O16" t="s">
        <v>1</v>
      </c>
      <c r="P16" t="s">
        <v>2</v>
      </c>
    </row>
    <row r="17" spans="2:16">
      <c r="B17" t="s">
        <v>6</v>
      </c>
      <c r="C17" s="8">
        <v>13</v>
      </c>
      <c r="D17" s="8">
        <v>12</v>
      </c>
      <c r="E17" s="10">
        <f>C17</f>
        <v>13</v>
      </c>
      <c r="F17" s="10">
        <f>D17</f>
        <v>12</v>
      </c>
      <c r="H17" t="s">
        <v>6</v>
      </c>
      <c r="I17" s="8">
        <v>12</v>
      </c>
      <c r="J17" s="8">
        <v>12</v>
      </c>
      <c r="K17" s="10">
        <f>I17</f>
        <v>12</v>
      </c>
      <c r="L17" s="10">
        <f>J17</f>
        <v>12</v>
      </c>
      <c r="N17" t="s">
        <v>6</v>
      </c>
      <c r="O17">
        <f t="shared" ref="O17:O28" si="2">E17-K17</f>
        <v>1</v>
      </c>
      <c r="P17">
        <f t="shared" ref="P17:P28" si="3">F17-L17</f>
        <v>0</v>
      </c>
    </row>
    <row r="18" spans="2:16">
      <c r="B18" t="s">
        <v>8</v>
      </c>
      <c r="C18" s="8">
        <v>13</v>
      </c>
      <c r="D18" s="8">
        <v>20</v>
      </c>
      <c r="E18" s="10">
        <f t="shared" ref="E18:E28" si="4">C18+E17</f>
        <v>26</v>
      </c>
      <c r="F18" s="10">
        <f t="shared" ref="F18:F28" si="5">D18+F17</f>
        <v>32</v>
      </c>
      <c r="H18" t="s">
        <v>8</v>
      </c>
      <c r="I18" s="8">
        <v>12</v>
      </c>
      <c r="J18" s="8">
        <v>15</v>
      </c>
      <c r="K18" s="10">
        <f t="shared" ref="K18:K28" si="6">I18+K17</f>
        <v>24</v>
      </c>
      <c r="L18" s="10">
        <f t="shared" ref="L18:L28" si="7">J18+L17</f>
        <v>27</v>
      </c>
      <c r="N18" t="s">
        <v>8</v>
      </c>
      <c r="O18">
        <f t="shared" si="2"/>
        <v>2</v>
      </c>
      <c r="P18">
        <f t="shared" si="3"/>
        <v>5</v>
      </c>
    </row>
    <row r="19" spans="2:16">
      <c r="B19" t="s">
        <v>10</v>
      </c>
      <c r="C19" s="8">
        <v>27</v>
      </c>
      <c r="D19" s="8">
        <v>24</v>
      </c>
      <c r="E19" s="10">
        <f t="shared" si="4"/>
        <v>53</v>
      </c>
      <c r="F19" s="10">
        <f t="shared" si="5"/>
        <v>56</v>
      </c>
      <c r="H19" t="s">
        <v>10</v>
      </c>
      <c r="I19" s="8">
        <v>11</v>
      </c>
      <c r="J19" s="8">
        <v>15</v>
      </c>
      <c r="K19" s="10">
        <f t="shared" si="6"/>
        <v>35</v>
      </c>
      <c r="L19" s="10">
        <f t="shared" si="7"/>
        <v>42</v>
      </c>
      <c r="N19" t="s">
        <v>10</v>
      </c>
      <c r="O19">
        <f t="shared" si="2"/>
        <v>18</v>
      </c>
      <c r="P19">
        <f t="shared" si="3"/>
        <v>14</v>
      </c>
    </row>
    <row r="20" spans="2:16">
      <c r="B20" t="s">
        <v>12</v>
      </c>
      <c r="C20" s="8">
        <v>26</v>
      </c>
      <c r="D20" s="8">
        <v>23</v>
      </c>
      <c r="E20" s="10">
        <f t="shared" si="4"/>
        <v>79</v>
      </c>
      <c r="F20" s="10">
        <f t="shared" si="5"/>
        <v>79</v>
      </c>
      <c r="H20" t="s">
        <v>12</v>
      </c>
      <c r="I20" s="8">
        <v>10</v>
      </c>
      <c r="J20" s="8">
        <v>14</v>
      </c>
      <c r="K20" s="10">
        <f t="shared" si="6"/>
        <v>45</v>
      </c>
      <c r="L20" s="10">
        <f t="shared" si="7"/>
        <v>56</v>
      </c>
      <c r="N20" t="s">
        <v>12</v>
      </c>
      <c r="O20">
        <f t="shared" si="2"/>
        <v>34</v>
      </c>
      <c r="P20">
        <f t="shared" si="3"/>
        <v>23</v>
      </c>
    </row>
    <row r="21" spans="2:16">
      <c r="B21" t="s">
        <v>14</v>
      </c>
      <c r="C21" s="8">
        <v>12</v>
      </c>
      <c r="D21" s="8">
        <v>11</v>
      </c>
      <c r="E21" s="10">
        <f t="shared" si="4"/>
        <v>91</v>
      </c>
      <c r="F21" s="10">
        <f t="shared" si="5"/>
        <v>90</v>
      </c>
      <c r="H21" t="s">
        <v>14</v>
      </c>
      <c r="I21" s="8">
        <v>10</v>
      </c>
      <c r="J21" s="8">
        <v>14</v>
      </c>
      <c r="K21" s="10">
        <f t="shared" si="6"/>
        <v>55</v>
      </c>
      <c r="L21" s="10">
        <f t="shared" si="7"/>
        <v>70</v>
      </c>
      <c r="N21" t="s">
        <v>14</v>
      </c>
      <c r="O21">
        <f t="shared" si="2"/>
        <v>36</v>
      </c>
      <c r="P21">
        <f t="shared" si="3"/>
        <v>20</v>
      </c>
    </row>
    <row r="22" spans="2:16">
      <c r="B22" t="s">
        <v>16</v>
      </c>
      <c r="C22" s="8">
        <v>11</v>
      </c>
      <c r="D22" s="8">
        <v>14</v>
      </c>
      <c r="E22" s="10">
        <f t="shared" si="4"/>
        <v>102</v>
      </c>
      <c r="F22" s="10">
        <f t="shared" si="5"/>
        <v>104</v>
      </c>
      <c r="H22" t="s">
        <v>16</v>
      </c>
      <c r="I22" s="8">
        <v>15</v>
      </c>
      <c r="J22" s="8">
        <v>10</v>
      </c>
      <c r="K22" s="10">
        <f t="shared" si="6"/>
        <v>70</v>
      </c>
      <c r="L22" s="10">
        <f t="shared" si="7"/>
        <v>80</v>
      </c>
      <c r="N22" t="s">
        <v>16</v>
      </c>
      <c r="O22">
        <f t="shared" si="2"/>
        <v>32</v>
      </c>
      <c r="P22">
        <f t="shared" si="3"/>
        <v>24</v>
      </c>
    </row>
    <row r="23" spans="2:16">
      <c r="B23" t="s">
        <v>18</v>
      </c>
      <c r="C23" s="8">
        <v>21</v>
      </c>
      <c r="D23" s="8">
        <v>12</v>
      </c>
      <c r="E23" s="10">
        <f t="shared" si="4"/>
        <v>123</v>
      </c>
      <c r="F23" s="10">
        <f t="shared" si="5"/>
        <v>116</v>
      </c>
      <c r="H23" t="s">
        <v>18</v>
      </c>
      <c r="I23" s="8">
        <v>11</v>
      </c>
      <c r="J23" s="8">
        <v>12</v>
      </c>
      <c r="K23" s="10">
        <f t="shared" si="6"/>
        <v>81</v>
      </c>
      <c r="L23" s="10">
        <f t="shared" si="7"/>
        <v>92</v>
      </c>
      <c r="N23" t="s">
        <v>18</v>
      </c>
      <c r="O23">
        <f t="shared" si="2"/>
        <v>42</v>
      </c>
      <c r="P23">
        <f t="shared" si="3"/>
        <v>24</v>
      </c>
    </row>
    <row r="24" spans="2:16">
      <c r="B24" t="s">
        <v>20</v>
      </c>
      <c r="C24" s="8">
        <v>11</v>
      </c>
      <c r="D24" s="8">
        <v>14</v>
      </c>
      <c r="E24" s="10">
        <f t="shared" si="4"/>
        <v>134</v>
      </c>
      <c r="F24" s="10">
        <f t="shared" si="5"/>
        <v>130</v>
      </c>
      <c r="H24" t="s">
        <v>20</v>
      </c>
      <c r="I24" s="8">
        <v>12</v>
      </c>
      <c r="J24" s="8">
        <v>15</v>
      </c>
      <c r="K24" s="10">
        <f t="shared" si="6"/>
        <v>93</v>
      </c>
      <c r="L24" s="10">
        <f t="shared" si="7"/>
        <v>107</v>
      </c>
      <c r="N24" t="s">
        <v>20</v>
      </c>
      <c r="O24">
        <f t="shared" si="2"/>
        <v>41</v>
      </c>
      <c r="P24">
        <f t="shared" si="3"/>
        <v>23</v>
      </c>
    </row>
    <row r="25" spans="2:16">
      <c r="B25" t="s">
        <v>22</v>
      </c>
      <c r="C25" s="8">
        <v>11</v>
      </c>
      <c r="D25" s="8">
        <v>10</v>
      </c>
      <c r="E25" s="10">
        <f t="shared" si="4"/>
        <v>145</v>
      </c>
      <c r="F25" s="10">
        <f t="shared" si="5"/>
        <v>140</v>
      </c>
      <c r="H25" t="s">
        <v>22</v>
      </c>
      <c r="I25" s="8">
        <v>11</v>
      </c>
      <c r="J25" s="8">
        <v>12</v>
      </c>
      <c r="K25" s="10">
        <f t="shared" si="6"/>
        <v>104</v>
      </c>
      <c r="L25" s="10">
        <f t="shared" si="7"/>
        <v>119</v>
      </c>
      <c r="N25" t="s">
        <v>22</v>
      </c>
      <c r="O25">
        <f t="shared" si="2"/>
        <v>41</v>
      </c>
      <c r="P25">
        <f t="shared" si="3"/>
        <v>21</v>
      </c>
    </row>
    <row r="26" spans="2:16">
      <c r="B26" t="s">
        <v>23</v>
      </c>
      <c r="C26" s="8">
        <v>25</v>
      </c>
      <c r="D26" s="8">
        <v>10</v>
      </c>
      <c r="E26" s="10">
        <f t="shared" si="4"/>
        <v>170</v>
      </c>
      <c r="F26" s="10">
        <f t="shared" si="5"/>
        <v>150</v>
      </c>
      <c r="H26" t="s">
        <v>23</v>
      </c>
      <c r="I26" s="8">
        <v>15</v>
      </c>
      <c r="J26" s="8">
        <v>11</v>
      </c>
      <c r="K26" s="10">
        <f t="shared" si="6"/>
        <v>119</v>
      </c>
      <c r="L26" s="10">
        <f t="shared" si="7"/>
        <v>130</v>
      </c>
      <c r="N26" t="s">
        <v>23</v>
      </c>
      <c r="O26">
        <f t="shared" si="2"/>
        <v>51</v>
      </c>
      <c r="P26">
        <f t="shared" si="3"/>
        <v>20</v>
      </c>
    </row>
    <row r="27" spans="2:16">
      <c r="B27" t="s">
        <v>24</v>
      </c>
      <c r="C27" s="8">
        <v>19</v>
      </c>
      <c r="D27" s="8">
        <v>14</v>
      </c>
      <c r="E27" s="10">
        <f t="shared" si="4"/>
        <v>189</v>
      </c>
      <c r="F27" s="10">
        <f t="shared" si="5"/>
        <v>164</v>
      </c>
      <c r="H27" t="s">
        <v>24</v>
      </c>
      <c r="I27" s="8">
        <v>15</v>
      </c>
      <c r="J27" s="8">
        <v>15</v>
      </c>
      <c r="K27" s="10">
        <f t="shared" si="6"/>
        <v>134</v>
      </c>
      <c r="L27" s="10">
        <f t="shared" si="7"/>
        <v>145</v>
      </c>
      <c r="N27" t="s">
        <v>24</v>
      </c>
      <c r="O27">
        <f t="shared" si="2"/>
        <v>55</v>
      </c>
      <c r="P27">
        <f t="shared" si="3"/>
        <v>19</v>
      </c>
    </row>
    <row r="28" spans="2:16">
      <c r="B28" t="s">
        <v>25</v>
      </c>
      <c r="C28" s="8">
        <v>11</v>
      </c>
      <c r="D28" s="8">
        <v>12</v>
      </c>
      <c r="E28" s="10">
        <f t="shared" si="4"/>
        <v>200</v>
      </c>
      <c r="F28" s="10">
        <f t="shared" si="5"/>
        <v>176</v>
      </c>
      <c r="H28" t="s">
        <v>25</v>
      </c>
      <c r="I28" s="8">
        <v>14</v>
      </c>
      <c r="J28" s="8">
        <v>13</v>
      </c>
      <c r="K28" s="10">
        <f t="shared" si="6"/>
        <v>148</v>
      </c>
      <c r="L28" s="10">
        <f t="shared" si="7"/>
        <v>158</v>
      </c>
      <c r="N28" t="s">
        <v>25</v>
      </c>
      <c r="O28">
        <f t="shared" si="2"/>
        <v>52</v>
      </c>
      <c r="P28">
        <f t="shared" si="3"/>
        <v>18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I33"/>
  <sheetViews>
    <sheetView zoomScale="120" zoomScaleNormal="120" workbookViewId="0">
      <selection activeCell="E19" sqref="E19"/>
    </sheetView>
  </sheetViews>
  <sheetFormatPr defaultColWidth="9" defaultRowHeight="14"/>
  <cols>
    <col min="1" max="1" width="2.4921875" customWidth="1"/>
    <col min="3" max="3" width="18.875" customWidth="1"/>
    <col min="5" max="5" width="20.6875" customWidth="1"/>
    <col min="7" max="7" width="27.6875" customWidth="1"/>
    <col min="9" max="9" width="23.3125" customWidth="1"/>
  </cols>
  <sheetData>
    <row r="2" spans="2:9">
      <c r="B2" t="s">
        <v>29</v>
      </c>
      <c r="C2" t="s">
        <v>30</v>
      </c>
      <c r="D2" t="s">
        <v>9</v>
      </c>
      <c r="E2" t="s">
        <v>31</v>
      </c>
      <c r="F2" t="s">
        <v>15</v>
      </c>
      <c r="G2" t="s">
        <v>32</v>
      </c>
      <c r="H2" t="s">
        <v>11</v>
      </c>
      <c r="I2" t="s">
        <v>33</v>
      </c>
    </row>
    <row r="3" spans="3:9">
      <c r="C3" t="s">
        <v>34</v>
      </c>
      <c r="E3" t="s">
        <v>35</v>
      </c>
      <c r="G3" t="s">
        <v>36</v>
      </c>
      <c r="I3" t="s">
        <v>37</v>
      </c>
    </row>
    <row r="4" spans="3:7">
      <c r="C4" t="s">
        <v>38</v>
      </c>
      <c r="E4" t="s">
        <v>39</v>
      </c>
      <c r="G4" t="s">
        <v>40</v>
      </c>
    </row>
    <row r="5" spans="3:7">
      <c r="C5" t="s">
        <v>41</v>
      </c>
      <c r="E5" t="s">
        <v>42</v>
      </c>
      <c r="G5" t="s">
        <v>43</v>
      </c>
    </row>
    <row r="6" spans="3:7">
      <c r="C6" t="s">
        <v>44</v>
      </c>
      <c r="E6" t="s">
        <v>45</v>
      </c>
      <c r="G6" t="s">
        <v>46</v>
      </c>
    </row>
    <row r="7" spans="3:7">
      <c r="C7" t="s">
        <v>47</v>
      </c>
      <c r="E7" t="s">
        <v>48</v>
      </c>
      <c r="G7" t="s">
        <v>49</v>
      </c>
    </row>
    <row r="8" spans="3:7">
      <c r="C8" t="s">
        <v>50</v>
      </c>
      <c r="G8" t="s">
        <v>51</v>
      </c>
    </row>
    <row r="9" spans="3:7">
      <c r="C9" t="s">
        <v>52</v>
      </c>
      <c r="G9" t="s">
        <v>53</v>
      </c>
    </row>
    <row r="10" spans="3:7">
      <c r="C10" t="s">
        <v>54</v>
      </c>
      <c r="G10" t="s">
        <v>55</v>
      </c>
    </row>
    <row r="11" spans="3:3">
      <c r="C11" t="s">
        <v>56</v>
      </c>
    </row>
    <row r="12" spans="3:3">
      <c r="C12" t="s">
        <v>57</v>
      </c>
    </row>
    <row r="13" spans="3:3">
      <c r="C13" t="s">
        <v>58</v>
      </c>
    </row>
    <row r="14" spans="3:3">
      <c r="C14" t="s">
        <v>59</v>
      </c>
    </row>
    <row r="15" spans="3:3">
      <c r="C15" t="s">
        <v>38</v>
      </c>
    </row>
    <row r="16" spans="3:3">
      <c r="C16" t="s">
        <v>60</v>
      </c>
    </row>
    <row r="22" spans="2:6">
      <c r="B22" t="s">
        <v>19</v>
      </c>
      <c r="C22" t="s">
        <v>61</v>
      </c>
      <c r="D22" t="s">
        <v>21</v>
      </c>
      <c r="E22" t="s">
        <v>62</v>
      </c>
      <c r="F22" t="s">
        <v>17</v>
      </c>
    </row>
    <row r="23" spans="3:5">
      <c r="C23" t="s">
        <v>63</v>
      </c>
      <c r="E23" t="s">
        <v>64</v>
      </c>
    </row>
    <row r="33" spans="2:3">
      <c r="B33" t="s">
        <v>65</v>
      </c>
      <c r="C33" t="s">
        <v>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23"/>
  <sheetViews>
    <sheetView zoomScale="140" zoomScaleNormal="140" workbookViewId="0">
      <selection activeCell="F23" sqref="F23"/>
    </sheetView>
  </sheetViews>
  <sheetFormatPr defaultColWidth="9" defaultRowHeight="14"/>
  <cols>
    <col min="1" max="1" width="3.0625" customWidth="1"/>
    <col min="2" max="2" width="5.015625" customWidth="1"/>
    <col min="3" max="3" width="49.1015625" customWidth="1"/>
    <col min="4" max="4" width="10.328125" customWidth="1"/>
    <col min="5" max="5" width="13.3125" customWidth="1"/>
    <col min="6" max="6" width="13.875" customWidth="1"/>
  </cols>
  <sheetData>
    <row r="2" spans="2:8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</row>
    <row r="3" spans="2:6">
      <c r="B3">
        <v>1</v>
      </c>
      <c r="C3" t="s">
        <v>73</v>
      </c>
      <c r="D3" t="s">
        <v>74</v>
      </c>
      <c r="E3" s="4">
        <v>10</v>
      </c>
      <c r="F3" t="s">
        <v>75</v>
      </c>
    </row>
    <row r="4" spans="2:6">
      <c r="B4">
        <v>2</v>
      </c>
      <c r="C4" t="s">
        <v>76</v>
      </c>
      <c r="D4" t="s">
        <v>74</v>
      </c>
      <c r="E4" s="4">
        <v>20</v>
      </c>
      <c r="F4" t="s">
        <v>75</v>
      </c>
    </row>
    <row r="5" spans="2:6">
      <c r="B5">
        <v>3</v>
      </c>
      <c r="C5" t="s">
        <v>77</v>
      </c>
      <c r="D5" t="s">
        <v>74</v>
      </c>
      <c r="E5" s="4">
        <v>20</v>
      </c>
      <c r="F5" t="s">
        <v>75</v>
      </c>
    </row>
    <row r="6" spans="2:6">
      <c r="B6">
        <v>4</v>
      </c>
      <c r="C6" t="s">
        <v>78</v>
      </c>
      <c r="D6" t="s">
        <v>79</v>
      </c>
      <c r="E6" s="4">
        <f>25*10000000</f>
        <v>250000000</v>
      </c>
      <c r="F6" t="s">
        <v>80</v>
      </c>
    </row>
    <row r="7" spans="2:6">
      <c r="B7">
        <v>5</v>
      </c>
      <c r="C7" t="s">
        <v>81</v>
      </c>
      <c r="D7" t="s">
        <v>74</v>
      </c>
      <c r="E7">
        <v>12</v>
      </c>
      <c r="F7" t="s">
        <v>75</v>
      </c>
    </row>
    <row r="8" spans="2:6">
      <c r="B8">
        <v>6</v>
      </c>
      <c r="C8" t="s">
        <v>82</v>
      </c>
      <c r="D8" t="s">
        <v>83</v>
      </c>
      <c r="E8" t="s">
        <v>84</v>
      </c>
      <c r="F8" t="s">
        <v>83</v>
      </c>
    </row>
    <row r="9" spans="2:6">
      <c r="B9">
        <v>7</v>
      </c>
      <c r="C9" t="s">
        <v>85</v>
      </c>
      <c r="D9" t="s">
        <v>86</v>
      </c>
      <c r="E9" s="5">
        <v>44286</v>
      </c>
      <c r="F9" t="s">
        <v>87</v>
      </c>
    </row>
    <row r="10" spans="2:6">
      <c r="B10">
        <v>8</v>
      </c>
      <c r="C10" t="s">
        <v>88</v>
      </c>
      <c r="D10" t="s">
        <v>86</v>
      </c>
      <c r="E10" s="5">
        <v>44439</v>
      </c>
      <c r="F10" t="s">
        <v>87</v>
      </c>
    </row>
    <row r="11" spans="2:6">
      <c r="B11">
        <v>10</v>
      </c>
      <c r="C11" t="s">
        <v>89</v>
      </c>
      <c r="D11" t="s">
        <v>74</v>
      </c>
      <c r="E11">
        <v>100</v>
      </c>
      <c r="F11" t="s">
        <v>80</v>
      </c>
    </row>
    <row r="14" spans="3:10"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 t="s">
        <v>96</v>
      </c>
      <c r="J14" t="s">
        <v>74</v>
      </c>
    </row>
    <row r="15" spans="3:8">
      <c r="C15" t="s">
        <v>97</v>
      </c>
      <c r="H15" t="s">
        <v>98</v>
      </c>
    </row>
    <row r="16" spans="4:6">
      <c r="D16" s="6" t="s">
        <v>99</v>
      </c>
      <c r="E16" t="s">
        <v>100</v>
      </c>
      <c r="F16" t="s">
        <v>101</v>
      </c>
    </row>
    <row r="17" spans="4:6">
      <c r="D17" s="6" t="s">
        <v>102</v>
      </c>
      <c r="E17" t="s">
        <v>103</v>
      </c>
      <c r="F17" t="s">
        <v>104</v>
      </c>
    </row>
    <row r="18" spans="4:6">
      <c r="D18" s="6" t="s">
        <v>105</v>
      </c>
      <c r="E18" t="s">
        <v>106</v>
      </c>
      <c r="F18" t="s">
        <v>107</v>
      </c>
    </row>
    <row r="19" spans="5:6">
      <c r="E19" t="s">
        <v>108</v>
      </c>
      <c r="F19" t="s">
        <v>105</v>
      </c>
    </row>
    <row r="20" spans="5:6">
      <c r="E20" t="s">
        <v>109</v>
      </c>
      <c r="F20" t="s">
        <v>110</v>
      </c>
    </row>
    <row r="21" spans="4:6">
      <c r="D21" s="6" t="s">
        <v>100</v>
      </c>
      <c r="E21" t="s">
        <v>111</v>
      </c>
      <c r="F21" t="s">
        <v>11</v>
      </c>
    </row>
    <row r="22" spans="4:6">
      <c r="D22" s="6" t="s">
        <v>101</v>
      </c>
      <c r="E22" t="s">
        <v>112</v>
      </c>
      <c r="F22" t="s">
        <v>113</v>
      </c>
    </row>
    <row r="23" spans="5:5">
      <c r="E23" t="s">
        <v>114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24"/>
  <sheetViews>
    <sheetView zoomScale="140" zoomScaleNormal="140" topLeftCell="A15" workbookViewId="0">
      <selection activeCell="F19" sqref="F19"/>
    </sheetView>
  </sheetViews>
  <sheetFormatPr defaultColWidth="9" defaultRowHeight="14" outlineLevelCol="7"/>
  <cols>
    <col min="1" max="1" width="3.0625" customWidth="1"/>
    <col min="2" max="2" width="5.015625" customWidth="1"/>
    <col min="3" max="3" width="49.1015625" customWidth="1"/>
    <col min="4" max="4" width="10.328125" customWidth="1"/>
    <col min="5" max="5" width="15" customWidth="1"/>
    <col min="6" max="6" width="13.875" customWidth="1"/>
  </cols>
  <sheetData>
    <row r="2" spans="2:8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</row>
    <row r="3" spans="2:6">
      <c r="B3">
        <v>1</v>
      </c>
      <c r="C3" t="s">
        <v>115</v>
      </c>
      <c r="D3" t="s">
        <v>79</v>
      </c>
      <c r="E3" s="4">
        <f>240*10^7</f>
        <v>2400000000</v>
      </c>
      <c r="F3" t="s">
        <v>80</v>
      </c>
    </row>
    <row r="4" spans="2:6">
      <c r="B4">
        <v>2</v>
      </c>
      <c r="C4" t="s">
        <v>116</v>
      </c>
      <c r="D4" t="s">
        <v>74</v>
      </c>
      <c r="E4" s="4">
        <v>90</v>
      </c>
      <c r="F4" t="s">
        <v>80</v>
      </c>
    </row>
    <row r="5" spans="2:6">
      <c r="B5">
        <v>3</v>
      </c>
      <c r="C5" t="s">
        <v>117</v>
      </c>
      <c r="D5" t="s">
        <v>79</v>
      </c>
      <c r="E5" s="4">
        <f>25*10^7</f>
        <v>250000000</v>
      </c>
      <c r="F5" t="s">
        <v>80</v>
      </c>
    </row>
    <row r="6" spans="2:6">
      <c r="B6">
        <v>4</v>
      </c>
      <c r="C6" t="s">
        <v>118</v>
      </c>
      <c r="D6" t="s">
        <v>79</v>
      </c>
      <c r="E6" s="4">
        <f>35*10000000</f>
        <v>350000000</v>
      </c>
      <c r="F6" t="s">
        <v>80</v>
      </c>
    </row>
    <row r="7" spans="2:6">
      <c r="B7">
        <v>5</v>
      </c>
      <c r="C7" t="s">
        <v>119</v>
      </c>
      <c r="D7" t="s">
        <v>79</v>
      </c>
      <c r="E7" s="4">
        <f>1500000*200/2</f>
        <v>150000000</v>
      </c>
      <c r="F7" t="s">
        <v>80</v>
      </c>
    </row>
    <row r="8" spans="2:6">
      <c r="B8">
        <v>6</v>
      </c>
      <c r="C8" t="s">
        <v>120</v>
      </c>
      <c r="D8" t="s">
        <v>74</v>
      </c>
      <c r="E8">
        <v>80</v>
      </c>
      <c r="F8" t="s">
        <v>80</v>
      </c>
    </row>
    <row r="9" spans="2:6">
      <c r="B9">
        <v>7</v>
      </c>
      <c r="C9" t="s">
        <v>121</v>
      </c>
      <c r="D9" t="s">
        <v>74</v>
      </c>
      <c r="E9">
        <v>90</v>
      </c>
      <c r="F9" t="s">
        <v>80</v>
      </c>
    </row>
    <row r="10" spans="2:6">
      <c r="B10">
        <v>8</v>
      </c>
      <c r="C10" t="s">
        <v>122</v>
      </c>
      <c r="D10" t="s">
        <v>86</v>
      </c>
      <c r="E10" s="4">
        <f>E3/12</f>
        <v>200000000</v>
      </c>
      <c r="F10" t="s">
        <v>80</v>
      </c>
    </row>
    <row r="11" spans="2:6">
      <c r="B11">
        <v>9</v>
      </c>
      <c r="C11" t="s">
        <v>123</v>
      </c>
      <c r="D11" t="s">
        <v>124</v>
      </c>
      <c r="E11">
        <v>15</v>
      </c>
      <c r="F11" t="s">
        <v>75</v>
      </c>
    </row>
    <row r="13" spans="3:4">
      <c r="C13" t="s">
        <v>125</v>
      </c>
      <c r="D13" t="s">
        <v>126</v>
      </c>
    </row>
    <row r="14" spans="3:6">
      <c r="C14" t="s">
        <v>127</v>
      </c>
      <c r="D14" t="s">
        <v>128</v>
      </c>
      <c r="F14">
        <f>150/120</f>
        <v>1.25</v>
      </c>
    </row>
    <row r="15" spans="3:6">
      <c r="C15" t="s">
        <v>129</v>
      </c>
      <c r="D15" t="s">
        <v>130</v>
      </c>
      <c r="F15">
        <v>60</v>
      </c>
    </row>
    <row r="16" spans="3:6">
      <c r="C16" t="s">
        <v>131</v>
      </c>
      <c r="D16" t="s">
        <v>1</v>
      </c>
      <c r="F16">
        <f>F15*F14</f>
        <v>75</v>
      </c>
    </row>
    <row r="17" spans="4:6">
      <c r="D17" t="s">
        <v>132</v>
      </c>
      <c r="F17">
        <f>80*1.25</f>
        <v>100</v>
      </c>
    </row>
    <row r="18" spans="3:6">
      <c r="C18" t="s">
        <v>133</v>
      </c>
      <c r="D18" t="s">
        <v>134</v>
      </c>
      <c r="F18">
        <f>1603341/600*2</f>
        <v>5344.47</v>
      </c>
    </row>
    <row r="19" spans="3:6">
      <c r="C19" t="s">
        <v>135</v>
      </c>
      <c r="D19" t="s">
        <v>136</v>
      </c>
      <c r="F19">
        <f>F18/12</f>
        <v>445.3725</v>
      </c>
    </row>
    <row r="20" spans="3:6">
      <c r="C20" t="s">
        <v>137</v>
      </c>
      <c r="F20" s="2"/>
    </row>
    <row r="21" spans="3:3">
      <c r="C21" t="s">
        <v>138</v>
      </c>
    </row>
    <row r="22" spans="3:3">
      <c r="C22" t="s">
        <v>139</v>
      </c>
    </row>
    <row r="23" spans="3:3">
      <c r="C23" t="s">
        <v>140</v>
      </c>
    </row>
    <row r="24" spans="3:3">
      <c r="C24" t="s">
        <v>141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10"/>
  <sheetViews>
    <sheetView zoomScale="140" zoomScaleNormal="140" workbookViewId="0">
      <selection activeCell="B6" sqref="B6"/>
    </sheetView>
  </sheetViews>
  <sheetFormatPr defaultColWidth="9" defaultRowHeight="14" outlineLevelCol="7"/>
  <cols>
    <col min="1" max="1" width="3.0625" customWidth="1"/>
    <col min="2" max="2" width="5.015625" customWidth="1"/>
    <col min="3" max="3" width="49.1015625" customWidth="1"/>
    <col min="4" max="4" width="10.328125" customWidth="1"/>
    <col min="5" max="5" width="15" customWidth="1"/>
    <col min="6" max="6" width="13.875" customWidth="1"/>
  </cols>
  <sheetData>
    <row r="2" spans="2:8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</row>
    <row r="3" spans="2:6">
      <c r="B3">
        <v>1</v>
      </c>
      <c r="C3" t="s">
        <v>142</v>
      </c>
      <c r="D3" t="s">
        <v>124</v>
      </c>
      <c r="E3" s="4">
        <f>240*10^7</f>
        <v>2400000000</v>
      </c>
      <c r="F3" t="s">
        <v>75</v>
      </c>
    </row>
    <row r="4" spans="2:6">
      <c r="B4">
        <v>2</v>
      </c>
      <c r="C4" t="s">
        <v>143</v>
      </c>
      <c r="D4" t="s">
        <v>74</v>
      </c>
      <c r="E4" s="4">
        <v>80</v>
      </c>
      <c r="F4" t="s">
        <v>80</v>
      </c>
    </row>
    <row r="5" spans="2:6">
      <c r="B5">
        <v>3</v>
      </c>
      <c r="C5" t="s">
        <v>144</v>
      </c>
      <c r="D5" t="s">
        <v>74</v>
      </c>
      <c r="E5" s="4">
        <v>70</v>
      </c>
      <c r="F5" t="s">
        <v>80</v>
      </c>
    </row>
    <row r="6" spans="2:6">
      <c r="B6">
        <v>4</v>
      </c>
      <c r="C6" t="s">
        <v>145</v>
      </c>
      <c r="D6" t="s">
        <v>74</v>
      </c>
      <c r="E6" s="4">
        <v>80</v>
      </c>
      <c r="F6" t="s">
        <v>80</v>
      </c>
    </row>
    <row r="7" spans="5:5">
      <c r="E7" s="4"/>
    </row>
    <row r="10" spans="5:5">
      <c r="E10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11"/>
  <sheetViews>
    <sheetView zoomScale="140" zoomScaleNormal="140" workbookViewId="0">
      <selection activeCell="C14" sqref="C14"/>
    </sheetView>
  </sheetViews>
  <sheetFormatPr defaultColWidth="9" defaultRowHeight="14" outlineLevelCol="7"/>
  <cols>
    <col min="1" max="1" width="3.0625" customWidth="1"/>
    <col min="2" max="2" width="5.015625" customWidth="1"/>
    <col min="3" max="3" width="49.1015625" customWidth="1"/>
    <col min="4" max="4" width="10.328125" customWidth="1"/>
    <col min="5" max="5" width="13.3125" customWidth="1"/>
    <col min="6" max="6" width="13.875" customWidth="1"/>
  </cols>
  <sheetData>
    <row r="2" spans="2:8"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</row>
    <row r="3" spans="2:6">
      <c r="B3">
        <v>1</v>
      </c>
      <c r="C3" t="s">
        <v>146</v>
      </c>
      <c r="D3" t="s">
        <v>74</v>
      </c>
      <c r="E3" s="4">
        <v>10</v>
      </c>
      <c r="F3" t="s">
        <v>75</v>
      </c>
    </row>
    <row r="4" spans="2:6">
      <c r="B4">
        <v>2</v>
      </c>
      <c r="C4" t="s">
        <v>147</v>
      </c>
      <c r="D4" t="s">
        <v>124</v>
      </c>
      <c r="E4" s="4">
        <v>20</v>
      </c>
      <c r="F4" t="s">
        <v>75</v>
      </c>
    </row>
    <row r="5" spans="2:6">
      <c r="B5">
        <v>3</v>
      </c>
      <c r="C5" t="s">
        <v>148</v>
      </c>
      <c r="D5" t="s">
        <v>79</v>
      </c>
      <c r="E5" s="4">
        <v>15000</v>
      </c>
      <c r="F5" t="s">
        <v>75</v>
      </c>
    </row>
    <row r="6" spans="2:6">
      <c r="B6">
        <v>4</v>
      </c>
      <c r="C6" t="s">
        <v>149</v>
      </c>
      <c r="D6" t="s">
        <v>74</v>
      </c>
      <c r="E6" s="4">
        <v>30</v>
      </c>
      <c r="F6" t="s">
        <v>80</v>
      </c>
    </row>
    <row r="7" spans="2:6">
      <c r="B7">
        <v>5</v>
      </c>
      <c r="D7" t="s">
        <v>74</v>
      </c>
      <c r="E7">
        <v>12</v>
      </c>
      <c r="F7" t="s">
        <v>75</v>
      </c>
    </row>
    <row r="8" spans="2:6">
      <c r="B8">
        <v>6</v>
      </c>
      <c r="D8" t="s">
        <v>83</v>
      </c>
      <c r="E8" t="s">
        <v>84</v>
      </c>
      <c r="F8" t="s">
        <v>83</v>
      </c>
    </row>
    <row r="9" spans="2:6">
      <c r="B9">
        <v>7</v>
      </c>
      <c r="D9" t="s">
        <v>86</v>
      </c>
      <c r="E9" s="5">
        <v>44286</v>
      </c>
      <c r="F9" t="s">
        <v>87</v>
      </c>
    </row>
    <row r="10" spans="2:6">
      <c r="B10">
        <v>8</v>
      </c>
      <c r="D10" t="s">
        <v>86</v>
      </c>
      <c r="E10" s="5">
        <v>44439</v>
      </c>
      <c r="F10" t="s">
        <v>87</v>
      </c>
    </row>
    <row r="11" spans="2:6">
      <c r="B11">
        <v>10</v>
      </c>
      <c r="D11" t="s">
        <v>74</v>
      </c>
      <c r="E11">
        <v>100</v>
      </c>
      <c r="F11" t="s">
        <v>150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J14"/>
  <sheetViews>
    <sheetView zoomScale="130" zoomScaleNormal="130" workbookViewId="0">
      <selection activeCell="B3" sqref="B3"/>
    </sheetView>
  </sheetViews>
  <sheetFormatPr defaultColWidth="9" defaultRowHeight="14"/>
  <cols>
    <col min="2" max="2" width="10.9375" customWidth="1"/>
    <col min="3" max="3" width="9.9375" customWidth="1"/>
    <col min="4" max="4" width="12.4140625" customWidth="1"/>
    <col min="5" max="5" width="19.5" customWidth="1"/>
    <col min="6" max="6" width="15.9375" customWidth="1"/>
    <col min="7" max="7" width="12.6875"/>
    <col min="8" max="8" width="13.125" customWidth="1"/>
  </cols>
  <sheetData>
    <row r="3" spans="2:10">
      <c r="B3" s="1" t="s">
        <v>9</v>
      </c>
      <c r="C3" s="1" t="s">
        <v>19</v>
      </c>
      <c r="D3" s="1" t="s">
        <v>11</v>
      </c>
      <c r="E3" s="1" t="s">
        <v>7</v>
      </c>
      <c r="F3" s="1" t="s">
        <v>13</v>
      </c>
      <c r="G3" s="1" t="s">
        <v>15</v>
      </c>
      <c r="H3" s="1" t="s">
        <v>151</v>
      </c>
      <c r="I3" s="1" t="s">
        <v>21</v>
      </c>
      <c r="J3" s="1" t="s">
        <v>29</v>
      </c>
    </row>
    <row r="4" spans="2:10">
      <c r="B4" t="s">
        <v>152</v>
      </c>
      <c r="C4" t="s">
        <v>153</v>
      </c>
      <c r="D4" t="s">
        <v>154</v>
      </c>
      <c r="E4" t="s">
        <v>155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</row>
    <row r="5" spans="2:10">
      <c r="B5" t="s">
        <v>161</v>
      </c>
      <c r="C5" t="s">
        <v>162</v>
      </c>
      <c r="D5" t="s">
        <v>152</v>
      </c>
      <c r="E5" t="s">
        <v>163</v>
      </c>
      <c r="F5" t="s">
        <v>164</v>
      </c>
      <c r="G5" t="s">
        <v>165</v>
      </c>
      <c r="H5" t="s">
        <v>166</v>
      </c>
      <c r="I5" t="s">
        <v>167</v>
      </c>
      <c r="J5" t="s">
        <v>168</v>
      </c>
    </row>
    <row r="6" spans="2:9">
      <c r="B6" t="s">
        <v>169</v>
      </c>
      <c r="C6" t="s">
        <v>170</v>
      </c>
      <c r="D6" t="s">
        <v>171</v>
      </c>
      <c r="E6" t="s">
        <v>172</v>
      </c>
      <c r="F6" t="s">
        <v>173</v>
      </c>
      <c r="G6" t="s">
        <v>114</v>
      </c>
      <c r="H6" t="s">
        <v>174</v>
      </c>
      <c r="I6" t="s">
        <v>175</v>
      </c>
    </row>
    <row r="7" spans="3:9">
      <c r="C7" t="s">
        <v>114</v>
      </c>
      <c r="D7" t="s">
        <v>176</v>
      </c>
      <c r="E7" t="s">
        <v>177</v>
      </c>
      <c r="F7" t="s">
        <v>178</v>
      </c>
      <c r="H7" t="s">
        <v>179</v>
      </c>
      <c r="I7" t="s">
        <v>103</v>
      </c>
    </row>
    <row r="8" spans="4:9">
      <c r="D8" t="s">
        <v>180</v>
      </c>
      <c r="E8" t="s">
        <v>181</v>
      </c>
      <c r="F8" t="s">
        <v>182</v>
      </c>
      <c r="H8" t="s">
        <v>183</v>
      </c>
      <c r="I8" t="s">
        <v>105</v>
      </c>
    </row>
    <row r="9" spans="4:9">
      <c r="D9" t="s">
        <v>184</v>
      </c>
      <c r="E9" t="s">
        <v>185</v>
      </c>
      <c r="F9" t="s">
        <v>153</v>
      </c>
      <c r="H9" t="s">
        <v>186</v>
      </c>
      <c r="I9" t="s">
        <v>187</v>
      </c>
    </row>
    <row r="10" spans="4:8">
      <c r="D10" t="s">
        <v>114</v>
      </c>
      <c r="E10" t="s">
        <v>173</v>
      </c>
      <c r="F10" t="s">
        <v>188</v>
      </c>
      <c r="H10" t="s">
        <v>189</v>
      </c>
    </row>
    <row r="11" spans="5:8">
      <c r="E11" t="s">
        <v>190</v>
      </c>
      <c r="H11" t="s">
        <v>191</v>
      </c>
    </row>
    <row r="12" spans="5:8">
      <c r="E12" t="s">
        <v>105</v>
      </c>
      <c r="H12" t="s">
        <v>192</v>
      </c>
    </row>
    <row r="13" spans="5:8">
      <c r="E13" t="s">
        <v>153</v>
      </c>
      <c r="H13" t="s">
        <v>188</v>
      </c>
    </row>
    <row r="14" spans="5:8">
      <c r="E14" t="s">
        <v>114</v>
      </c>
      <c r="H14" t="s">
        <v>170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38"/>
  <sheetViews>
    <sheetView zoomScale="130" zoomScaleNormal="130" workbookViewId="0">
      <selection activeCell="E34" sqref="E34"/>
    </sheetView>
  </sheetViews>
  <sheetFormatPr defaultColWidth="9" defaultRowHeight="14" outlineLevelCol="6"/>
  <cols>
    <col min="1" max="1" width="1.8984375" customWidth="1"/>
    <col min="2" max="2" width="12.3125" customWidth="1"/>
    <col min="3" max="3" width="11.9140625" customWidth="1"/>
    <col min="4" max="4" width="12.625" customWidth="1"/>
    <col min="5" max="5" width="13.875"/>
    <col min="6" max="6" width="12.6875"/>
  </cols>
  <sheetData>
    <row r="2" s="1" customFormat="1" spans="2:4">
      <c r="B2" s="1" t="s">
        <v>193</v>
      </c>
      <c r="C2" s="1" t="s">
        <v>194</v>
      </c>
      <c r="D2" s="1" t="s">
        <v>195</v>
      </c>
    </row>
    <row r="3" spans="2:5">
      <c r="B3" t="s">
        <v>196</v>
      </c>
      <c r="C3" t="s">
        <v>197</v>
      </c>
      <c r="D3" t="s">
        <v>29</v>
      </c>
      <c r="E3">
        <v>1465</v>
      </c>
    </row>
    <row r="4" spans="2:5">
      <c r="B4" t="s">
        <v>198</v>
      </c>
      <c r="C4" t="s">
        <v>199</v>
      </c>
      <c r="D4" t="s">
        <v>200</v>
      </c>
      <c r="E4" s="2">
        <f>E3/315*1000</f>
        <v>4650.79365079365</v>
      </c>
    </row>
    <row r="5" spans="2:5">
      <c r="B5">
        <f>1.465*10^6/2</f>
        <v>732500</v>
      </c>
      <c r="C5" t="s">
        <v>201</v>
      </c>
      <c r="D5" t="s">
        <v>15</v>
      </c>
      <c r="E5" s="2">
        <f>E4/12</f>
        <v>387.566137566138</v>
      </c>
    </row>
    <row r="6" spans="3:6">
      <c r="C6" t="s">
        <v>202</v>
      </c>
      <c r="D6" t="s">
        <v>11</v>
      </c>
      <c r="E6" s="3">
        <f>E5*0.4</f>
        <v>155.026455026455</v>
      </c>
      <c r="F6" t="s">
        <v>203</v>
      </c>
    </row>
    <row r="7" spans="3:4">
      <c r="C7" t="s">
        <v>204</v>
      </c>
      <c r="D7" t="s">
        <v>9</v>
      </c>
    </row>
    <row r="8" spans="4:4">
      <c r="D8" t="s">
        <v>19</v>
      </c>
    </row>
    <row r="9" spans="4:4">
      <c r="D9" t="s">
        <v>21</v>
      </c>
    </row>
    <row r="10" spans="4:5">
      <c r="D10" t="s">
        <v>205</v>
      </c>
      <c r="E10" s="3"/>
    </row>
    <row r="11" spans="4:5">
      <c r="D11" t="s">
        <v>151</v>
      </c>
      <c r="E11" s="3"/>
    </row>
    <row r="13" spans="2:5">
      <c r="B13" s="1" t="s">
        <v>193</v>
      </c>
      <c r="C13" s="1" t="s">
        <v>194</v>
      </c>
      <c r="D13" s="1" t="s">
        <v>195</v>
      </c>
      <c r="E13">
        <v>529</v>
      </c>
    </row>
    <row r="14" spans="2:5">
      <c r="B14" t="s">
        <v>206</v>
      </c>
      <c r="C14" t="s">
        <v>197</v>
      </c>
      <c r="D14" t="s">
        <v>200</v>
      </c>
      <c r="E14" s="2">
        <f>E13/189*1000</f>
        <v>2798.9417989418</v>
      </c>
    </row>
    <row r="15" spans="2:5">
      <c r="B15" t="s">
        <v>207</v>
      </c>
      <c r="C15" t="s">
        <v>201</v>
      </c>
      <c r="D15" t="s">
        <v>15</v>
      </c>
      <c r="E15" s="2">
        <f>E14/12</f>
        <v>233.245149911817</v>
      </c>
    </row>
    <row r="16" spans="3:6">
      <c r="C16" t="s">
        <v>204</v>
      </c>
      <c r="D16" t="s">
        <v>11</v>
      </c>
      <c r="E16" s="3">
        <f>E15*0.4</f>
        <v>93.2980599647266</v>
      </c>
      <c r="F16" t="s">
        <v>208</v>
      </c>
    </row>
    <row r="17" spans="4:4">
      <c r="D17" t="s">
        <v>9</v>
      </c>
    </row>
    <row r="18" spans="4:4">
      <c r="D18" t="s">
        <v>19</v>
      </c>
    </row>
    <row r="19" spans="4:4">
      <c r="D19" t="s">
        <v>21</v>
      </c>
    </row>
    <row r="20" spans="4:4">
      <c r="D20" t="s">
        <v>205</v>
      </c>
    </row>
    <row r="21" spans="4:4">
      <c r="D21" t="s">
        <v>151</v>
      </c>
    </row>
    <row r="23" spans="2:5">
      <c r="B23" s="1" t="s">
        <v>193</v>
      </c>
      <c r="C23" s="1" t="s">
        <v>194</v>
      </c>
      <c r="D23" s="1" t="s">
        <v>195</v>
      </c>
      <c r="E23">
        <v>794</v>
      </c>
    </row>
    <row r="24" spans="2:7">
      <c r="B24" t="s">
        <v>209</v>
      </c>
      <c r="C24" t="s">
        <v>197</v>
      </c>
      <c r="D24" t="s">
        <v>200</v>
      </c>
      <c r="E24" s="2">
        <f>E23/252*1000</f>
        <v>3150.79365079365</v>
      </c>
      <c r="G24" t="s">
        <v>210</v>
      </c>
    </row>
    <row r="25" spans="2:5">
      <c r="B25" t="s">
        <v>211</v>
      </c>
      <c r="C25" t="s">
        <v>201</v>
      </c>
      <c r="D25" t="s">
        <v>15</v>
      </c>
      <c r="E25" s="2">
        <f>E24/12</f>
        <v>262.566137566138</v>
      </c>
    </row>
    <row r="26" spans="3:6">
      <c r="C26" t="s">
        <v>199</v>
      </c>
      <c r="D26" t="s">
        <v>11</v>
      </c>
      <c r="E26" s="3">
        <f>E25*0.4</f>
        <v>105.026455026455</v>
      </c>
      <c r="F26" t="s">
        <v>208</v>
      </c>
    </row>
    <row r="27" spans="3:4">
      <c r="C27" t="s">
        <v>202</v>
      </c>
      <c r="D27" t="s">
        <v>9</v>
      </c>
    </row>
    <row r="28" spans="4:4">
      <c r="D28" t="s">
        <v>19</v>
      </c>
    </row>
    <row r="29" spans="4:4">
      <c r="D29" t="s">
        <v>21</v>
      </c>
    </row>
    <row r="30" spans="4:4">
      <c r="D30" t="s">
        <v>205</v>
      </c>
    </row>
    <row r="31" spans="4:4">
      <c r="D31" t="s">
        <v>151</v>
      </c>
    </row>
    <row r="33" spans="2:5">
      <c r="B33" s="1" t="s">
        <v>193</v>
      </c>
      <c r="C33" s="1" t="s">
        <v>194</v>
      </c>
      <c r="D33" s="1" t="s">
        <v>195</v>
      </c>
      <c r="E33">
        <v>85</v>
      </c>
    </row>
    <row r="34" spans="2:5">
      <c r="B34" t="s">
        <v>212</v>
      </c>
      <c r="C34" t="s">
        <v>201</v>
      </c>
      <c r="D34" t="s">
        <v>9</v>
      </c>
      <c r="E34" s="2">
        <f>E33/126*1000</f>
        <v>674.603174603175</v>
      </c>
    </row>
    <row r="35" spans="2:5">
      <c r="B35" t="s">
        <v>213</v>
      </c>
      <c r="C35" t="s">
        <v>204</v>
      </c>
      <c r="D35" t="s">
        <v>200</v>
      </c>
      <c r="E35" s="2">
        <f>E34/12</f>
        <v>56.2169312169312</v>
      </c>
    </row>
    <row r="36" spans="4:6">
      <c r="D36" t="s">
        <v>15</v>
      </c>
      <c r="E36" s="3">
        <f>E35*0.4</f>
        <v>22.4867724867725</v>
      </c>
      <c r="F36" t="s">
        <v>214</v>
      </c>
    </row>
    <row r="37" spans="4:4">
      <c r="D37" t="s">
        <v>19</v>
      </c>
    </row>
    <row r="38" spans="4:4">
      <c r="D38" t="s">
        <v>151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16"/>
  <sheetViews>
    <sheetView tabSelected="1" zoomScale="130" zoomScaleNormal="130" workbookViewId="0">
      <selection activeCell="D14" sqref="D14"/>
    </sheetView>
  </sheetViews>
  <sheetFormatPr defaultColWidth="9" defaultRowHeight="14" outlineLevelCol="5"/>
  <cols>
    <col min="1" max="1" width="3.6015625" customWidth="1"/>
    <col min="2" max="2" width="8.8125" customWidth="1"/>
    <col min="3" max="3" width="24.6875" customWidth="1"/>
    <col min="4" max="4" width="23.75" customWidth="1"/>
    <col min="5" max="5" width="13.71875" customWidth="1"/>
    <col min="6" max="6" width="12.5625" customWidth="1"/>
  </cols>
  <sheetData>
    <row r="2" spans="2:6">
      <c r="B2" s="1" t="s">
        <v>215</v>
      </c>
      <c r="C2" s="1" t="s">
        <v>216</v>
      </c>
      <c r="D2" s="1" t="s">
        <v>217</v>
      </c>
      <c r="E2" s="1" t="s">
        <v>218</v>
      </c>
      <c r="F2" s="1" t="s">
        <v>219</v>
      </c>
    </row>
    <row r="3" spans="2:5">
      <c r="B3" t="s">
        <v>220</v>
      </c>
      <c r="C3" t="s">
        <v>221</v>
      </c>
      <c r="D3" t="s">
        <v>222</v>
      </c>
      <c r="E3" t="s">
        <v>223</v>
      </c>
    </row>
    <row r="4" spans="3:4">
      <c r="C4" t="s">
        <v>224</v>
      </c>
      <c r="D4" t="s">
        <v>222</v>
      </c>
    </row>
    <row r="5" spans="3:4">
      <c r="C5" t="s">
        <v>225</v>
      </c>
      <c r="D5" t="s">
        <v>226</v>
      </c>
    </row>
    <row r="6" spans="3:4">
      <c r="C6" t="s">
        <v>227</v>
      </c>
      <c r="D6" t="s">
        <v>226</v>
      </c>
    </row>
    <row r="7" spans="3:4">
      <c r="C7" t="s">
        <v>228</v>
      </c>
      <c r="D7" t="s">
        <v>229</v>
      </c>
    </row>
    <row r="8" spans="3:4">
      <c r="C8" t="s">
        <v>230</v>
      </c>
      <c r="D8" t="s">
        <v>229</v>
      </c>
    </row>
    <row r="9" spans="3:4">
      <c r="C9" t="s">
        <v>231</v>
      </c>
      <c r="D9" t="s">
        <v>232</v>
      </c>
    </row>
    <row r="10" spans="3:4">
      <c r="C10" t="s">
        <v>233</v>
      </c>
      <c r="D10" t="s">
        <v>232</v>
      </c>
    </row>
    <row r="11" spans="3:4">
      <c r="C11" t="s">
        <v>234</v>
      </c>
      <c r="D11" t="s">
        <v>232</v>
      </c>
    </row>
    <row r="12" spans="3:4">
      <c r="C12" t="s">
        <v>235</v>
      </c>
      <c r="D12" t="s">
        <v>236</v>
      </c>
    </row>
    <row r="13" spans="6:6">
      <c r="F13" t="s">
        <v>237</v>
      </c>
    </row>
    <row r="15" spans="6:6">
      <c r="F15" t="s">
        <v>238</v>
      </c>
    </row>
    <row r="16" spans="6:6">
      <c r="F16" t="s">
        <v>239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CEO</vt:lpstr>
      <vt:lpstr>Metrics</vt:lpstr>
      <vt:lpstr>Finance</vt:lpstr>
      <vt:lpstr>Sales</vt:lpstr>
      <vt:lpstr>Product</vt:lpstr>
      <vt:lpstr>Marketing</vt:lpstr>
      <vt:lpstr>Exp Heads</vt:lpstr>
      <vt:lpstr>Budgets</vt:lpstr>
      <vt:lpstr>Notifications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malyajkaloni</dc:creator>
  <dcterms:created xsi:type="dcterms:W3CDTF">2021-03-02T18:06:00Z</dcterms:created>
  <dcterms:modified xsi:type="dcterms:W3CDTF">2021-04-19T23:30:19Z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