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 filterPrivacy="1"/>
  <xr:revisionPtr revIDLastSave="0" documentId="13_ncr:1_{8F6E8607-E0EA-4A85-9117-542E2FE122F1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7" i="1" l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C3" i="1"/>
  <c r="D3" i="1" s="1"/>
  <c r="D93" i="1" s="1"/>
  <c r="H3" i="1"/>
  <c r="J3" i="1"/>
  <c r="I3" i="1"/>
  <c r="D83" i="1" l="1"/>
  <c r="D110" i="1"/>
  <c r="D109" i="1"/>
  <c r="D98" i="1"/>
  <c r="D88" i="1"/>
  <c r="D99" i="1"/>
  <c r="D77" i="1"/>
  <c r="D91" i="1"/>
  <c r="D104" i="1"/>
  <c r="D89" i="1"/>
  <c r="D108" i="1"/>
  <c r="D103" i="1"/>
  <c r="D82" i="1"/>
  <c r="D80" i="1"/>
  <c r="D105" i="1"/>
  <c r="D97" i="1"/>
  <c r="D87" i="1"/>
  <c r="D92" i="1"/>
  <c r="D81" i="1"/>
  <c r="D102" i="1"/>
  <c r="D107" i="1"/>
  <c r="D96" i="1"/>
  <c r="D86" i="1"/>
  <c r="D90" i="1"/>
  <c r="D111" i="1"/>
  <c r="D95" i="1"/>
  <c r="D100" i="1"/>
  <c r="D84" i="1"/>
  <c r="D79" i="1"/>
  <c r="D85" i="1"/>
  <c r="D106" i="1"/>
  <c r="D94" i="1"/>
  <c r="D78" i="1"/>
  <c r="D101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56" i="1"/>
  <c r="E13" i="1" l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D63" i="1" l="1"/>
  <c r="D64" i="1"/>
  <c r="D73" i="1"/>
  <c r="D59" i="1"/>
  <c r="D65" i="1"/>
  <c r="D66" i="1"/>
  <c r="D56" i="1"/>
  <c r="U56" i="1" s="1"/>
  <c r="D67" i="1"/>
  <c r="U67" i="1" s="1"/>
  <c r="D60" i="1"/>
  <c r="U60" i="1" s="1"/>
  <c r="D68" i="1"/>
  <c r="U68" i="1" s="1"/>
  <c r="D74" i="1"/>
  <c r="U74" i="1" s="1"/>
  <c r="D69" i="1"/>
  <c r="U69" i="1" s="1"/>
  <c r="D72" i="1"/>
  <c r="U72" i="1" s="1"/>
  <c r="D62" i="1"/>
  <c r="U62" i="1" s="1"/>
  <c r="D70" i="1"/>
  <c r="U70" i="1" s="1"/>
  <c r="D57" i="1"/>
  <c r="U57" i="1" s="1"/>
  <c r="D71" i="1"/>
  <c r="U71" i="1" s="1"/>
  <c r="D76" i="1"/>
  <c r="U76" i="1" s="1"/>
  <c r="D58" i="1"/>
  <c r="U58" i="1" s="1"/>
  <c r="D61" i="1"/>
  <c r="U61" i="1" s="1"/>
  <c r="D75" i="1"/>
  <c r="U75" i="1" s="1"/>
  <c r="K3" i="1"/>
  <c r="A43" i="1"/>
  <c r="A44" i="1"/>
  <c r="A45" i="1"/>
  <c r="A46" i="1"/>
  <c r="A47" i="1"/>
  <c r="A48" i="1"/>
  <c r="A49" i="1"/>
  <c r="A50" i="1"/>
  <c r="A51" i="1"/>
  <c r="A52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13" i="1"/>
  <c r="A12" i="1"/>
  <c r="B12" i="1" s="1"/>
  <c r="E12" i="1" s="1"/>
  <c r="C99" i="1" l="1"/>
  <c r="E99" i="1" s="1"/>
  <c r="C110" i="1"/>
  <c r="E110" i="1" s="1"/>
  <c r="C83" i="1"/>
  <c r="E83" i="1" s="1"/>
  <c r="C91" i="1"/>
  <c r="E91" i="1" s="1"/>
  <c r="C78" i="1"/>
  <c r="E78" i="1" s="1"/>
  <c r="C79" i="1"/>
  <c r="E79" i="1" s="1"/>
  <c r="C100" i="1"/>
  <c r="E100" i="1" s="1"/>
  <c r="C106" i="1"/>
  <c r="E106" i="1" s="1"/>
  <c r="C111" i="1"/>
  <c r="E111" i="1" s="1"/>
  <c r="C90" i="1"/>
  <c r="E90" i="1" s="1"/>
  <c r="C95" i="1"/>
  <c r="E95" i="1" s="1"/>
  <c r="C80" i="1"/>
  <c r="E80" i="1" s="1"/>
  <c r="C92" i="1"/>
  <c r="E92" i="1" s="1"/>
  <c r="C102" i="1"/>
  <c r="E102" i="1" s="1"/>
  <c r="C82" i="1"/>
  <c r="E82" i="1" s="1"/>
  <c r="C87" i="1"/>
  <c r="E87" i="1" s="1"/>
  <c r="C97" i="1"/>
  <c r="E97" i="1" s="1"/>
  <c r="C103" i="1"/>
  <c r="E103" i="1" s="1"/>
  <c r="C93" i="1"/>
  <c r="E93" i="1" s="1"/>
  <c r="C96" i="1"/>
  <c r="E96" i="1" s="1"/>
  <c r="C88" i="1"/>
  <c r="E88" i="1" s="1"/>
  <c r="C86" i="1"/>
  <c r="E86" i="1" s="1"/>
  <c r="C107" i="1"/>
  <c r="E107" i="1" s="1"/>
  <c r="C89" i="1"/>
  <c r="E89" i="1" s="1"/>
  <c r="C104" i="1"/>
  <c r="E104" i="1" s="1"/>
  <c r="C108" i="1"/>
  <c r="E108" i="1" s="1"/>
  <c r="C85" i="1"/>
  <c r="E85" i="1" s="1"/>
  <c r="C98" i="1"/>
  <c r="E98" i="1" s="1"/>
  <c r="C81" i="1"/>
  <c r="E81" i="1" s="1"/>
  <c r="C101" i="1"/>
  <c r="E101" i="1" s="1"/>
  <c r="C109" i="1"/>
  <c r="E109" i="1" s="1"/>
  <c r="C84" i="1"/>
  <c r="E84" i="1" s="1"/>
  <c r="C105" i="1"/>
  <c r="E105" i="1" s="1"/>
  <c r="C77" i="1"/>
  <c r="E77" i="1" s="1"/>
  <c r="C94" i="1"/>
  <c r="E94" i="1" s="1"/>
  <c r="U59" i="1"/>
  <c r="U66" i="1"/>
  <c r="U64" i="1"/>
  <c r="U65" i="1"/>
  <c r="U73" i="1"/>
  <c r="U63" i="1"/>
  <c r="C58" i="1"/>
  <c r="E58" i="1" s="1"/>
  <c r="C74" i="1"/>
  <c r="E74" i="1" s="1"/>
  <c r="C71" i="1"/>
  <c r="E71" i="1" s="1"/>
  <c r="C73" i="1"/>
  <c r="E73" i="1" s="1"/>
  <c r="C59" i="1"/>
  <c r="E59" i="1" s="1"/>
  <c r="C75" i="1"/>
  <c r="E75" i="1" s="1"/>
  <c r="C66" i="1"/>
  <c r="E66" i="1" s="1"/>
  <c r="C60" i="1"/>
  <c r="E60" i="1" s="1"/>
  <c r="C76" i="1"/>
  <c r="E76" i="1" s="1"/>
  <c r="C61" i="1"/>
  <c r="E61" i="1" s="1"/>
  <c r="C56" i="1"/>
  <c r="E56" i="1" s="1"/>
  <c r="C62" i="1"/>
  <c r="E62" i="1" s="1"/>
  <c r="C63" i="1"/>
  <c r="E63" i="1" s="1"/>
  <c r="C64" i="1"/>
  <c r="E64" i="1" s="1"/>
  <c r="C72" i="1"/>
  <c r="E72" i="1" s="1"/>
  <c r="C65" i="1"/>
  <c r="E65" i="1" s="1"/>
  <c r="C67" i="1"/>
  <c r="E67" i="1" s="1"/>
  <c r="C69" i="1"/>
  <c r="E69" i="1" s="1"/>
  <c r="C70" i="1"/>
  <c r="E70" i="1" s="1"/>
  <c r="C68" i="1"/>
  <c r="E68" i="1" s="1"/>
  <c r="C57" i="1"/>
  <c r="E57" i="1" s="1"/>
  <c r="A6" i="1"/>
  <c r="F6" i="1"/>
  <c r="D26" i="1"/>
  <c r="F26" i="1" s="1"/>
  <c r="D42" i="1"/>
  <c r="F42" i="1" s="1"/>
  <c r="D44" i="1"/>
  <c r="F44" i="1" s="1"/>
  <c r="D29" i="1"/>
  <c r="F29" i="1" s="1"/>
  <c r="D30" i="1"/>
  <c r="F30" i="1" s="1"/>
  <c r="D46" i="1"/>
  <c r="F46" i="1" s="1"/>
  <c r="D31" i="1"/>
  <c r="F31" i="1" s="1"/>
  <c r="D27" i="1"/>
  <c r="F27" i="1" s="1"/>
  <c r="D43" i="1"/>
  <c r="F43" i="1" s="1"/>
  <c r="D28" i="1"/>
  <c r="F28" i="1" s="1"/>
  <c r="D45" i="1"/>
  <c r="F45" i="1" s="1"/>
  <c r="D14" i="1"/>
  <c r="F14" i="1" s="1"/>
  <c r="D15" i="1"/>
  <c r="F15" i="1" s="1"/>
  <c r="D47" i="1"/>
  <c r="F47" i="1" s="1"/>
  <c r="D16" i="1"/>
  <c r="F16" i="1" s="1"/>
  <c r="D32" i="1"/>
  <c r="F32" i="1" s="1"/>
  <c r="D48" i="1"/>
  <c r="F48" i="1" s="1"/>
  <c r="D17" i="1"/>
  <c r="F17" i="1" s="1"/>
  <c r="D33" i="1"/>
  <c r="F33" i="1" s="1"/>
  <c r="D49" i="1"/>
  <c r="F49" i="1" s="1"/>
  <c r="D37" i="1"/>
  <c r="F37" i="1" s="1"/>
  <c r="D38" i="1"/>
  <c r="F38" i="1" s="1"/>
  <c r="D25" i="1"/>
  <c r="F25" i="1" s="1"/>
  <c r="D18" i="1"/>
  <c r="F18" i="1" s="1"/>
  <c r="D34" i="1"/>
  <c r="F34" i="1" s="1"/>
  <c r="D50" i="1"/>
  <c r="F50" i="1" s="1"/>
  <c r="D19" i="1"/>
  <c r="F19" i="1" s="1"/>
  <c r="D35" i="1"/>
  <c r="F35" i="1" s="1"/>
  <c r="D51" i="1"/>
  <c r="F51" i="1" s="1"/>
  <c r="D20" i="1"/>
  <c r="F20" i="1" s="1"/>
  <c r="D36" i="1"/>
  <c r="F36" i="1" s="1"/>
  <c r="D52" i="1"/>
  <c r="F52" i="1" s="1"/>
  <c r="D21" i="1"/>
  <c r="F21" i="1" s="1"/>
  <c r="D13" i="1"/>
  <c r="F13" i="1" s="1"/>
  <c r="D22" i="1"/>
  <c r="F22" i="1" s="1"/>
  <c r="D41" i="1"/>
  <c r="F41" i="1" s="1"/>
  <c r="D23" i="1"/>
  <c r="F23" i="1" s="1"/>
  <c r="D39" i="1"/>
  <c r="F39" i="1" s="1"/>
  <c r="D24" i="1"/>
  <c r="F24" i="1" s="1"/>
  <c r="D40" i="1"/>
  <c r="F40" i="1" s="1"/>
  <c r="C18" i="1"/>
  <c r="C34" i="1"/>
  <c r="C50" i="1"/>
  <c r="C20" i="1"/>
  <c r="C52" i="1"/>
  <c r="C21" i="1"/>
  <c r="C22" i="1"/>
  <c r="C23" i="1"/>
  <c r="C19" i="1"/>
  <c r="C35" i="1"/>
  <c r="C51" i="1"/>
  <c r="C36" i="1"/>
  <c r="C37" i="1"/>
  <c r="C38" i="1"/>
  <c r="C39" i="1"/>
  <c r="C24" i="1"/>
  <c r="C40" i="1"/>
  <c r="C25" i="1"/>
  <c r="C41" i="1"/>
  <c r="C13" i="1"/>
  <c r="C30" i="1"/>
  <c r="C33" i="1"/>
  <c r="C26" i="1"/>
  <c r="C42" i="1"/>
  <c r="C28" i="1"/>
  <c r="C29" i="1"/>
  <c r="C14" i="1"/>
  <c r="C27" i="1"/>
  <c r="C43" i="1"/>
  <c r="C44" i="1"/>
  <c r="C45" i="1"/>
  <c r="C46" i="1"/>
  <c r="C49" i="1"/>
  <c r="C15" i="1"/>
  <c r="C31" i="1"/>
  <c r="C47" i="1"/>
  <c r="C16" i="1"/>
  <c r="C32" i="1"/>
  <c r="C48" i="1"/>
  <c r="C17" i="1"/>
  <c r="C12" i="1"/>
  <c r="D12" i="1" s="1"/>
  <c r="F12" i="1" s="1"/>
  <c r="P86" i="1" l="1"/>
  <c r="F86" i="1"/>
  <c r="Q86" i="1" s="1"/>
  <c r="P82" i="1"/>
  <c r="F82" i="1"/>
  <c r="Q82" i="1" s="1"/>
  <c r="P89" i="1"/>
  <c r="F89" i="1"/>
  <c r="Q89" i="1" s="1"/>
  <c r="P87" i="1"/>
  <c r="F87" i="1"/>
  <c r="Q87" i="1" s="1"/>
  <c r="F102" i="1"/>
  <c r="Q102" i="1" s="1"/>
  <c r="P102" i="1"/>
  <c r="P92" i="1"/>
  <c r="F92" i="1"/>
  <c r="Q92" i="1" s="1"/>
  <c r="P107" i="1"/>
  <c r="F107" i="1"/>
  <c r="Q107" i="1" s="1"/>
  <c r="P105" i="1"/>
  <c r="F105" i="1"/>
  <c r="Q105" i="1" s="1"/>
  <c r="P111" i="1"/>
  <c r="F111" i="1"/>
  <c r="Q111" i="1" s="1"/>
  <c r="P84" i="1"/>
  <c r="F84" i="1"/>
  <c r="Q84" i="1" s="1"/>
  <c r="P106" i="1"/>
  <c r="F106" i="1"/>
  <c r="Q106" i="1" s="1"/>
  <c r="P88" i="1"/>
  <c r="F88" i="1"/>
  <c r="Q88" i="1" s="1"/>
  <c r="P94" i="1"/>
  <c r="F94" i="1"/>
  <c r="Q94" i="1" s="1"/>
  <c r="F109" i="1"/>
  <c r="Q109" i="1" s="1"/>
  <c r="P109" i="1"/>
  <c r="P100" i="1"/>
  <c r="F100" i="1"/>
  <c r="Q100" i="1" s="1"/>
  <c r="P96" i="1"/>
  <c r="F96" i="1"/>
  <c r="Q96" i="1" s="1"/>
  <c r="P101" i="1"/>
  <c r="F101" i="1"/>
  <c r="Q101" i="1" s="1"/>
  <c r="P79" i="1"/>
  <c r="F79" i="1"/>
  <c r="Q79" i="1" s="1"/>
  <c r="P95" i="1"/>
  <c r="F95" i="1"/>
  <c r="Q95" i="1" s="1"/>
  <c r="F81" i="1"/>
  <c r="Q81" i="1" s="1"/>
  <c r="P81" i="1"/>
  <c r="P78" i="1"/>
  <c r="F78" i="1"/>
  <c r="Q78" i="1" s="1"/>
  <c r="P93" i="1"/>
  <c r="F93" i="1"/>
  <c r="Q93" i="1" s="1"/>
  <c r="P77" i="1"/>
  <c r="F77" i="1"/>
  <c r="Q77" i="1" s="1"/>
  <c r="P98" i="1"/>
  <c r="F98" i="1"/>
  <c r="Q98" i="1" s="1"/>
  <c r="P91" i="1"/>
  <c r="F91" i="1"/>
  <c r="Q91" i="1" s="1"/>
  <c r="F85" i="1"/>
  <c r="Q85" i="1" s="1"/>
  <c r="P85" i="1"/>
  <c r="P83" i="1"/>
  <c r="F83" i="1"/>
  <c r="Q83" i="1" s="1"/>
  <c r="P97" i="1"/>
  <c r="F97" i="1"/>
  <c r="Q97" i="1" s="1"/>
  <c r="P80" i="1"/>
  <c r="F80" i="1"/>
  <c r="Q80" i="1" s="1"/>
  <c r="P90" i="1"/>
  <c r="F90" i="1"/>
  <c r="Q90" i="1" s="1"/>
  <c r="P108" i="1"/>
  <c r="F108" i="1"/>
  <c r="Q108" i="1" s="1"/>
  <c r="P110" i="1"/>
  <c r="F110" i="1"/>
  <c r="Q110" i="1" s="1"/>
  <c r="P103" i="1"/>
  <c r="F103" i="1"/>
  <c r="Q103" i="1" s="1"/>
  <c r="P104" i="1"/>
  <c r="F104" i="1"/>
  <c r="Q104" i="1" s="1"/>
  <c r="P99" i="1"/>
  <c r="F99" i="1"/>
  <c r="Q99" i="1" s="1"/>
  <c r="P65" i="1"/>
  <c r="T65" i="1"/>
  <c r="P60" i="1"/>
  <c r="T60" i="1"/>
  <c r="P73" i="1"/>
  <c r="T73" i="1"/>
  <c r="P63" i="1"/>
  <c r="T63" i="1"/>
  <c r="P71" i="1"/>
  <c r="T71" i="1"/>
  <c r="P67" i="1"/>
  <c r="T67" i="1"/>
  <c r="P74" i="1"/>
  <c r="T74" i="1"/>
  <c r="P62" i="1"/>
  <c r="T62" i="1"/>
  <c r="P59" i="1"/>
  <c r="T59" i="1"/>
  <c r="P58" i="1"/>
  <c r="T58" i="1"/>
  <c r="P69" i="1"/>
  <c r="T69" i="1"/>
  <c r="P76" i="1"/>
  <c r="T76" i="1"/>
  <c r="P66" i="1"/>
  <c r="T66" i="1"/>
  <c r="P64" i="1"/>
  <c r="T64" i="1"/>
  <c r="P61" i="1"/>
  <c r="T61" i="1"/>
  <c r="P57" i="1"/>
  <c r="T57" i="1"/>
  <c r="P72" i="1"/>
  <c r="T72" i="1"/>
  <c r="P56" i="1"/>
  <c r="T56" i="1"/>
  <c r="P75" i="1"/>
  <c r="T75" i="1"/>
  <c r="P68" i="1"/>
  <c r="T68" i="1"/>
  <c r="P70" i="1"/>
  <c r="T70" i="1"/>
  <c r="F71" i="1"/>
  <c r="F69" i="1"/>
  <c r="P6" i="1"/>
  <c r="F73" i="1"/>
  <c r="F58" i="1"/>
  <c r="F75" i="1"/>
  <c r="F74" i="1"/>
  <c r="F65" i="1"/>
  <c r="G41" i="1"/>
  <c r="P41" i="1"/>
  <c r="G49" i="1"/>
  <c r="P49" i="1"/>
  <c r="G29" i="1"/>
  <c r="P29" i="1"/>
  <c r="F60" i="1"/>
  <c r="G44" i="1"/>
  <c r="P44" i="1"/>
  <c r="F62" i="1"/>
  <c r="G13" i="1"/>
  <c r="P13" i="1"/>
  <c r="G36" i="1"/>
  <c r="P36" i="1"/>
  <c r="G12" i="1"/>
  <c r="P12" i="1"/>
  <c r="G20" i="1"/>
  <c r="P20" i="1"/>
  <c r="G47" i="1"/>
  <c r="P47" i="1"/>
  <c r="F63" i="1"/>
  <c r="F59" i="1"/>
  <c r="G17" i="1"/>
  <c r="P17" i="1"/>
  <c r="G15" i="1"/>
  <c r="P15" i="1"/>
  <c r="F61" i="1"/>
  <c r="G52" i="1"/>
  <c r="P52" i="1"/>
  <c r="G32" i="1"/>
  <c r="P32" i="1"/>
  <c r="G45" i="1"/>
  <c r="P45" i="1"/>
  <c r="G48" i="1"/>
  <c r="P48" i="1"/>
  <c r="G50" i="1"/>
  <c r="P50" i="1"/>
  <c r="G28" i="1"/>
  <c r="P28" i="1"/>
  <c r="F67" i="1"/>
  <c r="G16" i="1"/>
  <c r="P16" i="1"/>
  <c r="G35" i="1"/>
  <c r="P35" i="1"/>
  <c r="G43" i="1"/>
  <c r="P43" i="1"/>
  <c r="F70" i="1"/>
  <c r="G33" i="1"/>
  <c r="P33" i="1"/>
  <c r="G51" i="1"/>
  <c r="P51" i="1"/>
  <c r="G40" i="1"/>
  <c r="P40" i="1"/>
  <c r="G18" i="1"/>
  <c r="P18" i="1"/>
  <c r="G27" i="1"/>
  <c r="P27" i="1"/>
  <c r="F66" i="1"/>
  <c r="G26" i="1"/>
  <c r="P26" i="1"/>
  <c r="G19" i="1"/>
  <c r="P19" i="1"/>
  <c r="G24" i="1"/>
  <c r="P24" i="1"/>
  <c r="G25" i="1"/>
  <c r="P25" i="1"/>
  <c r="G31" i="1"/>
  <c r="P31" i="1"/>
  <c r="F72" i="1"/>
  <c r="F56" i="1"/>
  <c r="G42" i="1"/>
  <c r="P42" i="1"/>
  <c r="G39" i="1"/>
  <c r="P39" i="1"/>
  <c r="G38" i="1"/>
  <c r="P38" i="1"/>
  <c r="G46" i="1"/>
  <c r="P46" i="1"/>
  <c r="F64" i="1"/>
  <c r="F68" i="1"/>
  <c r="G22" i="1"/>
  <c r="P22" i="1"/>
  <c r="G21" i="1"/>
  <c r="P21" i="1"/>
  <c r="G14" i="1"/>
  <c r="P14" i="1"/>
  <c r="G34" i="1"/>
  <c r="P34" i="1"/>
  <c r="G23" i="1"/>
  <c r="P23" i="1"/>
  <c r="G37" i="1"/>
  <c r="P37" i="1"/>
  <c r="G30" i="1"/>
  <c r="P30" i="1"/>
  <c r="F76" i="1"/>
  <c r="F57" i="1"/>
  <c r="A10" i="1"/>
  <c r="G6" i="1"/>
  <c r="B6" i="1"/>
  <c r="C6" i="1" s="1"/>
  <c r="D6" i="1" s="1"/>
  <c r="A9" i="1"/>
  <c r="A7" i="1"/>
  <c r="A8" i="1"/>
  <c r="A11" i="1"/>
  <c r="Q12" i="1" l="1"/>
  <c r="S12" i="1" s="1"/>
  <c r="R12" i="1"/>
  <c r="Q14" i="1"/>
  <c r="S14" i="1" s="1"/>
  <c r="R14" i="1"/>
  <c r="Q72" i="1"/>
  <c r="S72" i="1" s="1"/>
  <c r="R72" i="1"/>
  <c r="Q62" i="1"/>
  <c r="S62" i="1" s="1"/>
  <c r="R62" i="1"/>
  <c r="Q45" i="1"/>
  <c r="S45" i="1" s="1"/>
  <c r="R45" i="1"/>
  <c r="Q44" i="1"/>
  <c r="S44" i="1" s="1"/>
  <c r="R44" i="1"/>
  <c r="Q35" i="1"/>
  <c r="S35" i="1" s="1"/>
  <c r="R35" i="1"/>
  <c r="Q71" i="1"/>
  <c r="S71" i="1" s="1"/>
  <c r="R71" i="1"/>
  <c r="Q34" i="1"/>
  <c r="S34" i="1" s="1"/>
  <c r="R34" i="1"/>
  <c r="Q26" i="1"/>
  <c r="S26" i="1" s="1"/>
  <c r="R26" i="1"/>
  <c r="Q48" i="1"/>
  <c r="S48" i="1" s="1"/>
  <c r="R48" i="1"/>
  <c r="Q64" i="1"/>
  <c r="S64" i="1" s="1"/>
  <c r="R64" i="1"/>
  <c r="Q60" i="1"/>
  <c r="S60" i="1" s="1"/>
  <c r="R60" i="1"/>
  <c r="Q59" i="1"/>
  <c r="S59" i="1" s="1"/>
  <c r="R59" i="1"/>
  <c r="Q73" i="1"/>
  <c r="S73" i="1" s="1"/>
  <c r="R73" i="1"/>
  <c r="Q28" i="1"/>
  <c r="S28" i="1" s="1"/>
  <c r="R28" i="1"/>
  <c r="Q13" i="1"/>
  <c r="S13" i="1" s="1"/>
  <c r="R13" i="1"/>
  <c r="Q18" i="1"/>
  <c r="S18" i="1" s="1"/>
  <c r="R18" i="1"/>
  <c r="Q32" i="1"/>
  <c r="S32" i="1" s="1"/>
  <c r="R32" i="1"/>
  <c r="Q58" i="1"/>
  <c r="S58" i="1" s="1"/>
  <c r="R58" i="1"/>
  <c r="Q31" i="1"/>
  <c r="S31" i="1" s="1"/>
  <c r="R31" i="1"/>
  <c r="Q20" i="1"/>
  <c r="R20" i="1"/>
  <c r="S20" i="1"/>
  <c r="Q24" i="1"/>
  <c r="S24" i="1" s="1"/>
  <c r="R24" i="1"/>
  <c r="Q29" i="1"/>
  <c r="S29" i="1" s="1"/>
  <c r="R29" i="1"/>
  <c r="Q56" i="1"/>
  <c r="S56" i="1" s="1"/>
  <c r="R56" i="1"/>
  <c r="Q36" i="1"/>
  <c r="S36" i="1" s="1"/>
  <c r="R36" i="1"/>
  <c r="Q21" i="1"/>
  <c r="S21" i="1" s="1"/>
  <c r="R21" i="1"/>
  <c r="Q52" i="1"/>
  <c r="S52" i="1" s="1"/>
  <c r="R52" i="1"/>
  <c r="Q43" i="1"/>
  <c r="S43" i="1" s="1"/>
  <c r="R43" i="1"/>
  <c r="Q50" i="1"/>
  <c r="S50" i="1" s="1"/>
  <c r="R50" i="1"/>
  <c r="Q68" i="1"/>
  <c r="R68" i="1"/>
  <c r="S68" i="1"/>
  <c r="Q38" i="1"/>
  <c r="S38" i="1" s="1"/>
  <c r="R38" i="1"/>
  <c r="Q49" i="1"/>
  <c r="S49" i="1" s="1"/>
  <c r="R49" i="1"/>
  <c r="Q30" i="1"/>
  <c r="S30" i="1" s="1"/>
  <c r="R30" i="1"/>
  <c r="Q47" i="1"/>
  <c r="S47" i="1" s="1"/>
  <c r="R47" i="1"/>
  <c r="Q25" i="1"/>
  <c r="S25" i="1" s="1"/>
  <c r="R25" i="1"/>
  <c r="Q66" i="1"/>
  <c r="S66" i="1" s="1"/>
  <c r="R66" i="1"/>
  <c r="Q63" i="1"/>
  <c r="S63" i="1" s="1"/>
  <c r="R63" i="1"/>
  <c r="Q16" i="1"/>
  <c r="S16" i="1" s="1"/>
  <c r="R16" i="1"/>
  <c r="Q15" i="1"/>
  <c r="S15" i="1" s="1"/>
  <c r="R15" i="1"/>
  <c r="Q75" i="1"/>
  <c r="R75" i="1"/>
  <c r="S75" i="1"/>
  <c r="Q23" i="1"/>
  <c r="S23" i="1" s="1"/>
  <c r="R23" i="1"/>
  <c r="Q22" i="1"/>
  <c r="S22" i="1" s="1"/>
  <c r="R22" i="1"/>
  <c r="Q40" i="1"/>
  <c r="S40" i="1" s="1"/>
  <c r="R40" i="1"/>
  <c r="Q6" i="1"/>
  <c r="S6" i="1" s="1"/>
  <c r="R6" i="1"/>
  <c r="Q57" i="1"/>
  <c r="S57" i="1" s="1"/>
  <c r="R57" i="1"/>
  <c r="Q33" i="1"/>
  <c r="S33" i="1" s="1"/>
  <c r="R33" i="1"/>
  <c r="Q65" i="1"/>
  <c r="S65" i="1" s="1"/>
  <c r="R65" i="1"/>
  <c r="Q37" i="1"/>
  <c r="S37" i="1" s="1"/>
  <c r="R37" i="1"/>
  <c r="Q69" i="1"/>
  <c r="S69" i="1" s="1"/>
  <c r="R69" i="1"/>
  <c r="Q67" i="1"/>
  <c r="S67" i="1" s="1"/>
  <c r="R67" i="1"/>
  <c r="Q19" i="1"/>
  <c r="S19" i="1" s="1"/>
  <c r="R19" i="1"/>
  <c r="Q27" i="1"/>
  <c r="S27" i="1" s="1"/>
  <c r="R27" i="1"/>
  <c r="Q46" i="1"/>
  <c r="S46" i="1" s="1"/>
  <c r="R46" i="1"/>
  <c r="Q61" i="1"/>
  <c r="S61" i="1" s="1"/>
  <c r="R61" i="1"/>
  <c r="Q51" i="1"/>
  <c r="S51" i="1" s="1"/>
  <c r="R51" i="1"/>
  <c r="Q39" i="1"/>
  <c r="S39" i="1" s="1"/>
  <c r="R39" i="1"/>
  <c r="Q41" i="1"/>
  <c r="S41" i="1" s="1"/>
  <c r="R41" i="1"/>
  <c r="Q76" i="1"/>
  <c r="S76" i="1" s="1"/>
  <c r="R76" i="1"/>
  <c r="Q42" i="1"/>
  <c r="S42" i="1" s="1"/>
  <c r="R42" i="1"/>
  <c r="Q70" i="1"/>
  <c r="S70" i="1" s="1"/>
  <c r="R70" i="1"/>
  <c r="Q17" i="1"/>
  <c r="S17" i="1" s="1"/>
  <c r="R17" i="1"/>
  <c r="Q74" i="1"/>
  <c r="S74" i="1" s="1"/>
  <c r="R74" i="1"/>
  <c r="B9" i="1"/>
  <c r="C9" i="1" s="1"/>
  <c r="D9" i="1" s="1"/>
  <c r="F9" i="1" s="1"/>
  <c r="B7" i="1"/>
  <c r="E7" i="1" s="1"/>
  <c r="B11" i="1"/>
  <c r="C11" i="1" s="1"/>
  <c r="D11" i="1" s="1"/>
  <c r="F11" i="1" s="1"/>
  <c r="B8" i="1"/>
  <c r="B10" i="1"/>
  <c r="E6" i="1"/>
  <c r="C7" i="1" l="1"/>
  <c r="D7" i="1" s="1"/>
  <c r="F7" i="1" s="1"/>
  <c r="G7" i="1" s="1"/>
  <c r="E9" i="1"/>
  <c r="E11" i="1"/>
  <c r="G11" i="1"/>
  <c r="P11" i="1"/>
  <c r="P7" i="1"/>
  <c r="G9" i="1"/>
  <c r="P9" i="1"/>
  <c r="C10" i="1"/>
  <c r="D10" i="1" s="1"/>
  <c r="F10" i="1" s="1"/>
  <c r="E10" i="1"/>
  <c r="C8" i="1"/>
  <c r="D8" i="1" s="1"/>
  <c r="F8" i="1" s="1"/>
  <c r="E8" i="1"/>
  <c r="Q11" i="1" l="1"/>
  <c r="S11" i="1" s="1"/>
  <c r="R11" i="1"/>
  <c r="Q9" i="1"/>
  <c r="S9" i="1" s="1"/>
  <c r="R9" i="1"/>
  <c r="Q7" i="1"/>
  <c r="S7" i="1" s="1"/>
  <c r="R7" i="1"/>
  <c r="G8" i="1"/>
  <c r="P8" i="1"/>
  <c r="G10" i="1"/>
  <c r="P10" i="1"/>
  <c r="Q10" i="1" l="1"/>
  <c r="S10" i="1" s="1"/>
  <c r="R10" i="1"/>
  <c r="Q8" i="1"/>
  <c r="S8" i="1" s="1"/>
  <c r="R8" i="1"/>
</calcChain>
</file>

<file path=xl/sharedStrings.xml><?xml version="1.0" encoding="utf-8"?>
<sst xmlns="http://schemas.openxmlformats.org/spreadsheetml/2006/main" count="44" uniqueCount="43">
  <si>
    <r>
      <t>单轴受压峰值应变（</t>
    </r>
    <r>
      <rPr>
        <sz val="11"/>
        <color theme="1"/>
        <rFont val="Calibri"/>
        <family val="2"/>
      </rPr>
      <t>ε</t>
    </r>
    <r>
      <rPr>
        <vertAlign val="subscript"/>
        <sz val="11"/>
        <color theme="1"/>
        <rFont val="Calibri"/>
        <family val="2"/>
      </rPr>
      <t>cr</t>
    </r>
    <r>
      <rPr>
        <sz val="11"/>
        <color theme="1"/>
        <rFont val="等线"/>
        <family val="2"/>
        <scheme val="minor"/>
      </rPr>
      <t>）</t>
    </r>
    <phoneticPr fontId="1" type="noConversion"/>
  </si>
  <si>
    <r>
      <t>单轴受拉峰值应变（ε</t>
    </r>
    <r>
      <rPr>
        <vertAlign val="subscript"/>
        <sz val="11"/>
        <color theme="1"/>
        <rFont val="等线"/>
        <family val="3"/>
        <charset val="134"/>
        <scheme val="minor"/>
      </rPr>
      <t>tr</t>
    </r>
    <r>
      <rPr>
        <sz val="11"/>
        <color theme="1"/>
        <rFont val="等线"/>
        <family val="2"/>
        <scheme val="minor"/>
      </rPr>
      <t>）</t>
    </r>
    <phoneticPr fontId="1" type="noConversion"/>
  </si>
  <si>
    <r>
      <t>单轴受拉强度（f</t>
    </r>
    <r>
      <rPr>
        <vertAlign val="subscript"/>
        <sz val="11"/>
        <color theme="1"/>
        <rFont val="等线"/>
        <family val="3"/>
        <charset val="134"/>
        <scheme val="minor"/>
      </rPr>
      <t>tk</t>
    </r>
    <r>
      <rPr>
        <sz val="11"/>
        <color theme="1"/>
        <rFont val="等线"/>
        <family val="2"/>
        <scheme val="minor"/>
      </rPr>
      <t>，f</t>
    </r>
    <r>
      <rPr>
        <vertAlign val="subscript"/>
        <sz val="11"/>
        <color theme="1"/>
        <rFont val="等线"/>
        <family val="3"/>
        <charset val="134"/>
        <scheme val="minor"/>
      </rPr>
      <t>t</t>
    </r>
    <r>
      <rPr>
        <sz val="11"/>
        <color theme="1"/>
        <rFont val="等线"/>
        <family val="2"/>
        <scheme val="minor"/>
      </rPr>
      <t>，f</t>
    </r>
    <r>
      <rPr>
        <vertAlign val="subscript"/>
        <sz val="11"/>
        <color theme="1"/>
        <rFont val="等线"/>
        <family val="3"/>
        <charset val="134"/>
        <scheme val="minor"/>
      </rPr>
      <t>tm</t>
    </r>
    <r>
      <rPr>
        <sz val="11"/>
        <color theme="1"/>
        <rFont val="等线"/>
        <family val="2"/>
        <scheme val="minor"/>
      </rPr>
      <t>）</t>
    </r>
    <r>
      <rPr>
        <sz val="11"/>
        <color theme="1"/>
        <rFont val="等线"/>
        <family val="3"/>
        <charset val="134"/>
        <scheme val="minor"/>
      </rPr>
      <t>/Mpa</t>
    </r>
    <phoneticPr fontId="1" type="noConversion"/>
  </si>
  <si>
    <r>
      <t>弹性模量E/(N/mm</t>
    </r>
    <r>
      <rPr>
        <vertAlign val="superscript"/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2"/>
        <scheme val="minor"/>
      </rPr>
      <t>)</t>
    </r>
    <phoneticPr fontId="1" type="noConversion"/>
  </si>
  <si>
    <r>
      <t>单轴受压强度（f</t>
    </r>
    <r>
      <rPr>
        <vertAlign val="subscript"/>
        <sz val="11"/>
        <color theme="1"/>
        <rFont val="等线"/>
        <family val="3"/>
        <charset val="134"/>
        <scheme val="minor"/>
      </rPr>
      <t>ck</t>
    </r>
    <r>
      <rPr>
        <sz val="11"/>
        <color theme="1"/>
        <rFont val="等线"/>
        <family val="2"/>
        <scheme val="minor"/>
      </rPr>
      <t>，f</t>
    </r>
    <r>
      <rPr>
        <vertAlign val="subscript"/>
        <sz val="11"/>
        <color theme="1"/>
        <rFont val="等线"/>
        <family val="3"/>
        <charset val="134"/>
        <scheme val="minor"/>
      </rPr>
      <t>c</t>
    </r>
    <r>
      <rPr>
        <sz val="11"/>
        <color theme="1"/>
        <rFont val="等线"/>
        <family val="2"/>
        <scheme val="minor"/>
      </rPr>
      <t>，f</t>
    </r>
    <r>
      <rPr>
        <vertAlign val="subscript"/>
        <sz val="11"/>
        <color theme="1"/>
        <rFont val="等线"/>
        <family val="3"/>
        <charset val="134"/>
        <scheme val="minor"/>
      </rPr>
      <t>cm</t>
    </r>
    <r>
      <rPr>
        <sz val="11"/>
        <color theme="1"/>
        <rFont val="等线"/>
        <family val="2"/>
        <scheme val="minor"/>
      </rPr>
      <t>）</t>
    </r>
    <r>
      <rPr>
        <sz val="11"/>
        <color theme="1"/>
        <rFont val="等线"/>
        <family val="3"/>
        <charset val="134"/>
        <scheme val="minor"/>
      </rPr>
      <t>/Mpa</t>
    </r>
    <phoneticPr fontId="1" type="noConversion"/>
  </si>
  <si>
    <r>
      <t>受压软化段参数（</t>
    </r>
    <r>
      <rPr>
        <sz val="11"/>
        <color theme="1"/>
        <rFont val="Times New Roman"/>
        <family val="1"/>
      </rPr>
      <t>α</t>
    </r>
    <r>
      <rPr>
        <vertAlign val="subscript"/>
        <sz val="11"/>
        <color theme="1"/>
        <rFont val="等线"/>
        <family val="3"/>
        <charset val="134"/>
      </rPr>
      <t>c</t>
    </r>
    <r>
      <rPr>
        <sz val="11"/>
        <color theme="1"/>
        <rFont val="等线"/>
        <family val="2"/>
        <scheme val="minor"/>
      </rPr>
      <t>）</t>
    </r>
    <phoneticPr fontId="1" type="noConversion"/>
  </si>
  <si>
    <r>
      <t>受拉软化参数（</t>
    </r>
    <r>
      <rPr>
        <sz val="11"/>
        <color theme="1"/>
        <rFont val="Times New Roman"/>
        <family val="1"/>
      </rPr>
      <t>α</t>
    </r>
    <r>
      <rPr>
        <sz val="11"/>
        <color theme="1"/>
        <rFont val="等线"/>
        <family val="3"/>
        <charset val="134"/>
      </rPr>
      <t>t</t>
    </r>
    <r>
      <rPr>
        <sz val="11"/>
        <color theme="1"/>
        <rFont val="等线"/>
        <family val="2"/>
        <scheme val="minor"/>
      </rPr>
      <t>）</t>
    </r>
    <phoneticPr fontId="1" type="noConversion"/>
  </si>
  <si>
    <t>参数输入栏</t>
    <phoneticPr fontId="1" type="noConversion"/>
  </si>
  <si>
    <r>
      <rPr>
        <sz val="11"/>
        <color theme="1"/>
        <rFont val="Times New Roman"/>
        <family val="1"/>
      </rPr>
      <t>ρ</t>
    </r>
    <r>
      <rPr>
        <vertAlign val="subscript"/>
        <sz val="11"/>
        <color theme="1"/>
        <rFont val="等线"/>
        <family val="3"/>
        <charset val="134"/>
      </rPr>
      <t>c</t>
    </r>
    <phoneticPr fontId="1" type="noConversion"/>
  </si>
  <si>
    <t>n</t>
    <phoneticPr fontId="1" type="noConversion"/>
  </si>
  <si>
    <r>
      <t>受压弹性极限（f</t>
    </r>
    <r>
      <rPr>
        <vertAlign val="subscript"/>
        <sz val="11"/>
        <color theme="1"/>
        <rFont val="等线"/>
        <family val="3"/>
        <charset val="134"/>
        <scheme val="minor"/>
      </rPr>
      <t>c</t>
    </r>
    <r>
      <rPr>
        <vertAlign val="superscript"/>
        <sz val="11"/>
        <color theme="1"/>
        <rFont val="等线"/>
        <family val="3"/>
        <charset val="134"/>
        <scheme val="minor"/>
      </rPr>
      <t>e</t>
    </r>
    <r>
      <rPr>
        <sz val="11"/>
        <color theme="1"/>
        <rFont val="等线"/>
        <family val="3"/>
        <charset val="134"/>
        <scheme val="minor"/>
      </rPr>
      <t>）/Mpa</t>
    </r>
    <phoneticPr fontId="1" type="noConversion"/>
  </si>
  <si>
    <r>
      <t>x</t>
    </r>
    <r>
      <rPr>
        <vertAlign val="superscript"/>
        <sz val="11"/>
        <color theme="1"/>
        <rFont val="等线"/>
        <family val="3"/>
        <charset val="134"/>
        <scheme val="minor"/>
      </rPr>
      <t>n</t>
    </r>
    <phoneticPr fontId="1" type="noConversion"/>
  </si>
  <si>
    <r>
      <t>d</t>
    </r>
    <r>
      <rPr>
        <vertAlign val="subscript"/>
        <sz val="11"/>
        <color theme="1"/>
        <rFont val="等线"/>
        <family val="3"/>
        <charset val="134"/>
        <scheme val="minor"/>
      </rPr>
      <t>c</t>
    </r>
    <r>
      <rPr>
        <vertAlign val="superscript"/>
        <sz val="11"/>
        <color theme="1"/>
        <rFont val="等线"/>
        <family val="3"/>
        <charset val="134"/>
        <scheme val="minor"/>
      </rPr>
      <t xml:space="preserve">* </t>
    </r>
    <r>
      <rPr>
        <sz val="11"/>
        <color rgb="FFFF0000"/>
        <rFont val="等线"/>
        <family val="3"/>
        <charset val="134"/>
        <scheme val="minor"/>
      </rPr>
      <t>（非损伤因子）</t>
    </r>
    <phoneticPr fontId="1" type="noConversion"/>
  </si>
  <si>
    <r>
      <t>（x-1）</t>
    </r>
    <r>
      <rPr>
        <vertAlign val="superscript"/>
        <sz val="11"/>
        <color theme="1"/>
        <rFont val="等线"/>
        <family val="3"/>
        <charset val="134"/>
        <scheme val="minor"/>
      </rPr>
      <t>2</t>
    </r>
    <phoneticPr fontId="1" type="noConversion"/>
  </si>
  <si>
    <r>
      <t>ε</t>
    </r>
    <r>
      <rPr>
        <vertAlign val="subscript"/>
        <sz val="11"/>
        <color theme="1"/>
        <rFont val="Calibri"/>
        <family val="2"/>
      </rPr>
      <t>c</t>
    </r>
    <r>
      <rPr>
        <vertAlign val="superscript"/>
        <sz val="11"/>
        <color theme="1"/>
        <rFont val="Calibri"/>
        <family val="2"/>
      </rPr>
      <t>in</t>
    </r>
    <phoneticPr fontId="1" type="noConversion"/>
  </si>
  <si>
    <r>
      <t>σ</t>
    </r>
    <r>
      <rPr>
        <vertAlign val="subscript"/>
        <sz val="11"/>
        <color theme="1"/>
        <rFont val="Calibri"/>
        <family val="2"/>
      </rPr>
      <t>c</t>
    </r>
    <phoneticPr fontId="1" type="noConversion"/>
  </si>
  <si>
    <r>
      <t>ε</t>
    </r>
    <r>
      <rPr>
        <vertAlign val="subscript"/>
        <sz val="11"/>
        <color theme="1"/>
        <rFont val="Calibri"/>
        <family val="2"/>
      </rPr>
      <t>c</t>
    </r>
    <phoneticPr fontId="1" type="noConversion"/>
  </si>
  <si>
    <r>
      <rPr>
        <sz val="11"/>
        <color theme="1"/>
        <rFont val="Calibri"/>
        <family val="2"/>
      </rPr>
      <t>ρ</t>
    </r>
    <r>
      <rPr>
        <vertAlign val="subscript"/>
        <sz val="11"/>
        <color theme="1"/>
        <rFont val="等线"/>
        <family val="3"/>
        <charset val="134"/>
      </rPr>
      <t>t</t>
    </r>
    <phoneticPr fontId="1" type="noConversion"/>
  </si>
  <si>
    <t>x</t>
    <phoneticPr fontId="1" type="noConversion"/>
  </si>
  <si>
    <t>受拉本构</t>
    <phoneticPr fontId="1" type="noConversion"/>
  </si>
  <si>
    <r>
      <t>(x-1)</t>
    </r>
    <r>
      <rPr>
        <vertAlign val="superscript"/>
        <sz val="11"/>
        <color theme="1"/>
        <rFont val="等线"/>
        <family val="3"/>
        <charset val="134"/>
        <scheme val="minor"/>
      </rPr>
      <t>1.7</t>
    </r>
    <phoneticPr fontId="1" type="noConversion"/>
  </si>
  <si>
    <r>
      <t>d</t>
    </r>
    <r>
      <rPr>
        <vertAlign val="subscript"/>
        <sz val="11"/>
        <color theme="1"/>
        <rFont val="等线"/>
        <family val="3"/>
        <charset val="134"/>
        <scheme val="minor"/>
      </rPr>
      <t>t</t>
    </r>
    <r>
      <rPr>
        <vertAlign val="superscript"/>
        <sz val="11"/>
        <color theme="1"/>
        <rFont val="等线"/>
        <family val="3"/>
        <charset val="134"/>
        <scheme val="minor"/>
      </rPr>
      <t>*</t>
    </r>
    <r>
      <rPr>
        <sz val="11"/>
        <color rgb="FFFF0000"/>
        <rFont val="等线"/>
        <family val="3"/>
        <charset val="134"/>
        <scheme val="minor"/>
      </rPr>
      <t>（非损伤因子）</t>
    </r>
    <phoneticPr fontId="1" type="noConversion"/>
  </si>
  <si>
    <r>
      <rPr>
        <sz val="11"/>
        <color theme="1"/>
        <rFont val="Calibri"/>
        <family val="2"/>
      </rPr>
      <t>ε</t>
    </r>
    <r>
      <rPr>
        <vertAlign val="subscript"/>
        <sz val="11"/>
        <color theme="1"/>
        <rFont val="等线"/>
        <family val="3"/>
        <charset val="134"/>
      </rPr>
      <t>t</t>
    </r>
    <phoneticPr fontId="1" type="noConversion"/>
  </si>
  <si>
    <r>
      <rPr>
        <sz val="11"/>
        <color theme="1"/>
        <rFont val="等线"/>
        <family val="3"/>
        <charset val="134"/>
      </rPr>
      <t>σ</t>
    </r>
    <r>
      <rPr>
        <vertAlign val="subscript"/>
        <sz val="11"/>
        <color theme="1"/>
        <rFont val="等线"/>
        <family val="3"/>
        <charset val="134"/>
      </rPr>
      <t>t</t>
    </r>
    <phoneticPr fontId="1" type="noConversion"/>
  </si>
  <si>
    <r>
      <t>ε</t>
    </r>
    <r>
      <rPr>
        <vertAlign val="subscript"/>
        <sz val="11"/>
        <color theme="1"/>
        <rFont val="等线"/>
        <family val="3"/>
        <charset val="134"/>
      </rPr>
      <t>t</t>
    </r>
    <r>
      <rPr>
        <vertAlign val="superscript"/>
        <sz val="11"/>
        <color theme="1"/>
        <rFont val="等线"/>
        <family val="3"/>
        <charset val="134"/>
      </rPr>
      <t>ck</t>
    </r>
    <phoneticPr fontId="1" type="noConversion"/>
  </si>
  <si>
    <t>损伤因子计算</t>
    <phoneticPr fontId="1" type="noConversion"/>
  </si>
  <si>
    <t>能量法</t>
    <phoneticPr fontId="1" type="noConversion"/>
  </si>
  <si>
    <t>比例法</t>
    <phoneticPr fontId="1" type="noConversion"/>
  </si>
  <si>
    <t>dc</t>
    <phoneticPr fontId="1" type="noConversion"/>
  </si>
  <si>
    <t>dt</t>
    <phoneticPr fontId="1" type="noConversion"/>
  </si>
  <si>
    <t>dc</t>
    <phoneticPr fontId="1" type="noConversion"/>
  </si>
  <si>
    <r>
      <t>比例因子（</t>
    </r>
    <r>
      <rPr>
        <b/>
        <sz val="11"/>
        <color theme="1"/>
        <rFont val="Times New Roman"/>
        <family val="1"/>
      </rPr>
      <t>η</t>
    </r>
    <r>
      <rPr>
        <b/>
        <vertAlign val="subscript"/>
        <sz val="11"/>
        <color theme="1"/>
        <rFont val="Times New Roman"/>
        <family val="1"/>
      </rPr>
      <t>c</t>
    </r>
    <r>
      <rPr>
        <b/>
        <sz val="11"/>
        <color theme="1"/>
        <rFont val="等线"/>
        <family val="2"/>
      </rPr>
      <t>）</t>
    </r>
    <phoneticPr fontId="1" type="noConversion"/>
  </si>
  <si>
    <r>
      <t>比例因子（</t>
    </r>
    <r>
      <rPr>
        <b/>
        <sz val="11"/>
        <color theme="1"/>
        <rFont val="Times New Roman"/>
        <family val="1"/>
      </rPr>
      <t>η</t>
    </r>
    <r>
      <rPr>
        <b/>
        <vertAlign val="subscript"/>
        <sz val="9.35"/>
        <color theme="1"/>
        <rFont val="等线"/>
        <family val="3"/>
        <charset val="134"/>
      </rPr>
      <t>t</t>
    </r>
    <r>
      <rPr>
        <b/>
        <sz val="11"/>
        <color theme="1"/>
        <rFont val="等线"/>
        <family val="2"/>
        <scheme val="minor"/>
      </rPr>
      <t>）</t>
    </r>
    <phoneticPr fontId="1" type="noConversion"/>
  </si>
  <si>
    <t>dt</t>
    <phoneticPr fontId="1" type="noConversion"/>
  </si>
  <si>
    <t>绘图区</t>
    <phoneticPr fontId="1" type="noConversion"/>
  </si>
  <si>
    <t>自动计算</t>
    <phoneticPr fontId="1" type="noConversion"/>
  </si>
  <si>
    <t>需用户输入</t>
    <phoneticPr fontId="1" type="noConversion"/>
  </si>
  <si>
    <t>注：除需定义的参数外，其余内容均为自动计算</t>
    <phoneticPr fontId="1" type="noConversion"/>
  </si>
  <si>
    <t>受压本构</t>
    <phoneticPr fontId="1" type="noConversion"/>
  </si>
  <si>
    <r>
      <rPr>
        <sz val="11"/>
        <color theme="1"/>
        <rFont val="Calibri"/>
        <family val="2"/>
      </rPr>
      <t>ε</t>
    </r>
    <r>
      <rPr>
        <vertAlign val="subscript"/>
        <sz val="11"/>
        <color theme="1"/>
        <rFont val="等线"/>
        <family val="3"/>
        <charset val="134"/>
      </rPr>
      <t>c</t>
    </r>
    <r>
      <rPr>
        <vertAlign val="superscript"/>
        <sz val="11"/>
        <color theme="1"/>
        <rFont val="等线"/>
        <family val="3"/>
        <charset val="134"/>
      </rPr>
      <t>pl</t>
    </r>
    <r>
      <rPr>
        <sz val="11"/>
        <color theme="1"/>
        <rFont val="等线"/>
        <family val="3"/>
        <charset val="134"/>
      </rPr>
      <t>(能)</t>
    </r>
    <phoneticPr fontId="1" type="noConversion"/>
  </si>
  <si>
    <r>
      <t>ε</t>
    </r>
    <r>
      <rPr>
        <vertAlign val="subscript"/>
        <sz val="11"/>
        <color theme="1"/>
        <rFont val="等线"/>
        <family val="3"/>
        <charset val="134"/>
        <scheme val="minor"/>
      </rPr>
      <t>c</t>
    </r>
    <r>
      <rPr>
        <vertAlign val="superscript"/>
        <sz val="11"/>
        <color theme="1"/>
        <rFont val="等线"/>
        <family val="3"/>
        <charset val="134"/>
        <scheme val="minor"/>
      </rPr>
      <t>pl</t>
    </r>
    <r>
      <rPr>
        <sz val="11"/>
        <color theme="1"/>
        <rFont val="等线"/>
        <family val="2"/>
        <scheme val="minor"/>
      </rPr>
      <t>(比)</t>
    </r>
    <phoneticPr fontId="1" type="noConversion"/>
  </si>
  <si>
    <r>
      <rPr>
        <sz val="11"/>
        <color theme="1"/>
        <rFont val="Calibri"/>
        <family val="2"/>
      </rPr>
      <t>ε</t>
    </r>
    <r>
      <rPr>
        <vertAlign val="subscript"/>
        <sz val="11"/>
        <color theme="1"/>
        <rFont val="等线"/>
        <family val="3"/>
        <charset val="134"/>
      </rPr>
      <t>t</t>
    </r>
    <r>
      <rPr>
        <vertAlign val="superscript"/>
        <sz val="11"/>
        <color theme="1"/>
        <rFont val="等线"/>
        <family val="3"/>
        <charset val="134"/>
      </rPr>
      <t>pl</t>
    </r>
    <r>
      <rPr>
        <sz val="11"/>
        <color theme="1"/>
        <rFont val="等线"/>
        <family val="3"/>
        <charset val="134"/>
      </rPr>
      <t>（能）</t>
    </r>
    <phoneticPr fontId="1" type="noConversion"/>
  </si>
  <si>
    <r>
      <t>ε</t>
    </r>
    <r>
      <rPr>
        <vertAlign val="subscript"/>
        <sz val="11"/>
        <color theme="1"/>
        <rFont val="等线"/>
        <family val="3"/>
        <charset val="134"/>
        <scheme val="minor"/>
      </rPr>
      <t>t</t>
    </r>
    <r>
      <rPr>
        <vertAlign val="superscript"/>
        <sz val="11"/>
        <color theme="1"/>
        <rFont val="等线"/>
        <family val="3"/>
        <charset val="134"/>
        <scheme val="minor"/>
      </rPr>
      <t>pl</t>
    </r>
    <r>
      <rPr>
        <sz val="11"/>
        <color theme="1"/>
        <rFont val="等线"/>
        <family val="2"/>
        <scheme val="minor"/>
      </rPr>
      <t>（比）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</si>
</sst>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2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vertAlign val="subscript"/>
      <sz val="11"/>
      <color theme="1"/>
      <name val="等线"/>
      <family val="3"/>
      <charset val="134"/>
      <scheme val="minor"/>
    </font>
    <font>
      <sz val="11"/>
      <color theme="1"/>
      <name val="Calibri"/>
      <family val="2"/>
    </font>
    <font>
      <sz val="11"/>
      <color theme="1"/>
      <name val="等线"/>
      <family val="3"/>
      <charset val="134"/>
    </font>
    <font>
      <vertAlign val="subscript"/>
      <sz val="11"/>
      <color theme="1"/>
      <name val="Calibri"/>
      <family val="2"/>
    </font>
    <font>
      <sz val="11"/>
      <color theme="1"/>
      <name val="等线"/>
      <family val="3"/>
      <charset val="134"/>
      <scheme val="minor"/>
    </font>
    <font>
      <vertAlign val="superscript"/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Times New Roman"/>
      <family val="1"/>
    </font>
    <font>
      <vertAlign val="subscript"/>
      <sz val="11"/>
      <color theme="1"/>
      <name val="等线"/>
      <family val="3"/>
      <charset val="134"/>
    </font>
    <font>
      <sz val="11"/>
      <color theme="1"/>
      <name val="等线"/>
      <family val="2"/>
    </font>
    <font>
      <sz val="11"/>
      <color rgb="FFFF0000"/>
      <name val="等线"/>
      <family val="3"/>
      <charset val="134"/>
      <scheme val="minor"/>
    </font>
    <font>
      <vertAlign val="superscript"/>
      <sz val="11"/>
      <color theme="1"/>
      <name val="Calibri"/>
      <family val="2"/>
    </font>
    <font>
      <vertAlign val="superscript"/>
      <sz val="11"/>
      <color theme="1"/>
      <name val="等线"/>
      <family val="3"/>
      <charset val="134"/>
    </font>
    <font>
      <b/>
      <sz val="16"/>
      <color theme="1"/>
      <name val="等线"/>
      <family val="3"/>
      <charset val="134"/>
      <scheme val="minor"/>
    </font>
    <font>
      <b/>
      <sz val="20"/>
      <color theme="1"/>
      <name val="等线"/>
      <family val="3"/>
      <charset val="134"/>
      <scheme val="minor"/>
    </font>
    <font>
      <b/>
      <sz val="11"/>
      <color theme="1"/>
      <name val="等线"/>
      <family val="2"/>
      <scheme val="minor"/>
    </font>
    <font>
      <b/>
      <sz val="11"/>
      <color theme="1"/>
      <name val="Times New Roman"/>
      <family val="1"/>
    </font>
    <font>
      <b/>
      <sz val="11"/>
      <color theme="1"/>
      <name val="等线"/>
      <family val="2"/>
    </font>
    <font>
      <b/>
      <vertAlign val="subscript"/>
      <sz val="11"/>
      <color theme="1"/>
      <name val="Times New Roman"/>
      <family val="1"/>
    </font>
    <font>
      <b/>
      <vertAlign val="subscript"/>
      <sz val="9.35"/>
      <color theme="1"/>
      <name val="等线"/>
      <family val="3"/>
      <charset val="134"/>
    </font>
    <font>
      <b/>
      <i/>
      <sz val="14"/>
      <color theme="1"/>
      <name val="等线"/>
      <family val="3"/>
      <charset val="134"/>
    </font>
    <font>
      <b/>
      <i/>
      <sz val="16"/>
      <color theme="1"/>
      <name val="等线"/>
      <family val="3"/>
      <charset val="134"/>
    </font>
    <font>
      <sz val="9"/>
      <color rgb="FFFF0000"/>
      <name val="等线"/>
      <family val="2"/>
    </font>
    <font>
      <sz val="9"/>
      <color theme="1"/>
      <name val="等线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0" xfId="0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0" fillId="8" borderId="1" xfId="0" applyNumberForma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/>
    </xf>
    <xf numFmtId="0" fontId="11" fillId="9" borderId="1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1" fillId="10" borderId="1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/>
    <xf numFmtId="0" fontId="8" fillId="4" borderId="0" xfId="0" applyFont="1" applyFill="1" applyAlignment="1">
      <alignment horizontal="center" vertical="center"/>
    </xf>
    <xf numFmtId="0" fontId="15" fillId="2" borderId="1" xfId="0" applyFont="1" applyFill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6" fillId="6" borderId="1" xfId="0" applyFont="1" applyFill="1" applyBorder="1" applyAlignment="1">
      <alignment horizontal="center" vertical="center" wrapText="1"/>
    </xf>
    <xf numFmtId="0" fontId="16" fillId="7" borderId="1" xfId="0" applyFont="1" applyFill="1" applyBorder="1" applyAlignment="1">
      <alignment horizontal="center" vertical="center" wrapText="1"/>
    </xf>
    <xf numFmtId="0" fontId="17" fillId="8" borderId="1" xfId="0" applyFont="1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8" fillId="5" borderId="4" xfId="0" applyFont="1" applyFill="1" applyBorder="1" applyAlignment="1">
      <alignment horizontal="center" vertical="center"/>
    </xf>
    <xf numFmtId="0" fontId="8" fillId="5" borderId="5" xfId="0" applyFont="1" applyFill="1" applyBorder="1" applyAlignment="1">
      <alignment horizontal="center" vertical="center"/>
    </xf>
    <xf numFmtId="0" fontId="8" fillId="5" borderId="6" xfId="0" applyFont="1" applyFill="1" applyBorder="1" applyAlignment="1">
      <alignment horizontal="center" vertical="center"/>
    </xf>
    <xf numFmtId="0" fontId="8" fillId="4" borderId="4" xfId="0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23" fillId="9" borderId="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22" fillId="8" borderId="2" xfId="0" applyFont="1" applyFill="1" applyBorder="1" applyAlignment="1">
      <alignment horizontal="center" vertical="center" wrapText="1"/>
    </xf>
    <xf numFmtId="0" fontId="24" fillId="0" borderId="2" xfId="0" applyFont="1" applyBorder="1" applyAlignment="1">
      <alignment horizontal="center" vertical="center" wrapText="1"/>
    </xf>
    <xf numFmtId="0" fontId="25" fillId="0" borderId="3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单轴受压本构曲线</a:t>
            </a:r>
            <a:r>
              <a:rPr lang="en-US" altLang="zh-CN"/>
              <a:t>(</a:t>
            </a:r>
            <a:r>
              <a:rPr lang="zh-CN" altLang="en-US"/>
              <a:t>弹性段省略</a:t>
            </a:r>
            <a:r>
              <a:rPr lang="en-US" altLang="zh-CN"/>
              <a:t>)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Sheet1!$A$6:$A$52</c:f>
              <c:numCache>
                <c:formatCode>General</c:formatCode>
                <c:ptCount val="47"/>
                <c:pt idx="0">
                  <c:v>5.6347826086956517E-4</c:v>
                </c:pt>
                <c:pt idx="1">
                  <c:v>7.2747826086956514E-4</c:v>
                </c:pt>
                <c:pt idx="2">
                  <c:v>7.6847826086956516E-4</c:v>
                </c:pt>
                <c:pt idx="3">
                  <c:v>8.368115942028985E-4</c:v>
                </c:pt>
                <c:pt idx="4">
                  <c:v>9.7347826086956516E-4</c:v>
                </c:pt>
                <c:pt idx="5">
                  <c:v>1.3834782608695652E-3</c:v>
                </c:pt>
                <c:pt idx="6">
                  <c:v>1.64E-3</c:v>
                </c:pt>
                <c:pt idx="7">
                  <c:v>1.804E-3</c:v>
                </c:pt>
                <c:pt idx="8">
                  <c:v>1.9679999999999997E-3</c:v>
                </c:pt>
                <c:pt idx="9">
                  <c:v>2.1320000000000002E-3</c:v>
                </c:pt>
                <c:pt idx="10">
                  <c:v>2.2959999999999999E-3</c:v>
                </c:pt>
                <c:pt idx="11">
                  <c:v>2.4599999999999999E-3</c:v>
                </c:pt>
                <c:pt idx="12">
                  <c:v>2.624E-3</c:v>
                </c:pt>
                <c:pt idx="13">
                  <c:v>2.7879999999999997E-3</c:v>
                </c:pt>
                <c:pt idx="14">
                  <c:v>2.9520000000000002E-3</c:v>
                </c:pt>
                <c:pt idx="15">
                  <c:v>3.1159999999999998E-3</c:v>
                </c:pt>
                <c:pt idx="16">
                  <c:v>3.2799999999999999E-3</c:v>
                </c:pt>
                <c:pt idx="17">
                  <c:v>3.444E-3</c:v>
                </c:pt>
                <c:pt idx="18">
                  <c:v>3.6080000000000001E-3</c:v>
                </c:pt>
                <c:pt idx="19">
                  <c:v>3.7719999999999997E-3</c:v>
                </c:pt>
                <c:pt idx="20">
                  <c:v>3.9359999999999994E-3</c:v>
                </c:pt>
                <c:pt idx="21">
                  <c:v>4.0999999999999995E-3</c:v>
                </c:pt>
                <c:pt idx="22">
                  <c:v>4.2640000000000004E-3</c:v>
                </c:pt>
                <c:pt idx="23">
                  <c:v>4.4280000000000005E-3</c:v>
                </c:pt>
                <c:pt idx="24">
                  <c:v>4.5919999999999997E-3</c:v>
                </c:pt>
                <c:pt idx="25">
                  <c:v>4.7559999999999998E-3</c:v>
                </c:pt>
                <c:pt idx="26">
                  <c:v>4.9199999999999999E-3</c:v>
                </c:pt>
                <c:pt idx="27">
                  <c:v>5.084E-3</c:v>
                </c:pt>
                <c:pt idx="28">
                  <c:v>5.2480000000000001E-3</c:v>
                </c:pt>
                <c:pt idx="29">
                  <c:v>5.4119999999999993E-3</c:v>
                </c:pt>
                <c:pt idx="30">
                  <c:v>5.5759999999999994E-3</c:v>
                </c:pt>
                <c:pt idx="31">
                  <c:v>5.7400000000000003E-3</c:v>
                </c:pt>
                <c:pt idx="32">
                  <c:v>5.9040000000000004E-3</c:v>
                </c:pt>
                <c:pt idx="33">
                  <c:v>6.0680000000000005E-3</c:v>
                </c:pt>
                <c:pt idx="34">
                  <c:v>6.2319999999999997E-3</c:v>
                </c:pt>
                <c:pt idx="35">
                  <c:v>6.3959999999999998E-3</c:v>
                </c:pt>
                <c:pt idx="36">
                  <c:v>6.5599999999999999E-3</c:v>
                </c:pt>
                <c:pt idx="37">
                  <c:v>6.7239999999999991E-3</c:v>
                </c:pt>
                <c:pt idx="38">
                  <c:v>6.888E-3</c:v>
                </c:pt>
                <c:pt idx="39">
                  <c:v>7.0519999999999992E-3</c:v>
                </c:pt>
                <c:pt idx="40">
                  <c:v>7.2160000000000002E-3</c:v>
                </c:pt>
                <c:pt idx="41">
                  <c:v>7.3799999999999994E-3</c:v>
                </c:pt>
                <c:pt idx="42">
                  <c:v>7.5439999999999995E-3</c:v>
                </c:pt>
                <c:pt idx="43">
                  <c:v>7.7080000000000004E-3</c:v>
                </c:pt>
                <c:pt idx="44">
                  <c:v>7.8719999999999988E-3</c:v>
                </c:pt>
                <c:pt idx="45">
                  <c:v>8.0359999999999997E-3</c:v>
                </c:pt>
                <c:pt idx="46">
                  <c:v>8.199999999999999E-3</c:v>
                </c:pt>
              </c:numCache>
            </c:numRef>
          </c:xVal>
          <c:yVal>
            <c:numRef>
              <c:f>Sheet1!$F$6:$F$52</c:f>
              <c:numCache>
                <c:formatCode>General</c:formatCode>
                <c:ptCount val="47"/>
                <c:pt idx="0">
                  <c:v>19.439999999999998</c:v>
                </c:pt>
                <c:pt idx="1">
                  <c:v>22.582496114904433</c:v>
                </c:pt>
                <c:pt idx="2">
                  <c:v>23.532361527510322</c:v>
                </c:pt>
                <c:pt idx="3">
                  <c:v>25.004866368228761</c:v>
                </c:pt>
                <c:pt idx="4">
                  <c:v>27.523558146829536</c:v>
                </c:pt>
                <c:pt idx="5">
                  <c:v>31.793475193593512</c:v>
                </c:pt>
                <c:pt idx="6">
                  <c:v>32.399999999999991</c:v>
                </c:pt>
                <c:pt idx="7">
                  <c:v>31.992818671454213</c:v>
                </c:pt>
                <c:pt idx="8">
                  <c:v>30.955414012738849</c:v>
                </c:pt>
                <c:pt idx="9">
                  <c:v>29.537166900420758</c:v>
                </c:pt>
                <c:pt idx="10">
                  <c:v>27.931034482758626</c:v>
                </c:pt>
                <c:pt idx="11">
                  <c:v>26.27027027027026</c:v>
                </c:pt>
                <c:pt idx="12">
                  <c:v>24.638783269961966</c:v>
                </c:pt>
                <c:pt idx="13">
                  <c:v>23.08466051969824</c:v>
                </c:pt>
                <c:pt idx="14">
                  <c:v>21.632047477744806</c:v>
                </c:pt>
                <c:pt idx="15">
                  <c:v>20.290046143704672</c:v>
                </c:pt>
                <c:pt idx="16">
                  <c:v>19.058823529411768</c:v>
                </c:pt>
                <c:pt idx="17">
                  <c:v>17.933579335793358</c:v>
                </c:pt>
                <c:pt idx="18">
                  <c:v>16.907020872865267</c:v>
                </c:pt>
                <c:pt idx="19">
                  <c:v>15.970852978997005</c:v>
                </c:pt>
                <c:pt idx="20">
                  <c:v>15.116640746500769</c:v>
                </c:pt>
                <c:pt idx="21">
                  <c:v>14.336283185840699</c:v>
                </c:pt>
                <c:pt idx="22">
                  <c:v>13.622250970245789</c:v>
                </c:pt>
                <c:pt idx="23">
                  <c:v>12.967684553809656</c:v>
                </c:pt>
                <c:pt idx="24">
                  <c:v>12.366412213740468</c:v>
                </c:pt>
                <c:pt idx="25">
                  <c:v>11.81292431481015</c:v>
                </c:pt>
                <c:pt idx="26">
                  <c:v>11.30232558139534</c:v>
                </c:pt>
                <c:pt idx="27">
                  <c:v>10.8302781971102</c:v>
                </c:pt>
                <c:pt idx="28">
                  <c:v>10.392943063352051</c:v>
                </c:pt>
                <c:pt idx="29">
                  <c:v>9.9869232206239573</c:v>
                </c:pt>
                <c:pt idx="30">
                  <c:v>9.6092114445219821</c:v>
                </c:pt>
                <c:pt idx="31">
                  <c:v>9.2571428571428651</c:v>
                </c:pt>
                <c:pt idx="32">
                  <c:v>8.9283527250459187</c:v>
                </c:pt>
                <c:pt idx="33">
                  <c:v>8.6207392492449344</c:v>
                </c:pt>
                <c:pt idx="34">
                  <c:v>8.3324309691391552</c:v>
                </c:pt>
                <c:pt idx="35">
                  <c:v>8.0617583258900076</c:v>
                </c:pt>
                <c:pt idx="36">
                  <c:v>7.8072289156626393</c:v>
                </c:pt>
                <c:pt idx="37">
                  <c:v>7.5675059815426584</c:v>
                </c:pt>
                <c:pt idx="38">
                  <c:v>7.3413897280966776</c:v>
                </c:pt>
                <c:pt idx="39">
                  <c:v>7.1278010846209057</c:v>
                </c:pt>
                <c:pt idx="40">
                  <c:v>6.9257675864749411</c:v>
                </c:pt>
                <c:pt idx="41">
                  <c:v>6.7344110854503532</c:v>
                </c:pt>
                <c:pt idx="42">
                  <c:v>6.5529370383397811</c:v>
                </c:pt>
                <c:pt idx="43">
                  <c:v>6.3806251571272847</c:v>
                </c:pt>
                <c:pt idx="44">
                  <c:v>6.2168212344099674</c:v>
                </c:pt>
                <c:pt idx="45">
                  <c:v>6.0609299839658046</c:v>
                </c:pt>
                <c:pt idx="46">
                  <c:v>5.9124087591240748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771-4380-A640-FB8BE3E74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8427408"/>
        <c:axId val="1918429072"/>
      </c:scatterChart>
      <c:valAx>
        <c:axId val="1918427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altLang="zh-CN" sz="1400" b="1">
                    <a:latin typeface="Calibri" panose="020F0502020204030204" pitchFamily="34" charset="0"/>
                    <a:cs typeface="Calibri" panose="020F0502020204030204" pitchFamily="34" charset="0"/>
                  </a:rPr>
                  <a:t>ε</a:t>
                </a:r>
                <a:endParaRPr lang="zh-CN" altLang="en-US" sz="1400" b="1"/>
              </a:p>
            </c:rich>
          </c:tx>
          <c:layout>
            <c:manualLayout>
              <c:xMode val="edge"/>
              <c:yMode val="edge"/>
              <c:x val="0.86725357762552346"/>
              <c:y val="0.870914757495844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18429072"/>
        <c:crosses val="autoZero"/>
        <c:crossBetween val="midCat"/>
      </c:valAx>
      <c:valAx>
        <c:axId val="191842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altLang="zh-CN" sz="1400" b="1">
                    <a:latin typeface="Calibri" panose="020F0502020204030204" pitchFamily="34" charset="0"/>
                    <a:cs typeface="Calibri" panose="020F0502020204030204" pitchFamily="34" charset="0"/>
                  </a:rPr>
                  <a:t>σ</a:t>
                </a:r>
                <a:endParaRPr lang="zh-CN" altLang="en-US" sz="1400" b="1"/>
              </a:p>
            </c:rich>
          </c:tx>
          <c:layout>
            <c:manualLayout>
              <c:xMode val="edge"/>
              <c:yMode val="edge"/>
              <c:x val="1.2239023306666076E-2"/>
              <c:y val="0.289882368791768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1842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400" b="0" i="0" baseline="0">
                <a:effectLst/>
              </a:rPr>
              <a:t>单轴受</a:t>
            </a:r>
            <a:r>
              <a:rPr lang="zh-CN" altLang="en-US" sz="1400" b="0" i="0" baseline="0">
                <a:effectLst/>
              </a:rPr>
              <a:t>拉</a:t>
            </a:r>
            <a:r>
              <a:rPr lang="zh-CN" altLang="zh-CN" sz="1400" b="0" i="0" baseline="0">
                <a:effectLst/>
              </a:rPr>
              <a:t>本构曲线</a:t>
            </a:r>
            <a:r>
              <a:rPr lang="en-US" altLang="zh-CN" sz="1400" b="0" i="0" baseline="0">
                <a:effectLst/>
              </a:rPr>
              <a:t>(</a:t>
            </a:r>
            <a:r>
              <a:rPr lang="zh-CN" altLang="zh-CN" sz="1400" b="0" i="0" baseline="0">
                <a:effectLst/>
              </a:rPr>
              <a:t>弹性段省略</a:t>
            </a:r>
            <a:r>
              <a:rPr lang="en-US" altLang="zh-CN" sz="1400" b="0" i="0" baseline="0">
                <a:effectLst/>
              </a:rPr>
              <a:t>)</a:t>
            </a:r>
            <a:endParaRPr lang="zh-CN" altLang="zh-CN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1"/>
          <c:order val="0"/>
          <c:xVal>
            <c:numRef>
              <c:f>Sheet1!$D$56:$D$76</c:f>
              <c:numCache>
                <c:formatCode>General</c:formatCode>
                <c:ptCount val="21"/>
                <c:pt idx="0">
                  <c:v>7.3622731832780568E-5</c:v>
                </c:pt>
                <c:pt idx="1">
                  <c:v>8.8347278199336682E-5</c:v>
                </c:pt>
                <c:pt idx="2">
                  <c:v>1.030718245658928E-4</c:v>
                </c:pt>
                <c:pt idx="3">
                  <c:v>1.1779637093244891E-4</c:v>
                </c:pt>
                <c:pt idx="4">
                  <c:v>1.3252091729900502E-4</c:v>
                </c:pt>
                <c:pt idx="5">
                  <c:v>1.4724546366556114E-4</c:v>
                </c:pt>
                <c:pt idx="6">
                  <c:v>1.6197001003211725E-4</c:v>
                </c:pt>
                <c:pt idx="7">
                  <c:v>1.7669455639867336E-4</c:v>
                </c:pt>
                <c:pt idx="8">
                  <c:v>1.9141910276522948E-4</c:v>
                </c:pt>
                <c:pt idx="9">
                  <c:v>2.0614364913178559E-4</c:v>
                </c:pt>
                <c:pt idx="10">
                  <c:v>2.208681954983417E-4</c:v>
                </c:pt>
                <c:pt idx="11">
                  <c:v>2.3559274186489782E-4</c:v>
                </c:pt>
                <c:pt idx="12">
                  <c:v>2.503172882314539E-4</c:v>
                </c:pt>
                <c:pt idx="13">
                  <c:v>2.6504183459801005E-4</c:v>
                </c:pt>
                <c:pt idx="14">
                  <c:v>2.7976638096456613E-4</c:v>
                </c:pt>
                <c:pt idx="15">
                  <c:v>2.9449092733112227E-4</c:v>
                </c:pt>
                <c:pt idx="16">
                  <c:v>3.0921547369767841E-4</c:v>
                </c:pt>
                <c:pt idx="17">
                  <c:v>3.239400200642345E-4</c:v>
                </c:pt>
                <c:pt idx="18">
                  <c:v>3.3866456643079059E-4</c:v>
                </c:pt>
                <c:pt idx="19">
                  <c:v>3.5338911279734673E-4</c:v>
                </c:pt>
                <c:pt idx="20">
                  <c:v>3.6811365916390281E-4</c:v>
                </c:pt>
              </c:numCache>
            </c:numRef>
          </c:xVal>
          <c:yVal>
            <c:numRef>
              <c:f>Sheet1!$E$56:$E$76</c:f>
              <c:numCache>
                <c:formatCode>General</c:formatCode>
                <c:ptCount val="21"/>
                <c:pt idx="0">
                  <c:v>2.5399842482309296</c:v>
                </c:pt>
                <c:pt idx="1">
                  <c:v>2.2979156572718509</c:v>
                </c:pt>
                <c:pt idx="2">
                  <c:v>1.963856993729673</c:v>
                </c:pt>
                <c:pt idx="3">
                  <c:v>1.6805362044077772</c:v>
                </c:pt>
                <c:pt idx="4">
                  <c:v>1.4586411030373685</c:v>
                </c:pt>
                <c:pt idx="5">
                  <c:v>1.2860679737878125</c:v>
                </c:pt>
                <c:pt idx="6">
                  <c:v>1.1501333015368522</c:v>
                </c:pt>
                <c:pt idx="7">
                  <c:v>1.0411489734730326</c:v>
                </c:pt>
                <c:pt idx="8">
                  <c:v>0.95219736591639015</c:v>
                </c:pt>
                <c:pt idx="9">
                  <c:v>0.878387034319982</c:v>
                </c:pt>
                <c:pt idx="10">
                  <c:v>0.81622801957062774</c:v>
                </c:pt>
                <c:pt idx="11">
                  <c:v>0.76319157103859048</c:v>
                </c:pt>
                <c:pt idx="12">
                  <c:v>0.71741355411920726</c:v>
                </c:pt>
                <c:pt idx="13">
                  <c:v>0.6774960040843353</c:v>
                </c:pt>
                <c:pt idx="14">
                  <c:v>0.64237333089230364</c:v>
                </c:pt>
                <c:pt idx="15">
                  <c:v>0.61122089528072232</c:v>
                </c:pt>
                <c:pt idx="16">
                  <c:v>0.58339156030222539</c:v>
                </c:pt>
                <c:pt idx="17">
                  <c:v>0.55837094875542959</c:v>
                </c:pt>
                <c:pt idx="18">
                  <c:v>0.53574539419065781</c:v>
                </c:pt>
                <c:pt idx="19">
                  <c:v>0.51517863859843571</c:v>
                </c:pt>
                <c:pt idx="20">
                  <c:v>0.49639464912154446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47E-4F9E-BC93-7436AB57DA42}"/>
            </c:ext>
          </c:extLst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Sheet1!$D$56:$D$76</c:f>
              <c:numCache>
                <c:formatCode>General</c:formatCode>
                <c:ptCount val="21"/>
                <c:pt idx="0">
                  <c:v>7.3622731832780568E-5</c:v>
                </c:pt>
                <c:pt idx="1">
                  <c:v>8.8347278199336682E-5</c:v>
                </c:pt>
                <c:pt idx="2">
                  <c:v>1.030718245658928E-4</c:v>
                </c:pt>
                <c:pt idx="3">
                  <c:v>1.1779637093244891E-4</c:v>
                </c:pt>
                <c:pt idx="4">
                  <c:v>1.3252091729900502E-4</c:v>
                </c:pt>
                <c:pt idx="5">
                  <c:v>1.4724546366556114E-4</c:v>
                </c:pt>
                <c:pt idx="6">
                  <c:v>1.6197001003211725E-4</c:v>
                </c:pt>
                <c:pt idx="7">
                  <c:v>1.7669455639867336E-4</c:v>
                </c:pt>
                <c:pt idx="8">
                  <c:v>1.9141910276522948E-4</c:v>
                </c:pt>
                <c:pt idx="9">
                  <c:v>2.0614364913178559E-4</c:v>
                </c:pt>
                <c:pt idx="10">
                  <c:v>2.208681954983417E-4</c:v>
                </c:pt>
                <c:pt idx="11">
                  <c:v>2.3559274186489782E-4</c:v>
                </c:pt>
                <c:pt idx="12">
                  <c:v>2.503172882314539E-4</c:v>
                </c:pt>
                <c:pt idx="13">
                  <c:v>2.6504183459801005E-4</c:v>
                </c:pt>
                <c:pt idx="14">
                  <c:v>2.7976638096456613E-4</c:v>
                </c:pt>
                <c:pt idx="15">
                  <c:v>2.9449092733112227E-4</c:v>
                </c:pt>
                <c:pt idx="16">
                  <c:v>3.0921547369767841E-4</c:v>
                </c:pt>
                <c:pt idx="17">
                  <c:v>3.239400200642345E-4</c:v>
                </c:pt>
                <c:pt idx="18">
                  <c:v>3.3866456643079059E-4</c:v>
                </c:pt>
                <c:pt idx="19">
                  <c:v>3.5338911279734673E-4</c:v>
                </c:pt>
                <c:pt idx="20">
                  <c:v>3.6811365916390281E-4</c:v>
                </c:pt>
              </c:numCache>
            </c:numRef>
          </c:xVal>
          <c:yVal>
            <c:numRef>
              <c:f>Sheet1!$E$56:$E$76</c:f>
              <c:numCache>
                <c:formatCode>General</c:formatCode>
                <c:ptCount val="21"/>
                <c:pt idx="0">
                  <c:v>2.5399842482309296</c:v>
                </c:pt>
                <c:pt idx="1">
                  <c:v>2.2979156572718509</c:v>
                </c:pt>
                <c:pt idx="2">
                  <c:v>1.963856993729673</c:v>
                </c:pt>
                <c:pt idx="3">
                  <c:v>1.6805362044077772</c:v>
                </c:pt>
                <c:pt idx="4">
                  <c:v>1.4586411030373685</c:v>
                </c:pt>
                <c:pt idx="5">
                  <c:v>1.2860679737878125</c:v>
                </c:pt>
                <c:pt idx="6">
                  <c:v>1.1501333015368522</c:v>
                </c:pt>
                <c:pt idx="7">
                  <c:v>1.0411489734730326</c:v>
                </c:pt>
                <c:pt idx="8">
                  <c:v>0.95219736591639015</c:v>
                </c:pt>
                <c:pt idx="9">
                  <c:v>0.878387034319982</c:v>
                </c:pt>
                <c:pt idx="10">
                  <c:v>0.81622801957062774</c:v>
                </c:pt>
                <c:pt idx="11">
                  <c:v>0.76319157103859048</c:v>
                </c:pt>
                <c:pt idx="12">
                  <c:v>0.71741355411920726</c:v>
                </c:pt>
                <c:pt idx="13">
                  <c:v>0.6774960040843353</c:v>
                </c:pt>
                <c:pt idx="14">
                  <c:v>0.64237333089230364</c:v>
                </c:pt>
                <c:pt idx="15">
                  <c:v>0.61122089528072232</c:v>
                </c:pt>
                <c:pt idx="16">
                  <c:v>0.58339156030222539</c:v>
                </c:pt>
                <c:pt idx="17">
                  <c:v>0.55837094875542959</c:v>
                </c:pt>
                <c:pt idx="18">
                  <c:v>0.53574539419065781</c:v>
                </c:pt>
                <c:pt idx="19">
                  <c:v>0.51517863859843571</c:v>
                </c:pt>
                <c:pt idx="20">
                  <c:v>0.49639464912154446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47E-4F9E-BC93-7436AB57DA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0394992"/>
        <c:axId val="1920395824"/>
      </c:scatterChart>
      <c:valAx>
        <c:axId val="1920394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altLang="zh-CN" sz="1400" b="1" i="0" baseline="0">
                    <a:effectLst/>
                  </a:rPr>
                  <a:t>ε</a:t>
                </a:r>
                <a:endParaRPr lang="zh-CN" altLang="zh-CN" sz="800">
                  <a:effectLst/>
                </a:endParaRPr>
              </a:p>
            </c:rich>
          </c:tx>
          <c:layout>
            <c:manualLayout>
              <c:xMode val="edge"/>
              <c:yMode val="edge"/>
              <c:x val="0.85286986430192424"/>
              <c:y val="0.8515755265834791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20395824"/>
        <c:crosses val="autoZero"/>
        <c:crossBetween val="midCat"/>
      </c:valAx>
      <c:valAx>
        <c:axId val="192039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altLang="zh-CN" sz="1400" b="1" i="0" baseline="0">
                    <a:effectLst/>
                  </a:rPr>
                  <a:t>σ</a:t>
                </a:r>
                <a:endParaRPr lang="zh-CN" altLang="zh-CN" sz="800">
                  <a:effectLst/>
                </a:endParaRPr>
              </a:p>
            </c:rich>
          </c:tx>
          <c:layout>
            <c:manualLayout>
              <c:xMode val="edge"/>
              <c:yMode val="edge"/>
              <c:x val="1.5450373521904129E-2"/>
              <c:y val="0.2079771216660200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20394992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70483012813088"/>
          <c:y val="0.11162189176069189"/>
          <c:w val="0.80676208513758108"/>
          <c:h val="0.72923126988206943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Sheet1!$P$5</c:f>
              <c:strCache>
                <c:ptCount val="1"/>
                <c:pt idx="0">
                  <c:v>dc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Sheet1!$G$6:$G$52</c:f>
              <c:numCache>
                <c:formatCode>General</c:formatCode>
                <c:ptCount val="47"/>
                <c:pt idx="0">
                  <c:v>0</c:v>
                </c:pt>
                <c:pt idx="1">
                  <c:v>7.291315608972651E-5</c:v>
                </c:pt>
                <c:pt idx="2">
                  <c:v>8.6380825289555821E-5</c:v>
                </c:pt>
                <c:pt idx="3">
                  <c:v>1.1203285889191991E-4</c:v>
                </c:pt>
                <c:pt idx="4">
                  <c:v>1.7569396675856414E-4</c:v>
                </c:pt>
                <c:pt idx="5">
                  <c:v>4.6192825525815902E-4</c:v>
                </c:pt>
                <c:pt idx="6">
                  <c:v>7.0086956521739157E-4</c:v>
                </c:pt>
                <c:pt idx="7">
                  <c:v>8.7667192256654463E-4</c:v>
                </c:pt>
                <c:pt idx="8">
                  <c:v>1.0707416228191635E-3</c:v>
                </c:pt>
                <c:pt idx="9">
                  <c:v>1.275850234770413E-3</c:v>
                </c:pt>
                <c:pt idx="10">
                  <c:v>1.4864047976011993E-3</c:v>
                </c:pt>
                <c:pt idx="11">
                  <c:v>1.6985428907168041E-3</c:v>
                </c:pt>
                <c:pt idx="12">
                  <c:v>1.9098323689866097E-3</c:v>
                </c:pt>
                <c:pt idx="13">
                  <c:v>2.1188794052261375E-3</c:v>
                </c:pt>
                <c:pt idx="14">
                  <c:v>2.3249841310798609E-3</c:v>
                </c:pt>
                <c:pt idx="15">
                  <c:v>2.527882720472328E-3</c:v>
                </c:pt>
                <c:pt idx="16">
                  <c:v>2.7275703324808184E-3</c:v>
                </c:pt>
                <c:pt idx="17">
                  <c:v>2.9241861062088881E-3</c:v>
                </c:pt>
                <c:pt idx="18">
                  <c:v>3.1179414239749198E-3</c:v>
                </c:pt>
                <c:pt idx="19">
                  <c:v>3.3090767252464633E-3</c:v>
                </c:pt>
                <c:pt idx="20">
                  <c:v>3.4978365001014262E-3</c:v>
                </c:pt>
                <c:pt idx="21">
                  <c:v>3.684455559830704E-3</c:v>
                </c:pt>
                <c:pt idx="22">
                  <c:v>3.8691521457899776E-3</c:v>
                </c:pt>
                <c:pt idx="23">
                  <c:v>4.0521250853968217E-3</c:v>
                </c:pt>
                <c:pt idx="24">
                  <c:v>4.2335532691669423E-3</c:v>
                </c:pt>
                <c:pt idx="25">
                  <c:v>4.4135963966721696E-3</c:v>
                </c:pt>
                <c:pt idx="26">
                  <c:v>4.5923963599595555E-3</c:v>
                </c:pt>
                <c:pt idx="27">
                  <c:v>4.7700788928373853E-3</c:v>
                </c:pt>
                <c:pt idx="28">
                  <c:v>4.9467552735260279E-3</c:v>
                </c:pt>
                <c:pt idx="29">
                  <c:v>5.1225239646195946E-3</c:v>
                </c:pt>
                <c:pt idx="30">
                  <c:v>5.2974721320428403E-3</c:v>
                </c:pt>
                <c:pt idx="31">
                  <c:v>5.4716770186335403E-3</c:v>
                </c:pt>
                <c:pt idx="32">
                  <c:v>5.6452071673899736E-3</c:v>
                </c:pt>
                <c:pt idx="33">
                  <c:v>5.8181235000218864E-3</c:v>
                </c:pt>
                <c:pt idx="34">
                  <c:v>5.990480261764082E-3</c:v>
                </c:pt>
                <c:pt idx="35">
                  <c:v>6.162325845626376E-3</c:v>
                </c:pt>
                <c:pt idx="36">
                  <c:v>6.3337035096909374E-3</c:v>
                </c:pt>
                <c:pt idx="37">
                  <c:v>6.5046520005349944E-3</c:v>
                </c:pt>
                <c:pt idx="38">
                  <c:v>6.6752060948377778E-3</c:v>
                </c:pt>
                <c:pt idx="39">
                  <c:v>6.8453970700109879E-3</c:v>
                </c:pt>
                <c:pt idx="40">
                  <c:v>7.0152531134355092E-3</c:v>
                </c:pt>
                <c:pt idx="41">
                  <c:v>7.1847996786825975E-3</c:v>
                </c:pt>
                <c:pt idx="42">
                  <c:v>7.354059795990151E-3</c:v>
                </c:pt>
                <c:pt idx="43">
                  <c:v>7.5230543432716736E-3</c:v>
                </c:pt>
                <c:pt idx="44">
                  <c:v>7.6918022830605795E-3</c:v>
                </c:pt>
                <c:pt idx="45">
                  <c:v>7.8603208700299756E-3</c:v>
                </c:pt>
                <c:pt idx="46">
                  <c:v>8.0286258330688667E-3</c:v>
                </c:pt>
              </c:numCache>
            </c:numRef>
          </c:xVal>
          <c:yVal>
            <c:numRef>
              <c:f>Sheet1!$P$6:$P$52</c:f>
              <c:numCache>
                <c:formatCode>General</c:formatCode>
                <c:ptCount val="47"/>
                <c:pt idx="0">
                  <c:v>0</c:v>
                </c:pt>
                <c:pt idx="1">
                  <c:v>5.1436488434684291E-2</c:v>
                </c:pt>
                <c:pt idx="2">
                  <c:v>5.7877414729401E-2</c:v>
                </c:pt>
                <c:pt idx="3">
                  <c:v>6.9344652723189459E-2</c:v>
                </c:pt>
                <c:pt idx="4">
                  <c:v>9.4726906874120886E-2</c:v>
                </c:pt>
                <c:pt idx="5">
                  <c:v>0.18384380136279888</c:v>
                </c:pt>
                <c:pt idx="6">
                  <c:v>0.24326985720549921</c:v>
                </c:pt>
                <c:pt idx="7">
                  <c:v>0.28303420288593584</c:v>
                </c:pt>
                <c:pt idx="8">
                  <c:v>0.32477857546969535</c:v>
                </c:pt>
                <c:pt idx="9">
                  <c:v>0.36630355497158973</c:v>
                </c:pt>
                <c:pt idx="10">
                  <c:v>0.40618929710676499</c:v>
                </c:pt>
                <c:pt idx="11">
                  <c:v>0.44364093403834792</c:v>
                </c:pt>
                <c:pt idx="12">
                  <c:v>0.47830320845635599</c:v>
                </c:pt>
                <c:pt idx="13">
                  <c:v>0.51010183371079765</c:v>
                </c:pt>
                <c:pt idx="14">
                  <c:v>0.53912718713923524</c:v>
                </c:pt>
                <c:pt idx="15">
                  <c:v>0.56555655853968845</c:v>
                </c:pt>
                <c:pt idx="16">
                  <c:v>0.58960545919602958</c:v>
                </c:pt>
                <c:pt idx="17">
                  <c:v>0.61149879491757431</c:v>
                </c:pt>
                <c:pt idx="18">
                  <c:v>0.63145482274381659</c:v>
                </c:pt>
                <c:pt idx="19">
                  <c:v>0.64967698788250983</c:v>
                </c:pt>
                <c:pt idx="20">
                  <c:v>0.66635044221031048</c:v>
                </c:pt>
                <c:pt idx="21">
                  <c:v>0.68164123621248307</c:v>
                </c:pt>
                <c:pt idx="22">
                  <c:v>0.69569695853700975</c:v>
                </c:pt>
                <c:pt idx="23">
                  <c:v>0.70864809295191633</c:v>
                </c:pt>
                <c:pt idx="24">
                  <c:v>0.7206096689880841</c:v>
                </c:pt>
                <c:pt idx="25">
                  <c:v>0.73168296868225013</c:v>
                </c:pt>
                <c:pt idx="26">
                  <c:v>0.74195716305373371</c:v>
                </c:pt>
                <c:pt idx="27">
                  <c:v>0.75151081723712765</c:v>
                </c:pt>
                <c:pt idx="28">
                  <c:v>0.76041324064548599</c:v>
                </c:pt>
                <c:pt idx="29">
                  <c:v>0.76872567929956426</c:v>
                </c:pt>
                <c:pt idx="30">
                  <c:v>0.77650235833094738</c:v>
                </c:pt>
                <c:pt idx="31">
                  <c:v>0.78379138777299961</c:v>
                </c:pt>
                <c:pt idx="32">
                  <c:v>0.79063554657471857</c:v>
                </c:pt>
                <c:pt idx="33">
                  <c:v>0.79707295979013093</c:v>
                </c:pt>
                <c:pt idx="34">
                  <c:v>0.80313768298451416</c:v>
                </c:pt>
                <c:pt idx="35">
                  <c:v>0.80886020656656876</c:v>
                </c:pt>
                <c:pt idx="36">
                  <c:v>0.81426789129057497</c:v>
                </c:pt>
                <c:pt idx="37">
                  <c:v>0.81938534473097613</c:v>
                </c:pt>
                <c:pt idx="38">
                  <c:v>0.82423474719274203</c:v>
                </c:pt>
                <c:pt idx="39">
                  <c:v>0.82883613431842218</c:v>
                </c:pt>
                <c:pt idx="40">
                  <c:v>0.83320764259586932</c:v>
                </c:pt>
                <c:pt idx="41">
                  <c:v>0.83736572305449175</c:v>
                </c:pt>
                <c:pt idx="42">
                  <c:v>0.84132532765121004</c:v>
                </c:pt>
                <c:pt idx="43">
                  <c:v>0.84510007217594607</c:v>
                </c:pt>
                <c:pt idx="44">
                  <c:v>0.84870237893588008</c:v>
                </c:pt>
                <c:pt idx="45">
                  <c:v>0.85214360199398875</c:v>
                </c:pt>
                <c:pt idx="46">
                  <c:v>0.85543413732786666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A1-476C-BA85-890B6FCE0E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7988976"/>
        <c:axId val="707984056"/>
      </c:scatterChart>
      <c:valAx>
        <c:axId val="707988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altLang="zh-CN" sz="1800" b="1" i="0" baseline="0">
                    <a:effectLst/>
                  </a:rPr>
                  <a:t>ε</a:t>
                </a:r>
                <a:r>
                  <a:rPr lang="en-US" altLang="zh-CN" sz="1800" b="1" i="0" baseline="30000">
                    <a:effectLst/>
                  </a:rPr>
                  <a:t>in</a:t>
                </a:r>
                <a:endParaRPr lang="zh-CN" altLang="zh-CN" baseline="30000">
                  <a:effectLst/>
                </a:endParaRPr>
              </a:p>
            </c:rich>
          </c:tx>
          <c:layout>
            <c:manualLayout>
              <c:xMode val="edge"/>
              <c:yMode val="edge"/>
              <c:x val="0.855022723015609"/>
              <c:y val="0.893148288950327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7984056"/>
        <c:crosses val="autoZero"/>
        <c:crossBetween val="midCat"/>
      </c:valAx>
      <c:valAx>
        <c:axId val="707984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US" altLang="zh-CN" sz="18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  <a:latin typeface="+mn-lt"/>
                    <a:ea typeface="+mn-ea"/>
                    <a:cs typeface="+mn-cs"/>
                  </a:rPr>
                  <a:t>dc</a:t>
                </a:r>
              </a:p>
            </c:rich>
          </c:tx>
          <c:layout>
            <c:manualLayout>
              <c:xMode val="edge"/>
              <c:yMode val="edge"/>
              <c:x val="2.7491844807281417E-2"/>
              <c:y val="0.191321303000463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US" altLang="zh-CN" sz="1800" b="1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effectLst/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7988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23965223965227"/>
          <c:y val="6.0185185185185182E-2"/>
          <c:w val="0.78727745430100904"/>
          <c:h val="0.7540838377703338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Sheet1!$F$56:$F$76</c:f>
              <c:numCache>
                <c:formatCode>General</c:formatCode>
                <c:ptCount val="21"/>
                <c:pt idx="0">
                  <c:v>0</c:v>
                </c:pt>
                <c:pt idx="1">
                  <c:v>2.1741027263920716E-5</c:v>
                </c:pt>
                <c:pt idx="2">
                  <c:v>4.6148433443293579E-5</c:v>
                </c:pt>
                <c:pt idx="3">
                  <c:v>6.9085176601788701E-5</c:v>
                </c:pt>
                <c:pt idx="4">
                  <c:v>9.0241465037052315E-5</c:v>
                </c:pt>
                <c:pt idx="5">
                  <c:v>1.0996813109200135E-4</c:v>
                </c:pt>
                <c:pt idx="6">
                  <c:v>1.2863281288612153E-4</c:v>
                </c:pt>
                <c:pt idx="7">
                  <c:v>1.4651632528351301E-4</c:v>
                </c:pt>
                <c:pt idx="8">
                  <c:v>1.6381917911547904E-4</c:v>
                </c:pt>
                <c:pt idx="9">
                  <c:v>1.8068315538338032E-4</c:v>
                </c:pt>
                <c:pt idx="10">
                  <c:v>1.9720941232238148E-4</c:v>
                </c:pt>
                <c:pt idx="11">
                  <c:v>2.1347124705218504E-4</c:v>
                </c:pt>
                <c:pt idx="12">
                  <c:v>2.2952269245988269E-4</c:v>
                </c:pt>
                <c:pt idx="13">
                  <c:v>2.454042692622322E-4</c:v>
                </c:pt>
                <c:pt idx="14">
                  <c:v>2.6114686412710805E-4</c:v>
                </c:pt>
                <c:pt idx="15">
                  <c:v>2.7677437964182598E-4</c:v>
                </c:pt>
                <c:pt idx="16">
                  <c:v>2.9230557339906318E-4</c:v>
                </c:pt>
                <c:pt idx="17">
                  <c:v>3.077553548829177E-4</c:v>
                </c:pt>
                <c:pt idx="18">
                  <c:v>3.2313571442526428E-4</c:v>
                </c:pt>
                <c:pt idx="19">
                  <c:v>3.3845639863507325E-4</c:v>
                </c:pt>
                <c:pt idx="20">
                  <c:v>3.5372540846472764E-4</c:v>
                </c:pt>
              </c:numCache>
            </c:numRef>
          </c:xVal>
          <c:yVal>
            <c:numRef>
              <c:f>Sheet1!$P$56:$P$76</c:f>
              <c:numCache>
                <c:formatCode>General</c:formatCode>
                <c:ptCount val="21"/>
                <c:pt idx="0">
                  <c:v>0</c:v>
                </c:pt>
                <c:pt idx="1">
                  <c:v>0.13171778104070653</c:v>
                </c:pt>
                <c:pt idx="2">
                  <c:v>0.25685185113831266</c:v>
                </c:pt>
                <c:pt idx="3">
                  <c:v>0.35694453483988398</c:v>
                </c:pt>
                <c:pt idx="4">
                  <c:v>0.43516388210636092</c:v>
                </c:pt>
                <c:pt idx="5">
                  <c:v>0.4968453945733724</c:v>
                </c:pt>
                <c:pt idx="6">
                  <c:v>0.54632250414821715</c:v>
                </c:pt>
                <c:pt idx="7">
                  <c:v>0.58672864409388792</c:v>
                </c:pt>
                <c:pt idx="8">
                  <c:v>0.62028189729597638</c:v>
                </c:pt>
                <c:pt idx="9">
                  <c:v>0.64856223286338932</c:v>
                </c:pt>
                <c:pt idx="10">
                  <c:v>0.67271235543180274</c:v>
                </c:pt>
                <c:pt idx="11">
                  <c:v>0.69357352746635792</c:v>
                </c:pt>
                <c:pt idx="12">
                  <c:v>0.71177621401468061</c:v>
                </c:pt>
                <c:pt idx="13">
                  <c:v>0.7278009488516195</c:v>
                </c:pt>
                <c:pt idx="14">
                  <c:v>0.74201976077258402</c:v>
                </c:pt>
                <c:pt idx="15">
                  <c:v>0.75472482796297635</c:v>
                </c:pt>
                <c:pt idx="16">
                  <c:v>0.76614863235343089</c:v>
                </c:pt>
                <c:pt idx="17">
                  <c:v>0.77647836922115787</c:v>
                </c:pt>
                <c:pt idx="18">
                  <c:v>0.785866411268621</c:v>
                </c:pt>
                <c:pt idx="19">
                  <c:v>0.79443801953541482</c:v>
                </c:pt>
                <c:pt idx="20">
                  <c:v>0.80229710361728535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BC-488D-B4DC-68AE532741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9267704"/>
        <c:axId val="769270000"/>
      </c:scatterChart>
      <c:valAx>
        <c:axId val="769267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altLang="zh-CN" sz="1800" b="1" i="0" baseline="0">
                    <a:effectLst/>
                  </a:rPr>
                  <a:t>ε</a:t>
                </a:r>
                <a:r>
                  <a:rPr lang="en-US" altLang="zh-CN" sz="1800" b="1" i="0" baseline="30000">
                    <a:effectLst/>
                  </a:rPr>
                  <a:t>ck</a:t>
                </a:r>
                <a:endParaRPr lang="zh-CN" altLang="zh-CN" baseline="30000">
                  <a:effectLst/>
                </a:endParaRPr>
              </a:p>
            </c:rich>
          </c:tx>
          <c:layout>
            <c:manualLayout>
              <c:xMode val="edge"/>
              <c:yMode val="edge"/>
              <c:x val="0.86039732703875582"/>
              <c:y val="0.889295136466615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9270000"/>
        <c:crosses val="autoZero"/>
        <c:crossBetween val="midCat"/>
      </c:valAx>
      <c:valAx>
        <c:axId val="76927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 b="1" i="0" baseline="0">
                    <a:effectLst/>
                  </a:rPr>
                  <a:t>dt</a:t>
                </a:r>
                <a:endParaRPr lang="zh-CN" altLang="zh-CN">
                  <a:effectLst/>
                </a:endParaRPr>
              </a:p>
            </c:rich>
          </c:tx>
          <c:layout>
            <c:manualLayout>
              <c:xMode val="edge"/>
              <c:yMode val="edge"/>
              <c:x val="1.8218804528653303E-2"/>
              <c:y val="0.115861498972406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9267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129540</xdr:colOff>
      <xdr:row>4</xdr:row>
      <xdr:rowOff>53340</xdr:rowOff>
    </xdr:from>
    <xdr:to>
      <xdr:col>13</xdr:col>
      <xdr:colOff>681318</xdr:colOff>
      <xdr:row>18</xdr:row>
      <xdr:rowOff>129987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129540</xdr:colOff>
      <xdr:row>19</xdr:row>
      <xdr:rowOff>22859</xdr:rowOff>
    </xdr:from>
    <xdr:to>
      <xdr:col>13</xdr:col>
      <xdr:colOff>653145</xdr:colOff>
      <xdr:row>33</xdr:row>
      <xdr:rowOff>153680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84044</xdr:colOff>
      <xdr:row>34</xdr:row>
      <xdr:rowOff>113177</xdr:rowOff>
    </xdr:from>
    <xdr:to>
      <xdr:col>13</xdr:col>
      <xdr:colOff>627530</xdr:colOff>
      <xdr:row>51</xdr:row>
      <xdr:rowOff>33618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49F71F7E-8F56-EB58-E0DB-37ECD0019C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190499</xdr:colOff>
      <xdr:row>53</xdr:row>
      <xdr:rowOff>57149</xdr:rowOff>
    </xdr:from>
    <xdr:to>
      <xdr:col>13</xdr:col>
      <xdr:colOff>683558</xdr:colOff>
      <xdr:row>70</xdr:row>
      <xdr:rowOff>44823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C95D15B9-1952-66AA-4566-BF1D5F5120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11"/>
  <sheetViews>
    <sheetView tabSelected="1" zoomScaleNormal="100" workbookViewId="0">
      <selection activeCell="Y9" sqref="Y9"/>
    </sheetView>
  </sheetViews>
  <sheetFormatPr defaultRowHeight="14.25" x14ac:dyDescent="0.2"/>
  <cols>
    <col min="1" max="1" width="15.5" customWidth="1"/>
    <col min="2" max="2" width="13.75" customWidth="1"/>
    <col min="3" max="3" width="18.25" customWidth="1"/>
    <col min="4" max="4" width="17.875" customWidth="1"/>
    <col min="5" max="5" width="12" customWidth="1"/>
    <col min="7" max="7" width="8.625" customWidth="1"/>
    <col min="10" max="10" width="11.75" customWidth="1"/>
    <col min="11" max="14" width="10" customWidth="1"/>
    <col min="15" max="15" width="8.875"/>
    <col min="16" max="16" width="10.5" customWidth="1"/>
    <col min="17" max="17" width="10" customWidth="1"/>
    <col min="18" max="19" width="9.5" customWidth="1"/>
  </cols>
  <sheetData>
    <row r="1" spans="1:19" x14ac:dyDescent="0.2">
      <c r="A1" s="37" t="s">
        <v>7</v>
      </c>
      <c r="B1" s="38"/>
      <c r="C1" s="38"/>
      <c r="D1" s="38"/>
      <c r="E1" s="38"/>
      <c r="F1" s="38"/>
      <c r="G1" s="38"/>
      <c r="H1" s="39"/>
      <c r="I1" s="39"/>
      <c r="J1" s="39"/>
      <c r="K1" s="39"/>
      <c r="L1" s="40"/>
      <c r="M1" s="40"/>
      <c r="N1" s="41"/>
      <c r="O1" s="25" t="s">
        <v>25</v>
      </c>
      <c r="P1" s="28" t="s">
        <v>26</v>
      </c>
      <c r="Q1" s="29" t="s">
        <v>27</v>
      </c>
      <c r="R1" s="30" t="s">
        <v>31</v>
      </c>
      <c r="S1" s="30" t="s">
        <v>32</v>
      </c>
    </row>
    <row r="2" spans="1:19" ht="52.9" customHeight="1" x14ac:dyDescent="0.2">
      <c r="A2" s="13" t="s">
        <v>4</v>
      </c>
      <c r="B2" s="13" t="s">
        <v>0</v>
      </c>
      <c r="C2" s="15" t="s">
        <v>2</v>
      </c>
      <c r="D2" s="15" t="s">
        <v>1</v>
      </c>
      <c r="E2" s="13" t="s">
        <v>3</v>
      </c>
      <c r="F2" s="13" t="s">
        <v>5</v>
      </c>
      <c r="G2" s="13" t="s">
        <v>6</v>
      </c>
      <c r="H2" s="17" t="s">
        <v>8</v>
      </c>
      <c r="I2" s="16" t="s">
        <v>9</v>
      </c>
      <c r="J2" s="15" t="s">
        <v>10</v>
      </c>
      <c r="K2" s="17" t="s">
        <v>17</v>
      </c>
      <c r="L2" s="42" t="s">
        <v>35</v>
      </c>
      <c r="M2" s="44" t="s">
        <v>36</v>
      </c>
      <c r="N2" s="45" t="s">
        <v>37</v>
      </c>
      <c r="O2" s="26"/>
      <c r="P2" s="28"/>
      <c r="Q2" s="29"/>
      <c r="R2" s="30"/>
      <c r="S2" s="31"/>
    </row>
    <row r="3" spans="1:19" x14ac:dyDescent="0.2">
      <c r="A3" s="14">
        <v>32.4</v>
      </c>
      <c r="B3" s="14">
        <v>1.64E-3</v>
      </c>
      <c r="C3" s="16">
        <f>0.375*$A$3^0.55</f>
        <v>2.5399842482309296</v>
      </c>
      <c r="D3" s="16">
        <f>$C$3/$E$3</f>
        <v>7.3622731832780568E-5</v>
      </c>
      <c r="E3" s="14">
        <v>34500</v>
      </c>
      <c r="F3" s="14">
        <v>1.4</v>
      </c>
      <c r="G3" s="14">
        <v>1.95</v>
      </c>
      <c r="H3" s="16">
        <f>$A$3/$E$3/$B$3</f>
        <v>0.57264050901378571</v>
      </c>
      <c r="I3" s="16">
        <f>$E$3*$B$3/($E$3*$B$3-$A$3)</f>
        <v>2.3399503722084365</v>
      </c>
      <c r="J3" s="16">
        <f>0.6*$A$3</f>
        <v>19.439999999999998</v>
      </c>
      <c r="K3" s="16">
        <f>$C$3/$E$3/$D$3</f>
        <v>1</v>
      </c>
      <c r="L3" s="43"/>
      <c r="M3" s="43"/>
      <c r="N3" s="46"/>
      <c r="O3" s="27"/>
      <c r="P3" s="28"/>
      <c r="Q3" s="29"/>
      <c r="R3" s="30"/>
      <c r="S3" s="31"/>
    </row>
    <row r="4" spans="1:19" x14ac:dyDescent="0.2">
      <c r="A4" s="32" t="s">
        <v>38</v>
      </c>
      <c r="B4" s="32"/>
      <c r="C4" s="32"/>
      <c r="D4" s="32"/>
      <c r="E4" s="32"/>
      <c r="F4" s="32"/>
      <c r="G4" s="32"/>
      <c r="H4" s="33"/>
      <c r="I4" s="34" t="s">
        <v>34</v>
      </c>
      <c r="J4" s="35"/>
      <c r="K4" s="35"/>
      <c r="L4" s="35"/>
      <c r="M4" s="35"/>
      <c r="N4" s="36"/>
      <c r="O4" s="27"/>
      <c r="P4" s="28"/>
      <c r="Q4" s="29"/>
      <c r="R4" s="4">
        <v>0.6</v>
      </c>
      <c r="S4" s="12">
        <v>0.5</v>
      </c>
    </row>
    <row r="5" spans="1:19" ht="18" x14ac:dyDescent="0.3">
      <c r="A5" s="5" t="s">
        <v>16</v>
      </c>
      <c r="B5" s="6" t="s">
        <v>18</v>
      </c>
      <c r="C5" s="6" t="s">
        <v>11</v>
      </c>
      <c r="D5" s="6" t="s">
        <v>12</v>
      </c>
      <c r="E5" s="6" t="s">
        <v>13</v>
      </c>
      <c r="F5" s="5" t="s">
        <v>15</v>
      </c>
      <c r="G5" s="19" t="s">
        <v>14</v>
      </c>
      <c r="H5" s="18"/>
      <c r="I5" s="1"/>
      <c r="J5" s="1"/>
      <c r="K5" s="1"/>
      <c r="L5" s="1"/>
      <c r="M5" s="1"/>
      <c r="N5" s="1"/>
      <c r="O5" s="7"/>
      <c r="P5" s="8" t="s">
        <v>28</v>
      </c>
      <c r="Q5" s="9" t="s">
        <v>30</v>
      </c>
      <c r="R5" s="20" t="s">
        <v>39</v>
      </c>
      <c r="S5" s="21" t="s">
        <v>40</v>
      </c>
    </row>
    <row r="6" spans="1:19" x14ac:dyDescent="0.2">
      <c r="A6" s="3">
        <f>$J$3/$E$3</f>
        <v>5.6347826086956517E-4</v>
      </c>
      <c r="B6" s="3">
        <f>A6/$B$3</f>
        <v>0.34358430540827145</v>
      </c>
      <c r="C6" s="3">
        <f>B6^$I$3</f>
        <v>8.2099590044124066E-2</v>
      </c>
      <c r="D6" s="3">
        <f>1-($H$3*$I$3/($I$3-1+C6))</f>
        <v>5.7733266919874238E-2</v>
      </c>
      <c r="E6" s="3">
        <f>(B6-1)^2</f>
        <v>0.43088156410634143</v>
      </c>
      <c r="F6" s="3">
        <f>$J$3</f>
        <v>19.439999999999998</v>
      </c>
      <c r="G6" s="3">
        <f>A6-F6/$E$3</f>
        <v>0</v>
      </c>
      <c r="H6" s="1"/>
      <c r="I6" s="1"/>
      <c r="J6" s="1"/>
      <c r="K6" s="1"/>
      <c r="L6" s="1"/>
      <c r="M6" s="1"/>
      <c r="N6" s="1"/>
      <c r="O6" s="7"/>
      <c r="P6" s="8">
        <f t="shared" ref="P6:P52" si="0">1-(F6/$E$3/A6)^0.5</f>
        <v>0</v>
      </c>
      <c r="Q6" s="9">
        <f t="shared" ref="Q6:Q52" si="1">(1-$R$4)*G6*$E$3/(F6+(1-$R$4)*G6*$E$3)</f>
        <v>0</v>
      </c>
      <c r="R6" s="22">
        <f>G6-(P6/(1-P6)*F6/$E$3)</f>
        <v>0</v>
      </c>
      <c r="S6" s="23">
        <f>G6-(Q6/(1-Q6)*F6/$E$3)</f>
        <v>0</v>
      </c>
    </row>
    <row r="7" spans="1:19" x14ac:dyDescent="0.2">
      <c r="A7" s="3">
        <f>A6+$B$3/10</f>
        <v>7.2747826086956514E-4</v>
      </c>
      <c r="B7" s="3">
        <f>A7/$B$3</f>
        <v>0.44358430540827143</v>
      </c>
      <c r="C7" s="3">
        <f t="shared" ref="C7:C52" si="2">B7^$I$3</f>
        <v>0.14925942420071697</v>
      </c>
      <c r="D7" s="3">
        <f t="shared" ref="D7:D12" si="3">1-($H$3*$I$3/($I$3-1+C7))</f>
        <v>0.10022726452687714</v>
      </c>
      <c r="E7" s="3">
        <f t="shared" ref="E7:E52" si="4">(B7-1)^2</f>
        <v>0.30959842518799574</v>
      </c>
      <c r="F7" s="3">
        <f>(1-D7)*$E$3*A7</f>
        <v>22.582496114904433</v>
      </c>
      <c r="G7" s="3">
        <f t="shared" ref="G7:G52" si="5">A7-F7/$E$3</f>
        <v>7.291315608972651E-5</v>
      </c>
      <c r="H7" s="1"/>
      <c r="I7" s="1"/>
      <c r="J7" s="1"/>
      <c r="K7" s="1"/>
      <c r="L7" s="1"/>
      <c r="M7" s="1"/>
      <c r="N7" s="1"/>
      <c r="O7" s="7"/>
      <c r="P7" s="8">
        <f t="shared" si="0"/>
        <v>5.1436488434684291E-2</v>
      </c>
      <c r="Q7" s="9">
        <f t="shared" si="1"/>
        <v>4.2656087595840893E-2</v>
      </c>
      <c r="R7" s="22">
        <f t="shared" ref="R7:R52" si="6">G7-(P7/(1-P7)*F7/$E$3)</f>
        <v>3.7418927151701679E-5</v>
      </c>
      <c r="S7" s="23">
        <f t="shared" ref="S7:S52" si="7">G7-(Q7/(1-Q7)*F7/$E$3)</f>
        <v>4.3747893653835895E-5</v>
      </c>
    </row>
    <row r="8" spans="1:19" x14ac:dyDescent="0.2">
      <c r="A8" s="3">
        <f>A6+$B$3/8</f>
        <v>7.6847826086956516E-4</v>
      </c>
      <c r="B8" s="3">
        <f t="shared" ref="B8:B12" si="8">A8/$B$3</f>
        <v>0.46858430540827145</v>
      </c>
      <c r="C8" s="3">
        <f t="shared" si="2"/>
        <v>0.16969132701692358</v>
      </c>
      <c r="D8" s="3">
        <f t="shared" si="3"/>
        <v>0.11240503432304305</v>
      </c>
      <c r="E8" s="3">
        <f t="shared" si="4"/>
        <v>0.28240264045840929</v>
      </c>
      <c r="F8" s="3">
        <f t="shared" ref="F8:F52" si="9">(1-D8)*$E$3*A8</f>
        <v>23.532361527510322</v>
      </c>
      <c r="G8" s="3">
        <f t="shared" si="5"/>
        <v>8.6380825289555821E-5</v>
      </c>
      <c r="H8" s="1"/>
      <c r="I8" s="1"/>
      <c r="J8" s="1"/>
      <c r="K8" s="1"/>
      <c r="L8" s="1"/>
      <c r="M8" s="1"/>
      <c r="N8" s="1"/>
      <c r="O8" s="7"/>
      <c r="P8" s="8">
        <f t="shared" si="0"/>
        <v>5.7877414729401E-2</v>
      </c>
      <c r="Q8" s="9">
        <f t="shared" si="1"/>
        <v>4.8213690661398197E-2</v>
      </c>
      <c r="R8" s="22">
        <f t="shared" si="6"/>
        <v>4.4477535014876654E-5</v>
      </c>
      <c r="S8" s="23">
        <f t="shared" si="7"/>
        <v>5.1828495173733491E-5</v>
      </c>
    </row>
    <row r="9" spans="1:19" x14ac:dyDescent="0.2">
      <c r="A9" s="3">
        <f>A6+$B$3/6</f>
        <v>8.368115942028985E-4</v>
      </c>
      <c r="B9" s="3">
        <f t="shared" si="8"/>
        <v>0.51025097207493808</v>
      </c>
      <c r="C9" s="3">
        <f t="shared" si="2"/>
        <v>0.20712317243605707</v>
      </c>
      <c r="D9" s="3">
        <f t="shared" si="3"/>
        <v>0.13388062458507921</v>
      </c>
      <c r="E9" s="3">
        <f t="shared" si="4"/>
        <v>0.23985411035354309</v>
      </c>
      <c r="F9" s="3">
        <f t="shared" si="9"/>
        <v>25.004866368228761</v>
      </c>
      <c r="G9" s="3">
        <f t="shared" si="5"/>
        <v>1.1203285889191991E-4</v>
      </c>
      <c r="H9" s="1"/>
      <c r="I9" s="1"/>
      <c r="J9" s="1"/>
      <c r="K9" s="1"/>
      <c r="L9" s="1"/>
      <c r="M9" s="1"/>
      <c r="N9" s="1"/>
      <c r="O9" s="7"/>
      <c r="P9" s="8">
        <f t="shared" si="0"/>
        <v>6.9344652723189459E-2</v>
      </c>
      <c r="Q9" s="9">
        <f t="shared" si="1"/>
        <v>5.8229751102232004E-2</v>
      </c>
      <c r="R9" s="22">
        <f t="shared" si="6"/>
        <v>5.8028409394738576E-5</v>
      </c>
      <c r="S9" s="23">
        <f t="shared" si="7"/>
        <v>6.7219715335151934E-5</v>
      </c>
    </row>
    <row r="10" spans="1:19" x14ac:dyDescent="0.2">
      <c r="A10" s="3">
        <f>A6+$B$3/4</f>
        <v>9.7347826086956516E-4</v>
      </c>
      <c r="B10" s="3">
        <f t="shared" si="8"/>
        <v>0.59358430540827145</v>
      </c>
      <c r="C10" s="3">
        <f t="shared" si="2"/>
        <v>0.29509379651958761</v>
      </c>
      <c r="D10" s="3">
        <f t="shared" si="3"/>
        <v>0.18048062686230348</v>
      </c>
      <c r="E10" s="3">
        <f t="shared" si="4"/>
        <v>0.16517371681047718</v>
      </c>
      <c r="F10" s="3">
        <f t="shared" si="9"/>
        <v>27.523558146829536</v>
      </c>
      <c r="G10" s="3">
        <f t="shared" si="5"/>
        <v>1.7569396675856414E-4</v>
      </c>
      <c r="H10" s="1"/>
      <c r="I10" s="1"/>
      <c r="J10" s="1"/>
      <c r="K10" s="1"/>
      <c r="L10" s="1"/>
      <c r="M10" s="1"/>
      <c r="N10" s="1"/>
      <c r="O10" s="7"/>
      <c r="P10" s="8">
        <f t="shared" si="0"/>
        <v>9.4726906874120886E-2</v>
      </c>
      <c r="Q10" s="9">
        <f t="shared" si="1"/>
        <v>8.0959189957161032E-2</v>
      </c>
      <c r="R10" s="22">
        <f t="shared" si="6"/>
        <v>9.2214584561372569E-5</v>
      </c>
      <c r="S10" s="23">
        <f t="shared" si="7"/>
        <v>1.0541638005513848E-4</v>
      </c>
    </row>
    <row r="11" spans="1:19" x14ac:dyDescent="0.2">
      <c r="A11" s="3">
        <f>A6+$B$3/2</f>
        <v>1.3834782608695652E-3</v>
      </c>
      <c r="B11" s="3">
        <f t="shared" si="8"/>
        <v>0.84358430540827145</v>
      </c>
      <c r="C11" s="3">
        <f t="shared" si="2"/>
        <v>0.67165203602392887</v>
      </c>
      <c r="D11" s="3">
        <f t="shared" si="3"/>
        <v>0.3338890594260735</v>
      </c>
      <c r="E11" s="3">
        <f t="shared" si="4"/>
        <v>2.4465869514612899E-2</v>
      </c>
      <c r="F11" s="3">
        <f t="shared" si="9"/>
        <v>31.793475193593512</v>
      </c>
      <c r="G11" s="3">
        <f t="shared" si="5"/>
        <v>4.6192825525815902E-4</v>
      </c>
      <c r="H11" s="1"/>
      <c r="I11" s="1"/>
      <c r="J11" s="1"/>
      <c r="K11" s="1"/>
      <c r="L11" s="1"/>
      <c r="M11" s="1"/>
      <c r="N11" s="1"/>
      <c r="O11" s="7"/>
      <c r="P11" s="8">
        <f t="shared" si="0"/>
        <v>0.18384380136279888</v>
      </c>
      <c r="Q11" s="9">
        <f t="shared" si="1"/>
        <v>0.16701414029975259</v>
      </c>
      <c r="R11" s="22">
        <f t="shared" si="6"/>
        <v>2.5434390258105474E-4</v>
      </c>
      <c r="S11" s="23">
        <f t="shared" si="7"/>
        <v>2.7715695315489537E-4</v>
      </c>
    </row>
    <row r="12" spans="1:19" x14ac:dyDescent="0.2">
      <c r="A12" s="8">
        <f>$B$3</f>
        <v>1.64E-3</v>
      </c>
      <c r="B12" s="8">
        <f t="shared" si="8"/>
        <v>1</v>
      </c>
      <c r="C12" s="8">
        <f t="shared" si="2"/>
        <v>1</v>
      </c>
      <c r="D12" s="8">
        <f t="shared" si="3"/>
        <v>0.42735949098621429</v>
      </c>
      <c r="E12" s="8">
        <f t="shared" si="4"/>
        <v>0</v>
      </c>
      <c r="F12" s="8">
        <f t="shared" si="9"/>
        <v>32.399999999999991</v>
      </c>
      <c r="G12" s="8">
        <f t="shared" si="5"/>
        <v>7.0086956521739157E-4</v>
      </c>
      <c r="H12" s="1"/>
      <c r="I12" s="1"/>
      <c r="J12" s="1"/>
      <c r="K12" s="1"/>
      <c r="L12" s="1"/>
      <c r="M12" s="1"/>
      <c r="N12" s="1"/>
      <c r="O12" s="7"/>
      <c r="P12" s="8">
        <f t="shared" si="0"/>
        <v>0.24326985720549921</v>
      </c>
      <c r="Q12" s="9">
        <f t="shared" si="1"/>
        <v>0.22989161437535666</v>
      </c>
      <c r="R12" s="22">
        <f t="shared" si="6"/>
        <v>3.989625658170185E-4</v>
      </c>
      <c r="S12" s="23">
        <f t="shared" si="7"/>
        <v>4.2052173913043495E-4</v>
      </c>
    </row>
    <row r="13" spans="1:19" x14ac:dyDescent="0.2">
      <c r="A13" s="3">
        <f>$B$3*B13</f>
        <v>1.804E-3</v>
      </c>
      <c r="B13" s="3">
        <v>1.1000000000000001</v>
      </c>
      <c r="C13" s="3">
        <f t="shared" si="2"/>
        <v>1.2498469336152092</v>
      </c>
      <c r="D13" s="3">
        <f>1-$H$3/($F$3*E13+B13)</f>
        <v>0.48596004576859453</v>
      </c>
      <c r="E13" s="3">
        <f t="shared" si="4"/>
        <v>1.0000000000000018E-2</v>
      </c>
      <c r="F13" s="3">
        <f t="shared" si="9"/>
        <v>31.992818671454213</v>
      </c>
      <c r="G13" s="3">
        <f t="shared" si="5"/>
        <v>8.7667192256654463E-4</v>
      </c>
      <c r="H13" s="1"/>
      <c r="I13" s="1"/>
      <c r="J13" s="1"/>
      <c r="K13" s="1"/>
      <c r="L13" s="1"/>
      <c r="M13" s="1"/>
      <c r="N13" s="1"/>
      <c r="O13" s="7"/>
      <c r="P13" s="8">
        <f t="shared" si="0"/>
        <v>0.28303420288593584</v>
      </c>
      <c r="Q13" s="9">
        <f t="shared" si="1"/>
        <v>0.27438938523043793</v>
      </c>
      <c r="R13" s="22">
        <f t="shared" si="6"/>
        <v>5.1059370200622826E-4</v>
      </c>
      <c r="S13" s="23">
        <f t="shared" si="7"/>
        <v>5.2600315353992669E-4</v>
      </c>
    </row>
    <row r="14" spans="1:19" x14ac:dyDescent="0.2">
      <c r="A14" s="3">
        <f t="shared" ref="A14:A52" si="10">$B$3*B14</f>
        <v>1.9679999999999997E-3</v>
      </c>
      <c r="B14" s="3">
        <v>1.2</v>
      </c>
      <c r="C14" s="3">
        <f t="shared" si="2"/>
        <v>1.5320755652560287</v>
      </c>
      <c r="D14" s="3">
        <f t="shared" ref="D14:D52" si="11">1-$H$3/($F$3*E14+B14)</f>
        <v>0.5440760278552661</v>
      </c>
      <c r="E14" s="3">
        <f t="shared" si="4"/>
        <v>3.999999999999998E-2</v>
      </c>
      <c r="F14" s="3">
        <f t="shared" si="9"/>
        <v>30.955414012738849</v>
      </c>
      <c r="G14" s="3">
        <f t="shared" si="5"/>
        <v>1.0707416228191635E-3</v>
      </c>
      <c r="H14" s="1"/>
      <c r="I14" s="1"/>
      <c r="J14" s="1"/>
      <c r="K14" s="1"/>
      <c r="L14" s="1"/>
      <c r="M14" s="1"/>
      <c r="N14" s="1"/>
      <c r="O14" s="7"/>
      <c r="P14" s="8">
        <f t="shared" si="0"/>
        <v>0.32477857546969535</v>
      </c>
      <c r="Q14" s="9">
        <f t="shared" si="1"/>
        <v>0.32310740831364493</v>
      </c>
      <c r="R14" s="22">
        <f t="shared" si="6"/>
        <v>6.3916423652436022E-4</v>
      </c>
      <c r="S14" s="23">
        <f t="shared" si="7"/>
        <v>6.4244497369149813E-4</v>
      </c>
    </row>
    <row r="15" spans="1:19" x14ac:dyDescent="0.2">
      <c r="A15" s="3">
        <f t="shared" si="10"/>
        <v>2.1320000000000002E-3</v>
      </c>
      <c r="B15" s="3">
        <v>1.3</v>
      </c>
      <c r="C15" s="3">
        <f t="shared" si="2"/>
        <v>1.8476588631097999</v>
      </c>
      <c r="D15" s="3">
        <f t="shared" si="11"/>
        <v>0.59842881555835503</v>
      </c>
      <c r="E15" s="3">
        <f t="shared" si="4"/>
        <v>9.0000000000000024E-2</v>
      </c>
      <c r="F15" s="3">
        <f t="shared" si="9"/>
        <v>29.537166900420758</v>
      </c>
      <c r="G15" s="3">
        <f t="shared" si="5"/>
        <v>1.275850234770413E-3</v>
      </c>
      <c r="H15" s="1"/>
      <c r="I15" s="1"/>
      <c r="J15" s="1"/>
      <c r="K15" s="1"/>
      <c r="L15" s="1"/>
      <c r="M15" s="1"/>
      <c r="N15" s="1"/>
      <c r="O15" s="7"/>
      <c r="P15" s="8">
        <f t="shared" si="0"/>
        <v>0.36630355497158973</v>
      </c>
      <c r="Q15" s="9">
        <f t="shared" si="1"/>
        <v>0.37346789695913807</v>
      </c>
      <c r="R15" s="22">
        <f t="shared" si="6"/>
        <v>7.8095917919942951E-4</v>
      </c>
      <c r="S15" s="23">
        <f t="shared" si="7"/>
        <v>7.6551014086224771E-4</v>
      </c>
    </row>
    <row r="16" spans="1:19" x14ac:dyDescent="0.2">
      <c r="A16" s="3">
        <f t="shared" si="10"/>
        <v>2.2959999999999999E-3</v>
      </c>
      <c r="B16" s="3">
        <v>1.4</v>
      </c>
      <c r="C16" s="3">
        <f t="shared" si="2"/>
        <v>2.1975175465415142</v>
      </c>
      <c r="D16" s="3">
        <f t="shared" si="11"/>
        <v>0.64738884912944217</v>
      </c>
      <c r="E16" s="3">
        <f t="shared" si="4"/>
        <v>0.15999999999999992</v>
      </c>
      <c r="F16" s="3">
        <f t="shared" si="9"/>
        <v>27.931034482758626</v>
      </c>
      <c r="G16" s="3">
        <f t="shared" si="5"/>
        <v>1.4864047976011993E-3</v>
      </c>
      <c r="H16" s="1"/>
      <c r="I16" s="1"/>
      <c r="J16" s="1"/>
      <c r="K16" s="1"/>
      <c r="L16" s="1"/>
      <c r="M16" s="1"/>
      <c r="N16" s="1"/>
      <c r="O16" s="7"/>
      <c r="P16" s="8">
        <f t="shared" si="0"/>
        <v>0.40618929710676499</v>
      </c>
      <c r="Q16" s="9">
        <f t="shared" si="1"/>
        <v>0.42342976434933827</v>
      </c>
      <c r="R16" s="22">
        <f t="shared" si="6"/>
        <v>9.326106261571325E-4</v>
      </c>
      <c r="S16" s="23">
        <f t="shared" si="7"/>
        <v>8.9184287856071951E-4</v>
      </c>
    </row>
    <row r="17" spans="1:19" x14ac:dyDescent="0.2">
      <c r="A17" s="3">
        <f t="shared" si="10"/>
        <v>2.4599999999999999E-3</v>
      </c>
      <c r="B17" s="3">
        <v>1.5</v>
      </c>
      <c r="C17" s="3">
        <f t="shared" si="2"/>
        <v>2.5825266221576051</v>
      </c>
      <c r="D17" s="3">
        <f t="shared" si="11"/>
        <v>0.69046458972227809</v>
      </c>
      <c r="E17" s="3">
        <f t="shared" si="4"/>
        <v>0.25</v>
      </c>
      <c r="F17" s="3">
        <f t="shared" si="9"/>
        <v>26.27027027027026</v>
      </c>
      <c r="G17" s="3">
        <f t="shared" si="5"/>
        <v>1.6985428907168041E-3</v>
      </c>
      <c r="H17" s="1"/>
      <c r="I17" s="1"/>
      <c r="J17" s="1"/>
      <c r="K17" s="1"/>
      <c r="L17" s="1"/>
      <c r="M17" s="1"/>
      <c r="N17" s="1"/>
      <c r="O17" s="7"/>
      <c r="P17" s="8">
        <f t="shared" si="0"/>
        <v>0.44364093403834792</v>
      </c>
      <c r="Q17" s="9">
        <f t="shared" si="1"/>
        <v>0.47153118944628231</v>
      </c>
      <c r="R17" s="22">
        <f t="shared" si="6"/>
        <v>1.0913566977343359E-3</v>
      </c>
      <c r="S17" s="23">
        <f t="shared" si="7"/>
        <v>1.0191257344300824E-3</v>
      </c>
    </row>
    <row r="18" spans="1:19" x14ac:dyDescent="0.2">
      <c r="A18" s="3">
        <f t="shared" si="10"/>
        <v>2.624E-3</v>
      </c>
      <c r="B18" s="3">
        <v>1.6</v>
      </c>
      <c r="C18" s="3">
        <f t="shared" si="2"/>
        <v>3.0035206998473152</v>
      </c>
      <c r="D18" s="3">
        <f t="shared" si="11"/>
        <v>0.7278324576930677</v>
      </c>
      <c r="E18" s="3">
        <f t="shared" si="4"/>
        <v>0.3600000000000001</v>
      </c>
      <c r="F18" s="3">
        <f t="shared" si="9"/>
        <v>24.638783269961966</v>
      </c>
      <c r="G18" s="3">
        <f t="shared" si="5"/>
        <v>1.9098323689866097E-3</v>
      </c>
      <c r="H18" s="1"/>
      <c r="I18" s="1"/>
      <c r="J18" s="1"/>
      <c r="K18" s="1"/>
      <c r="L18" s="1"/>
      <c r="M18" s="1"/>
      <c r="N18" s="1"/>
      <c r="O18" s="7"/>
      <c r="P18" s="8">
        <f t="shared" si="0"/>
        <v>0.47830320845635599</v>
      </c>
      <c r="Q18" s="9">
        <f t="shared" si="1"/>
        <v>0.51683421185996659</v>
      </c>
      <c r="R18" s="22">
        <f t="shared" si="6"/>
        <v>1.2550676189894785E-3</v>
      </c>
      <c r="S18" s="23">
        <f t="shared" si="7"/>
        <v>1.1458994213919657E-3</v>
      </c>
    </row>
    <row r="19" spans="1:19" x14ac:dyDescent="0.2">
      <c r="A19" s="3">
        <f t="shared" si="10"/>
        <v>2.7879999999999997E-3</v>
      </c>
      <c r="B19" s="3">
        <v>1.7</v>
      </c>
      <c r="C19" s="3">
        <f t="shared" si="2"/>
        <v>3.4612983819474765</v>
      </c>
      <c r="D19" s="3">
        <f t="shared" si="11"/>
        <v>0.75999978666647705</v>
      </c>
      <c r="E19" s="3">
        <f t="shared" si="4"/>
        <v>0.48999999999999994</v>
      </c>
      <c r="F19" s="3">
        <f t="shared" si="9"/>
        <v>23.08466051969824</v>
      </c>
      <c r="G19" s="3">
        <f t="shared" si="5"/>
        <v>2.1188794052261375E-3</v>
      </c>
      <c r="H19" s="1"/>
      <c r="I19" s="1"/>
      <c r="J19" s="1"/>
      <c r="K19" s="1"/>
      <c r="L19" s="1"/>
      <c r="M19" s="1"/>
      <c r="N19" s="1"/>
      <c r="O19" s="7"/>
      <c r="P19" s="8">
        <f t="shared" si="0"/>
        <v>0.51010183371079765</v>
      </c>
      <c r="Q19" s="9">
        <f t="shared" si="1"/>
        <v>0.55882324106094183</v>
      </c>
      <c r="R19" s="22">
        <f t="shared" si="6"/>
        <v>1.4221639123857032E-3</v>
      </c>
      <c r="S19" s="23">
        <f t="shared" si="7"/>
        <v>1.2713276431356826E-3</v>
      </c>
    </row>
    <row r="20" spans="1:19" x14ac:dyDescent="0.2">
      <c r="A20" s="3">
        <f t="shared" si="10"/>
        <v>2.9520000000000002E-3</v>
      </c>
      <c r="B20" s="3">
        <v>1.8</v>
      </c>
      <c r="C20" s="3">
        <f t="shared" si="2"/>
        <v>3.9566259344308561</v>
      </c>
      <c r="D20" s="3">
        <f t="shared" si="11"/>
        <v>0.78759625036580649</v>
      </c>
      <c r="E20" s="3">
        <f t="shared" si="4"/>
        <v>0.64000000000000012</v>
      </c>
      <c r="F20" s="3">
        <f t="shared" si="9"/>
        <v>21.632047477744806</v>
      </c>
      <c r="G20" s="3">
        <f t="shared" si="5"/>
        <v>2.3249841310798609E-3</v>
      </c>
      <c r="H20" s="1"/>
      <c r="I20" s="1"/>
      <c r="J20" s="1"/>
      <c r="K20" s="1"/>
      <c r="L20" s="1"/>
      <c r="M20" s="1"/>
      <c r="N20" s="1"/>
      <c r="O20" s="7"/>
      <c r="P20" s="8">
        <f t="shared" si="0"/>
        <v>0.53912718713923524</v>
      </c>
      <c r="Q20" s="9">
        <f t="shared" si="1"/>
        <v>0.59729477545156684</v>
      </c>
      <c r="R20" s="22">
        <f t="shared" si="6"/>
        <v>1.5915034564350226E-3</v>
      </c>
      <c r="S20" s="23">
        <f t="shared" si="7"/>
        <v>1.3949904786479165E-3</v>
      </c>
    </row>
    <row r="21" spans="1:19" x14ac:dyDescent="0.2">
      <c r="A21" s="3">
        <f t="shared" si="10"/>
        <v>3.1159999999999998E-3</v>
      </c>
      <c r="B21" s="3">
        <v>1.9</v>
      </c>
      <c r="C21" s="3">
        <f t="shared" si="2"/>
        <v>4.4902403924966734</v>
      </c>
      <c r="D21" s="3">
        <f t="shared" si="11"/>
        <v>0.81125889617212077</v>
      </c>
      <c r="E21" s="3">
        <f t="shared" si="4"/>
        <v>0.80999999999999983</v>
      </c>
      <c r="F21" s="3">
        <f t="shared" si="9"/>
        <v>20.290046143704672</v>
      </c>
      <c r="G21" s="3">
        <f t="shared" si="5"/>
        <v>2.527882720472328E-3</v>
      </c>
      <c r="H21" s="1"/>
      <c r="I21" s="1"/>
      <c r="J21" s="1"/>
      <c r="K21" s="1"/>
      <c r="L21" s="1"/>
      <c r="M21" s="1"/>
      <c r="N21" s="1"/>
      <c r="O21" s="7"/>
      <c r="P21" s="8">
        <f t="shared" si="0"/>
        <v>0.56555655853968845</v>
      </c>
      <c r="Q21" s="9">
        <f t="shared" si="1"/>
        <v>0.632259002980609</v>
      </c>
      <c r="R21" s="22">
        <f t="shared" si="6"/>
        <v>1.7622742364096684E-3</v>
      </c>
      <c r="S21" s="23">
        <f t="shared" si="7"/>
        <v>1.5167296322833967E-3</v>
      </c>
    </row>
    <row r="22" spans="1:19" x14ac:dyDescent="0.2">
      <c r="A22" s="3">
        <f t="shared" si="10"/>
        <v>3.2799999999999999E-3</v>
      </c>
      <c r="B22" s="3">
        <v>2</v>
      </c>
      <c r="C22" s="3">
        <f t="shared" si="2"/>
        <v>5.0628522139904346</v>
      </c>
      <c r="D22" s="3">
        <f t="shared" si="11"/>
        <v>0.83157632087829825</v>
      </c>
      <c r="E22" s="3">
        <f t="shared" si="4"/>
        <v>1</v>
      </c>
      <c r="F22" s="3">
        <f t="shared" si="9"/>
        <v>19.058823529411768</v>
      </c>
      <c r="G22" s="3">
        <f t="shared" si="5"/>
        <v>2.7275703324808184E-3</v>
      </c>
      <c r="H22" s="1"/>
      <c r="I22" s="1"/>
      <c r="J22" s="1"/>
      <c r="K22" s="1"/>
      <c r="L22" s="1"/>
      <c r="M22" s="1"/>
      <c r="N22" s="1"/>
      <c r="O22" s="7"/>
      <c r="P22" s="8">
        <f t="shared" si="0"/>
        <v>0.58960545919602958</v>
      </c>
      <c r="Q22" s="9">
        <f t="shared" si="1"/>
        <v>0.66386136148598174</v>
      </c>
      <c r="R22" s="22">
        <f t="shared" si="6"/>
        <v>1.9339059061629772E-3</v>
      </c>
      <c r="S22" s="23">
        <f t="shared" si="7"/>
        <v>1.636542199488491E-3</v>
      </c>
    </row>
    <row r="23" spans="1:19" x14ac:dyDescent="0.2">
      <c r="A23" s="3">
        <f t="shared" si="10"/>
        <v>3.444E-3</v>
      </c>
      <c r="B23" s="3">
        <v>2.1</v>
      </c>
      <c r="C23" s="3">
        <f t="shared" si="2"/>
        <v>5.6751475666019253</v>
      </c>
      <c r="D23" s="3">
        <f t="shared" si="11"/>
        <v>0.84906681364950298</v>
      </c>
      <c r="E23" s="3">
        <f t="shared" si="4"/>
        <v>1.2100000000000002</v>
      </c>
      <c r="F23" s="3">
        <f t="shared" si="9"/>
        <v>17.933579335793358</v>
      </c>
      <c r="G23" s="3">
        <f t="shared" si="5"/>
        <v>2.9241861062088881E-3</v>
      </c>
      <c r="H23" s="1"/>
      <c r="I23" s="1"/>
      <c r="J23" s="1"/>
      <c r="K23" s="1"/>
      <c r="L23" s="1"/>
      <c r="M23" s="1"/>
      <c r="N23" s="1"/>
      <c r="O23" s="7"/>
      <c r="P23" s="8">
        <f t="shared" si="0"/>
        <v>0.61149879491757431</v>
      </c>
      <c r="Q23" s="9">
        <f t="shared" si="1"/>
        <v>0.69232466266248116</v>
      </c>
      <c r="R23" s="22">
        <f t="shared" si="6"/>
        <v>2.1060018496961252E-3</v>
      </c>
      <c r="S23" s="23">
        <f t="shared" si="7"/>
        <v>1.7545116637253323E-3</v>
      </c>
    </row>
    <row r="24" spans="1:19" x14ac:dyDescent="0.2">
      <c r="A24" s="3">
        <f t="shared" si="10"/>
        <v>3.6080000000000001E-3</v>
      </c>
      <c r="B24" s="3">
        <v>2.2000000000000002</v>
      </c>
      <c r="C24" s="3">
        <f t="shared" si="2"/>
        <v>6.3277903150029191</v>
      </c>
      <c r="D24" s="3">
        <f t="shared" si="11"/>
        <v>0.86417445232120838</v>
      </c>
      <c r="E24" s="3">
        <f t="shared" si="4"/>
        <v>1.4400000000000004</v>
      </c>
      <c r="F24" s="3">
        <f t="shared" si="9"/>
        <v>16.907020872865267</v>
      </c>
      <c r="G24" s="3">
        <f t="shared" si="5"/>
        <v>3.1179414239749198E-3</v>
      </c>
      <c r="H24" s="1"/>
      <c r="I24" s="1"/>
      <c r="J24" s="1"/>
      <c r="K24" s="1"/>
      <c r="L24" s="1"/>
      <c r="M24" s="1"/>
      <c r="N24" s="1"/>
      <c r="O24" s="7"/>
      <c r="P24" s="8">
        <f t="shared" si="0"/>
        <v>0.63145482274381659</v>
      </c>
      <c r="Q24" s="9">
        <f t="shared" si="1"/>
        <v>0.7179088983652927</v>
      </c>
      <c r="R24" s="22">
        <f t="shared" si="6"/>
        <v>2.2782890004596906E-3</v>
      </c>
      <c r="S24" s="23">
        <f t="shared" si="7"/>
        <v>1.8707648543849515E-3</v>
      </c>
    </row>
    <row r="25" spans="1:19" x14ac:dyDescent="0.2">
      <c r="A25" s="3">
        <f t="shared" si="10"/>
        <v>3.7719999999999997E-3</v>
      </c>
      <c r="B25" s="3">
        <v>2.2999999999999998</v>
      </c>
      <c r="C25" s="3">
        <f t="shared" si="2"/>
        <v>7.0214237595745601</v>
      </c>
      <c r="D25" s="3">
        <f t="shared" si="11"/>
        <v>0.87727378718092885</v>
      </c>
      <c r="E25" s="3">
        <f t="shared" si="4"/>
        <v>1.6899999999999995</v>
      </c>
      <c r="F25" s="3">
        <f t="shared" si="9"/>
        <v>15.970852978997005</v>
      </c>
      <c r="G25" s="3">
        <f t="shared" si="5"/>
        <v>3.3090767252464633E-3</v>
      </c>
      <c r="H25" s="1"/>
      <c r="I25" s="1"/>
      <c r="J25" s="1"/>
      <c r="K25" s="1"/>
      <c r="L25" s="1"/>
      <c r="M25" s="1"/>
      <c r="N25" s="1"/>
      <c r="O25" s="7"/>
      <c r="P25" s="8">
        <f t="shared" si="0"/>
        <v>0.64967698788250983</v>
      </c>
      <c r="Q25" s="9">
        <f t="shared" si="1"/>
        <v>0.74088480736608819</v>
      </c>
      <c r="R25" s="22">
        <f t="shared" si="6"/>
        <v>2.450581598292827E-3</v>
      </c>
      <c r="S25" s="23">
        <f t="shared" si="7"/>
        <v>1.9854460351478782E-3</v>
      </c>
    </row>
    <row r="26" spans="1:19" x14ac:dyDescent="0.2">
      <c r="A26" s="3">
        <f t="shared" si="10"/>
        <v>3.9359999999999994E-3</v>
      </c>
      <c r="B26" s="3">
        <v>2.4</v>
      </c>
      <c r="C26" s="3">
        <f t="shared" si="2"/>
        <v>7.7566721675571308</v>
      </c>
      <c r="D26" s="3">
        <f t="shared" si="11"/>
        <v>0.88867797258674464</v>
      </c>
      <c r="E26" s="3">
        <f t="shared" si="4"/>
        <v>1.9599999999999997</v>
      </c>
      <c r="F26" s="3">
        <f t="shared" si="9"/>
        <v>15.116640746500769</v>
      </c>
      <c r="G26" s="3">
        <f t="shared" si="5"/>
        <v>3.4978365001014262E-3</v>
      </c>
      <c r="H26" s="1"/>
      <c r="I26" s="1"/>
      <c r="J26" s="1"/>
      <c r="K26" s="1"/>
      <c r="L26" s="1"/>
      <c r="M26" s="1"/>
      <c r="N26" s="1"/>
      <c r="O26" s="7"/>
      <c r="P26" s="8">
        <f t="shared" si="0"/>
        <v>0.66635044221031048</v>
      </c>
      <c r="Q26" s="9">
        <f t="shared" si="1"/>
        <v>0.76151746964029066</v>
      </c>
      <c r="R26" s="22">
        <f t="shared" si="6"/>
        <v>2.6227553405397818E-3</v>
      </c>
      <c r="S26" s="23">
        <f t="shared" si="7"/>
        <v>2.0987019000608563E-3</v>
      </c>
    </row>
    <row r="27" spans="1:19" x14ac:dyDescent="0.2">
      <c r="A27" s="3">
        <f t="shared" si="10"/>
        <v>4.0999999999999995E-3</v>
      </c>
      <c r="B27" s="3">
        <v>2.5</v>
      </c>
      <c r="C27" s="3">
        <f t="shared" si="2"/>
        <v>8.5341421292721229</v>
      </c>
      <c r="D27" s="3">
        <f t="shared" si="11"/>
        <v>0.89864769751968399</v>
      </c>
      <c r="E27" s="3">
        <f t="shared" si="4"/>
        <v>2.25</v>
      </c>
      <c r="F27" s="3">
        <f t="shared" si="9"/>
        <v>14.336283185840699</v>
      </c>
      <c r="G27" s="3">
        <f t="shared" si="5"/>
        <v>3.684455559830704E-3</v>
      </c>
      <c r="H27" s="1"/>
      <c r="I27" s="1"/>
      <c r="J27" s="1"/>
      <c r="K27" s="1"/>
      <c r="L27" s="1"/>
      <c r="M27" s="1"/>
      <c r="N27" s="1"/>
      <c r="O27" s="7"/>
      <c r="P27" s="8">
        <f t="shared" si="0"/>
        <v>0.68164123621248307</v>
      </c>
      <c r="Q27" s="9">
        <f t="shared" si="1"/>
        <v>0.78005685937487279</v>
      </c>
      <c r="R27" s="22">
        <f t="shared" si="6"/>
        <v>2.7947290684711803E-3</v>
      </c>
      <c r="S27" s="23">
        <f t="shared" si="7"/>
        <v>2.2106733358984226E-3</v>
      </c>
    </row>
    <row r="28" spans="1:19" x14ac:dyDescent="0.2">
      <c r="A28" s="3">
        <f t="shared" si="10"/>
        <v>4.2640000000000004E-3</v>
      </c>
      <c r="B28" s="3">
        <v>2.6</v>
      </c>
      <c r="C28" s="3">
        <f t="shared" si="2"/>
        <v>9.3544237657944986</v>
      </c>
      <c r="D28" s="3">
        <f t="shared" si="11"/>
        <v>0.90739965895637364</v>
      </c>
      <c r="E28" s="3">
        <f t="shared" si="4"/>
        <v>2.5600000000000005</v>
      </c>
      <c r="F28" s="3">
        <f t="shared" si="9"/>
        <v>13.622250970245789</v>
      </c>
      <c r="G28" s="3">
        <f t="shared" si="5"/>
        <v>3.8691521457899776E-3</v>
      </c>
      <c r="H28" s="1"/>
      <c r="I28" s="1"/>
      <c r="J28" s="1"/>
      <c r="K28" s="1"/>
      <c r="L28" s="1"/>
      <c r="M28" s="1"/>
      <c r="N28" s="1"/>
      <c r="O28" s="7"/>
      <c r="P28" s="8">
        <f t="shared" si="0"/>
        <v>0.69569695853700975</v>
      </c>
      <c r="Q28" s="9">
        <f t="shared" si="1"/>
        <v>0.7967330330804191</v>
      </c>
      <c r="R28" s="22">
        <f t="shared" si="6"/>
        <v>2.9664518312018098E-3</v>
      </c>
      <c r="S28" s="23">
        <f t="shared" si="7"/>
        <v>2.3214912874739866E-3</v>
      </c>
    </row>
    <row r="29" spans="1:19" x14ac:dyDescent="0.2">
      <c r="A29" s="3">
        <f t="shared" si="10"/>
        <v>4.4280000000000005E-3</v>
      </c>
      <c r="B29" s="3">
        <v>2.7</v>
      </c>
      <c r="C29" s="3">
        <f t="shared" si="2"/>
        <v>10.2180918095869</v>
      </c>
      <c r="D29" s="3">
        <f t="shared" si="11"/>
        <v>0.9151140662594448</v>
      </c>
      <c r="E29" s="3">
        <f t="shared" si="4"/>
        <v>2.8900000000000006</v>
      </c>
      <c r="F29" s="3">
        <f t="shared" si="9"/>
        <v>12.967684553809656</v>
      </c>
      <c r="G29" s="3">
        <f t="shared" si="5"/>
        <v>4.0521250853968217E-3</v>
      </c>
      <c r="H29" s="1"/>
      <c r="I29" s="1"/>
      <c r="J29" s="1"/>
      <c r="K29" s="1"/>
      <c r="L29" s="1"/>
      <c r="M29" s="1"/>
      <c r="N29" s="1"/>
      <c r="O29" s="7"/>
      <c r="P29" s="8">
        <f t="shared" si="0"/>
        <v>0.70864809295191633</v>
      </c>
      <c r="Q29" s="9">
        <f t="shared" si="1"/>
        <v>0.81175428551827133</v>
      </c>
      <c r="R29" s="22">
        <f t="shared" si="6"/>
        <v>3.1378937555910855E-3</v>
      </c>
      <c r="S29" s="23">
        <f t="shared" si="7"/>
        <v>2.431275051238092E-3</v>
      </c>
    </row>
    <row r="30" spans="1:19" x14ac:dyDescent="0.2">
      <c r="A30" s="3">
        <f t="shared" si="10"/>
        <v>4.5919999999999997E-3</v>
      </c>
      <c r="B30" s="3">
        <v>2.8</v>
      </c>
      <c r="C30" s="3">
        <f t="shared" si="2"/>
        <v>11.125706575790531</v>
      </c>
      <c r="D30" s="3">
        <f t="shared" si="11"/>
        <v>0.92194104293705204</v>
      </c>
      <c r="E30" s="3">
        <f t="shared" si="4"/>
        <v>3.2399999999999993</v>
      </c>
      <c r="F30" s="3">
        <f t="shared" si="9"/>
        <v>12.366412213740468</v>
      </c>
      <c r="G30" s="3">
        <f t="shared" si="5"/>
        <v>4.2335532691669423E-3</v>
      </c>
      <c r="H30" s="1"/>
      <c r="I30" s="1"/>
      <c r="J30" s="1"/>
      <c r="K30" s="1"/>
      <c r="L30" s="1"/>
      <c r="M30" s="1"/>
      <c r="N30" s="1"/>
      <c r="O30" s="7"/>
      <c r="P30" s="8">
        <f t="shared" si="0"/>
        <v>0.7206096689880841</v>
      </c>
      <c r="Q30" s="9">
        <f t="shared" si="1"/>
        <v>0.8253071230179474</v>
      </c>
      <c r="R30" s="22">
        <f t="shared" si="6"/>
        <v>3.3090395999932814E-3</v>
      </c>
      <c r="S30" s="23">
        <f t="shared" si="7"/>
        <v>2.5401319615001661E-3</v>
      </c>
    </row>
    <row r="31" spans="1:19" x14ac:dyDescent="0.2">
      <c r="A31" s="3">
        <f t="shared" si="10"/>
        <v>4.7559999999999998E-3</v>
      </c>
      <c r="B31" s="3">
        <v>2.9</v>
      </c>
      <c r="C31" s="3">
        <f t="shared" si="2"/>
        <v>12.077814838843674</v>
      </c>
      <c r="D31" s="3">
        <f t="shared" si="11"/>
        <v>0.9280059707048296</v>
      </c>
      <c r="E31" s="3">
        <f t="shared" si="4"/>
        <v>3.61</v>
      </c>
      <c r="F31" s="3">
        <f t="shared" si="9"/>
        <v>11.81292431481015</v>
      </c>
      <c r="G31" s="3">
        <f t="shared" si="5"/>
        <v>4.4135963966721696E-3</v>
      </c>
      <c r="H31" s="1"/>
      <c r="I31" s="1"/>
      <c r="J31" s="1"/>
      <c r="K31" s="1"/>
      <c r="L31" s="1"/>
      <c r="M31" s="1"/>
      <c r="N31" s="1"/>
      <c r="O31" s="7"/>
      <c r="P31" s="8">
        <f t="shared" si="0"/>
        <v>0.73168296868225013</v>
      </c>
      <c r="Q31" s="9">
        <f t="shared" si="1"/>
        <v>0.83755728512258187</v>
      </c>
      <c r="R31" s="22">
        <f t="shared" si="6"/>
        <v>3.4798841990527811E-3</v>
      </c>
      <c r="S31" s="23">
        <f t="shared" si="7"/>
        <v>2.6481578380033004E-3</v>
      </c>
    </row>
    <row r="32" spans="1:19" x14ac:dyDescent="0.2">
      <c r="A32" s="3">
        <f t="shared" si="10"/>
        <v>4.9199999999999999E-3</v>
      </c>
      <c r="B32" s="3">
        <v>3</v>
      </c>
      <c r="C32" s="3">
        <f t="shared" si="2"/>
        <v>13.074950626679874</v>
      </c>
      <c r="D32" s="3">
        <f t="shared" si="11"/>
        <v>0.93341389430072264</v>
      </c>
      <c r="E32" s="3">
        <f t="shared" si="4"/>
        <v>4</v>
      </c>
      <c r="F32" s="3">
        <f t="shared" si="9"/>
        <v>11.30232558139534</v>
      </c>
      <c r="G32" s="3">
        <f t="shared" si="5"/>
        <v>4.5923963599595555E-3</v>
      </c>
      <c r="H32" s="1"/>
      <c r="I32" s="1"/>
      <c r="J32" s="1"/>
      <c r="K32" s="1"/>
      <c r="L32" s="1"/>
      <c r="M32" s="1"/>
      <c r="N32" s="1"/>
      <c r="O32" s="7"/>
      <c r="P32" s="8">
        <f t="shared" si="0"/>
        <v>0.74195716305373371</v>
      </c>
      <c r="Q32" s="9">
        <f t="shared" si="1"/>
        <v>0.84865131505190705</v>
      </c>
      <c r="R32" s="22">
        <f t="shared" si="6"/>
        <v>3.6504292422243701E-3</v>
      </c>
      <c r="S32" s="23">
        <f t="shared" si="7"/>
        <v>2.7554378159757339E-3</v>
      </c>
    </row>
    <row r="33" spans="1:19" x14ac:dyDescent="0.2">
      <c r="A33" s="3">
        <f t="shared" si="10"/>
        <v>5.084E-3</v>
      </c>
      <c r="B33" s="3">
        <v>3.1</v>
      </c>
      <c r="C33" s="3">
        <f t="shared" si="2"/>
        <v>14.117635942807718</v>
      </c>
      <c r="D33" s="3">
        <f t="shared" si="11"/>
        <v>0.93825312604983979</v>
      </c>
      <c r="E33" s="3">
        <f t="shared" si="4"/>
        <v>4.41</v>
      </c>
      <c r="F33" s="3">
        <f t="shared" si="9"/>
        <v>10.8302781971102</v>
      </c>
      <c r="G33" s="3">
        <f t="shared" si="5"/>
        <v>4.7700788928373853E-3</v>
      </c>
      <c r="H33" s="1"/>
      <c r="I33" s="1"/>
      <c r="J33" s="1"/>
      <c r="K33" s="1"/>
      <c r="L33" s="1"/>
      <c r="M33" s="1"/>
      <c r="N33" s="1"/>
      <c r="O33" s="7"/>
      <c r="P33" s="8">
        <f t="shared" si="0"/>
        <v>0.75151081723712765</v>
      </c>
      <c r="Q33" s="9">
        <f t="shared" si="1"/>
        <v>0.858718364163777</v>
      </c>
      <c r="R33" s="22">
        <f t="shared" si="6"/>
        <v>3.8206809948335562E-3</v>
      </c>
      <c r="S33" s="23">
        <f t="shared" si="7"/>
        <v>2.8620473357024315E-3</v>
      </c>
    </row>
    <row r="34" spans="1:19" x14ac:dyDescent="0.2">
      <c r="A34" s="3">
        <f t="shared" si="10"/>
        <v>5.2480000000000001E-3</v>
      </c>
      <c r="B34" s="3">
        <v>3.2</v>
      </c>
      <c r="C34" s="3">
        <f t="shared" si="2"/>
        <v>15.206381424988077</v>
      </c>
      <c r="D34" s="3">
        <f t="shared" si="11"/>
        <v>0.94259818474200219</v>
      </c>
      <c r="E34" s="3">
        <f t="shared" si="4"/>
        <v>4.8400000000000007</v>
      </c>
      <c r="F34" s="3">
        <f t="shared" si="9"/>
        <v>10.392943063352051</v>
      </c>
      <c r="G34" s="3">
        <f t="shared" si="5"/>
        <v>4.9467552735260279E-3</v>
      </c>
      <c r="H34" s="1"/>
      <c r="I34" s="1"/>
      <c r="J34" s="1"/>
      <c r="K34" s="1"/>
      <c r="L34" s="1"/>
      <c r="M34" s="1"/>
      <c r="N34" s="1"/>
      <c r="O34" s="7"/>
      <c r="P34" s="8">
        <f t="shared" si="0"/>
        <v>0.76041324064548599</v>
      </c>
      <c r="Q34" s="9">
        <f t="shared" si="1"/>
        <v>0.86787203906133159</v>
      </c>
      <c r="R34" s="22">
        <f t="shared" si="6"/>
        <v>3.9906486869075112E-3</v>
      </c>
      <c r="S34" s="23">
        <f t="shared" si="7"/>
        <v>2.9680531641156165E-3</v>
      </c>
    </row>
    <row r="35" spans="1:19" x14ac:dyDescent="0.2">
      <c r="A35" s="3">
        <f t="shared" si="10"/>
        <v>5.4119999999999993E-3</v>
      </c>
      <c r="B35" s="3">
        <v>3.3</v>
      </c>
      <c r="C35" s="3">
        <f t="shared" si="2"/>
        <v>16.341686947926089</v>
      </c>
      <c r="D35" s="3">
        <f t="shared" si="11"/>
        <v>0.94651218858455199</v>
      </c>
      <c r="E35" s="3">
        <f t="shared" si="4"/>
        <v>5.2899999999999991</v>
      </c>
      <c r="F35" s="3">
        <f t="shared" si="9"/>
        <v>9.9869232206239573</v>
      </c>
      <c r="G35" s="3">
        <f t="shared" si="5"/>
        <v>5.1225239646195946E-3</v>
      </c>
      <c r="H35" s="1"/>
      <c r="I35" s="1"/>
      <c r="J35" s="1"/>
      <c r="K35" s="1"/>
      <c r="L35" s="1"/>
      <c r="M35" s="1"/>
      <c r="N35" s="1"/>
      <c r="O35" s="7"/>
      <c r="P35" s="8">
        <f t="shared" si="0"/>
        <v>0.76872567929956426</v>
      </c>
      <c r="Q35" s="9">
        <f t="shared" si="1"/>
        <v>0.87621218075809104</v>
      </c>
      <c r="R35" s="22">
        <f t="shared" si="6"/>
        <v>4.1603433763692408E-3</v>
      </c>
      <c r="S35" s="23">
        <f t="shared" si="7"/>
        <v>3.073514378771759E-3</v>
      </c>
    </row>
    <row r="36" spans="1:19" x14ac:dyDescent="0.2">
      <c r="A36" s="3">
        <f t="shared" si="10"/>
        <v>5.5759999999999994E-3</v>
      </c>
      <c r="B36" s="3">
        <v>3.4</v>
      </c>
      <c r="C36" s="3">
        <f t="shared" si="2"/>
        <v>17.52404217632429</v>
      </c>
      <c r="D36" s="3">
        <f t="shared" si="11"/>
        <v>0.95004880416837179</v>
      </c>
      <c r="E36" s="3">
        <f t="shared" si="4"/>
        <v>5.76</v>
      </c>
      <c r="F36" s="3">
        <f t="shared" si="9"/>
        <v>9.6092114445219821</v>
      </c>
      <c r="G36" s="3">
        <f t="shared" si="5"/>
        <v>5.2974721320428403E-3</v>
      </c>
      <c r="H36" s="1"/>
      <c r="I36" s="1"/>
      <c r="J36" s="1"/>
      <c r="K36" s="1"/>
      <c r="L36" s="1"/>
      <c r="M36" s="1"/>
      <c r="N36" s="1"/>
      <c r="O36" s="7"/>
      <c r="P36" s="8">
        <f t="shared" si="0"/>
        <v>0.77650235833094738</v>
      </c>
      <c r="Q36" s="9">
        <f t="shared" si="1"/>
        <v>0.88382651701915715</v>
      </c>
      <c r="R36" s="22">
        <f t="shared" si="6"/>
        <v>4.3297771500533629E-3</v>
      </c>
      <c r="S36" s="23">
        <f t="shared" si="7"/>
        <v>3.1784832792257026E-3</v>
      </c>
    </row>
    <row r="37" spans="1:19" x14ac:dyDescent="0.2">
      <c r="A37" s="3">
        <f t="shared" si="10"/>
        <v>5.7400000000000003E-3</v>
      </c>
      <c r="B37" s="3">
        <v>3.5</v>
      </c>
      <c r="C37" s="3">
        <f t="shared" si="2"/>
        <v>18.753927073754642</v>
      </c>
      <c r="D37" s="3">
        <f t="shared" si="11"/>
        <v>0.95325383599887459</v>
      </c>
      <c r="E37" s="3">
        <f t="shared" si="4"/>
        <v>6.25</v>
      </c>
      <c r="F37" s="3">
        <f t="shared" si="9"/>
        <v>9.2571428571428651</v>
      </c>
      <c r="G37" s="3">
        <f t="shared" si="5"/>
        <v>5.4716770186335403E-3</v>
      </c>
      <c r="H37" s="1"/>
      <c r="I37" s="1"/>
      <c r="J37" s="1"/>
      <c r="K37" s="1"/>
      <c r="L37" s="1"/>
      <c r="M37" s="1"/>
      <c r="N37" s="1"/>
      <c r="O37" s="7"/>
      <c r="P37" s="8">
        <f t="shared" si="0"/>
        <v>0.78379138777299961</v>
      </c>
      <c r="Q37" s="9">
        <f t="shared" si="1"/>
        <v>0.89079216130402239</v>
      </c>
      <c r="R37" s="22">
        <f t="shared" si="6"/>
        <v>4.4989625658170187E-3</v>
      </c>
      <c r="S37" s="23">
        <f t="shared" si="7"/>
        <v>3.2830062111801244E-3</v>
      </c>
    </row>
    <row r="38" spans="1:19" x14ac:dyDescent="0.2">
      <c r="A38" s="3">
        <f t="shared" si="10"/>
        <v>5.9040000000000004E-3</v>
      </c>
      <c r="B38" s="3">
        <v>3.6</v>
      </c>
      <c r="C38" s="3">
        <f t="shared" si="2"/>
        <v>20.031812372065232</v>
      </c>
      <c r="D38" s="3">
        <f t="shared" si="11"/>
        <v>0.95616652564193316</v>
      </c>
      <c r="E38" s="3">
        <f t="shared" si="4"/>
        <v>6.7600000000000007</v>
      </c>
      <c r="F38" s="3">
        <f t="shared" si="9"/>
        <v>8.9283527250459187</v>
      </c>
      <c r="G38" s="3">
        <f t="shared" si="5"/>
        <v>5.6452071673899736E-3</v>
      </c>
      <c r="H38" s="1"/>
      <c r="I38" s="1"/>
      <c r="J38" s="1"/>
      <c r="K38" s="1"/>
      <c r="L38" s="1"/>
      <c r="M38" s="1"/>
      <c r="N38" s="1"/>
      <c r="O38" s="7"/>
      <c r="P38" s="8">
        <f t="shared" si="0"/>
        <v>0.79063554657471857</v>
      </c>
      <c r="Q38" s="9">
        <f t="shared" si="1"/>
        <v>0.89717695130726938</v>
      </c>
      <c r="R38" s="22">
        <f t="shared" si="6"/>
        <v>4.6679122669771381E-3</v>
      </c>
      <c r="S38" s="23">
        <f t="shared" si="7"/>
        <v>3.3871243004339872E-3</v>
      </c>
    </row>
    <row r="39" spans="1:19" x14ac:dyDescent="0.2">
      <c r="A39" s="3">
        <f t="shared" si="10"/>
        <v>6.0680000000000005E-3</v>
      </c>
      <c r="B39" s="3">
        <v>3.7</v>
      </c>
      <c r="C39" s="3">
        <f t="shared" si="2"/>
        <v>21.358160005414621</v>
      </c>
      <c r="D39" s="3">
        <f t="shared" si="11"/>
        <v>0.95882061635166216</v>
      </c>
      <c r="E39" s="3">
        <f t="shared" si="4"/>
        <v>7.2900000000000009</v>
      </c>
      <c r="F39" s="3">
        <f t="shared" si="9"/>
        <v>8.6207392492449344</v>
      </c>
      <c r="G39" s="3">
        <f t="shared" si="5"/>
        <v>5.8181235000218864E-3</v>
      </c>
      <c r="H39" s="1"/>
      <c r="I39" s="1"/>
      <c r="J39" s="1"/>
      <c r="K39" s="1"/>
      <c r="L39" s="1"/>
      <c r="M39" s="1"/>
      <c r="N39" s="1"/>
      <c r="O39" s="7"/>
      <c r="P39" s="8">
        <f t="shared" si="0"/>
        <v>0.79707295979013093</v>
      </c>
      <c r="Q39" s="9">
        <f t="shared" si="1"/>
        <v>0.90304063143388258</v>
      </c>
      <c r="R39" s="22">
        <f t="shared" si="6"/>
        <v>4.8366387200065144E-3</v>
      </c>
      <c r="S39" s="23">
        <f t="shared" si="7"/>
        <v>3.4908741000131299E-3</v>
      </c>
    </row>
    <row r="40" spans="1:19" x14ac:dyDescent="0.2">
      <c r="A40" s="3">
        <f t="shared" si="10"/>
        <v>6.2319999999999997E-3</v>
      </c>
      <c r="B40" s="3">
        <v>3.8</v>
      </c>
      <c r="C40" s="3">
        <f t="shared" si="2"/>
        <v>22.733423512501055</v>
      </c>
      <c r="D40" s="3">
        <f t="shared" si="11"/>
        <v>0.96124522813929436</v>
      </c>
      <c r="E40" s="3">
        <f t="shared" si="4"/>
        <v>7.839999999999999</v>
      </c>
      <c r="F40" s="3">
        <f t="shared" si="9"/>
        <v>8.3324309691391552</v>
      </c>
      <c r="G40" s="3">
        <f t="shared" si="5"/>
        <v>5.990480261764082E-3</v>
      </c>
      <c r="H40" s="1"/>
      <c r="I40" s="1"/>
      <c r="J40" s="1"/>
      <c r="K40" s="1"/>
      <c r="L40" s="1"/>
      <c r="M40" s="1"/>
      <c r="N40" s="1"/>
      <c r="O40" s="7"/>
      <c r="P40" s="8">
        <f t="shared" si="0"/>
        <v>0.80313768298451416</v>
      </c>
      <c r="Q40" s="9">
        <f t="shared" si="1"/>
        <v>0.90843588965860012</v>
      </c>
      <c r="R40" s="22">
        <f t="shared" si="6"/>
        <v>5.0051540403594922E-3</v>
      </c>
      <c r="S40" s="23">
        <f t="shared" si="7"/>
        <v>3.5942881570584476E-3</v>
      </c>
    </row>
    <row r="41" spans="1:19" x14ac:dyDescent="0.2">
      <c r="A41" s="3">
        <f t="shared" si="10"/>
        <v>6.3959999999999998E-3</v>
      </c>
      <c r="B41" s="3">
        <v>3.9</v>
      </c>
      <c r="C41" s="3">
        <f t="shared" si="2"/>
        <v>24.158048410108087</v>
      </c>
      <c r="D41" s="3">
        <f t="shared" si="11"/>
        <v>0.96346557936622523</v>
      </c>
      <c r="E41" s="3">
        <f t="shared" si="4"/>
        <v>8.41</v>
      </c>
      <c r="F41" s="3">
        <f t="shared" si="9"/>
        <v>8.0617583258900076</v>
      </c>
      <c r="G41" s="3">
        <f t="shared" si="5"/>
        <v>6.162325845626376E-3</v>
      </c>
      <c r="H41" s="1"/>
      <c r="I41" s="1"/>
      <c r="J41" s="1"/>
      <c r="K41" s="1"/>
      <c r="L41" s="1"/>
      <c r="M41" s="1"/>
      <c r="N41" s="1"/>
      <c r="O41" s="7"/>
      <c r="P41" s="8">
        <f t="shared" si="0"/>
        <v>0.80886020656656876</v>
      </c>
      <c r="Q41" s="9">
        <f t="shared" si="1"/>
        <v>0.91340926207886275</v>
      </c>
      <c r="R41" s="22">
        <f t="shared" si="6"/>
        <v>5.1734698811997729E-3</v>
      </c>
      <c r="S41" s="23">
        <f t="shared" si="7"/>
        <v>3.6973955073758254E-3</v>
      </c>
    </row>
    <row r="42" spans="1:19" x14ac:dyDescent="0.2">
      <c r="A42" s="3">
        <f t="shared" si="10"/>
        <v>6.5599999999999999E-3</v>
      </c>
      <c r="B42" s="3">
        <v>4</v>
      </c>
      <c r="C42" s="3">
        <f t="shared" si="2"/>
        <v>25.632472540707845</v>
      </c>
      <c r="D42" s="3">
        <f t="shared" si="11"/>
        <v>0.96550358379435031</v>
      </c>
      <c r="E42" s="3">
        <f t="shared" si="4"/>
        <v>9</v>
      </c>
      <c r="F42" s="3">
        <f t="shared" si="9"/>
        <v>7.8072289156626393</v>
      </c>
      <c r="G42" s="3">
        <f t="shared" si="5"/>
        <v>6.3337035096909374E-3</v>
      </c>
      <c r="H42" s="1"/>
      <c r="I42" s="1"/>
      <c r="J42" s="1"/>
      <c r="K42" s="1"/>
      <c r="L42" s="1"/>
      <c r="M42" s="1"/>
      <c r="N42" s="1"/>
      <c r="O42" s="7"/>
      <c r="P42" s="8">
        <f t="shared" si="0"/>
        <v>0.81426789129057497</v>
      </c>
      <c r="Q42" s="9">
        <f t="shared" si="1"/>
        <v>0.91800191936248032</v>
      </c>
      <c r="R42" s="22">
        <f t="shared" si="6"/>
        <v>5.3415973668661703E-3</v>
      </c>
      <c r="S42" s="23">
        <f t="shared" si="7"/>
        <v>3.8002221058145592E-3</v>
      </c>
    </row>
    <row r="43" spans="1:19" x14ac:dyDescent="0.2">
      <c r="A43" s="3">
        <f t="shared" si="10"/>
        <v>6.7239999999999991E-3</v>
      </c>
      <c r="B43" s="3">
        <v>4.0999999999999996</v>
      </c>
      <c r="C43" s="3">
        <f t="shared" si="2"/>
        <v>27.157126396538565</v>
      </c>
      <c r="D43" s="3">
        <f t="shared" si="11"/>
        <v>0.96737834630205166</v>
      </c>
      <c r="E43" s="3">
        <f t="shared" si="4"/>
        <v>9.6099999999999977</v>
      </c>
      <c r="F43" s="3">
        <f t="shared" si="9"/>
        <v>7.5675059815426584</v>
      </c>
      <c r="G43" s="3">
        <f t="shared" si="5"/>
        <v>6.5046520005349944E-3</v>
      </c>
      <c r="H43" s="1"/>
      <c r="I43" s="1"/>
      <c r="J43" s="1"/>
      <c r="K43" s="1"/>
      <c r="L43" s="1"/>
      <c r="M43" s="1"/>
      <c r="N43" s="1"/>
      <c r="O43" s="7"/>
      <c r="P43" s="8">
        <f t="shared" si="0"/>
        <v>0.81938534473097613</v>
      </c>
      <c r="Q43" s="9">
        <f t="shared" si="1"/>
        <v>0.92225034903834058</v>
      </c>
      <c r="R43" s="22">
        <f t="shared" si="6"/>
        <v>5.5095470579710829E-3</v>
      </c>
      <c r="S43" s="23">
        <f t="shared" si="7"/>
        <v>3.9027912003209964E-3</v>
      </c>
    </row>
    <row r="44" spans="1:19" x14ac:dyDescent="0.2">
      <c r="A44" s="3">
        <f t="shared" si="10"/>
        <v>6.888E-3</v>
      </c>
      <c r="B44" s="3">
        <v>4.2</v>
      </c>
      <c r="C44" s="3">
        <f t="shared" si="2"/>
        <v>28.732433422292996</v>
      </c>
      <c r="D44" s="3">
        <f t="shared" si="11"/>
        <v>0.96910657590560068</v>
      </c>
      <c r="E44" s="3">
        <f t="shared" si="4"/>
        <v>10.240000000000002</v>
      </c>
      <c r="F44" s="3">
        <f t="shared" si="9"/>
        <v>7.3413897280966776</v>
      </c>
      <c r="G44" s="3">
        <f t="shared" si="5"/>
        <v>6.6752060948377778E-3</v>
      </c>
      <c r="H44" s="1"/>
      <c r="I44" s="1"/>
      <c r="J44" s="1"/>
      <c r="K44" s="1"/>
      <c r="L44" s="1"/>
      <c r="M44" s="1"/>
      <c r="N44" s="1"/>
      <c r="O44" s="7"/>
      <c r="P44" s="8">
        <f t="shared" si="0"/>
        <v>0.82423474719274203</v>
      </c>
      <c r="Q44" s="9">
        <f t="shared" si="1"/>
        <v>0.9261869467028202</v>
      </c>
      <c r="R44" s="22">
        <f t="shared" si="6"/>
        <v>5.6773289386636066E-3</v>
      </c>
      <c r="S44" s="23">
        <f t="shared" si="7"/>
        <v>4.0051236569026635E-3</v>
      </c>
    </row>
    <row r="45" spans="1:19" x14ac:dyDescent="0.2">
      <c r="A45" s="3">
        <f t="shared" si="10"/>
        <v>7.0519999999999992E-3</v>
      </c>
      <c r="B45" s="3">
        <v>4.3</v>
      </c>
      <c r="C45" s="3">
        <f t="shared" si="2"/>
        <v>30.358810298313344</v>
      </c>
      <c r="D45" s="3">
        <f t="shared" si="11"/>
        <v>0.97070293108493877</v>
      </c>
      <c r="E45" s="3">
        <f t="shared" si="4"/>
        <v>10.889999999999999</v>
      </c>
      <c r="F45" s="3">
        <f t="shared" si="9"/>
        <v>7.1278010846209057</v>
      </c>
      <c r="G45" s="3">
        <f t="shared" si="5"/>
        <v>6.8453970700109879E-3</v>
      </c>
      <c r="H45" s="1"/>
      <c r="I45" s="1"/>
      <c r="J45" s="1"/>
      <c r="K45" s="1"/>
      <c r="L45" s="1"/>
      <c r="M45" s="1"/>
      <c r="N45" s="1"/>
      <c r="O45" s="7"/>
      <c r="P45" s="8">
        <f t="shared" si="0"/>
        <v>0.82883613431842218</v>
      </c>
      <c r="Q45" s="9">
        <f t="shared" si="1"/>
        <v>0.92984052803993456</v>
      </c>
      <c r="R45" s="22">
        <f t="shared" si="6"/>
        <v>5.8449524192135125E-3</v>
      </c>
      <c r="S45" s="23">
        <f t="shared" si="7"/>
        <v>4.1072382420065884E-3</v>
      </c>
    </row>
    <row r="46" spans="1:19" x14ac:dyDescent="0.2">
      <c r="A46" s="3">
        <f t="shared" si="10"/>
        <v>7.2160000000000002E-3</v>
      </c>
      <c r="B46" s="3">
        <v>4.4000000000000004</v>
      </c>
      <c r="C46" s="3">
        <f t="shared" si="2"/>
        <v>32.036667205979747</v>
      </c>
      <c r="D46" s="3">
        <f t="shared" si="11"/>
        <v>0.97218030951157275</v>
      </c>
      <c r="E46" s="3">
        <f t="shared" si="4"/>
        <v>11.560000000000002</v>
      </c>
      <c r="F46" s="3">
        <f t="shared" si="9"/>
        <v>6.9257675864749411</v>
      </c>
      <c r="G46" s="3">
        <f t="shared" si="5"/>
        <v>7.0152531134355092E-3</v>
      </c>
      <c r="H46" s="1"/>
      <c r="I46" s="1"/>
      <c r="J46" s="1"/>
      <c r="K46" s="1"/>
      <c r="L46" s="1"/>
      <c r="M46" s="1"/>
      <c r="N46" s="1"/>
      <c r="O46" s="7"/>
      <c r="P46" s="8">
        <f t="shared" si="0"/>
        <v>0.83320764259586932</v>
      </c>
      <c r="Q46" s="9">
        <f t="shared" si="1"/>
        <v>0.93323677227587221</v>
      </c>
      <c r="R46" s="22">
        <f t="shared" si="6"/>
        <v>6.0124263489717937E-3</v>
      </c>
      <c r="S46" s="23">
        <f t="shared" si="7"/>
        <v>4.2091518680613099E-3</v>
      </c>
    </row>
    <row r="47" spans="1:19" x14ac:dyDescent="0.2">
      <c r="A47" s="3">
        <f t="shared" si="10"/>
        <v>7.3799999999999994E-3</v>
      </c>
      <c r="B47" s="3">
        <v>4.5</v>
      </c>
      <c r="C47" s="3">
        <f t="shared" si="2"/>
        <v>33.766408076797049</v>
      </c>
      <c r="D47" s="3">
        <f t="shared" si="11"/>
        <v>0.97355009196241171</v>
      </c>
      <c r="E47" s="3">
        <f t="shared" si="4"/>
        <v>12.25</v>
      </c>
      <c r="F47" s="3">
        <f t="shared" si="9"/>
        <v>6.7344110854503532</v>
      </c>
      <c r="G47" s="3">
        <f t="shared" si="5"/>
        <v>7.1847996786825975E-3</v>
      </c>
      <c r="H47" s="1"/>
      <c r="I47" s="1"/>
      <c r="J47" s="1"/>
      <c r="K47" s="1"/>
      <c r="L47" s="1"/>
      <c r="M47" s="1"/>
      <c r="N47" s="1"/>
      <c r="O47" s="7"/>
      <c r="P47" s="8">
        <f t="shared" si="0"/>
        <v>0.83736572305449175</v>
      </c>
      <c r="Q47" s="9">
        <f t="shared" si="1"/>
        <v>0.93639860642279849</v>
      </c>
      <c r="R47" s="22">
        <f t="shared" si="6"/>
        <v>6.1797590361421482E-3</v>
      </c>
      <c r="S47" s="23">
        <f t="shared" si="7"/>
        <v>4.3108798072095562E-3</v>
      </c>
    </row>
    <row r="48" spans="1:19" x14ac:dyDescent="0.2">
      <c r="A48" s="3">
        <f t="shared" si="10"/>
        <v>7.5439999999999995E-3</v>
      </c>
      <c r="B48" s="3">
        <v>4.5999999999999996</v>
      </c>
      <c r="C48" s="3">
        <f t="shared" si="2"/>
        <v>35.548430826527103</v>
      </c>
      <c r="D48" s="3">
        <f t="shared" si="11"/>
        <v>0.97482234835500414</v>
      </c>
      <c r="E48" s="3">
        <f t="shared" si="4"/>
        <v>12.959999999999997</v>
      </c>
      <c r="F48" s="3">
        <f t="shared" si="9"/>
        <v>6.5529370383397811</v>
      </c>
      <c r="G48" s="3">
        <f t="shared" si="5"/>
        <v>7.354059795990151E-3</v>
      </c>
      <c r="H48" s="1"/>
      <c r="I48" s="1"/>
      <c r="J48" s="1"/>
      <c r="K48" s="1"/>
      <c r="L48" s="1"/>
      <c r="M48" s="1"/>
      <c r="N48" s="1"/>
      <c r="O48" s="7"/>
      <c r="P48" s="8">
        <f t="shared" si="0"/>
        <v>0.84132532765121004</v>
      </c>
      <c r="Q48" s="9">
        <f t="shared" si="1"/>
        <v>0.93934653847550087</v>
      </c>
      <c r="R48" s="22">
        <f t="shared" si="6"/>
        <v>6.3469582718007275E-3</v>
      </c>
      <c r="S48" s="23">
        <f t="shared" si="7"/>
        <v>4.4124358775940904E-3</v>
      </c>
    </row>
    <row r="49" spans="1:21" x14ac:dyDescent="0.2">
      <c r="A49" s="3">
        <f t="shared" si="10"/>
        <v>7.7080000000000004E-3</v>
      </c>
      <c r="B49" s="3">
        <v>4.7</v>
      </c>
      <c r="C49" s="3">
        <f t="shared" si="2"/>
        <v>37.383127575574918</v>
      </c>
      <c r="D49" s="3">
        <f t="shared" si="11"/>
        <v>0.97600601236010287</v>
      </c>
      <c r="E49" s="3">
        <f t="shared" si="4"/>
        <v>13.690000000000001</v>
      </c>
      <c r="F49" s="3">
        <f t="shared" si="9"/>
        <v>6.3806251571272847</v>
      </c>
      <c r="G49" s="3">
        <f t="shared" si="5"/>
        <v>7.5230543432716736E-3</v>
      </c>
      <c r="H49" s="1"/>
      <c r="I49" s="1"/>
      <c r="J49" s="1"/>
      <c r="K49" s="1"/>
      <c r="L49" s="1"/>
      <c r="M49" s="1"/>
      <c r="N49" s="1"/>
      <c r="O49" s="7"/>
      <c r="P49" s="8">
        <f t="shared" si="0"/>
        <v>0.84510007217594607</v>
      </c>
      <c r="Q49" s="9">
        <f t="shared" si="1"/>
        <v>0.94209894663830351</v>
      </c>
      <c r="R49" s="22">
        <f t="shared" si="6"/>
        <v>6.514031356332192E-3</v>
      </c>
      <c r="S49" s="23">
        <f t="shared" si="7"/>
        <v>4.5138326059630052E-3</v>
      </c>
    </row>
    <row r="50" spans="1:21" x14ac:dyDescent="0.2">
      <c r="A50" s="3">
        <f t="shared" si="10"/>
        <v>7.8719999999999988E-3</v>
      </c>
      <c r="B50" s="3">
        <v>4.8</v>
      </c>
      <c r="C50" s="3">
        <f t="shared" si="2"/>
        <v>39.270884856714616</v>
      </c>
      <c r="D50" s="3">
        <f t="shared" si="11"/>
        <v>0.97710902986033799</v>
      </c>
      <c r="E50" s="3">
        <f t="shared" si="4"/>
        <v>14.44</v>
      </c>
      <c r="F50" s="3">
        <f t="shared" si="9"/>
        <v>6.2168212344099674</v>
      </c>
      <c r="G50" s="3">
        <f t="shared" si="5"/>
        <v>7.6918022830605795E-3</v>
      </c>
      <c r="H50" s="1"/>
      <c r="I50" s="1"/>
      <c r="J50" s="1"/>
      <c r="K50" s="1"/>
      <c r="L50" s="1"/>
      <c r="M50" s="1"/>
      <c r="N50" s="1"/>
      <c r="O50" s="7"/>
      <c r="P50" s="8">
        <f t="shared" si="0"/>
        <v>0.84870237893588008</v>
      </c>
      <c r="Q50" s="9">
        <f t="shared" si="1"/>
        <v>0.94467233068995504</v>
      </c>
      <c r="R50" s="22">
        <f t="shared" si="6"/>
        <v>6.6809851269832472E-3</v>
      </c>
      <c r="S50" s="23">
        <f t="shared" si="7"/>
        <v>4.6150813698363439E-3</v>
      </c>
    </row>
    <row r="51" spans="1:21" x14ac:dyDescent="0.2">
      <c r="A51" s="3">
        <f t="shared" si="10"/>
        <v>8.0359999999999997E-3</v>
      </c>
      <c r="B51" s="3">
        <v>4.9000000000000004</v>
      </c>
      <c r="C51" s="3">
        <f t="shared" si="2"/>
        <v>41.212083811135791</v>
      </c>
      <c r="D51" s="3">
        <f t="shared" si="11"/>
        <v>0.97813848556868799</v>
      </c>
      <c r="E51" s="3">
        <f t="shared" si="4"/>
        <v>15.210000000000003</v>
      </c>
      <c r="F51" s="3">
        <f t="shared" si="9"/>
        <v>6.0609299839658046</v>
      </c>
      <c r="G51" s="3">
        <f t="shared" si="5"/>
        <v>7.8603208700299756E-3</v>
      </c>
      <c r="H51" s="1"/>
      <c r="I51" s="1"/>
      <c r="J51" s="1"/>
      <c r="K51" s="1"/>
      <c r="L51" s="1"/>
      <c r="M51" s="1"/>
      <c r="N51" s="1"/>
      <c r="O51" s="7"/>
      <c r="P51" s="8">
        <f t="shared" si="0"/>
        <v>0.85214360199398875</v>
      </c>
      <c r="Q51" s="9">
        <f t="shared" si="1"/>
        <v>0.94708153074080903</v>
      </c>
      <c r="R51" s="22">
        <f t="shared" si="6"/>
        <v>6.8478259856236921E-3</v>
      </c>
      <c r="S51" s="23">
        <f t="shared" si="7"/>
        <v>4.7161925220179889E-3</v>
      </c>
    </row>
    <row r="52" spans="1:21" x14ac:dyDescent="0.2">
      <c r="A52" s="3">
        <f t="shared" si="10"/>
        <v>8.199999999999999E-3</v>
      </c>
      <c r="B52" s="3">
        <v>5</v>
      </c>
      <c r="C52" s="3">
        <f t="shared" si="2"/>
        <v>43.207100373694388</v>
      </c>
      <c r="D52" s="3">
        <f t="shared" si="11"/>
        <v>0.97910071134986187</v>
      </c>
      <c r="E52" s="3">
        <f t="shared" si="4"/>
        <v>16</v>
      </c>
      <c r="F52" s="3">
        <f t="shared" si="9"/>
        <v>5.9124087591240748</v>
      </c>
      <c r="G52" s="3">
        <f t="shared" si="5"/>
        <v>8.0286258330688667E-3</v>
      </c>
      <c r="H52" s="1"/>
      <c r="I52" s="1"/>
      <c r="J52" s="1"/>
      <c r="K52" s="1"/>
      <c r="L52" s="1"/>
      <c r="M52" s="1"/>
      <c r="N52" s="1"/>
      <c r="O52" s="7"/>
      <c r="P52" s="8">
        <f t="shared" si="0"/>
        <v>0.85543413732786666</v>
      </c>
      <c r="Q52" s="9">
        <f t="shared" si="1"/>
        <v>0.94933991789314109</v>
      </c>
      <c r="R52" s="22">
        <f t="shared" si="6"/>
        <v>7.0145599260885054E-3</v>
      </c>
      <c r="S52" s="23">
        <f t="shared" si="7"/>
        <v>4.8171754998413202E-3</v>
      </c>
    </row>
    <row r="53" spans="1:21" x14ac:dyDescent="0.2">
      <c r="A53" s="10"/>
      <c r="B53" s="10"/>
      <c r="C53" s="10"/>
      <c r="D53" s="10"/>
      <c r="E53" s="10"/>
      <c r="F53" s="10"/>
      <c r="G53" s="10"/>
      <c r="H53" s="1"/>
      <c r="I53" s="1"/>
      <c r="J53" s="1"/>
      <c r="K53" s="1"/>
      <c r="L53" s="1"/>
      <c r="M53" s="1"/>
      <c r="N53" s="1"/>
      <c r="O53" s="7"/>
      <c r="P53" s="8"/>
      <c r="Q53" s="9"/>
      <c r="R53" s="22"/>
      <c r="S53" s="23"/>
    </row>
    <row r="54" spans="1:21" x14ac:dyDescent="0.2">
      <c r="A54" s="24" t="s">
        <v>19</v>
      </c>
      <c r="B54" s="24"/>
      <c r="C54" s="24"/>
      <c r="D54" s="24"/>
      <c r="E54" s="24"/>
      <c r="F54" s="24"/>
      <c r="G54" s="24"/>
      <c r="H54" s="1"/>
      <c r="I54" s="1"/>
      <c r="J54" s="1"/>
      <c r="K54" s="1"/>
      <c r="L54" s="1"/>
      <c r="M54" s="1"/>
      <c r="N54" s="1"/>
      <c r="O54" s="7"/>
      <c r="P54" s="8"/>
      <c r="Q54" s="9"/>
      <c r="R54" s="22"/>
      <c r="S54" s="23"/>
    </row>
    <row r="55" spans="1:21" ht="18" x14ac:dyDescent="0.3">
      <c r="A55" s="3" t="s">
        <v>18</v>
      </c>
      <c r="B55" s="3" t="s">
        <v>20</v>
      </c>
      <c r="C55" s="3" t="s">
        <v>21</v>
      </c>
      <c r="D55" s="2" t="s">
        <v>22</v>
      </c>
      <c r="E55" s="11" t="s">
        <v>23</v>
      </c>
      <c r="F55" s="11" t="s">
        <v>24</v>
      </c>
      <c r="G55" s="11"/>
      <c r="H55" s="1"/>
      <c r="I55" s="1"/>
      <c r="J55" s="1"/>
      <c r="K55" s="1"/>
      <c r="L55" s="1"/>
      <c r="M55" s="1"/>
      <c r="N55" s="1"/>
      <c r="O55" s="7"/>
      <c r="P55" s="8" t="s">
        <v>29</v>
      </c>
      <c r="Q55" s="9" t="s">
        <v>33</v>
      </c>
      <c r="R55" s="20" t="s">
        <v>41</v>
      </c>
      <c r="S55" s="23" t="s">
        <v>42</v>
      </c>
    </row>
    <row r="56" spans="1:21" x14ac:dyDescent="0.2">
      <c r="A56" s="8">
        <v>1</v>
      </c>
      <c r="B56" s="8">
        <f>(A56-1)^1.7</f>
        <v>0</v>
      </c>
      <c r="C56" s="8">
        <f t="shared" ref="C56:C76" si="12">1-($K$3/($G$3*B56+A56))</f>
        <v>0</v>
      </c>
      <c r="D56" s="8">
        <f>A56*$D$3</f>
        <v>7.3622731832780568E-5</v>
      </c>
      <c r="E56" s="8">
        <f>(1-C56)*$E$3*D56</f>
        <v>2.5399842482309296</v>
      </c>
      <c r="F56" s="8">
        <f>D56-E56/$E$3</f>
        <v>0</v>
      </c>
      <c r="G56" s="3"/>
      <c r="H56" s="1"/>
      <c r="I56" s="1"/>
      <c r="J56" s="1"/>
      <c r="K56" s="1"/>
      <c r="L56" s="1"/>
      <c r="M56" s="1"/>
      <c r="N56" s="1"/>
      <c r="O56" s="7"/>
      <c r="P56" s="8">
        <f t="shared" ref="P56:P76" si="13">1-(E56/$E$3/D56)^0.5</f>
        <v>0</v>
      </c>
      <c r="Q56" s="9">
        <f t="shared" ref="Q56:Q76" si="14">(1-$S$4)*F56*$E$3/(E56+(1-$S$4)*F56*$E$3)</f>
        <v>0</v>
      </c>
      <c r="R56" s="22">
        <f>F56-(P56/(1-P56)*E56/$E$3)</f>
        <v>0</v>
      </c>
      <c r="S56" s="23">
        <f>F56-(Q56/(1-Q56)*E56/$E$3)</f>
        <v>0</v>
      </c>
      <c r="T56">
        <f>E56/$E$56</f>
        <v>1</v>
      </c>
      <c r="U56">
        <f>D56-$D$56</f>
        <v>0</v>
      </c>
    </row>
    <row r="57" spans="1:21" x14ac:dyDescent="0.2">
      <c r="A57" s="3">
        <v>1.2</v>
      </c>
      <c r="B57" s="3">
        <f t="shared" ref="B57:B76" si="15">(A57-1)^1.7</f>
        <v>6.4826263867710496E-2</v>
      </c>
      <c r="C57" s="3">
        <f t="shared" si="12"/>
        <v>0.24608598823912542</v>
      </c>
      <c r="D57" s="3">
        <f t="shared" ref="D57:D76" si="16">A57*$D$3</f>
        <v>8.8347278199336682E-5</v>
      </c>
      <c r="E57" s="3">
        <f t="shared" ref="E57:E76" si="17">(1-C57)*$E$3*D57</f>
        <v>2.2979156572718509</v>
      </c>
      <c r="F57" s="3">
        <f t="shared" ref="F57:F76" si="18">D57-E57/$E$3</f>
        <v>2.1741027263920716E-5</v>
      </c>
      <c r="G57" s="3"/>
      <c r="H57" s="1"/>
      <c r="I57" s="1"/>
      <c r="J57" s="1"/>
      <c r="K57" s="1"/>
      <c r="L57" s="1"/>
      <c r="M57" s="1"/>
      <c r="N57" s="1"/>
      <c r="O57" s="7"/>
      <c r="P57" s="8">
        <f t="shared" si="13"/>
        <v>0.13171778104070653</v>
      </c>
      <c r="Q57" s="9">
        <f t="shared" si="14"/>
        <v>0.14030675767967835</v>
      </c>
      <c r="R57" s="22">
        <f t="shared" ref="R57:R76" si="19">F57-(P57/(1-P57)*E57/$E$3)</f>
        <v>1.163690744540261E-5</v>
      </c>
      <c r="S57" s="23">
        <f t="shared" ref="S57:S76" si="20">F57-(Q57/(1-Q57)*E57/$E$3)</f>
        <v>1.0870513631960356E-5</v>
      </c>
      <c r="T57">
        <f t="shared" ref="T57:T76" si="21">E57/$E$56</f>
        <v>0.90469681411304936</v>
      </c>
      <c r="U57">
        <f t="shared" ref="U57:U76" si="22">D57-$D$56</f>
        <v>1.4724546366556114E-5</v>
      </c>
    </row>
    <row r="58" spans="1:21" x14ac:dyDescent="0.2">
      <c r="A58" s="3">
        <v>1.4</v>
      </c>
      <c r="B58" s="3">
        <f t="shared" si="15"/>
        <v>0.21062115269347792</v>
      </c>
      <c r="C58" s="3">
        <f t="shared" si="12"/>
        <v>0.44773082884344728</v>
      </c>
      <c r="D58" s="3">
        <f t="shared" si="16"/>
        <v>1.030718245658928E-4</v>
      </c>
      <c r="E58" s="3">
        <f t="shared" si="17"/>
        <v>1.963856993729673</v>
      </c>
      <c r="F58" s="3">
        <f t="shared" si="18"/>
        <v>4.6148433443293579E-5</v>
      </c>
      <c r="G58" s="3"/>
      <c r="H58" s="1"/>
      <c r="I58" s="1"/>
      <c r="J58" s="1"/>
      <c r="K58" s="1"/>
      <c r="L58" s="1"/>
      <c r="M58" s="1"/>
      <c r="N58" s="1"/>
      <c r="O58" s="7"/>
      <c r="P58" s="8">
        <f t="shared" si="13"/>
        <v>0.25685185113831266</v>
      </c>
      <c r="Q58" s="9">
        <f t="shared" si="14"/>
        <v>0.28843633382853023</v>
      </c>
      <c r="R58" s="22">
        <f t="shared" si="19"/>
        <v>2.6474188939952965E-5</v>
      </c>
      <c r="S58" s="23">
        <f t="shared" si="20"/>
        <v>2.3074216721646786E-5</v>
      </c>
      <c r="T58">
        <f t="shared" si="21"/>
        <v>0.77317683961917372</v>
      </c>
      <c r="U58">
        <f t="shared" si="22"/>
        <v>2.9449092733112227E-5</v>
      </c>
    </row>
    <row r="59" spans="1:21" x14ac:dyDescent="0.2">
      <c r="A59" s="3">
        <v>1.6</v>
      </c>
      <c r="B59" s="3">
        <f t="shared" si="15"/>
        <v>0.41962091424865783</v>
      </c>
      <c r="C59" s="3">
        <f t="shared" si="12"/>
        <v>0.58647966872770674</v>
      </c>
      <c r="D59" s="3">
        <f t="shared" si="16"/>
        <v>1.1779637093244891E-4</v>
      </c>
      <c r="E59" s="3">
        <f t="shared" si="17"/>
        <v>1.6805362044077772</v>
      </c>
      <c r="F59" s="3">
        <f t="shared" si="18"/>
        <v>6.9085176601788701E-5</v>
      </c>
      <c r="G59" s="3"/>
      <c r="H59" s="1"/>
      <c r="I59" s="1"/>
      <c r="J59" s="1"/>
      <c r="K59" s="1"/>
      <c r="L59" s="1"/>
      <c r="M59" s="1"/>
      <c r="N59" s="1"/>
      <c r="O59" s="7"/>
      <c r="P59" s="8">
        <f t="shared" si="13"/>
        <v>0.35694453483988398</v>
      </c>
      <c r="Q59" s="9">
        <f t="shared" si="14"/>
        <v>0.41490713345440405</v>
      </c>
      <c r="R59" s="22">
        <f t="shared" si="19"/>
        <v>4.2046770828309396E-5</v>
      </c>
      <c r="S59" s="23">
        <f t="shared" si="20"/>
        <v>3.4542588300894344E-5</v>
      </c>
      <c r="T59">
        <f t="shared" si="21"/>
        <v>0.66163253003566924</v>
      </c>
      <c r="U59">
        <f t="shared" si="22"/>
        <v>4.4173639099668341E-5</v>
      </c>
    </row>
    <row r="60" spans="1:21" x14ac:dyDescent="0.2">
      <c r="A60" s="3">
        <v>1.8</v>
      </c>
      <c r="B60" s="3">
        <f t="shared" si="15"/>
        <v>0.68431014399436041</v>
      </c>
      <c r="C60" s="3">
        <f t="shared" si="12"/>
        <v>0.68096015992284298</v>
      </c>
      <c r="D60" s="3">
        <f t="shared" si="16"/>
        <v>1.3252091729900502E-4</v>
      </c>
      <c r="E60" s="3">
        <f t="shared" si="17"/>
        <v>1.4586411030373685</v>
      </c>
      <c r="F60" s="3">
        <f t="shared" si="18"/>
        <v>9.0241465037052315E-5</v>
      </c>
      <c r="G60" s="3"/>
      <c r="H60" s="1"/>
      <c r="I60" s="1"/>
      <c r="J60" s="1"/>
      <c r="K60" s="1"/>
      <c r="L60" s="1"/>
      <c r="M60" s="1"/>
      <c r="N60" s="1"/>
      <c r="O60" s="7"/>
      <c r="P60" s="8">
        <f t="shared" si="13"/>
        <v>0.43516388210636092</v>
      </c>
      <c r="Q60" s="9">
        <f t="shared" si="14"/>
        <v>0.51625442934537169</v>
      </c>
      <c r="R60" s="22">
        <f t="shared" si="19"/>
        <v>5.7668316832131024E-5</v>
      </c>
      <c r="S60" s="23">
        <f t="shared" si="20"/>
        <v>4.5120732518526158E-5</v>
      </c>
      <c r="T60">
        <f t="shared" si="21"/>
        <v>0.57427171213888262</v>
      </c>
      <c r="U60">
        <f t="shared" si="22"/>
        <v>5.8898185466224454E-5</v>
      </c>
    </row>
    <row r="61" spans="1:21" x14ac:dyDescent="0.2">
      <c r="A61" s="3">
        <v>2</v>
      </c>
      <c r="B61" s="3">
        <f t="shared" si="15"/>
        <v>1</v>
      </c>
      <c r="C61" s="3">
        <f t="shared" si="12"/>
        <v>0.74683544303797467</v>
      </c>
      <c r="D61" s="3">
        <f t="shared" si="16"/>
        <v>1.4724546366556114E-4</v>
      </c>
      <c r="E61" s="3">
        <f t="shared" si="17"/>
        <v>1.2860679737878125</v>
      </c>
      <c r="F61" s="3">
        <f t="shared" si="18"/>
        <v>1.0996813109200135E-4</v>
      </c>
      <c r="G61" s="3"/>
      <c r="H61" s="1"/>
      <c r="I61" s="1"/>
      <c r="J61" s="1"/>
      <c r="K61" s="1"/>
      <c r="L61" s="1"/>
      <c r="M61" s="1"/>
      <c r="N61" s="1"/>
      <c r="O61" s="7"/>
      <c r="P61" s="8">
        <f t="shared" si="13"/>
        <v>0.4968453945733724</v>
      </c>
      <c r="Q61" s="9">
        <f t="shared" si="14"/>
        <v>0.59595959595959591</v>
      </c>
      <c r="R61" s="22">
        <f t="shared" si="19"/>
        <v>7.3158230494054893E-5</v>
      </c>
      <c r="S61" s="23">
        <f t="shared" si="20"/>
        <v>5.4984065546000689E-5</v>
      </c>
      <c r="T61">
        <f t="shared" si="21"/>
        <v>0.50632911392405067</v>
      </c>
      <c r="U61">
        <f t="shared" si="22"/>
        <v>7.3622731832780568E-5</v>
      </c>
    </row>
    <row r="62" spans="1:21" x14ac:dyDescent="0.2">
      <c r="A62" s="3">
        <v>2.2000000000000002</v>
      </c>
      <c r="B62" s="3">
        <f t="shared" si="15"/>
        <v>1.3633523726386667</v>
      </c>
      <c r="C62" s="3">
        <f t="shared" si="12"/>
        <v>0.79417672975765552</v>
      </c>
      <c r="D62" s="3">
        <f t="shared" si="16"/>
        <v>1.6197001003211725E-4</v>
      </c>
      <c r="E62" s="3">
        <f t="shared" si="17"/>
        <v>1.1501333015368522</v>
      </c>
      <c r="F62" s="3">
        <f t="shared" si="18"/>
        <v>1.2863281288612153E-4</v>
      </c>
      <c r="G62" s="3"/>
      <c r="H62" s="1"/>
      <c r="I62" s="1"/>
      <c r="J62" s="1"/>
      <c r="K62" s="1"/>
      <c r="L62" s="1"/>
      <c r="M62" s="1"/>
      <c r="N62" s="1"/>
      <c r="O62" s="7"/>
      <c r="P62" s="8">
        <f t="shared" si="13"/>
        <v>0.54632250414821715</v>
      </c>
      <c r="Q62" s="9">
        <f t="shared" si="14"/>
        <v>0.65861785002543793</v>
      </c>
      <c r="R62" s="22">
        <f t="shared" si="19"/>
        <v>8.8487861477658139E-5</v>
      </c>
      <c r="S62" s="23">
        <f t="shared" si="20"/>
        <v>6.4316406443060752E-5</v>
      </c>
      <c r="T62">
        <f t="shared" si="21"/>
        <v>0.45281119453315788</v>
      </c>
      <c r="U62">
        <f t="shared" si="22"/>
        <v>8.8347278199336682E-5</v>
      </c>
    </row>
    <row r="63" spans="1:21" x14ac:dyDescent="0.2">
      <c r="A63" s="3">
        <v>2.4</v>
      </c>
      <c r="B63" s="3">
        <f t="shared" si="15"/>
        <v>1.7718120894937859</v>
      </c>
      <c r="C63" s="3">
        <f t="shared" si="12"/>
        <v>0.82920678638752365</v>
      </c>
      <c r="D63" s="3">
        <f t="shared" si="16"/>
        <v>1.7669455639867336E-4</v>
      </c>
      <c r="E63" s="3">
        <f t="shared" si="17"/>
        <v>1.0411489734730326</v>
      </c>
      <c r="F63" s="3">
        <f t="shared" si="18"/>
        <v>1.4651632528351301E-4</v>
      </c>
      <c r="G63" s="3"/>
      <c r="H63" s="1"/>
      <c r="I63" s="1"/>
      <c r="J63" s="1"/>
      <c r="K63" s="1"/>
      <c r="L63" s="1"/>
      <c r="M63" s="1"/>
      <c r="N63" s="1"/>
      <c r="O63" s="7"/>
      <c r="P63" s="8">
        <f t="shared" si="13"/>
        <v>0.58672864409388792</v>
      </c>
      <c r="Q63" s="9">
        <f t="shared" si="14"/>
        <v>0.70824358797657405</v>
      </c>
      <c r="R63" s="22">
        <f t="shared" si="19"/>
        <v>1.0367175749456466E-4</v>
      </c>
      <c r="S63" s="23">
        <f t="shared" si="20"/>
        <v>7.3258162641756503E-5</v>
      </c>
      <c r="T63">
        <f t="shared" si="21"/>
        <v>0.40990371266994319</v>
      </c>
      <c r="U63">
        <f t="shared" si="22"/>
        <v>1.030718245658928E-4</v>
      </c>
    </row>
    <row r="64" spans="1:21" x14ac:dyDescent="0.2">
      <c r="A64" s="3">
        <v>2.6</v>
      </c>
      <c r="B64" s="3">
        <f t="shared" si="15"/>
        <v>2.2233302172411991</v>
      </c>
      <c r="C64" s="3">
        <f t="shared" si="12"/>
        <v>0.85581416247885655</v>
      </c>
      <c r="D64" s="3">
        <f t="shared" si="16"/>
        <v>1.9141910276522948E-4</v>
      </c>
      <c r="E64" s="3">
        <f t="shared" si="17"/>
        <v>0.95219736591639015</v>
      </c>
      <c r="F64" s="3">
        <f t="shared" si="18"/>
        <v>1.6381917911547904E-4</v>
      </c>
      <c r="G64" s="3"/>
      <c r="H64" s="1"/>
      <c r="I64" s="1"/>
      <c r="J64" s="1"/>
      <c r="K64" s="1"/>
      <c r="L64" s="1"/>
      <c r="M64" s="1"/>
      <c r="N64" s="1"/>
      <c r="O64" s="7"/>
      <c r="P64" s="8">
        <f t="shared" si="13"/>
        <v>0.62028189729597638</v>
      </c>
      <c r="Q64" s="9">
        <f t="shared" si="14"/>
        <v>0.74796779894860566</v>
      </c>
      <c r="R64" s="22">
        <f t="shared" si="19"/>
        <v>1.1873380424191001E-4</v>
      </c>
      <c r="S64" s="23">
        <f t="shared" si="20"/>
        <v>8.1909589557739492E-5</v>
      </c>
      <c r="T64">
        <f t="shared" si="21"/>
        <v>0.37488317755497297</v>
      </c>
      <c r="U64">
        <f t="shared" si="22"/>
        <v>1.1779637093244891E-4</v>
      </c>
    </row>
    <row r="65" spans="1:21" x14ac:dyDescent="0.2">
      <c r="A65" s="3">
        <v>2.8</v>
      </c>
      <c r="B65" s="3">
        <f t="shared" si="15"/>
        <v>2.7162094677275448</v>
      </c>
      <c r="C65" s="3">
        <f t="shared" si="12"/>
        <v>0.87649149583003338</v>
      </c>
      <c r="D65" s="3">
        <f t="shared" si="16"/>
        <v>2.0614364913178559E-4</v>
      </c>
      <c r="E65" s="3">
        <f t="shared" si="17"/>
        <v>0.878387034319982</v>
      </c>
      <c r="F65" s="3">
        <f t="shared" si="18"/>
        <v>1.8068315538338032E-4</v>
      </c>
      <c r="G65" s="3"/>
      <c r="H65" s="1"/>
      <c r="I65" s="1"/>
      <c r="J65" s="1"/>
      <c r="K65" s="1"/>
      <c r="L65" s="1"/>
      <c r="M65" s="1"/>
      <c r="N65" s="1"/>
      <c r="O65" s="7"/>
      <c r="P65" s="8">
        <f t="shared" si="13"/>
        <v>0.64856223286338932</v>
      </c>
      <c r="Q65" s="9">
        <f t="shared" si="14"/>
        <v>0.78013783836694128</v>
      </c>
      <c r="R65" s="22">
        <f t="shared" si="19"/>
        <v>1.3369698537151793E-4</v>
      </c>
      <c r="S65" s="23">
        <f t="shared" si="20"/>
        <v>9.034157769169016E-5</v>
      </c>
      <c r="T65">
        <f t="shared" si="21"/>
        <v>0.34582381167590653</v>
      </c>
      <c r="U65">
        <f t="shared" si="22"/>
        <v>1.3252091729900502E-4</v>
      </c>
    </row>
    <row r="66" spans="1:21" x14ac:dyDescent="0.2">
      <c r="A66" s="3">
        <v>3</v>
      </c>
      <c r="B66" s="3">
        <f t="shared" si="15"/>
        <v>3.2490095854249419</v>
      </c>
      <c r="C66" s="3">
        <f t="shared" si="12"/>
        <v>0.89288279771300139</v>
      </c>
      <c r="D66" s="3">
        <f t="shared" si="16"/>
        <v>2.208681954983417E-4</v>
      </c>
      <c r="E66" s="3">
        <f t="shared" si="17"/>
        <v>0.81622801957062774</v>
      </c>
      <c r="F66" s="3">
        <f t="shared" si="18"/>
        <v>1.9720941232238148E-4</v>
      </c>
      <c r="G66" s="3"/>
      <c r="H66" s="1"/>
      <c r="I66" s="1"/>
      <c r="J66" s="1"/>
      <c r="K66" s="1"/>
      <c r="L66" s="1"/>
      <c r="M66" s="1"/>
      <c r="N66" s="1"/>
      <c r="O66" s="7"/>
      <c r="P66" s="8">
        <f t="shared" si="13"/>
        <v>0.67271235543180274</v>
      </c>
      <c r="Q66" s="9">
        <f t="shared" si="14"/>
        <v>0.80649347320098708</v>
      </c>
      <c r="R66" s="22">
        <f t="shared" si="19"/>
        <v>1.4858076403366133E-4</v>
      </c>
      <c r="S66" s="23">
        <f t="shared" si="20"/>
        <v>9.8604706161190795E-5</v>
      </c>
      <c r="T66">
        <f t="shared" si="21"/>
        <v>0.32135160686099584</v>
      </c>
      <c r="U66">
        <f t="shared" si="22"/>
        <v>1.4724546366556114E-4</v>
      </c>
    </row>
    <row r="67" spans="1:21" x14ac:dyDescent="0.2">
      <c r="A67" s="3">
        <v>3.2</v>
      </c>
      <c r="B67" s="3">
        <f t="shared" si="15"/>
        <v>3.8204855146543384</v>
      </c>
      <c r="C67" s="3">
        <f t="shared" si="12"/>
        <v>0.90610281693058914</v>
      </c>
      <c r="D67" s="3">
        <f t="shared" si="16"/>
        <v>2.3559274186489782E-4</v>
      </c>
      <c r="E67" s="3">
        <f t="shared" si="17"/>
        <v>0.76319157103859048</v>
      </c>
      <c r="F67" s="3">
        <f t="shared" si="18"/>
        <v>2.1347124705218504E-4</v>
      </c>
      <c r="G67" s="3"/>
      <c r="H67" s="1"/>
      <c r="I67" s="1"/>
      <c r="J67" s="1"/>
      <c r="K67" s="1"/>
      <c r="L67" s="1"/>
      <c r="M67" s="1"/>
      <c r="N67" s="1"/>
      <c r="O67" s="7"/>
      <c r="P67" s="8">
        <f t="shared" si="13"/>
        <v>0.69357352746635792</v>
      </c>
      <c r="Q67" s="9">
        <f t="shared" si="14"/>
        <v>0.82832539561727192</v>
      </c>
      <c r="R67" s="22">
        <f t="shared" si="19"/>
        <v>1.634008890207083E-4</v>
      </c>
      <c r="S67" s="23">
        <f t="shared" si="20"/>
        <v>1.0673562352609255E-4</v>
      </c>
      <c r="T67">
        <f t="shared" si="21"/>
        <v>0.30047098582211479</v>
      </c>
      <c r="U67">
        <f t="shared" si="22"/>
        <v>1.6197001003211725E-4</v>
      </c>
    </row>
    <row r="68" spans="1:21" x14ac:dyDescent="0.2">
      <c r="A68" s="3">
        <v>3.4</v>
      </c>
      <c r="B68" s="3">
        <f t="shared" si="15"/>
        <v>4.4295449270148639</v>
      </c>
      <c r="C68" s="3">
        <f t="shared" si="12"/>
        <v>0.91692704919228885</v>
      </c>
      <c r="D68" s="3">
        <f t="shared" si="16"/>
        <v>2.503172882314539E-4</v>
      </c>
      <c r="E68" s="3">
        <f t="shared" si="17"/>
        <v>0.71741355411920726</v>
      </c>
      <c r="F68" s="3">
        <f t="shared" si="18"/>
        <v>2.2952269245988269E-4</v>
      </c>
      <c r="G68" s="3"/>
      <c r="H68" s="1"/>
      <c r="I68" s="1"/>
      <c r="J68" s="1"/>
      <c r="K68" s="1"/>
      <c r="L68" s="1"/>
      <c r="M68" s="1"/>
      <c r="N68" s="1"/>
      <c r="O68" s="7"/>
      <c r="P68" s="8">
        <f t="shared" si="13"/>
        <v>0.71177621401468061</v>
      </c>
      <c r="Q68" s="9">
        <f t="shared" si="14"/>
        <v>0.84659768163213978</v>
      </c>
      <c r="R68" s="22">
        <f t="shared" si="19"/>
        <v>1.7816989171980587E-4</v>
      </c>
      <c r="S68" s="23">
        <f t="shared" si="20"/>
        <v>1.1476134622994135E-4</v>
      </c>
      <c r="T68">
        <f t="shared" si="21"/>
        <v>0.28244803274621788</v>
      </c>
      <c r="U68">
        <f t="shared" si="22"/>
        <v>1.7669455639867334E-4</v>
      </c>
    </row>
    <row r="69" spans="1:21" x14ac:dyDescent="0.2">
      <c r="A69" s="3">
        <v>3.6</v>
      </c>
      <c r="B69" s="3">
        <f t="shared" si="15"/>
        <v>5.0752178826423568</v>
      </c>
      <c r="C69" s="3">
        <f t="shared" si="12"/>
        <v>0.92590767655392137</v>
      </c>
      <c r="D69" s="3">
        <f t="shared" si="16"/>
        <v>2.6504183459801005E-4</v>
      </c>
      <c r="E69" s="3">
        <f t="shared" si="17"/>
        <v>0.6774960040843353</v>
      </c>
      <c r="F69" s="3">
        <f t="shared" si="18"/>
        <v>2.454042692622322E-4</v>
      </c>
      <c r="G69" s="3"/>
      <c r="H69" s="1"/>
      <c r="I69" s="1"/>
      <c r="J69" s="1"/>
      <c r="K69" s="1"/>
      <c r="L69" s="1"/>
      <c r="M69" s="1"/>
      <c r="N69" s="1"/>
      <c r="O69" s="7"/>
      <c r="P69" s="8">
        <f t="shared" si="13"/>
        <v>0.7278009488516195</v>
      </c>
      <c r="Q69" s="9">
        <f t="shared" si="14"/>
        <v>0.86203732802341704</v>
      </c>
      <c r="R69" s="22">
        <f t="shared" si="19"/>
        <v>1.9289769870580573E-4</v>
      </c>
      <c r="S69" s="23">
        <f t="shared" si="20"/>
        <v>1.2270213463111602E-4</v>
      </c>
      <c r="T69">
        <f t="shared" si="21"/>
        <v>0.2667323644058831</v>
      </c>
      <c r="U69">
        <f t="shared" si="22"/>
        <v>1.9141910276522948E-4</v>
      </c>
    </row>
    <row r="70" spans="1:21" x14ac:dyDescent="0.2">
      <c r="A70" s="3">
        <v>3.8</v>
      </c>
      <c r="B70" s="3">
        <f t="shared" si="15"/>
        <v>5.7566344623371037</v>
      </c>
      <c r="C70" s="3">
        <f t="shared" si="12"/>
        <v>0.93344619616816527</v>
      </c>
      <c r="D70" s="3">
        <f t="shared" si="16"/>
        <v>2.7976638096456613E-4</v>
      </c>
      <c r="E70" s="3">
        <f t="shared" si="17"/>
        <v>0.64237333089230364</v>
      </c>
      <c r="F70" s="3">
        <f t="shared" si="18"/>
        <v>2.6114686412710805E-4</v>
      </c>
      <c r="G70" s="3"/>
      <c r="H70" s="1"/>
      <c r="I70" s="1"/>
      <c r="J70" s="1"/>
      <c r="K70" s="1"/>
      <c r="L70" s="1"/>
      <c r="M70" s="1"/>
      <c r="N70" s="1"/>
      <c r="O70" s="7"/>
      <c r="P70" s="8">
        <f t="shared" si="13"/>
        <v>0.74201976077258402</v>
      </c>
      <c r="Q70" s="9">
        <f t="shared" si="14"/>
        <v>0.87519841269568355</v>
      </c>
      <c r="R70" s="22">
        <f t="shared" si="19"/>
        <v>2.0759218307553901E-4</v>
      </c>
      <c r="S70" s="23">
        <f t="shared" si="20"/>
        <v>1.3057343206355408E-4</v>
      </c>
      <c r="T70">
        <f t="shared" si="21"/>
        <v>0.25290445456097194</v>
      </c>
      <c r="U70">
        <f t="shared" si="22"/>
        <v>2.0614364913178556E-4</v>
      </c>
    </row>
    <row r="71" spans="1:21" x14ac:dyDescent="0.2">
      <c r="A71" s="3">
        <v>4</v>
      </c>
      <c r="B71" s="3">
        <f t="shared" si="15"/>
        <v>6.4730078399237803</v>
      </c>
      <c r="C71" s="3">
        <f t="shared" si="12"/>
        <v>0.93984008998220847</v>
      </c>
      <c r="D71" s="3">
        <f t="shared" si="16"/>
        <v>2.9449092733112227E-4</v>
      </c>
      <c r="E71" s="3">
        <f t="shared" si="17"/>
        <v>0.61122089528072232</v>
      </c>
      <c r="F71" s="3">
        <f t="shared" si="18"/>
        <v>2.7677437964182598E-4</v>
      </c>
      <c r="G71" s="3"/>
      <c r="H71" s="1"/>
      <c r="I71" s="1"/>
      <c r="J71" s="1"/>
      <c r="K71" s="1"/>
      <c r="L71" s="1"/>
      <c r="M71" s="1"/>
      <c r="N71" s="1"/>
      <c r="O71" s="7"/>
      <c r="P71" s="8">
        <f t="shared" si="13"/>
        <v>0.75472482796297635</v>
      </c>
      <c r="Q71" s="9">
        <f t="shared" si="14"/>
        <v>0.88650785707076596</v>
      </c>
      <c r="R71" s="22">
        <f t="shared" si="19"/>
        <v>2.2225961446663866E-4</v>
      </c>
      <c r="S71" s="23">
        <f t="shared" si="20"/>
        <v>1.3838718982091305E-4</v>
      </c>
      <c r="T71">
        <f t="shared" si="21"/>
        <v>0.24063964007116612</v>
      </c>
      <c r="U71">
        <f t="shared" si="22"/>
        <v>2.208681954983417E-4</v>
      </c>
    </row>
    <row r="72" spans="1:21" x14ac:dyDescent="0.2">
      <c r="A72" s="3">
        <v>4.2</v>
      </c>
      <c r="B72" s="3">
        <f t="shared" si="15"/>
        <v>7.2236211873815739</v>
      </c>
      <c r="C72" s="3">
        <f t="shared" si="12"/>
        <v>0.94531353784982919</v>
      </c>
      <c r="D72" s="3">
        <f t="shared" si="16"/>
        <v>3.0921547369767841E-4</v>
      </c>
      <c r="E72" s="3">
        <f t="shared" si="17"/>
        <v>0.58339156030222539</v>
      </c>
      <c r="F72" s="3">
        <f t="shared" si="18"/>
        <v>2.9230557339906318E-4</v>
      </c>
      <c r="G72" s="3"/>
      <c r="H72" s="1"/>
      <c r="I72" s="1"/>
      <c r="J72" s="1"/>
      <c r="K72" s="1"/>
      <c r="L72" s="1"/>
      <c r="M72" s="1"/>
      <c r="N72" s="1"/>
      <c r="O72" s="7"/>
      <c r="P72" s="8">
        <f t="shared" si="13"/>
        <v>0.76614863235343089</v>
      </c>
      <c r="Q72" s="9">
        <f t="shared" si="14"/>
        <v>0.89629816232080484</v>
      </c>
      <c r="R72" s="22">
        <f t="shared" si="19"/>
        <v>2.369050122759946E-4</v>
      </c>
      <c r="S72" s="23">
        <f t="shared" si="20"/>
        <v>1.4615278669953159E-4</v>
      </c>
      <c r="T72">
        <f t="shared" si="21"/>
        <v>0.22968314103071744</v>
      </c>
      <c r="U72">
        <f t="shared" si="22"/>
        <v>2.3559274186489785E-4</v>
      </c>
    </row>
    <row r="73" spans="1:21" x14ac:dyDescent="0.2">
      <c r="A73" s="3">
        <v>4.4000000000000004</v>
      </c>
      <c r="B73" s="3">
        <f t="shared" si="15"/>
        <v>8.0078173535743105</v>
      </c>
      <c r="C73" s="3">
        <f t="shared" si="12"/>
        <v>0.95003808057396699</v>
      </c>
      <c r="D73" s="3">
        <f t="shared" si="16"/>
        <v>3.239400200642345E-4</v>
      </c>
      <c r="E73" s="3">
        <f t="shared" si="17"/>
        <v>0.55837094875542959</v>
      </c>
      <c r="F73" s="3">
        <f t="shared" si="18"/>
        <v>3.077553548829177E-4</v>
      </c>
      <c r="G73" s="3"/>
      <c r="H73" s="1"/>
      <c r="I73" s="1"/>
      <c r="J73" s="1"/>
      <c r="K73" s="1"/>
      <c r="L73" s="1"/>
      <c r="M73" s="1"/>
      <c r="N73" s="1"/>
      <c r="O73" s="7"/>
      <c r="P73" s="8">
        <f t="shared" si="13"/>
        <v>0.77647836922115787</v>
      </c>
      <c r="Q73" s="9">
        <f t="shared" si="14"/>
        <v>0.90483098767363879</v>
      </c>
      <c r="R73" s="22">
        <f t="shared" si="19"/>
        <v>2.5153241850494598E-4</v>
      </c>
      <c r="S73" s="23">
        <f t="shared" si="20"/>
        <v>1.5387767744145882E-4</v>
      </c>
      <c r="T73">
        <f t="shared" si="21"/>
        <v>0.21983244547454522</v>
      </c>
      <c r="U73">
        <f t="shared" si="22"/>
        <v>2.503172882314539E-4</v>
      </c>
    </row>
    <row r="74" spans="1:21" x14ac:dyDescent="0.2">
      <c r="A74" s="3">
        <v>4.5999999999999996</v>
      </c>
      <c r="B74" s="3">
        <f t="shared" si="15"/>
        <v>8.8249905966687745</v>
      </c>
      <c r="C74" s="3">
        <f t="shared" si="12"/>
        <v>0.95414680617702063</v>
      </c>
      <c r="D74" s="3">
        <f t="shared" si="16"/>
        <v>3.3866456643079059E-4</v>
      </c>
      <c r="E74" s="3">
        <f t="shared" si="17"/>
        <v>0.53574539419065781</v>
      </c>
      <c r="F74" s="3">
        <f t="shared" si="18"/>
        <v>3.2313571442526428E-4</v>
      </c>
      <c r="G74" s="3"/>
      <c r="H74" s="1"/>
      <c r="I74" s="1"/>
      <c r="J74" s="1"/>
      <c r="K74" s="1"/>
      <c r="L74" s="1"/>
      <c r="M74" s="1"/>
      <c r="N74" s="1"/>
      <c r="O74" s="7"/>
      <c r="P74" s="8">
        <f t="shared" si="13"/>
        <v>0.785866411268621</v>
      </c>
      <c r="Q74" s="9">
        <f t="shared" si="14"/>
        <v>0.91231428255170488</v>
      </c>
      <c r="R74" s="22">
        <f t="shared" si="19"/>
        <v>2.6614510744480888E-4</v>
      </c>
      <c r="S74" s="23">
        <f t="shared" si="20"/>
        <v>1.6156785721263225E-4</v>
      </c>
      <c r="T74">
        <f t="shared" si="21"/>
        <v>0.21092469158570509</v>
      </c>
      <c r="U74">
        <f t="shared" si="22"/>
        <v>2.6504183459800999E-4</v>
      </c>
    </row>
    <row r="75" spans="1:21" x14ac:dyDescent="0.2">
      <c r="A75" s="3">
        <v>4.8</v>
      </c>
      <c r="B75" s="3">
        <f t="shared" si="15"/>
        <v>9.6745798676916444</v>
      </c>
      <c r="C75" s="3">
        <f t="shared" si="12"/>
        <v>0.95774427218747749</v>
      </c>
      <c r="D75" s="3">
        <f t="shared" si="16"/>
        <v>3.5338911279734673E-4</v>
      </c>
      <c r="E75" s="3">
        <f t="shared" si="17"/>
        <v>0.51517863859843571</v>
      </c>
      <c r="F75" s="3">
        <f t="shared" si="18"/>
        <v>3.3845639863507325E-4</v>
      </c>
      <c r="G75" s="3"/>
      <c r="H75" s="1"/>
      <c r="I75" s="1"/>
      <c r="J75" s="1"/>
      <c r="K75" s="1"/>
      <c r="L75" s="1"/>
      <c r="M75" s="1"/>
      <c r="N75" s="1"/>
      <c r="O75" s="7"/>
      <c r="P75" s="8">
        <f t="shared" si="13"/>
        <v>0.79443801953541482</v>
      </c>
      <c r="Q75" s="9">
        <f t="shared" si="14"/>
        <v>0.91891485614339874</v>
      </c>
      <c r="R75" s="22">
        <f t="shared" si="19"/>
        <v>2.8074574689610144E-4</v>
      </c>
      <c r="S75" s="23">
        <f t="shared" si="20"/>
        <v>1.6922819931753668E-4</v>
      </c>
      <c r="T75">
        <f t="shared" si="21"/>
        <v>0.20282749350010806</v>
      </c>
      <c r="U75">
        <f t="shared" si="22"/>
        <v>2.7976638096456619E-4</v>
      </c>
    </row>
    <row r="76" spans="1:21" x14ac:dyDescent="0.2">
      <c r="A76" s="3">
        <v>5</v>
      </c>
      <c r="B76" s="3">
        <f t="shared" si="15"/>
        <v>10.556063286183152</v>
      </c>
      <c r="C76" s="3">
        <f t="shared" si="12"/>
        <v>0.96091356476188561</v>
      </c>
      <c r="D76" s="3">
        <f t="shared" si="16"/>
        <v>3.6811365916390281E-4</v>
      </c>
      <c r="E76" s="3">
        <f t="shared" si="17"/>
        <v>0.49639464912154446</v>
      </c>
      <c r="F76" s="3">
        <f t="shared" si="18"/>
        <v>3.5372540846472764E-4</v>
      </c>
      <c r="G76" s="3"/>
      <c r="H76" s="1"/>
      <c r="I76" s="1"/>
      <c r="J76" s="1"/>
      <c r="K76" s="1"/>
      <c r="L76" s="1"/>
      <c r="M76" s="1"/>
      <c r="N76" s="1"/>
      <c r="O76" s="7"/>
      <c r="P76" s="8">
        <f t="shared" si="13"/>
        <v>0.80229710361728535</v>
      </c>
      <c r="Q76" s="9">
        <f t="shared" si="14"/>
        <v>0.92476769224851363</v>
      </c>
      <c r="R76" s="22">
        <f t="shared" si="19"/>
        <v>2.9533652254915986E-4</v>
      </c>
      <c r="S76" s="23">
        <f t="shared" si="20"/>
        <v>1.7686270423236371E-4</v>
      </c>
      <c r="T76">
        <f t="shared" si="21"/>
        <v>0.19543217619057193</v>
      </c>
      <c r="U76">
        <f t="shared" si="22"/>
        <v>2.9449092733112227E-4</v>
      </c>
    </row>
    <row r="77" spans="1:21" x14ac:dyDescent="0.2">
      <c r="A77" s="3">
        <v>5.2</v>
      </c>
      <c r="B77" s="3">
        <f t="shared" ref="B77:B111" si="23">(A77-1)^1.7</f>
        <v>11.468953546165011</v>
      </c>
      <c r="C77" s="3">
        <f t="shared" ref="C77:C111" si="24">1-($K$3/($G$3*B77+A77))</f>
        <v>0.96372139990327432</v>
      </c>
      <c r="D77" s="3">
        <f t="shared" ref="D77:D111" si="25">A77*$D$3</f>
        <v>3.8283820553045895E-4</v>
      </c>
      <c r="E77" s="3">
        <f t="shared" ref="E77:E111" si="26">(1-C77)*$E$3*D77</f>
        <v>0.47916477852647194</v>
      </c>
      <c r="F77" s="3">
        <f t="shared" ref="F77:F111" si="27">D77-E77/$E$3</f>
        <v>3.6894937137027138E-4</v>
      </c>
      <c r="G77" s="3"/>
      <c r="H77" s="1"/>
      <c r="I77" s="1"/>
      <c r="J77" s="1"/>
      <c r="K77" s="1"/>
      <c r="L77" s="1"/>
      <c r="M77" s="1"/>
      <c r="N77" s="1"/>
      <c r="O77" s="7"/>
      <c r="P77" s="8">
        <f t="shared" ref="P77:P111" si="28">1-(E77/$E$3/D77)^0.5</f>
        <v>0.80953057962831498</v>
      </c>
      <c r="Q77" s="9">
        <f t="shared" ref="Q77:Q111" si="29">(1-$S$4)*F77*$E$3/(E77+(1-$S$4)*F77*$E$3)</f>
        <v>0.92998292140098338</v>
      </c>
    </row>
    <row r="78" spans="1:21" x14ac:dyDescent="0.2">
      <c r="A78" s="3">
        <v>5.4</v>
      </c>
      <c r="B78" s="3">
        <f t="shared" si="23"/>
        <v>12.412794058089087</v>
      </c>
      <c r="C78" s="3">
        <f t="shared" si="24"/>
        <v>0.96622186311422054</v>
      </c>
      <c r="D78" s="3">
        <f t="shared" si="25"/>
        <v>3.9756275189701509E-4</v>
      </c>
      <c r="E78" s="3">
        <f t="shared" si="26"/>
        <v>0.46329805237212718</v>
      </c>
      <c r="F78" s="3">
        <f t="shared" si="27"/>
        <v>3.8413382284275052E-4</v>
      </c>
      <c r="G78" s="3"/>
      <c r="H78" s="1"/>
      <c r="I78" s="1"/>
      <c r="J78" s="1"/>
      <c r="K78" s="1"/>
      <c r="L78" s="1"/>
      <c r="M78" s="1"/>
      <c r="N78" s="1"/>
      <c r="O78" s="7"/>
      <c r="P78" s="8">
        <f t="shared" si="28"/>
        <v>0.81621170634183615</v>
      </c>
      <c r="Q78" s="9">
        <f t="shared" si="29"/>
        <v>0.93465109063433105</v>
      </c>
    </row>
    <row r="79" spans="1:21" x14ac:dyDescent="0.2">
      <c r="A79" s="3">
        <v>5.6</v>
      </c>
      <c r="B79" s="3">
        <f t="shared" si="23"/>
        <v>13.387155680173247</v>
      </c>
      <c r="C79" s="3">
        <f t="shared" si="24"/>
        <v>0.96845918737612269</v>
      </c>
      <c r="D79" s="3">
        <f t="shared" si="25"/>
        <v>4.1228729826357118E-4</v>
      </c>
      <c r="E79" s="3">
        <f t="shared" si="26"/>
        <v>0.44863373654988908</v>
      </c>
      <c r="F79" s="3">
        <f t="shared" si="27"/>
        <v>3.9928342184183529E-4</v>
      </c>
      <c r="G79" s="3"/>
      <c r="H79" s="1"/>
      <c r="I79" s="1"/>
      <c r="J79" s="1"/>
      <c r="K79" s="1"/>
      <c r="L79" s="1"/>
      <c r="M79" s="1"/>
      <c r="N79" s="1"/>
      <c r="O79" s="7"/>
      <c r="P79" s="8">
        <f t="shared" si="28"/>
        <v>0.8224026671825353</v>
      </c>
      <c r="Q79" s="9">
        <f t="shared" si="29"/>
        <v>0.93884718425507852</v>
      </c>
    </row>
    <row r="80" spans="1:21" x14ac:dyDescent="0.2">
      <c r="A80" s="3">
        <v>5.8</v>
      </c>
      <c r="B80" s="3">
        <f t="shared" si="23"/>
        <v>14.391633926941724</v>
      </c>
      <c r="C80" s="3">
        <f t="shared" si="24"/>
        <v>0.97046984207956788</v>
      </c>
      <c r="D80" s="3">
        <f t="shared" si="25"/>
        <v>4.2701184463012727E-4</v>
      </c>
      <c r="E80" s="3">
        <f t="shared" si="26"/>
        <v>0.43503558860088254</v>
      </c>
      <c r="F80" s="3">
        <f t="shared" si="27"/>
        <v>4.1440211742430457E-4</v>
      </c>
      <c r="G80" s="3"/>
      <c r="H80" s="1"/>
      <c r="I80" s="1"/>
      <c r="J80" s="1"/>
      <c r="K80" s="1"/>
      <c r="L80" s="1"/>
      <c r="M80" s="1"/>
      <c r="N80" s="1"/>
      <c r="O80" s="7"/>
      <c r="P80" s="8">
        <f t="shared" si="28"/>
        <v>0.82815658895252309</v>
      </c>
      <c r="Q80" s="9">
        <f t="shared" si="29"/>
        <v>0.94263371948213603</v>
      </c>
    </row>
    <row r="81" spans="1:17" x14ac:dyDescent="0.2">
      <c r="A81" s="3">
        <v>6</v>
      </c>
      <c r="B81" s="3">
        <f t="shared" si="23"/>
        <v>15.425846568000235</v>
      </c>
      <c r="C81" s="3">
        <f t="shared" si="24"/>
        <v>0.97228412163898836</v>
      </c>
      <c r="D81" s="3">
        <f t="shared" si="25"/>
        <v>4.4173639099668341E-4</v>
      </c>
      <c r="E81" s="3">
        <f t="shared" si="26"/>
        <v>0.42238736677712418</v>
      </c>
      <c r="F81" s="3">
        <f t="shared" si="27"/>
        <v>4.2949327891618705E-4</v>
      </c>
      <c r="G81" s="3"/>
      <c r="H81" s="1"/>
      <c r="I81" s="1"/>
      <c r="J81" s="1"/>
      <c r="K81" s="1"/>
      <c r="L81" s="1"/>
      <c r="M81" s="1"/>
      <c r="N81" s="1"/>
      <c r="O81" s="7"/>
      <c r="P81" s="8">
        <f t="shared" si="28"/>
        <v>0.83351913515057763</v>
      </c>
      <c r="Q81" s="9">
        <f t="shared" si="29"/>
        <v>0.94606315043956979</v>
      </c>
    </row>
    <row r="82" spans="1:17" x14ac:dyDescent="0.2">
      <c r="A82" s="3">
        <v>6.2</v>
      </c>
      <c r="B82" s="3">
        <f t="shared" si="23"/>
        <v>16.489431548825095</v>
      </c>
      <c r="C82" s="3">
        <f t="shared" si="24"/>
        <v>0.97392736632327748</v>
      </c>
      <c r="D82" s="3">
        <f t="shared" si="25"/>
        <v>4.5646093736323955E-4</v>
      </c>
      <c r="E82" s="3">
        <f t="shared" si="26"/>
        <v>0.41058928886237694</v>
      </c>
      <c r="F82" s="3">
        <f t="shared" si="27"/>
        <v>4.445597985556344E-4</v>
      </c>
      <c r="G82" s="3"/>
      <c r="H82" s="1"/>
      <c r="I82" s="1"/>
      <c r="J82" s="1"/>
      <c r="K82" s="1"/>
      <c r="L82" s="1"/>
      <c r="M82" s="1"/>
      <c r="N82" s="1"/>
      <c r="O82" s="7"/>
      <c r="P82" s="8">
        <f t="shared" si="28"/>
        <v>0.83852977464336487</v>
      </c>
      <c r="Q82" s="9">
        <f t="shared" si="29"/>
        <v>0.9491797503977929</v>
      </c>
    </row>
    <row r="83" spans="1:17" x14ac:dyDescent="0.2">
      <c r="A83" s="3">
        <v>6.4</v>
      </c>
      <c r="B83" s="3">
        <f t="shared" si="23"/>
        <v>17.582045179475596</v>
      </c>
      <c r="C83" s="3">
        <f t="shared" si="24"/>
        <v>0.97542090961062478</v>
      </c>
      <c r="D83" s="3">
        <f t="shared" si="25"/>
        <v>4.7118548372979564E-4</v>
      </c>
      <c r="E83" s="3">
        <f t="shared" si="26"/>
        <v>0.39955521551908668</v>
      </c>
      <c r="F83" s="3">
        <f t="shared" si="27"/>
        <v>4.5960417313503952E-4</v>
      </c>
      <c r="G83" s="3"/>
      <c r="H83" s="1"/>
      <c r="I83" s="1"/>
      <c r="J83" s="1"/>
      <c r="K83" s="1"/>
      <c r="L83" s="1"/>
      <c r="M83" s="1"/>
      <c r="N83" s="1"/>
      <c r="O83" s="7"/>
      <c r="P83" s="8">
        <f t="shared" si="28"/>
        <v>0.84322280016094431</v>
      </c>
      <c r="Q83" s="9">
        <f t="shared" si="29"/>
        <v>0.95202109701451287</v>
      </c>
    </row>
    <row r="84" spans="1:17" x14ac:dyDescent="0.2">
      <c r="A84" s="3">
        <v>6.6</v>
      </c>
      <c r="B84" s="3">
        <f t="shared" si="23"/>
        <v>18.703360547920813</v>
      </c>
      <c r="C84" s="3">
        <f t="shared" si="24"/>
        <v>0.976782820010904</v>
      </c>
      <c r="D84" s="3">
        <f t="shared" si="25"/>
        <v>4.8591003009635172E-4</v>
      </c>
      <c r="E84" s="3">
        <f t="shared" si="26"/>
        <v>0.38921039164026489</v>
      </c>
      <c r="F84" s="3">
        <f t="shared" si="27"/>
        <v>4.7462856946909769E-4</v>
      </c>
      <c r="G84" s="3"/>
      <c r="H84" s="1"/>
      <c r="I84" s="1"/>
      <c r="J84" s="1"/>
      <c r="K84" s="1"/>
      <c r="L84" s="1"/>
      <c r="M84" s="1"/>
      <c r="N84" s="1"/>
      <c r="O84" s="7"/>
      <c r="P84" s="8">
        <f t="shared" si="28"/>
        <v>0.84762815224229904</v>
      </c>
      <c r="Q84" s="9">
        <f t="shared" si="29"/>
        <v>0.95461925299310657</v>
      </c>
    </row>
    <row r="85" spans="1:17" x14ac:dyDescent="0.2">
      <c r="A85" s="3">
        <v>6.8</v>
      </c>
      <c r="B85" s="3">
        <f t="shared" si="23"/>
        <v>19.853066122990239</v>
      </c>
      <c r="C85" s="3">
        <f t="shared" si="24"/>
        <v>0.97802848687260302</v>
      </c>
      <c r="D85" s="3">
        <f t="shared" si="25"/>
        <v>5.0063457646290781E-4</v>
      </c>
      <c r="E85" s="3">
        <f t="shared" si="26"/>
        <v>0.37948962132303443</v>
      </c>
      <c r="F85" s="3">
        <f t="shared" si="27"/>
        <v>4.8963487729412425E-4</v>
      </c>
      <c r="G85" s="3"/>
      <c r="H85" s="1"/>
      <c r="I85" s="1"/>
      <c r="J85" s="1"/>
      <c r="K85" s="1"/>
      <c r="L85" s="1"/>
      <c r="M85" s="1"/>
      <c r="N85" s="1"/>
      <c r="O85" s="7"/>
      <c r="P85" s="8">
        <f t="shared" si="28"/>
        <v>0.85177209059223369</v>
      </c>
      <c r="Q85" s="9">
        <f t="shared" si="29"/>
        <v>0.95700171121177213</v>
      </c>
    </row>
    <row r="86" spans="1:17" x14ac:dyDescent="0.2">
      <c r="A86" s="3">
        <v>7</v>
      </c>
      <c r="B86" s="3">
        <f t="shared" si="23"/>
        <v>21.030864518443156</v>
      </c>
      <c r="C86" s="3">
        <f t="shared" si="24"/>
        <v>0.97917108665362362</v>
      </c>
      <c r="D86" s="3">
        <f t="shared" si="25"/>
        <v>5.15359122829464E-4</v>
      </c>
      <c r="E86" s="3">
        <f t="shared" si="26"/>
        <v>0.37033578265294081</v>
      </c>
      <c r="F86" s="3">
        <f t="shared" si="27"/>
        <v>5.0462475231778452E-4</v>
      </c>
      <c r="G86" s="3"/>
      <c r="H86" s="1"/>
      <c r="I86" s="1"/>
      <c r="J86" s="1"/>
      <c r="K86" s="1"/>
      <c r="L86" s="1"/>
      <c r="M86" s="1"/>
      <c r="N86" s="1"/>
      <c r="O86" s="7"/>
      <c r="P86" s="8">
        <f t="shared" si="28"/>
        <v>0.85567774479874426</v>
      </c>
      <c r="Q86" s="9">
        <f t="shared" si="29"/>
        <v>0.9591921563465573</v>
      </c>
    </row>
    <row r="87" spans="1:17" x14ac:dyDescent="0.2">
      <c r="A87" s="3">
        <v>7.2</v>
      </c>
      <c r="B87" s="3">
        <f t="shared" si="23"/>
        <v>22.236471394756187</v>
      </c>
      <c r="C87" s="3">
        <f t="shared" si="24"/>
        <v>0.98022195680334356</v>
      </c>
      <c r="D87" s="3">
        <f t="shared" si="25"/>
        <v>5.3008366919602009E-4</v>
      </c>
      <c r="E87" s="3">
        <f t="shared" si="26"/>
        <v>0.36169861089843541</v>
      </c>
      <c r="F87" s="3">
        <f t="shared" si="27"/>
        <v>5.1959965148881909E-4</v>
      </c>
      <c r="G87" s="3"/>
      <c r="H87" s="1"/>
      <c r="I87" s="1"/>
      <c r="J87" s="1"/>
      <c r="K87" s="1"/>
      <c r="L87" s="1"/>
      <c r="M87" s="1"/>
      <c r="N87" s="1"/>
      <c r="O87" s="7"/>
      <c r="P87" s="8">
        <f t="shared" si="28"/>
        <v>0.85936556895035832</v>
      </c>
      <c r="Q87" s="9">
        <f t="shared" si="29"/>
        <v>0.96121108249269815</v>
      </c>
    </row>
    <row r="88" spans="1:17" x14ac:dyDescent="0.2">
      <c r="A88" s="3">
        <v>7.4</v>
      </c>
      <c r="B88" s="3">
        <f t="shared" si="23"/>
        <v>23.469614479281443</v>
      </c>
      <c r="C88" s="3">
        <f t="shared" si="24"/>
        <v>0.9811908976511079</v>
      </c>
      <c r="D88" s="3">
        <f t="shared" si="25"/>
        <v>5.4480821556257618E-4</v>
      </c>
      <c r="E88" s="3">
        <f t="shared" si="26"/>
        <v>0.35353369530266499</v>
      </c>
      <c r="F88" s="3">
        <f t="shared" si="27"/>
        <v>5.3456086207554236E-4</v>
      </c>
      <c r="G88" s="3"/>
      <c r="H88" s="1"/>
      <c r="I88" s="1"/>
      <c r="J88" s="1"/>
      <c r="K88" s="1"/>
      <c r="L88" s="1"/>
      <c r="M88" s="1"/>
      <c r="N88" s="1"/>
      <c r="O88" s="7"/>
      <c r="P88" s="8">
        <f t="shared" si="28"/>
        <v>0.86285371915763776</v>
      </c>
      <c r="Q88" s="9">
        <f t="shared" si="29"/>
        <v>0.96307629701083897</v>
      </c>
    </row>
    <row r="89" spans="1:17" x14ac:dyDescent="0.2">
      <c r="A89" s="3">
        <v>7.6</v>
      </c>
      <c r="B89" s="3">
        <f t="shared" si="23"/>
        <v>24.730032688672754</v>
      </c>
      <c r="C89" s="3">
        <f t="shared" si="24"/>
        <v>0.98208641776069028</v>
      </c>
      <c r="D89" s="3">
        <f t="shared" si="25"/>
        <v>5.5953276192913226E-4</v>
      </c>
      <c r="E89" s="3">
        <f t="shared" si="26"/>
        <v>0.34580164705099387</v>
      </c>
      <c r="F89" s="3">
        <f t="shared" si="27"/>
        <v>5.495095257827266E-4</v>
      </c>
      <c r="G89" s="3"/>
      <c r="H89" s="1"/>
      <c r="I89" s="1"/>
      <c r="J89" s="1"/>
      <c r="K89" s="1"/>
      <c r="L89" s="1"/>
      <c r="M89" s="1"/>
      <c r="N89" s="1"/>
      <c r="O89" s="7"/>
      <c r="P89" s="8">
        <f t="shared" si="28"/>
        <v>0.86615836881108432</v>
      </c>
      <c r="Q89" s="9">
        <f t="shared" si="29"/>
        <v>0.96480333389421602</v>
      </c>
    </row>
    <row r="90" spans="1:17" x14ac:dyDescent="0.2">
      <c r="A90" s="3">
        <v>7.8</v>
      </c>
      <c r="B90" s="3">
        <f t="shared" si="23"/>
        <v>26.017475340095118</v>
      </c>
      <c r="C90" s="3">
        <f t="shared" si="24"/>
        <v>0.98291593456777071</v>
      </c>
      <c r="D90" s="3">
        <f t="shared" si="25"/>
        <v>5.7425730829568846E-4</v>
      </c>
      <c r="E90" s="3">
        <f t="shared" si="26"/>
        <v>0.33846740533014963</v>
      </c>
      <c r="F90" s="3">
        <f t="shared" si="27"/>
        <v>5.64446658865829E-4</v>
      </c>
      <c r="G90" s="3"/>
      <c r="H90" s="1"/>
      <c r="I90" s="1"/>
      <c r="J90" s="1"/>
      <c r="K90" s="1"/>
      <c r="L90" s="1"/>
      <c r="M90" s="1"/>
      <c r="N90" s="1"/>
      <c r="O90" s="7"/>
      <c r="P90" s="8">
        <f t="shared" si="28"/>
        <v>0.86929397323677349</v>
      </c>
      <c r="Q90" s="9">
        <f t="shared" si="29"/>
        <v>0.96640579473640842</v>
      </c>
    </row>
    <row r="91" spans="1:17" x14ac:dyDescent="0.2">
      <c r="A91" s="3">
        <v>8</v>
      </c>
      <c r="B91" s="3">
        <f t="shared" si="23"/>
        <v>27.331701439859053</v>
      </c>
      <c r="C91" s="3">
        <f t="shared" si="24"/>
        <v>0.98368593940493321</v>
      </c>
      <c r="D91" s="3">
        <f t="shared" si="25"/>
        <v>5.8898185466224454E-4</v>
      </c>
      <c r="E91" s="3">
        <f t="shared" si="26"/>
        <v>0.33149965548923649</v>
      </c>
      <c r="F91" s="3">
        <f t="shared" si="27"/>
        <v>5.7937316899588987E-4</v>
      </c>
      <c r="G91" s="3"/>
      <c r="H91" s="1"/>
      <c r="I91" s="1"/>
      <c r="J91" s="1"/>
      <c r="K91" s="1"/>
      <c r="L91" s="1"/>
      <c r="M91" s="1"/>
      <c r="N91" s="1"/>
      <c r="O91" s="7"/>
      <c r="P91" s="8">
        <f t="shared" si="28"/>
        <v>0.87227349298181367</v>
      </c>
      <c r="Q91" s="9">
        <f t="shared" si="29"/>
        <v>0.96789563142417867</v>
      </c>
    </row>
    <row r="92" spans="1:17" x14ac:dyDescent="0.2">
      <c r="A92" s="3">
        <v>8.1999999999999993</v>
      </c>
      <c r="B92" s="3">
        <f t="shared" si="23"/>
        <v>28.672479039861816</v>
      </c>
      <c r="C92" s="3">
        <f t="shared" si="24"/>
        <v>0.98440213398136944</v>
      </c>
      <c r="D92" s="3">
        <f t="shared" si="25"/>
        <v>6.0370640102880063E-4</v>
      </c>
      <c r="E92" s="3">
        <f t="shared" si="26"/>
        <v>0.32487033874537241</v>
      </c>
      <c r="F92" s="3">
        <f t="shared" si="27"/>
        <v>5.9428986947096378E-4</v>
      </c>
      <c r="G92" s="3"/>
      <c r="H92" s="1"/>
      <c r="I92" s="1"/>
      <c r="J92" s="1"/>
      <c r="K92" s="1"/>
      <c r="L92" s="1"/>
      <c r="M92" s="1"/>
      <c r="N92" s="1"/>
      <c r="O92" s="7"/>
      <c r="P92" s="8">
        <f t="shared" si="28"/>
        <v>0.87510858308662454</v>
      </c>
      <c r="Q92" s="9">
        <f t="shared" si="29"/>
        <v>0.96928338166014938</v>
      </c>
    </row>
    <row r="93" spans="1:17" x14ac:dyDescent="0.2">
      <c r="A93" s="3">
        <v>8.4</v>
      </c>
      <c r="B93" s="3">
        <f t="shared" si="23"/>
        <v>30.03958465364817</v>
      </c>
      <c r="C93" s="3">
        <f t="shared" si="24"/>
        <v>0.98506954384192613</v>
      </c>
      <c r="D93" s="3">
        <f t="shared" si="25"/>
        <v>6.1843094739535683E-4</v>
      </c>
      <c r="E93" s="3">
        <f t="shared" si="26"/>
        <v>0.31855423706744496</v>
      </c>
      <c r="F93" s="3">
        <f t="shared" si="27"/>
        <v>6.0919749124847431E-4</v>
      </c>
      <c r="G93" s="3"/>
      <c r="H93" s="1"/>
      <c r="I93" s="1"/>
      <c r="J93" s="1"/>
      <c r="K93" s="1"/>
      <c r="L93" s="1"/>
      <c r="M93" s="1"/>
      <c r="N93" s="1"/>
      <c r="O93" s="7"/>
      <c r="P93" s="8">
        <f t="shared" si="28"/>
        <v>0.87780975424333629</v>
      </c>
      <c r="Q93" s="9">
        <f t="shared" si="29"/>
        <v>0.97057836609891135</v>
      </c>
    </row>
    <row r="94" spans="1:17" x14ac:dyDescent="0.2">
      <c r="A94" s="3">
        <v>8.6</v>
      </c>
      <c r="B94" s="3">
        <f t="shared" si="23"/>
        <v>31.432802725089314</v>
      </c>
      <c r="C94" s="3">
        <f t="shared" si="24"/>
        <v>0.98569261315324486</v>
      </c>
      <c r="D94" s="3">
        <f t="shared" si="25"/>
        <v>6.3315549376191291E-4</v>
      </c>
      <c r="E94" s="3">
        <f t="shared" si="26"/>
        <v>0.31252862012729832</v>
      </c>
      <c r="F94" s="3">
        <f t="shared" si="27"/>
        <v>6.2409669317851294E-4</v>
      </c>
      <c r="G94" s="3"/>
      <c r="H94" s="1"/>
      <c r="I94" s="1"/>
      <c r="J94" s="1"/>
      <c r="K94" s="1"/>
      <c r="L94" s="1"/>
      <c r="M94" s="1"/>
      <c r="N94" s="1"/>
      <c r="O94" s="7"/>
      <c r="P94" s="8">
        <f t="shared" si="28"/>
        <v>0.88038651059869899</v>
      </c>
      <c r="Q94" s="9">
        <f t="shared" si="29"/>
        <v>0.971788854084493</v>
      </c>
    </row>
    <row r="95" spans="1:17" x14ac:dyDescent="0.2">
      <c r="A95" s="3">
        <v>8.8000000000000007</v>
      </c>
      <c r="B95" s="3">
        <f t="shared" si="23"/>
        <v>32.851925143665355</v>
      </c>
      <c r="C95" s="3">
        <f t="shared" si="24"/>
        <v>0.98627528426032529</v>
      </c>
      <c r="D95" s="3">
        <f t="shared" si="25"/>
        <v>6.47880040128469E-4</v>
      </c>
      <c r="E95" s="3">
        <f t="shared" si="26"/>
        <v>0.30677294375394365</v>
      </c>
      <c r="F95" s="3">
        <f t="shared" si="27"/>
        <v>6.3898807074429676E-4</v>
      </c>
      <c r="G95" s="3"/>
      <c r="H95" s="1"/>
      <c r="I95" s="1"/>
      <c r="J95" s="1"/>
      <c r="K95" s="1"/>
      <c r="L95" s="1"/>
      <c r="M95" s="1"/>
      <c r="N95" s="1"/>
      <c r="O95" s="7"/>
      <c r="P95" s="8">
        <f t="shared" si="28"/>
        <v>0.88284746806118652</v>
      </c>
      <c r="Q95" s="9">
        <f t="shared" si="29"/>
        <v>0.97292220357938042</v>
      </c>
    </row>
    <row r="96" spans="1:17" x14ac:dyDescent="0.2">
      <c r="A96" s="3">
        <v>9</v>
      </c>
      <c r="B96" s="3">
        <f t="shared" si="23"/>
        <v>34.296750801161366</v>
      </c>
      <c r="C96" s="3">
        <f t="shared" si="24"/>
        <v>0.98682106475702558</v>
      </c>
      <c r="D96" s="3">
        <f t="shared" si="25"/>
        <v>6.6260458649502509E-4</v>
      </c>
      <c r="E96" s="3">
        <f t="shared" si="26"/>
        <v>0.30126859133049438</v>
      </c>
      <c r="F96" s="3">
        <f t="shared" si="27"/>
        <v>6.538721635579093E-4</v>
      </c>
      <c r="G96" s="3"/>
      <c r="H96" s="1"/>
      <c r="I96" s="1"/>
      <c r="J96" s="1"/>
      <c r="K96" s="1"/>
      <c r="L96" s="1"/>
      <c r="M96" s="1"/>
      <c r="N96" s="1"/>
      <c r="O96" s="7"/>
      <c r="P96" s="8">
        <f t="shared" si="28"/>
        <v>0.88520045625972887</v>
      </c>
      <c r="Q96" s="9">
        <f t="shared" si="29"/>
        <v>0.97398497978086385</v>
      </c>
    </row>
    <row r="97" spans="1:17" x14ac:dyDescent="0.2">
      <c r="A97" s="3">
        <v>9.1999999999999993</v>
      </c>
      <c r="B97" s="3">
        <f t="shared" si="23"/>
        <v>35.767085185283221</v>
      </c>
      <c r="C97" s="3">
        <f t="shared" si="24"/>
        <v>0.9873330842689606</v>
      </c>
      <c r="D97" s="3">
        <f t="shared" si="25"/>
        <v>6.7732913286158117E-4</v>
      </c>
      <c r="E97" s="3">
        <f t="shared" si="26"/>
        <v>0.29599865116067942</v>
      </c>
      <c r="F97" s="3">
        <f t="shared" si="27"/>
        <v>6.6874946181344551E-4</v>
      </c>
      <c r="G97" s="3"/>
      <c r="H97" s="1"/>
      <c r="I97" s="1"/>
      <c r="J97" s="1"/>
      <c r="K97" s="1"/>
      <c r="L97" s="1"/>
      <c r="M97" s="1"/>
      <c r="N97" s="1"/>
      <c r="O97" s="7"/>
      <c r="P97" s="8">
        <f t="shared" si="28"/>
        <v>0.88745260673369908</v>
      </c>
      <c r="Q97" s="9">
        <f t="shared" si="29"/>
        <v>0.97498305605867408</v>
      </c>
    </row>
    <row r="98" spans="1:17" x14ac:dyDescent="0.2">
      <c r="A98" s="3">
        <v>9.4</v>
      </c>
      <c r="B98" s="3">
        <f t="shared" si="23"/>
        <v>37.262740006283494</v>
      </c>
      <c r="C98" s="3">
        <f t="shared" si="24"/>
        <v>0.98781414272011847</v>
      </c>
      <c r="D98" s="3">
        <f t="shared" si="25"/>
        <v>6.9205367922813737E-4</v>
      </c>
      <c r="E98" s="3">
        <f t="shared" si="26"/>
        <v>0.29094772409563929</v>
      </c>
      <c r="F98" s="3">
        <f t="shared" si="27"/>
        <v>6.836204118630464E-4</v>
      </c>
      <c r="G98" s="3"/>
      <c r="H98" s="1"/>
      <c r="I98" s="1"/>
      <c r="J98" s="1"/>
      <c r="K98" s="1"/>
      <c r="L98" s="1"/>
      <c r="M98" s="1"/>
      <c r="N98" s="1"/>
      <c r="O98" s="7"/>
      <c r="P98" s="8">
        <f t="shared" si="28"/>
        <v>0.88961042947867974</v>
      </c>
      <c r="Q98" s="9">
        <f t="shared" si="29"/>
        <v>0.97592170016556157</v>
      </c>
    </row>
    <row r="99" spans="1:17" x14ac:dyDescent="0.2">
      <c r="A99" s="3">
        <v>9.6</v>
      </c>
      <c r="B99" s="3">
        <f t="shared" si="23"/>
        <v>38.783532853188213</v>
      </c>
      <c r="C99" s="3">
        <f t="shared" si="24"/>
        <v>0.9882667515177761</v>
      </c>
      <c r="D99" s="3">
        <f t="shared" si="25"/>
        <v>7.0677822559469345E-4</v>
      </c>
      <c r="E99" s="3">
        <f t="shared" si="26"/>
        <v>0.28610175672411042</v>
      </c>
      <c r="F99" s="3">
        <f t="shared" si="27"/>
        <v>6.9848542105196564E-4</v>
      </c>
      <c r="G99" s="3"/>
      <c r="H99" s="1"/>
      <c r="I99" s="1"/>
      <c r="J99" s="1"/>
      <c r="K99" s="1"/>
      <c r="L99" s="1"/>
      <c r="M99" s="1"/>
      <c r="N99" s="1"/>
      <c r="O99" s="7"/>
      <c r="P99" s="8">
        <f t="shared" si="28"/>
        <v>0.89167987960575423</v>
      </c>
      <c r="Q99" s="9">
        <f t="shared" si="29"/>
        <v>0.9768056481294336</v>
      </c>
    </row>
    <row r="100" spans="1:17" x14ac:dyDescent="0.2">
      <c r="A100" s="3">
        <v>9.8000000000000007</v>
      </c>
      <c r="B100" s="3">
        <f t="shared" si="23"/>
        <v>40.329286876637212</v>
      </c>
      <c r="C100" s="3">
        <f t="shared" si="24"/>
        <v>0.9886931688233429</v>
      </c>
      <c r="D100" s="3">
        <f t="shared" si="25"/>
        <v>7.2150277196124965E-4</v>
      </c>
      <c r="E100" s="3">
        <f t="shared" si="26"/>
        <v>0.28144789624393107</v>
      </c>
      <c r="F100" s="3">
        <f t="shared" si="27"/>
        <v>7.1334486192519363E-4</v>
      </c>
      <c r="G100" s="3"/>
      <c r="H100" s="1"/>
      <c r="I100" s="1"/>
      <c r="J100" s="1"/>
      <c r="K100" s="1"/>
      <c r="L100" s="1"/>
      <c r="M100" s="1"/>
      <c r="N100" s="1"/>
      <c r="O100" s="7"/>
      <c r="P100" s="8">
        <f t="shared" si="28"/>
        <v>0.89366641557505411</v>
      </c>
      <c r="Q100" s="9">
        <f t="shared" si="29"/>
        <v>0.97763916780132576</v>
      </c>
    </row>
    <row r="101" spans="1:17" x14ac:dyDescent="0.2">
      <c r="A101" s="3">
        <v>10</v>
      </c>
      <c r="B101" s="3">
        <f t="shared" si="23"/>
        <v>41.899830495714724</v>
      </c>
      <c r="C101" s="3">
        <f t="shared" si="24"/>
        <v>0.98909542986397503</v>
      </c>
      <c r="D101" s="3">
        <f t="shared" si="25"/>
        <v>7.3622731832780563E-4</v>
      </c>
      <c r="E101" s="3">
        <f t="shared" si="26"/>
        <v>0.27697436379232826</v>
      </c>
      <c r="F101" s="3">
        <f t="shared" si="27"/>
        <v>7.2819907589904249E-4</v>
      </c>
      <c r="G101" s="3"/>
      <c r="H101" s="1"/>
      <c r="I101" s="1"/>
      <c r="J101" s="1"/>
      <c r="K101" s="1"/>
      <c r="L101" s="1"/>
      <c r="M101" s="1"/>
      <c r="N101" s="1"/>
      <c r="O101" s="7"/>
      <c r="P101" s="8">
        <f t="shared" si="28"/>
        <v>0.89557505022254036</v>
      </c>
      <c r="Q101" s="9">
        <f t="shared" si="29"/>
        <v>0.97842611368438526</v>
      </c>
    </row>
    <row r="102" spans="1:17" x14ac:dyDescent="0.2">
      <c r="A102" s="3">
        <v>10.199999999999999</v>
      </c>
      <c r="B102" s="3">
        <f t="shared" si="23"/>
        <v>43.494997126458848</v>
      </c>
      <c r="C102" s="3">
        <f t="shared" si="24"/>
        <v>0.98947537306933619</v>
      </c>
      <c r="D102" s="3">
        <f t="shared" si="25"/>
        <v>7.5095186469436171E-4</v>
      </c>
      <c r="E102" s="3">
        <f t="shared" si="26"/>
        <v>0.27267034354840958</v>
      </c>
      <c r="F102" s="3">
        <f t="shared" si="27"/>
        <v>7.4304837647556725E-4</v>
      </c>
      <c r="G102" s="3"/>
      <c r="H102" s="1"/>
      <c r="I102" s="1"/>
      <c r="J102" s="1"/>
      <c r="K102" s="1"/>
      <c r="L102" s="1"/>
      <c r="M102" s="1"/>
      <c r="N102" s="1"/>
      <c r="O102" s="7"/>
      <c r="P102" s="8">
        <f t="shared" si="28"/>
        <v>0.89741039560138758</v>
      </c>
      <c r="Q102" s="9">
        <f t="shared" si="29"/>
        <v>0.97916997438720332</v>
      </c>
    </row>
    <row r="103" spans="1:17" x14ac:dyDescent="0.2">
      <c r="A103" s="3">
        <v>10.4</v>
      </c>
      <c r="B103" s="3">
        <f t="shared" si="23"/>
        <v>45.114624930006144</v>
      </c>
      <c r="C103" s="3">
        <f t="shared" si="24"/>
        <v>0.9898346626806267</v>
      </c>
      <c r="D103" s="3">
        <f t="shared" si="25"/>
        <v>7.6567641106091791E-4</v>
      </c>
      <c r="E103" s="3">
        <f t="shared" si="26"/>
        <v>0.26852588535928695</v>
      </c>
      <c r="F103" s="3">
        <f t="shared" si="27"/>
        <v>7.5789305206499656E-4</v>
      </c>
      <c r="G103" s="3"/>
      <c r="H103" s="1"/>
      <c r="I103" s="1"/>
      <c r="J103" s="1"/>
      <c r="K103" s="1"/>
      <c r="L103" s="1"/>
      <c r="M103" s="1"/>
      <c r="N103" s="1"/>
      <c r="O103" s="7"/>
      <c r="P103" s="8">
        <f t="shared" si="28"/>
        <v>0.89917670249702553</v>
      </c>
      <c r="Q103" s="9">
        <f t="shared" si="29"/>
        <v>0.97987391381623024</v>
      </c>
    </row>
    <row r="104" spans="1:17" x14ac:dyDescent="0.2">
      <c r="A104" s="3">
        <v>10.6</v>
      </c>
      <c r="B104" s="3">
        <f t="shared" si="23"/>
        <v>46.758556578560444</v>
      </c>
      <c r="C104" s="3">
        <f t="shared" si="24"/>
        <v>0.99017480836798366</v>
      </c>
      <c r="D104" s="3">
        <f t="shared" si="25"/>
        <v>7.8040095742747399E-4</v>
      </c>
      <c r="E104" s="3">
        <f t="shared" si="26"/>
        <v>0.2645318190004215</v>
      </c>
      <c r="F104" s="3">
        <f t="shared" si="27"/>
        <v>7.7273336847094001E-4</v>
      </c>
      <c r="G104" s="3"/>
      <c r="H104" s="1"/>
      <c r="I104" s="1"/>
      <c r="J104" s="1"/>
      <c r="K104" s="1"/>
      <c r="L104" s="1"/>
      <c r="M104" s="1"/>
      <c r="N104" s="1"/>
      <c r="O104" s="7"/>
      <c r="P104" s="8">
        <f t="shared" si="28"/>
        <v>0.90087789534106766</v>
      </c>
      <c r="Q104" s="9">
        <f t="shared" si="29"/>
        <v>0.98054080703584456</v>
      </c>
    </row>
    <row r="105" spans="1:17" x14ac:dyDescent="0.2">
      <c r="A105" s="3">
        <v>10.8</v>
      </c>
      <c r="B105" s="3">
        <f t="shared" si="23"/>
        <v>48.426639037577011</v>
      </c>
      <c r="C105" s="3">
        <f t="shared" si="24"/>
        <v>0.99049718230214479</v>
      </c>
      <c r="D105" s="3">
        <f t="shared" si="25"/>
        <v>7.9512550379403019E-4</v>
      </c>
      <c r="E105" s="3">
        <f t="shared" si="26"/>
        <v>0.26067967847671342</v>
      </c>
      <c r="F105" s="3">
        <f t="shared" si="27"/>
        <v>7.8756957108456018E-4</v>
      </c>
      <c r="G105" s="3"/>
      <c r="H105" s="1"/>
      <c r="I105" s="1"/>
      <c r="J105" s="1"/>
      <c r="K105" s="1"/>
      <c r="L105" s="1"/>
      <c r="M105" s="1"/>
      <c r="N105" s="1"/>
      <c r="O105" s="7"/>
      <c r="P105" s="8">
        <f t="shared" si="28"/>
        <v>0.90251760313853979</v>
      </c>
      <c r="Q105" s="9">
        <f t="shared" si="29"/>
        <v>0.98117327157238432</v>
      </c>
    </row>
    <row r="106" spans="1:17" x14ac:dyDescent="0.2">
      <c r="A106" s="3">
        <v>11</v>
      </c>
      <c r="B106" s="3">
        <f t="shared" si="23"/>
        <v>50.118723362727238</v>
      </c>
      <c r="C106" s="3">
        <f t="shared" si="24"/>
        <v>0.99080303405264614</v>
      </c>
      <c r="D106" s="3">
        <f t="shared" si="25"/>
        <v>8.0985005016058628E-4</v>
      </c>
      <c r="E106" s="3">
        <f t="shared" si="26"/>
        <v>0.2569616350157457</v>
      </c>
      <c r="F106" s="3">
        <f t="shared" si="27"/>
        <v>8.0240188682679657E-4</v>
      </c>
      <c r="G106" s="3"/>
      <c r="H106" s="1"/>
      <c r="I106" s="1"/>
      <c r="J106" s="1"/>
      <c r="K106" s="1"/>
      <c r="L106" s="1"/>
      <c r="M106" s="1"/>
      <c r="N106" s="1"/>
      <c r="O106" s="7"/>
      <c r="P106" s="8">
        <f t="shared" si="28"/>
        <v>0.90409918693069458</v>
      </c>
      <c r="Q106" s="9">
        <f t="shared" si="29"/>
        <v>0.98177369481343912</v>
      </c>
    </row>
    <row r="107" spans="1:17" x14ac:dyDescent="0.2">
      <c r="A107" s="3">
        <v>11.2</v>
      </c>
      <c r="B107" s="3">
        <f t="shared" si="23"/>
        <v>51.834664510364163</v>
      </c>
      <c r="C107" s="3">
        <f t="shared" si="24"/>
        <v>0.99109350362449899</v>
      </c>
      <c r="D107" s="3">
        <f t="shared" si="25"/>
        <v>8.2457459652714236E-4</v>
      </c>
      <c r="E107" s="3">
        <f t="shared" si="26"/>
        <v>0.2533704376078223</v>
      </c>
      <c r="F107" s="3">
        <f t="shared" si="27"/>
        <v>8.172305258718432E-4</v>
      </c>
      <c r="G107" s="3"/>
      <c r="H107" s="1"/>
      <c r="I107" s="1"/>
      <c r="J107" s="1"/>
      <c r="K107" s="1"/>
      <c r="L107" s="1"/>
      <c r="M107" s="1"/>
      <c r="N107" s="1"/>
      <c r="O107" s="7"/>
      <c r="P107" s="8">
        <f t="shared" si="28"/>
        <v>0.90562576423885066</v>
      </c>
      <c r="Q107" s="9">
        <f t="shared" si="29"/>
        <v>0.98234425805067638</v>
      </c>
    </row>
    <row r="108" spans="1:17" x14ac:dyDescent="0.2">
      <c r="A108" s="3">
        <v>11.4</v>
      </c>
      <c r="B108" s="3">
        <f t="shared" si="23"/>
        <v>53.574321160341192</v>
      </c>
      <c r="C108" s="3">
        <f t="shared" si="24"/>
        <v>0.99136963289565661</v>
      </c>
      <c r="D108" s="3">
        <f t="shared" si="25"/>
        <v>8.3929914289369845E-4</v>
      </c>
      <c r="E108" s="3">
        <f t="shared" si="26"/>
        <v>0.24989936011690164</v>
      </c>
      <c r="F108" s="3">
        <f t="shared" si="27"/>
        <v>8.3205568318016506E-4</v>
      </c>
      <c r="G108" s="3"/>
      <c r="H108" s="1"/>
      <c r="I108" s="1"/>
      <c r="J108" s="1"/>
      <c r="K108" s="1"/>
      <c r="L108" s="1"/>
      <c r="M108" s="1"/>
      <c r="N108" s="1"/>
      <c r="O108" s="7"/>
      <c r="P108" s="8">
        <f t="shared" si="28"/>
        <v>0.90710023087034397</v>
      </c>
      <c r="Q108" s="9">
        <f t="shared" si="29"/>
        <v>0.98288695762924505</v>
      </c>
    </row>
    <row r="109" spans="1:17" x14ac:dyDescent="0.2">
      <c r="A109" s="3">
        <v>11.6</v>
      </c>
      <c r="B109" s="3">
        <f t="shared" si="23"/>
        <v>55.337555550155422</v>
      </c>
      <c r="C109" s="3">
        <f t="shared" si="24"/>
        <v>0.99163237567658702</v>
      </c>
      <c r="D109" s="3">
        <f t="shared" si="25"/>
        <v>8.5402368926025454E-4</v>
      </c>
      <c r="E109" s="3">
        <f t="shared" si="26"/>
        <v>0.24654215412836233</v>
      </c>
      <c r="F109" s="3">
        <f t="shared" si="27"/>
        <v>8.4687753986522956E-4</v>
      </c>
      <c r="G109" s="3"/>
      <c r="H109" s="1"/>
      <c r="I109" s="1"/>
      <c r="J109" s="1"/>
      <c r="K109" s="1"/>
      <c r="L109" s="1"/>
      <c r="M109" s="1"/>
      <c r="N109" s="1"/>
      <c r="O109" s="7"/>
      <c r="P109" s="8">
        <f t="shared" si="28"/>
        <v>0.90852528041358649</v>
      </c>
      <c r="Q109" s="9">
        <f t="shared" si="29"/>
        <v>0.98340362359605216</v>
      </c>
    </row>
    <row r="110" spans="1:17" x14ac:dyDescent="0.2">
      <c r="A110" s="3">
        <v>11.8</v>
      </c>
      <c r="B110" s="3">
        <f t="shared" si="23"/>
        <v>57.124233319490585</v>
      </c>
      <c r="C110" s="3">
        <f t="shared" si="24"/>
        <v>0.9918826065792925</v>
      </c>
      <c r="D110" s="3">
        <f t="shared" si="25"/>
        <v>8.6874823562681073E-4</v>
      </c>
      <c r="E110" s="3">
        <f t="shared" si="26"/>
        <v>0.24329300681842705</v>
      </c>
      <c r="F110" s="3">
        <f t="shared" si="27"/>
        <v>8.6169626441468244E-4</v>
      </c>
      <c r="G110" s="3"/>
      <c r="H110" s="1"/>
      <c r="I110" s="1"/>
      <c r="J110" s="1"/>
      <c r="K110" s="1"/>
      <c r="L110" s="1"/>
      <c r="M110" s="1"/>
      <c r="N110" s="1"/>
      <c r="O110" s="7"/>
      <c r="P110" s="8">
        <f t="shared" si="28"/>
        <v>0.90990342170366567</v>
      </c>
      <c r="Q110" s="9">
        <f t="shared" si="29"/>
        <v>0.98389593618028193</v>
      </c>
    </row>
    <row r="111" spans="1:17" x14ac:dyDescent="0.2">
      <c r="A111" s="3">
        <v>12</v>
      </c>
      <c r="B111" s="3">
        <f t="shared" si="23"/>
        <v>58.93422336432527</v>
      </c>
      <c r="C111" s="3">
        <f t="shared" si="24"/>
        <v>0.99212112885484582</v>
      </c>
      <c r="D111" s="3">
        <f t="shared" si="25"/>
        <v>8.8347278199336682E-4</v>
      </c>
      <c r="E111" s="3">
        <f t="shared" si="26"/>
        <v>0.24014650323039355</v>
      </c>
      <c r="F111" s="3">
        <f t="shared" si="27"/>
        <v>8.7651201378379016E-4</v>
      </c>
      <c r="G111" s="3"/>
      <c r="H111" s="1"/>
      <c r="I111" s="1"/>
      <c r="J111" s="1"/>
      <c r="K111" s="1"/>
      <c r="L111" s="1"/>
      <c r="M111" s="1"/>
      <c r="N111" s="1"/>
      <c r="O111" s="7"/>
      <c r="P111" s="8">
        <f t="shared" si="28"/>
        <v>0.91123699450134543</v>
      </c>
      <c r="Q111" s="9">
        <f t="shared" si="29"/>
        <v>0.98436544039026797</v>
      </c>
    </row>
  </sheetData>
  <mergeCells count="12">
    <mergeCell ref="S1:S3"/>
    <mergeCell ref="A4:H4"/>
    <mergeCell ref="I4:N4"/>
    <mergeCell ref="A1:N1"/>
    <mergeCell ref="L2:L3"/>
    <mergeCell ref="M2:M3"/>
    <mergeCell ref="N2:N3"/>
    <mergeCell ref="A54:G54"/>
    <mergeCell ref="O1:O4"/>
    <mergeCell ref="P1:P4"/>
    <mergeCell ref="Q1:Q4"/>
    <mergeCell ref="R1:R3"/>
  </mergeCells>
  <phoneticPr fontId="1" type="noConversion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2023-12-03T12:41:00Z</dcterms:modified>
</cp:coreProperties>
</file>