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RegressionMultiple\PublicationWeb\TD\Seance_2\"/>
    </mc:Choice>
  </mc:AlternateContent>
  <xr:revisionPtr revIDLastSave="0" documentId="13_ncr:1_{A17147F4-14F6-4CC9-B7B7-A005A026059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Données - Question 1" sheetId="12" r:id="rId1"/>
    <sheet name="Questions 2 à 7" sheetId="8" r:id="rId2"/>
    <sheet name="Questions 8 à 10" sheetId="6" r:id="rId3"/>
    <sheet name="Question 11" sheetId="7" r:id="rId4"/>
    <sheet name="Question 12" sheetId="1" r:id="rId5"/>
    <sheet name="Matrices pour prédiction" sheetId="5" r:id="rId6"/>
    <sheet name="Questions 13 et 14" sheetId="2" r:id="rId7"/>
    <sheet name="vraies valeurs" sheetId="3" r:id="rId8"/>
    <sheet name="Questions 15 et 16" sheetId="11" r:id="rId9"/>
    <sheet name="Question 17" sheetId="9" r:id="rId10"/>
    <sheet name="Question 18" sheetId="10" r:id="rId11"/>
    <sheet name="Question 19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8" i="9" l="1"/>
  <c r="B22" i="13" a="1"/>
  <c r="B22" i="13" s="1"/>
  <c r="B17" i="13" a="1"/>
  <c r="C17" i="13" s="1"/>
  <c r="B14" i="13" a="1"/>
  <c r="B15" i="13" s="1"/>
  <c r="B11" i="13" a="1"/>
  <c r="B12" i="13" s="1"/>
  <c r="B24" i="13"/>
  <c r="B23" i="13"/>
  <c r="G21" i="6"/>
  <c r="N39" i="8"/>
  <c r="H2" i="12"/>
  <c r="C18" i="13" l="1"/>
  <c r="B17" i="13"/>
  <c r="B18" i="13"/>
  <c r="C14" i="13"/>
  <c r="B14" i="13"/>
  <c r="B25" i="13" s="1"/>
  <c r="C15" i="13"/>
  <c r="B11" i="13"/>
  <c r="K24" i="11"/>
  <c r="J24" i="11"/>
  <c r="I24" i="11"/>
  <c r="H24" i="11"/>
  <c r="H20" i="11"/>
  <c r="H3" i="11" a="1"/>
  <c r="J7" i="11" s="1"/>
  <c r="H24" i="10"/>
  <c r="H23" i="10"/>
  <c r="H17" i="10"/>
  <c r="G10" i="10" a="1"/>
  <c r="G10" i="10" s="1"/>
  <c r="G3" i="10" a="1"/>
  <c r="G3" i="10" s="1"/>
  <c r="H16" i="9" a="1"/>
  <c r="H19" i="9"/>
  <c r="H2" i="9" a="1"/>
  <c r="L6" i="9"/>
  <c r="L29" i="8"/>
  <c r="N34" i="8" s="1"/>
  <c r="L28" i="8"/>
  <c r="N33" i="8" s="1"/>
  <c r="N23" i="8"/>
  <c r="K22" i="8"/>
  <c r="K30" i="8" s="1"/>
  <c r="J16" i="8" a="1"/>
  <c r="J17" i="8" s="1"/>
  <c r="J2" i="8" a="1"/>
  <c r="M5" i="8" s="1"/>
  <c r="G3" i="6" a="1"/>
  <c r="K6" i="6" s="1"/>
  <c r="I3" i="6"/>
  <c r="G3" i="1" a="1"/>
  <c r="H7" i="1"/>
  <c r="G18" i="1" a="1"/>
  <c r="G19" i="1" s="1"/>
  <c r="F2" i="5" a="1"/>
  <c r="F2" i="5" s="1"/>
  <c r="G2" i="5"/>
  <c r="H2" i="5"/>
  <c r="I3" i="5"/>
  <c r="H4" i="5"/>
  <c r="F5" i="5"/>
  <c r="J7" i="6"/>
  <c r="G6" i="6"/>
  <c r="H10" i="6" s="1"/>
  <c r="H5" i="6"/>
  <c r="G3" i="5"/>
  <c r="K7" i="6"/>
  <c r="I5" i="6"/>
  <c r="K3" i="6"/>
  <c r="J19" i="1"/>
  <c r="J5" i="6"/>
  <c r="G4" i="6"/>
  <c r="J22" i="1"/>
  <c r="J6" i="6"/>
  <c r="G5" i="6"/>
  <c r="H6" i="1"/>
  <c r="J3" i="1"/>
  <c r="K6" i="1"/>
  <c r="K5" i="1"/>
  <c r="I6" i="1"/>
  <c r="I5" i="1"/>
  <c r="G6" i="1"/>
  <c r="G5" i="1"/>
  <c r="H3" i="1"/>
  <c r="J5" i="1"/>
  <c r="G3" i="1"/>
  <c r="J4" i="1"/>
  <c r="K7" i="1"/>
  <c r="H5" i="1"/>
  <c r="H4" i="1"/>
  <c r="I7" i="1"/>
  <c r="G21" i="1"/>
  <c r="K4" i="1"/>
  <c r="G7" i="1"/>
  <c r="I21" i="1"/>
  <c r="I4" i="1"/>
  <c r="J7" i="1"/>
  <c r="J18" i="1"/>
  <c r="J6" i="1"/>
  <c r="G4" i="1"/>
  <c r="G11" i="1" s="1"/>
  <c r="G12" i="1" s="1"/>
  <c r="J11" i="1"/>
  <c r="J12" i="1" s="1"/>
  <c r="H11" i="1"/>
  <c r="H12" i="1" s="1"/>
  <c r="I17" i="6"/>
  <c r="I7" i="6"/>
  <c r="I6" i="6"/>
  <c r="H3" i="5"/>
  <c r="I20" i="1"/>
  <c r="H7" i="6"/>
  <c r="J3" i="6"/>
  <c r="F3" i="5"/>
  <c r="I3" i="1"/>
  <c r="I11" i="1" s="1"/>
  <c r="I12" i="1" s="1"/>
  <c r="K3" i="1"/>
  <c r="I22" i="1"/>
  <c r="G7" i="6"/>
  <c r="I4" i="6"/>
  <c r="I2" i="5"/>
  <c r="I18" i="1"/>
  <c r="H3" i="6"/>
  <c r="G3" i="6"/>
  <c r="I4" i="5"/>
  <c r="K2" i="9"/>
  <c r="J3" i="9"/>
  <c r="I4" i="9"/>
  <c r="H5" i="9"/>
  <c r="L5" i="9"/>
  <c r="K6" i="9"/>
  <c r="H17" i="9"/>
  <c r="I2" i="9"/>
  <c r="H3" i="9"/>
  <c r="L3" i="9"/>
  <c r="K4" i="9"/>
  <c r="J5" i="9"/>
  <c r="I6" i="9"/>
  <c r="J2" i="9"/>
  <c r="I3" i="9"/>
  <c r="H4" i="9"/>
  <c r="L4" i="9"/>
  <c r="K5" i="9"/>
  <c r="J6" i="9"/>
  <c r="H16" i="9"/>
  <c r="H20" i="9"/>
  <c r="H2" i="9"/>
  <c r="L2" i="9"/>
  <c r="K3" i="9"/>
  <c r="J4" i="9"/>
  <c r="I5" i="9"/>
  <c r="H6" i="9"/>
  <c r="H18" i="9"/>
  <c r="H9" i="9" a="1"/>
  <c r="I13" i="9" s="1"/>
  <c r="J19" i="8" l="1"/>
  <c r="J16" i="8"/>
  <c r="J20" i="8"/>
  <c r="J18" i="8"/>
  <c r="L6" i="8"/>
  <c r="L4" i="8"/>
  <c r="J6" i="8"/>
  <c r="N2" i="8"/>
  <c r="H13" i="9"/>
  <c r="H11" i="9"/>
  <c r="L10" i="9"/>
  <c r="K10" i="9"/>
  <c r="L13" i="9"/>
  <c r="L11" i="9"/>
  <c r="J10" i="9"/>
  <c r="K13" i="9"/>
  <c r="K11" i="9"/>
  <c r="L9" i="9"/>
  <c r="L12" i="9"/>
  <c r="J11" i="9"/>
  <c r="J9" i="9"/>
  <c r="K12" i="9"/>
  <c r="I11" i="9"/>
  <c r="I9" i="9"/>
  <c r="J12" i="9"/>
  <c r="K9" i="9"/>
  <c r="H9" i="9"/>
  <c r="I12" i="9"/>
  <c r="I10" i="9"/>
  <c r="J13" i="9"/>
  <c r="H12" i="9"/>
  <c r="H10" i="9"/>
  <c r="L3" i="8"/>
  <c r="L5" i="8"/>
  <c r="N6" i="8"/>
  <c r="K6" i="8"/>
  <c r="K5" i="8"/>
  <c r="K2" i="8"/>
  <c r="J4" i="8"/>
  <c r="L2" i="8"/>
  <c r="M6" i="8"/>
  <c r="N3" i="8"/>
  <c r="J5" i="8"/>
  <c r="M3" i="8"/>
  <c r="K4" i="8"/>
  <c r="N4" i="8"/>
  <c r="K3" i="8"/>
  <c r="J3" i="8"/>
  <c r="N5" i="8"/>
  <c r="M4" i="8"/>
  <c r="M2" i="8"/>
  <c r="J2" i="8"/>
  <c r="G17" i="6"/>
  <c r="H22" i="1"/>
  <c r="G20" i="1"/>
  <c r="H20" i="1"/>
  <c r="C6" i="2" s="1"/>
  <c r="H21" i="1"/>
  <c r="C7" i="2" s="1"/>
  <c r="I2" i="2" s="1"/>
  <c r="G22" i="1"/>
  <c r="H18" i="1"/>
  <c r="H26" i="1" s="1"/>
  <c r="J21" i="1"/>
  <c r="H19" i="1"/>
  <c r="N42" i="8"/>
  <c r="L30" i="8"/>
  <c r="K42" i="8"/>
  <c r="G18" i="1"/>
  <c r="J20" i="1"/>
  <c r="I19" i="1"/>
  <c r="I26" i="1" s="1"/>
  <c r="N36" i="8"/>
  <c r="H4" i="6"/>
  <c r="H17" i="6" s="1"/>
  <c r="H18" i="6" s="1"/>
  <c r="H5" i="5"/>
  <c r="I5" i="5"/>
  <c r="F9" i="5" s="1" a="1"/>
  <c r="H6" i="6"/>
  <c r="G5" i="5"/>
  <c r="K5" i="6"/>
  <c r="K4" i="6"/>
  <c r="J4" i="6"/>
  <c r="J17" i="6" s="1"/>
  <c r="J18" i="6" s="1"/>
  <c r="G4" i="5"/>
  <c r="F4" i="5"/>
  <c r="H6" i="11"/>
  <c r="H3" i="11"/>
  <c r="H28" i="11" s="1"/>
  <c r="K4" i="11"/>
  <c r="I6" i="11"/>
  <c r="L7" i="11"/>
  <c r="K7" i="11"/>
  <c r="I3" i="11"/>
  <c r="I28" i="11" s="1"/>
  <c r="L4" i="11"/>
  <c r="J6" i="11"/>
  <c r="J3" i="11"/>
  <c r="J28" i="11" s="1"/>
  <c r="H5" i="11"/>
  <c r="K6" i="11"/>
  <c r="J4" i="11"/>
  <c r="K3" i="11"/>
  <c r="K28" i="11" s="1"/>
  <c r="I5" i="11"/>
  <c r="L6" i="11"/>
  <c r="L3" i="11"/>
  <c r="H7" i="11"/>
  <c r="H4" i="11"/>
  <c r="K5" i="11"/>
  <c r="I7" i="11"/>
  <c r="J5" i="11"/>
  <c r="I4" i="11"/>
  <c r="L5" i="11"/>
  <c r="G12" i="10"/>
  <c r="H14" i="10"/>
  <c r="I11" i="10"/>
  <c r="G14" i="10"/>
  <c r="H11" i="10"/>
  <c r="I13" i="10"/>
  <c r="G11" i="10"/>
  <c r="H13" i="10"/>
  <c r="I10" i="10"/>
  <c r="G13" i="10"/>
  <c r="H10" i="10"/>
  <c r="H12" i="10"/>
  <c r="I14" i="10"/>
  <c r="I12" i="10"/>
  <c r="I4" i="10"/>
  <c r="I7" i="10"/>
  <c r="K5" i="10"/>
  <c r="H4" i="10"/>
  <c r="J7" i="10"/>
  <c r="H7" i="10"/>
  <c r="J5" i="10"/>
  <c r="G4" i="10"/>
  <c r="G6" i="10"/>
  <c r="G7" i="10"/>
  <c r="I5" i="10"/>
  <c r="K3" i="10"/>
  <c r="K6" i="10"/>
  <c r="H5" i="10"/>
  <c r="J3" i="10"/>
  <c r="J6" i="10"/>
  <c r="G5" i="10"/>
  <c r="I3" i="10"/>
  <c r="I6" i="10"/>
  <c r="K4" i="10"/>
  <c r="H3" i="10"/>
  <c r="K7" i="10"/>
  <c r="H6" i="10"/>
  <c r="J4" i="10"/>
  <c r="F9" i="5" l="1"/>
  <c r="F11" i="5"/>
  <c r="G10" i="5"/>
  <c r="G11" i="5"/>
  <c r="F12" i="5"/>
  <c r="I11" i="5"/>
  <c r="G9" i="5"/>
  <c r="H9" i="5"/>
  <c r="I10" i="5"/>
  <c r="I12" i="5"/>
  <c r="H12" i="5"/>
  <c r="I9" i="5"/>
  <c r="H10" i="5"/>
  <c r="H11" i="5"/>
  <c r="G12" i="5"/>
  <c r="F10" i="5"/>
  <c r="H12" i="6"/>
  <c r="L16" i="9" a="1"/>
  <c r="I27" i="1"/>
  <c r="H27" i="1"/>
  <c r="G18" i="6"/>
  <c r="J9" i="8" a="1"/>
  <c r="I18" i="6"/>
  <c r="H22" i="10"/>
  <c r="H25" i="10" s="1"/>
  <c r="F2" i="2"/>
  <c r="G26" i="1"/>
  <c r="G27" i="1" s="1"/>
  <c r="I12" i="11"/>
  <c r="I13" i="11" s="1"/>
  <c r="K12" i="11"/>
  <c r="K13" i="11" s="1"/>
  <c r="J12" i="11"/>
  <c r="J13" i="11" s="1"/>
  <c r="H12" i="11"/>
  <c r="H13" i="11" s="1"/>
  <c r="N10" i="8" l="1"/>
  <c r="L9" i="8"/>
  <c r="K12" i="8"/>
  <c r="J13" i="8"/>
  <c r="N12" i="8"/>
  <c r="M12" i="8"/>
  <c r="J10" i="8"/>
  <c r="K11" i="8"/>
  <c r="L10" i="8"/>
  <c r="J11" i="8"/>
  <c r="K9" i="8"/>
  <c r="M13" i="8"/>
  <c r="N13" i="8"/>
  <c r="J9" i="8"/>
  <c r="N11" i="8"/>
  <c r="M9" i="8"/>
  <c r="L13" i="8"/>
  <c r="L12" i="8"/>
  <c r="N9" i="8"/>
  <c r="M11" i="8"/>
  <c r="K13" i="8"/>
  <c r="K10" i="8"/>
  <c r="J12" i="8"/>
  <c r="L11" i="8"/>
  <c r="M10" i="8"/>
  <c r="L20" i="9"/>
  <c r="L16" i="9"/>
  <c r="L18" i="9"/>
  <c r="L17" i="9"/>
  <c r="L19" i="9"/>
  <c r="J10" i="6"/>
  <c r="H13" i="6"/>
  <c r="I24" i="6"/>
  <c r="G23" i="6"/>
  <c r="J23" i="6"/>
  <c r="I23" i="6"/>
  <c r="H23" i="6"/>
  <c r="J24" i="6"/>
  <c r="G24" i="6"/>
  <c r="H24" i="6"/>
  <c r="G2" i="2" a="1"/>
  <c r="G2" i="2" s="1"/>
  <c r="H2" i="2" s="1"/>
  <c r="J2" i="2" s="1"/>
  <c r="K2" i="2" l="1"/>
  <c r="N16" i="8" a="1"/>
  <c r="N18" i="8" l="1"/>
  <c r="N17" i="8"/>
  <c r="N16" i="8"/>
  <c r="N19" i="8"/>
  <c r="N20" i="8"/>
  <c r="G94" i="8" l="1" a="1"/>
  <c r="G94" i="8" s="1"/>
  <c r="H94" i="8" s="1"/>
  <c r="B94" i="7" s="1"/>
  <c r="G164" i="8" a="1"/>
  <c r="G164" i="8" s="1"/>
  <c r="H164" i="8" s="1"/>
  <c r="B164" i="7" s="1"/>
  <c r="G56" i="8" a="1"/>
  <c r="G56" i="8" s="1"/>
  <c r="H56" i="8" s="1"/>
  <c r="B56" i="7" s="1"/>
  <c r="G184" i="8" a="1"/>
  <c r="G184" i="8" s="1"/>
  <c r="H184" i="8" s="1"/>
  <c r="B184" i="7" s="1"/>
  <c r="G38" i="8" a="1"/>
  <c r="G38" i="8" s="1"/>
  <c r="H38" i="8" s="1"/>
  <c r="B38" i="7" s="1"/>
  <c r="G190" i="8" a="1"/>
  <c r="G190" i="8" s="1"/>
  <c r="H190" i="8" s="1"/>
  <c r="B190" i="7" s="1"/>
  <c r="G82" i="8" a="1"/>
  <c r="G82" i="8" s="1"/>
  <c r="H82" i="8" s="1"/>
  <c r="B82" i="7" s="1"/>
  <c r="G210" i="8" a="1"/>
  <c r="G210" i="8" s="1"/>
  <c r="H210" i="8" s="1"/>
  <c r="B210" i="7" s="1"/>
  <c r="G48" i="8" a="1"/>
  <c r="G48" i="8" s="1"/>
  <c r="H48" i="8" s="1"/>
  <c r="B48" i="7" s="1"/>
  <c r="G202" i="8" a="1"/>
  <c r="G202" i="8" s="1"/>
  <c r="H202" i="8" s="1"/>
  <c r="B202" i="7" s="1"/>
  <c r="G31" i="8" a="1"/>
  <c r="G31" i="8" s="1"/>
  <c r="H31" i="8" s="1"/>
  <c r="B31" i="7" s="1"/>
  <c r="G63" i="8" a="1"/>
  <c r="G63" i="8" s="1"/>
  <c r="H63" i="8" s="1"/>
  <c r="B63" i="7" s="1"/>
  <c r="G95" i="8" a="1"/>
  <c r="G95" i="8" s="1"/>
  <c r="H95" i="8" s="1"/>
  <c r="B95" i="7" s="1"/>
  <c r="G127" i="8" a="1"/>
  <c r="G127" i="8" s="1"/>
  <c r="H127" i="8" s="1"/>
  <c r="B127" i="7" s="1"/>
  <c r="G159" i="8" a="1"/>
  <c r="G159" i="8" s="1"/>
  <c r="H159" i="8" s="1"/>
  <c r="B159" i="7" s="1"/>
  <c r="G191" i="8" a="1"/>
  <c r="G191" i="8" s="1"/>
  <c r="H191" i="8" s="1"/>
  <c r="B191" i="7" s="1"/>
  <c r="G62" i="8" a="1"/>
  <c r="G62" i="8" s="1"/>
  <c r="H62" i="8" s="1"/>
  <c r="B62" i="7" s="1"/>
  <c r="G151" i="8" a="1"/>
  <c r="G151" i="8" s="1"/>
  <c r="H151" i="8" s="1"/>
  <c r="B151" i="7" s="1"/>
  <c r="G183" i="8" a="1"/>
  <c r="G183" i="8" s="1"/>
  <c r="H183" i="8" s="1"/>
  <c r="B183" i="7" s="1"/>
  <c r="G215" i="8" a="1"/>
  <c r="G215" i="8" s="1"/>
  <c r="H215" i="8" s="1"/>
  <c r="B215" i="7" s="1"/>
  <c r="G11" i="8" a="1"/>
  <c r="G11" i="8" s="1"/>
  <c r="H11" i="8" s="1"/>
  <c r="B11" i="7" s="1"/>
  <c r="G43" i="8" a="1"/>
  <c r="G43" i="8" s="1"/>
  <c r="H43" i="8" s="1"/>
  <c r="B43" i="7" s="1"/>
  <c r="G75" i="8" a="1"/>
  <c r="G75" i="8" s="1"/>
  <c r="H75" i="8" s="1"/>
  <c r="B75" i="7" s="1"/>
  <c r="G107" i="8" a="1"/>
  <c r="G107" i="8" s="1"/>
  <c r="H107" i="8" s="1"/>
  <c r="B107" i="7" s="1"/>
  <c r="G139" i="8" a="1"/>
  <c r="G139" i="8" s="1"/>
  <c r="H139" i="8" s="1"/>
  <c r="B139" i="7" s="1"/>
  <c r="G171" i="8" a="1"/>
  <c r="G171" i="8" s="1"/>
  <c r="H171" i="8" s="1"/>
  <c r="B171" i="7" s="1"/>
  <c r="G203" i="8" a="1"/>
  <c r="G203" i="8" s="1"/>
  <c r="H203" i="8" s="1"/>
  <c r="B203" i="7" s="1"/>
  <c r="G3" i="8" a="1"/>
  <c r="G3" i="8" s="1"/>
  <c r="H3" i="8" s="1"/>
  <c r="B3" i="7" s="1"/>
  <c r="G163" i="8" a="1"/>
  <c r="G163" i="8" s="1"/>
  <c r="H163" i="8" s="1"/>
  <c r="B163" i="7" s="1"/>
  <c r="G25" i="8" a="1"/>
  <c r="G25" i="8" s="1"/>
  <c r="H25" i="8" s="1"/>
  <c r="B25" i="7" s="1"/>
  <c r="G57" i="8" a="1"/>
  <c r="G57" i="8" s="1"/>
  <c r="H57" i="8" s="1"/>
  <c r="B57" i="7" s="1"/>
  <c r="G89" i="8" a="1"/>
  <c r="G89" i="8" s="1"/>
  <c r="H89" i="8" s="1"/>
  <c r="B89" i="7" s="1"/>
  <c r="G121" i="8" a="1"/>
  <c r="G121" i="8" s="1"/>
  <c r="H121" i="8" s="1"/>
  <c r="B121" i="7" s="1"/>
  <c r="G153" i="8" a="1"/>
  <c r="G153" i="8" s="1"/>
  <c r="H153" i="8" s="1"/>
  <c r="B153" i="7" s="1"/>
  <c r="G185" i="8" a="1"/>
  <c r="G185" i="8" s="1"/>
  <c r="H185" i="8" s="1"/>
  <c r="B185" i="7" s="1"/>
  <c r="G145" i="8" a="1"/>
  <c r="G145" i="8" s="1"/>
  <c r="H145" i="8" s="1"/>
  <c r="B145" i="7" s="1"/>
  <c r="G37" i="8" a="1"/>
  <c r="G37" i="8" s="1"/>
  <c r="H37" i="8" s="1"/>
  <c r="B37" i="7" s="1"/>
  <c r="G165" i="8" a="1"/>
  <c r="G165" i="8" s="1"/>
  <c r="H165" i="8" s="1"/>
  <c r="B165" i="7" s="1"/>
  <c r="G12" i="8" a="1"/>
  <c r="G12" i="8" s="1"/>
  <c r="H12" i="8" s="1"/>
  <c r="B12" i="7" s="1"/>
  <c r="G70" i="8" a="1"/>
  <c r="G70" i="8" s="1"/>
  <c r="H70" i="8" s="1"/>
  <c r="B70" i="7" s="1"/>
  <c r="G134" i="8" a="1"/>
  <c r="G134" i="8" s="1"/>
  <c r="H134" i="8" s="1"/>
  <c r="B134" i="7" s="1"/>
  <c r="G198" i="8" a="1"/>
  <c r="G198" i="8" s="1"/>
  <c r="H198" i="8" s="1"/>
  <c r="B198" i="7" s="1"/>
  <c r="G223" i="8" a="1"/>
  <c r="G223" i="8" s="1"/>
  <c r="H223" i="8" s="1"/>
  <c r="B223" i="7" s="1"/>
  <c r="G106" i="8" a="1"/>
  <c r="G106" i="8" s="1"/>
  <c r="H106" i="8" s="1"/>
  <c r="B106" i="7" s="1"/>
  <c r="G30" i="8" a="1"/>
  <c r="G30" i="8" s="1"/>
  <c r="H30" i="8" s="1"/>
  <c r="B30" i="7" s="1"/>
  <c r="G132" i="8" a="1"/>
  <c r="G132" i="8" s="1"/>
  <c r="H132" i="8" s="1"/>
  <c r="B132" i="7" s="1"/>
  <c r="G24" i="8" a="1"/>
  <c r="G24" i="8" s="1"/>
  <c r="H24" i="8" s="1"/>
  <c r="B24" i="7" s="1"/>
  <c r="G152" i="8" a="1"/>
  <c r="G152" i="8" s="1"/>
  <c r="H152" i="8" s="1"/>
  <c r="B152" i="7" s="1"/>
  <c r="G6" i="8" a="1"/>
  <c r="G6" i="8" s="1"/>
  <c r="H6" i="8" s="1"/>
  <c r="B6" i="7" s="1"/>
  <c r="G158" i="8" a="1"/>
  <c r="G158" i="8" s="1"/>
  <c r="H158" i="8" s="1"/>
  <c r="B158" i="7" s="1"/>
  <c r="G50" i="8" a="1"/>
  <c r="G50" i="8" s="1"/>
  <c r="H50" i="8" s="1"/>
  <c r="B50" i="7" s="1"/>
  <c r="G178" i="8" a="1"/>
  <c r="G178" i="8" s="1"/>
  <c r="H178" i="8" s="1"/>
  <c r="B178" i="7" s="1"/>
  <c r="G36" i="8" a="1"/>
  <c r="G36" i="8" s="1"/>
  <c r="H36" i="8" s="1"/>
  <c r="B36" i="7" s="1"/>
  <c r="G88" i="8" a="1"/>
  <c r="G88" i="8" s="1"/>
  <c r="H88" i="8" s="1"/>
  <c r="B88" i="7" s="1"/>
  <c r="G100" i="8" a="1"/>
  <c r="G100" i="8" s="1"/>
  <c r="H100" i="8" s="1"/>
  <c r="B100" i="7" s="1"/>
  <c r="G114" i="8" a="1"/>
  <c r="G114" i="8" s="1"/>
  <c r="H114" i="8" s="1"/>
  <c r="B114" i="7" s="1"/>
  <c r="G19" i="8" a="1"/>
  <c r="G19" i="8" s="1"/>
  <c r="H19" i="8" s="1"/>
  <c r="B19" i="7" s="1"/>
  <c r="G51" i="8" a="1"/>
  <c r="G51" i="8" s="1"/>
  <c r="H51" i="8" s="1"/>
  <c r="B51" i="7" s="1"/>
  <c r="G83" i="8" a="1"/>
  <c r="G83" i="8" s="1"/>
  <c r="H83" i="8" s="1"/>
  <c r="B83" i="7" s="1"/>
  <c r="G115" i="8" a="1"/>
  <c r="G115" i="8" s="1"/>
  <c r="H115" i="8" s="1"/>
  <c r="B115" i="7" s="1"/>
  <c r="G147" i="8" a="1"/>
  <c r="G147" i="8" s="1"/>
  <c r="H147" i="8" s="1"/>
  <c r="B147" i="7" s="1"/>
  <c r="G179" i="8" a="1"/>
  <c r="G179" i="8" s="1"/>
  <c r="H179" i="8" s="1"/>
  <c r="B179" i="7" s="1"/>
  <c r="G211" i="8" a="1"/>
  <c r="G211" i="8" s="1"/>
  <c r="H211" i="8" s="1"/>
  <c r="B211" i="7" s="1"/>
  <c r="G61" i="8" a="1"/>
  <c r="G61" i="8" s="1"/>
  <c r="H61" i="8" s="1"/>
  <c r="B61" i="7" s="1"/>
  <c r="G221" i="8" a="1"/>
  <c r="G221" i="8" s="1"/>
  <c r="H221" i="8" s="1"/>
  <c r="B221" i="7" s="1"/>
  <c r="G33" i="8" a="1"/>
  <c r="G33" i="8" s="1"/>
  <c r="H33" i="8" s="1"/>
  <c r="B33" i="7" s="1"/>
  <c r="G65" i="8" a="1"/>
  <c r="G65" i="8" s="1"/>
  <c r="H65" i="8" s="1"/>
  <c r="B65" i="7" s="1"/>
  <c r="G97" i="8" a="1"/>
  <c r="G97" i="8" s="1"/>
  <c r="H97" i="8" s="1"/>
  <c r="B97" i="7" s="1"/>
  <c r="G129" i="8" a="1"/>
  <c r="G129" i="8" s="1"/>
  <c r="H129" i="8" s="1"/>
  <c r="B129" i="7" s="1"/>
  <c r="G161" i="8" a="1"/>
  <c r="G161" i="8" s="1"/>
  <c r="H161" i="8" s="1"/>
  <c r="B161" i="7" s="1"/>
  <c r="G193" i="8" a="1"/>
  <c r="G193" i="8" s="1"/>
  <c r="H193" i="8" s="1"/>
  <c r="B193" i="7" s="1"/>
  <c r="G225" i="8" a="1"/>
  <c r="G225" i="8" s="1"/>
  <c r="H225" i="8" s="1"/>
  <c r="B225" i="7" s="1"/>
  <c r="G112" i="8" a="1"/>
  <c r="G112" i="8" s="1"/>
  <c r="H112" i="8" s="1"/>
  <c r="B112" i="7" s="1"/>
  <c r="G8" i="8" a="1"/>
  <c r="G8" i="8" s="1"/>
  <c r="H8" i="8" s="1"/>
  <c r="B8" i="7" s="1"/>
  <c r="G49" i="8" a="1"/>
  <c r="G49" i="8" s="1"/>
  <c r="H49" i="8" s="1"/>
  <c r="B49" i="7" s="1"/>
  <c r="G5" i="8" a="1"/>
  <c r="G5" i="8" s="1"/>
  <c r="H5" i="8" s="1"/>
  <c r="B5" i="7" s="1"/>
  <c r="G133" i="8" a="1"/>
  <c r="G133" i="8" s="1"/>
  <c r="H133" i="8" s="1"/>
  <c r="B133" i="7" s="1"/>
  <c r="G125" i="8" a="1"/>
  <c r="G125" i="8" s="1"/>
  <c r="H125" i="8" s="1"/>
  <c r="B125" i="7" s="1"/>
  <c r="G76" i="8" a="1"/>
  <c r="G76" i="8" s="1"/>
  <c r="H76" i="8" s="1"/>
  <c r="B76" i="7" s="1"/>
  <c r="G140" i="8" a="1"/>
  <c r="G140" i="8" s="1"/>
  <c r="H140" i="8" s="1"/>
  <c r="B140" i="7" s="1"/>
  <c r="G217" i="8" a="1"/>
  <c r="G217" i="8" s="1"/>
  <c r="H217" i="8" s="1"/>
  <c r="B217" i="7" s="1"/>
  <c r="G67" i="8" a="1"/>
  <c r="G67" i="8" s="1"/>
  <c r="H67" i="8" s="1"/>
  <c r="B67" i="7" s="1"/>
  <c r="G13" i="8" a="1"/>
  <c r="G13" i="8" s="1"/>
  <c r="H13" i="8" s="1"/>
  <c r="B13" i="7" s="1"/>
  <c r="G45" i="8" a="1"/>
  <c r="G45" i="8" s="1"/>
  <c r="H45" i="8" s="1"/>
  <c r="B45" i="7" s="1"/>
  <c r="G77" i="8" a="1"/>
  <c r="G77" i="8" s="1"/>
  <c r="H77" i="8" s="1"/>
  <c r="B77" i="7" s="1"/>
  <c r="G109" i="8" a="1"/>
  <c r="G109" i="8" s="1"/>
  <c r="H109" i="8" s="1"/>
  <c r="B109" i="7" s="1"/>
  <c r="G141" i="8" a="1"/>
  <c r="G141" i="8" s="1"/>
  <c r="H141" i="8" s="1"/>
  <c r="B141" i="7" s="1"/>
  <c r="G173" i="8" a="1"/>
  <c r="G173" i="8" s="1"/>
  <c r="H173" i="8" s="1"/>
  <c r="B173" i="7" s="1"/>
  <c r="G205" i="8" a="1"/>
  <c r="G205" i="8" s="1"/>
  <c r="H205" i="8" s="1"/>
  <c r="B205" i="7" s="1"/>
  <c r="G35" i="8" a="1"/>
  <c r="G35" i="8" s="1"/>
  <c r="H35" i="8" s="1"/>
  <c r="B35" i="7" s="1"/>
  <c r="G176" i="8" a="1"/>
  <c r="G176" i="8" s="1"/>
  <c r="H176" i="8" s="1"/>
  <c r="B176" i="7" s="1"/>
  <c r="G20" i="8" a="1"/>
  <c r="G20" i="8" s="1"/>
  <c r="H20" i="8" s="1"/>
  <c r="B20" i="7" s="1"/>
  <c r="G52" i="8" a="1"/>
  <c r="G52" i="8" s="1"/>
  <c r="H52" i="8" s="1"/>
  <c r="B52" i="7" s="1"/>
  <c r="G84" i="8" a="1"/>
  <c r="G84" i="8" s="1"/>
  <c r="H84" i="8" s="1"/>
  <c r="B84" i="7" s="1"/>
  <c r="G116" i="8" a="1"/>
  <c r="G116" i="8" s="1"/>
  <c r="H116" i="8" s="1"/>
  <c r="B116" i="7" s="1"/>
  <c r="G148" i="8" a="1"/>
  <c r="G148" i="8" s="1"/>
  <c r="H148" i="8" s="1"/>
  <c r="B148" i="7" s="1"/>
  <c r="G180" i="8" a="1"/>
  <c r="G180" i="8" s="1"/>
  <c r="H180" i="8" s="1"/>
  <c r="B180" i="7" s="1"/>
  <c r="G212" i="8" a="1"/>
  <c r="G212" i="8" s="1"/>
  <c r="H212" i="8" s="1"/>
  <c r="B212" i="7" s="1"/>
  <c r="G74" i="8" a="1"/>
  <c r="G74" i="8" s="1"/>
  <c r="H74" i="8" s="1"/>
  <c r="B74" i="7" s="1"/>
  <c r="G196" i="8" a="1"/>
  <c r="G196" i="8" s="1"/>
  <c r="H196" i="8" s="1"/>
  <c r="B196" i="7" s="1"/>
  <c r="G216" i="8" a="1"/>
  <c r="G216" i="8" s="1"/>
  <c r="H216" i="8" s="1"/>
  <c r="B216" i="7" s="1"/>
  <c r="G222" i="8" a="1"/>
  <c r="G222" i="8" s="1"/>
  <c r="H222" i="8" s="1"/>
  <c r="B222" i="7" s="1"/>
  <c r="G120" i="8" a="1"/>
  <c r="G120" i="8" s="1"/>
  <c r="H120" i="8" s="1"/>
  <c r="B120" i="7" s="1"/>
  <c r="G146" i="8" a="1"/>
  <c r="G146" i="8" s="1"/>
  <c r="H146" i="8" s="1"/>
  <c r="B146" i="7" s="1"/>
  <c r="G228" i="8" a="1"/>
  <c r="G228" i="8" s="1"/>
  <c r="H228" i="8" s="1"/>
  <c r="B228" i="7" s="1"/>
  <c r="G81" i="8" a="1"/>
  <c r="G81" i="8" s="1"/>
  <c r="H81" i="8" s="1"/>
  <c r="B81" i="7" s="1"/>
  <c r="G126" i="8" a="1"/>
  <c r="G126" i="8" s="1"/>
  <c r="H126" i="8" s="1"/>
  <c r="B126" i="7" s="1"/>
  <c r="G186" i="8" a="1"/>
  <c r="G186" i="8" s="1"/>
  <c r="H186" i="8" s="1"/>
  <c r="B186" i="7" s="1"/>
  <c r="G85" i="8" a="1"/>
  <c r="G85" i="8" s="1"/>
  <c r="H85" i="8" s="1"/>
  <c r="B85" i="7" s="1"/>
  <c r="G29" i="8" a="1"/>
  <c r="G29" i="8" s="1"/>
  <c r="H29" i="8" s="1"/>
  <c r="B29" i="7" s="1"/>
  <c r="G86" i="8" a="1"/>
  <c r="G86" i="8" s="1"/>
  <c r="H86" i="8" s="1"/>
  <c r="B86" i="7" s="1"/>
  <c r="G214" i="8" a="1"/>
  <c r="G214" i="8" s="1"/>
  <c r="H214" i="8" s="1"/>
  <c r="B214" i="7" s="1"/>
  <c r="G69" i="8" a="1"/>
  <c r="G69" i="8" s="1"/>
  <c r="H69" i="8" s="1"/>
  <c r="B69" i="7" s="1"/>
  <c r="G218" i="8" a="1"/>
  <c r="G218" i="8" s="1"/>
  <c r="H218" i="8" s="1"/>
  <c r="B218" i="7" s="1"/>
  <c r="G136" i="8" a="1"/>
  <c r="G136" i="8" s="1"/>
  <c r="H136" i="8" s="1"/>
  <c r="B136" i="7" s="1"/>
  <c r="G60" i="8" a="1"/>
  <c r="G60" i="8" s="1"/>
  <c r="H60" i="8" s="1"/>
  <c r="B60" i="7" s="1"/>
  <c r="G188" i="8" a="1"/>
  <c r="G188" i="8" s="1"/>
  <c r="H188" i="8" s="1"/>
  <c r="B188" i="7" s="1"/>
  <c r="G44" i="8" a="1"/>
  <c r="G44" i="8" s="1"/>
  <c r="H44" i="8" s="1"/>
  <c r="B44" i="7" s="1"/>
  <c r="G135" i="8" a="1"/>
  <c r="G135" i="8" s="1"/>
  <c r="H135" i="8" s="1"/>
  <c r="B135" i="7" s="1"/>
  <c r="G168" i="8" a="1"/>
  <c r="G168" i="8" s="1"/>
  <c r="H168" i="8" s="1"/>
  <c r="B168" i="7" s="1"/>
  <c r="G15" i="8" a="1"/>
  <c r="G15" i="8" s="1"/>
  <c r="H15" i="8" s="1"/>
  <c r="B15" i="7" s="1"/>
  <c r="G143" i="8" a="1"/>
  <c r="G143" i="8" s="1"/>
  <c r="H143" i="8" s="1"/>
  <c r="B143" i="7" s="1"/>
  <c r="G197" i="8" a="1"/>
  <c r="G197" i="8" s="1"/>
  <c r="H197" i="8" s="1"/>
  <c r="B197" i="7" s="1"/>
  <c r="G103" i="8" a="1"/>
  <c r="G103" i="8" s="1"/>
  <c r="H103" i="8" s="1"/>
  <c r="B103" i="7" s="1"/>
  <c r="G181" i="8" a="1"/>
  <c r="G181" i="8" s="1"/>
  <c r="H181" i="8" s="1"/>
  <c r="B181" i="7" s="1"/>
  <c r="G213" i="8" a="1"/>
  <c r="G213" i="8" s="1"/>
  <c r="H213" i="8" s="1"/>
  <c r="B213" i="7" s="1"/>
  <c r="G80" i="8" a="1"/>
  <c r="G80" i="8" s="1"/>
  <c r="H80" i="8" s="1"/>
  <c r="B80" i="7" s="1"/>
  <c r="G9" i="8" a="1"/>
  <c r="G9" i="8" s="1"/>
  <c r="H9" i="8" s="1"/>
  <c r="B9" i="7" s="1"/>
  <c r="G41" i="8" a="1"/>
  <c r="G41" i="8" s="1"/>
  <c r="H41" i="8" s="1"/>
  <c r="B41" i="7" s="1"/>
  <c r="G73" i="8" a="1"/>
  <c r="G73" i="8" s="1"/>
  <c r="H73" i="8" s="1"/>
  <c r="B73" i="7" s="1"/>
  <c r="G137" i="8" a="1"/>
  <c r="G137" i="8" s="1"/>
  <c r="H137" i="8" s="1"/>
  <c r="B137" i="7" s="1"/>
  <c r="G169" i="8" a="1"/>
  <c r="G169" i="8" s="1"/>
  <c r="H169" i="8" s="1"/>
  <c r="B169" i="7" s="1"/>
  <c r="G87" i="8" a="1"/>
  <c r="G87" i="8" s="1"/>
  <c r="H87" i="8" s="1"/>
  <c r="B87" i="7" s="1"/>
  <c r="G113" i="8" a="1"/>
  <c r="G113" i="8" s="1"/>
  <c r="H113" i="8" s="1"/>
  <c r="B113" i="7" s="1"/>
  <c r="G93" i="8" a="1"/>
  <c r="G93" i="8" s="1"/>
  <c r="H93" i="8" s="1"/>
  <c r="B93" i="7" s="1"/>
  <c r="G231" i="8" a="1"/>
  <c r="G231" i="8" s="1"/>
  <c r="H231" i="8" s="1"/>
  <c r="B231" i="7" s="1"/>
  <c r="G227" i="8" a="1"/>
  <c r="G227" i="8" s="1"/>
  <c r="H227" i="8" s="1"/>
  <c r="B227" i="7" s="1"/>
  <c r="G66" i="8" a="1"/>
  <c r="G66" i="8" s="1"/>
  <c r="H66" i="8" s="1"/>
  <c r="B66" i="7" s="1"/>
  <c r="G130" i="8" a="1"/>
  <c r="G130" i="8" s="1"/>
  <c r="H130" i="8" s="1"/>
  <c r="B130" i="7" s="1"/>
  <c r="G194" i="8" a="1"/>
  <c r="G194" i="8" s="1"/>
  <c r="H194" i="8" s="1"/>
  <c r="B194" i="7" s="1"/>
  <c r="G17" i="8" a="1"/>
  <c r="G17" i="8" s="1"/>
  <c r="H17" i="8" s="1"/>
  <c r="B17" i="7" s="1"/>
  <c r="G209" i="8" a="1"/>
  <c r="G209" i="8" s="1"/>
  <c r="H209" i="8" s="1"/>
  <c r="B209" i="7" s="1"/>
  <c r="G229" i="8" a="1"/>
  <c r="G229" i="8" s="1"/>
  <c r="H229" i="8" s="1"/>
  <c r="B229" i="7" s="1"/>
  <c r="G166" i="8" a="1"/>
  <c r="G166" i="8" s="1"/>
  <c r="H166" i="8" s="1"/>
  <c r="B166" i="7" s="1"/>
  <c r="G16" i="8" a="1"/>
  <c r="G16" i="8" s="1"/>
  <c r="H16" i="8" s="1"/>
  <c r="B16" i="7" s="1"/>
  <c r="G32" i="8" a="1"/>
  <c r="G32" i="8" s="1"/>
  <c r="H32" i="8" s="1"/>
  <c r="B32" i="7" s="1"/>
  <c r="G96" i="8" a="1"/>
  <c r="G96" i="8" s="1"/>
  <c r="H96" i="8" s="1"/>
  <c r="B96" i="7" s="1"/>
  <c r="G160" i="8" a="1"/>
  <c r="G160" i="8" s="1"/>
  <c r="H160" i="8" s="1"/>
  <c r="B160" i="7" s="1"/>
  <c r="G224" i="8" a="1"/>
  <c r="G224" i="8" s="1"/>
  <c r="H224" i="8" s="1"/>
  <c r="B224" i="7" s="1"/>
  <c r="G14" i="8" a="1"/>
  <c r="G14" i="8" s="1"/>
  <c r="H14" i="8" s="1"/>
  <c r="B14" i="7" s="1"/>
  <c r="G78" i="8" a="1"/>
  <c r="G78" i="8" s="1"/>
  <c r="H78" i="8" s="1"/>
  <c r="B78" i="7" s="1"/>
  <c r="G142" i="8" a="1"/>
  <c r="G142" i="8" s="1"/>
  <c r="H142" i="8" s="1"/>
  <c r="B142" i="7" s="1"/>
  <c r="G206" i="8" a="1"/>
  <c r="G206" i="8" s="1"/>
  <c r="H206" i="8" s="1"/>
  <c r="B206" i="7" s="1"/>
  <c r="G189" i="8" a="1"/>
  <c r="G189" i="8" s="1"/>
  <c r="H189" i="8" s="1"/>
  <c r="B189" i="7" s="1"/>
  <c r="G59" i="8" a="1"/>
  <c r="G59" i="8" s="1"/>
  <c r="H59" i="8" s="1"/>
  <c r="B59" i="7" s="1"/>
  <c r="G123" i="8" a="1"/>
  <c r="G123" i="8" s="1"/>
  <c r="H123" i="8" s="1"/>
  <c r="B123" i="7" s="1"/>
  <c r="G187" i="8" a="1"/>
  <c r="G187" i="8" s="1"/>
  <c r="H187" i="8" s="1"/>
  <c r="B187" i="7" s="1"/>
  <c r="G58" i="8" a="1"/>
  <c r="G58" i="8" s="1"/>
  <c r="H58" i="8" s="1"/>
  <c r="B58" i="7" s="1"/>
  <c r="G21" i="8" a="1"/>
  <c r="G21" i="8" s="1"/>
  <c r="H21" i="8" s="1"/>
  <c r="B21" i="7" s="1"/>
  <c r="G219" i="8" a="1"/>
  <c r="G219" i="8" s="1"/>
  <c r="H219" i="8" s="1"/>
  <c r="B219" i="7" s="1"/>
  <c r="G54" i="8" a="1"/>
  <c r="G54" i="8" s="1"/>
  <c r="H54" i="8" s="1"/>
  <c r="B54" i="7" s="1"/>
  <c r="G182" i="8" a="1"/>
  <c r="G182" i="8" s="1"/>
  <c r="H182" i="8" s="1"/>
  <c r="B182" i="7" s="1"/>
  <c r="G201" i="8" a="1"/>
  <c r="G201" i="8" s="1"/>
  <c r="H201" i="8" s="1"/>
  <c r="B201" i="7" s="1"/>
  <c r="G90" i="8" a="1"/>
  <c r="G90" i="8" s="1"/>
  <c r="H90" i="8" s="1"/>
  <c r="B90" i="7" s="1"/>
  <c r="G72" i="8" a="1"/>
  <c r="G72" i="8" s="1"/>
  <c r="H72" i="8" s="1"/>
  <c r="B72" i="7" s="1"/>
  <c r="G28" i="8" a="1"/>
  <c r="G28" i="8" s="1"/>
  <c r="H28" i="8" s="1"/>
  <c r="B28" i="7" s="1"/>
  <c r="G156" i="8" a="1"/>
  <c r="G156" i="8" s="1"/>
  <c r="H156" i="8" s="1"/>
  <c r="B156" i="7" s="1"/>
  <c r="G55" i="8" a="1"/>
  <c r="G55" i="8" s="1"/>
  <c r="H55" i="8" s="1"/>
  <c r="B55" i="7" s="1"/>
  <c r="G7" i="8" a="1"/>
  <c r="G7" i="8" s="1"/>
  <c r="H7" i="8" s="1"/>
  <c r="B7" i="7" s="1"/>
  <c r="G104" i="8" a="1"/>
  <c r="G104" i="8" s="1"/>
  <c r="H104" i="8" s="1"/>
  <c r="B104" i="7" s="1"/>
  <c r="G138" i="8" a="1"/>
  <c r="G138" i="8" s="1"/>
  <c r="H138" i="8" s="1"/>
  <c r="B138" i="7" s="1"/>
  <c r="G111" i="8" a="1"/>
  <c r="G111" i="8" s="1"/>
  <c r="H111" i="8" s="1"/>
  <c r="B111" i="7" s="1"/>
  <c r="G23" i="8" a="1"/>
  <c r="G23" i="8" s="1"/>
  <c r="H23" i="8" s="1"/>
  <c r="B23" i="7" s="1"/>
  <c r="G117" i="8" a="1"/>
  <c r="G117" i="8" s="1"/>
  <c r="H117" i="8" s="1"/>
  <c r="B117" i="7" s="1"/>
  <c r="G175" i="8" a="1"/>
  <c r="G175" i="8" s="1"/>
  <c r="H175" i="8" s="1"/>
  <c r="B175" i="7" s="1"/>
  <c r="G18" i="8" a="1"/>
  <c r="G18" i="8" s="1"/>
  <c r="H18" i="8" s="1"/>
  <c r="B18" i="7" s="1"/>
  <c r="G108" i="8" a="1"/>
  <c r="G108" i="8" s="1"/>
  <c r="H108" i="8" s="1"/>
  <c r="B108" i="7" s="1"/>
  <c r="G167" i="8" a="1"/>
  <c r="G167" i="8" s="1"/>
  <c r="H167" i="8" s="1"/>
  <c r="B167" i="7" s="1"/>
  <c r="G200" i="8" a="1"/>
  <c r="G200" i="8" s="1"/>
  <c r="H200" i="8" s="1"/>
  <c r="B200" i="7" s="1"/>
  <c r="G22" i="8" a="1"/>
  <c r="G22" i="8" s="1"/>
  <c r="H22" i="8" s="1"/>
  <c r="B22" i="7" s="1"/>
  <c r="G150" i="8" a="1"/>
  <c r="G150" i="8" s="1"/>
  <c r="H150" i="8" s="1"/>
  <c r="B150" i="7" s="1"/>
  <c r="G105" i="8" a="1"/>
  <c r="G105" i="8" s="1"/>
  <c r="H105" i="8" s="1"/>
  <c r="B105" i="7" s="1"/>
  <c r="G230" i="8" a="1"/>
  <c r="G230" i="8" s="1"/>
  <c r="H230" i="8" s="1"/>
  <c r="B230" i="7" s="1"/>
  <c r="G199" i="8" a="1"/>
  <c r="G199" i="8" s="1"/>
  <c r="H199" i="8" s="1"/>
  <c r="B199" i="7" s="1"/>
  <c r="G208" i="8" a="1"/>
  <c r="G208" i="8" s="1"/>
  <c r="H208" i="8" s="1"/>
  <c r="B208" i="7" s="1"/>
  <c r="G124" i="8" a="1"/>
  <c r="G124" i="8" s="1"/>
  <c r="H124" i="8" s="1"/>
  <c r="B124" i="7" s="1"/>
  <c r="G4" i="8" a="1"/>
  <c r="G4" i="8" s="1"/>
  <c r="H4" i="8" s="1"/>
  <c r="B4" i="7" s="1"/>
  <c r="G154" i="8" a="1"/>
  <c r="G154" i="8" s="1"/>
  <c r="H154" i="8" s="1"/>
  <c r="B154" i="7" s="1"/>
  <c r="G40" i="8" a="1"/>
  <c r="G40" i="8" s="1"/>
  <c r="H40" i="8" s="1"/>
  <c r="B40" i="7" s="1"/>
  <c r="G79" i="8" a="1"/>
  <c r="G79" i="8" s="1"/>
  <c r="H79" i="8" s="1"/>
  <c r="B79" i="7" s="1"/>
  <c r="G207" i="8" a="1"/>
  <c r="G207" i="8" s="1"/>
  <c r="H207" i="8" s="1"/>
  <c r="B207" i="7" s="1"/>
  <c r="G122" i="8" a="1"/>
  <c r="G122" i="8" s="1"/>
  <c r="H122" i="8" s="1"/>
  <c r="B122" i="7" s="1"/>
  <c r="G53" i="8" a="1"/>
  <c r="G53" i="8" s="1"/>
  <c r="H53" i="8" s="1"/>
  <c r="B53" i="7" s="1"/>
  <c r="G2" i="8" a="1"/>
  <c r="G2" i="8" s="1"/>
  <c r="H2" i="8" s="1"/>
  <c r="G144" i="8" a="1"/>
  <c r="G144" i="8" s="1"/>
  <c r="H144" i="8" s="1"/>
  <c r="B144" i="7" s="1"/>
  <c r="G99" i="8" a="1"/>
  <c r="G99" i="8" s="1"/>
  <c r="H99" i="8" s="1"/>
  <c r="B99" i="7" s="1"/>
  <c r="G34" i="8" a="1"/>
  <c r="G34" i="8" s="1"/>
  <c r="H34" i="8" s="1"/>
  <c r="B34" i="7" s="1"/>
  <c r="G98" i="8" a="1"/>
  <c r="G98" i="8" s="1"/>
  <c r="H98" i="8" s="1"/>
  <c r="B98" i="7" s="1"/>
  <c r="G162" i="8" a="1"/>
  <c r="G162" i="8" s="1"/>
  <c r="H162" i="8" s="1"/>
  <c r="B162" i="7" s="1"/>
  <c r="G226" i="8" a="1"/>
  <c r="G226" i="8" s="1"/>
  <c r="H226" i="8" s="1"/>
  <c r="B226" i="7" s="1"/>
  <c r="G119" i="8" a="1"/>
  <c r="G119" i="8" s="1"/>
  <c r="H119" i="8" s="1"/>
  <c r="B119" i="7" s="1"/>
  <c r="G101" i="8" a="1"/>
  <c r="G101" i="8" s="1"/>
  <c r="H101" i="8" s="1"/>
  <c r="B101" i="7" s="1"/>
  <c r="G102" i="8" a="1"/>
  <c r="G102" i="8" s="1"/>
  <c r="H102" i="8" s="1"/>
  <c r="B102" i="7" s="1"/>
  <c r="G204" i="8" a="1"/>
  <c r="G204" i="8" s="1"/>
  <c r="H204" i="8" s="1"/>
  <c r="B204" i="7" s="1"/>
  <c r="G195" i="8" a="1"/>
  <c r="G195" i="8" s="1"/>
  <c r="H195" i="8" s="1"/>
  <c r="B195" i="7" s="1"/>
  <c r="G64" i="8" a="1"/>
  <c r="G64" i="8" s="1"/>
  <c r="H64" i="8" s="1"/>
  <c r="B64" i="7" s="1"/>
  <c r="G128" i="8" a="1"/>
  <c r="G128" i="8" s="1"/>
  <c r="H128" i="8" s="1"/>
  <c r="B128" i="7" s="1"/>
  <c r="G192" i="8" a="1"/>
  <c r="G192" i="8" s="1"/>
  <c r="H192" i="8" s="1"/>
  <c r="B192" i="7" s="1"/>
  <c r="G131" i="8" a="1"/>
  <c r="G131" i="8" s="1"/>
  <c r="H131" i="8" s="1"/>
  <c r="B131" i="7" s="1"/>
  <c r="G46" i="8" a="1"/>
  <c r="G46" i="8" s="1"/>
  <c r="H46" i="8" s="1"/>
  <c r="B46" i="7" s="1"/>
  <c r="G110" i="8" a="1"/>
  <c r="G110" i="8" s="1"/>
  <c r="H110" i="8" s="1"/>
  <c r="B110" i="7" s="1"/>
  <c r="G174" i="8" a="1"/>
  <c r="G174" i="8" s="1"/>
  <c r="H174" i="8" s="1"/>
  <c r="B174" i="7" s="1"/>
  <c r="G10" i="8" a="1"/>
  <c r="G10" i="8" s="1"/>
  <c r="H10" i="8" s="1"/>
  <c r="B10" i="7" s="1"/>
  <c r="G27" i="8" a="1"/>
  <c r="G27" i="8" s="1"/>
  <c r="H27" i="8" s="1"/>
  <c r="B27" i="7" s="1"/>
  <c r="G91" i="8" a="1"/>
  <c r="G91" i="8" s="1"/>
  <c r="H91" i="8" s="1"/>
  <c r="B91" i="7" s="1"/>
  <c r="G155" i="8" a="1"/>
  <c r="G155" i="8" s="1"/>
  <c r="H155" i="8" s="1"/>
  <c r="B155" i="7" s="1"/>
  <c r="G177" i="8" a="1"/>
  <c r="G177" i="8" s="1"/>
  <c r="H177" i="8" s="1"/>
  <c r="B177" i="7" s="1"/>
  <c r="G39" i="8" a="1"/>
  <c r="G39" i="8" s="1"/>
  <c r="H39" i="8" s="1"/>
  <c r="B39" i="7" s="1"/>
  <c r="G149" i="8" a="1"/>
  <c r="G149" i="8" s="1"/>
  <c r="H149" i="8" s="1"/>
  <c r="B149" i="7" s="1"/>
  <c r="G170" i="8" a="1"/>
  <c r="G170" i="8" s="1"/>
  <c r="H170" i="8" s="1"/>
  <c r="B170" i="7" s="1"/>
  <c r="G118" i="8" a="1"/>
  <c r="G118" i="8" s="1"/>
  <c r="H118" i="8" s="1"/>
  <c r="B118" i="7" s="1"/>
  <c r="G68" i="8" a="1"/>
  <c r="G68" i="8" s="1"/>
  <c r="H68" i="8" s="1"/>
  <c r="B68" i="7" s="1"/>
  <c r="G172" i="8" a="1"/>
  <c r="G172" i="8" s="1"/>
  <c r="H172" i="8" s="1"/>
  <c r="B172" i="7" s="1"/>
  <c r="G71" i="8" a="1"/>
  <c r="G71" i="8" s="1"/>
  <c r="H71" i="8" s="1"/>
  <c r="B71" i="7" s="1"/>
  <c r="G42" i="8" a="1"/>
  <c r="G42" i="8" s="1"/>
  <c r="H42" i="8" s="1"/>
  <c r="B42" i="7" s="1"/>
  <c r="G92" i="8" a="1"/>
  <c r="G92" i="8" s="1"/>
  <c r="H92" i="8" s="1"/>
  <c r="B92" i="7" s="1"/>
  <c r="G220" i="8" a="1"/>
  <c r="G220" i="8" s="1"/>
  <c r="H220" i="8" s="1"/>
  <c r="B220" i="7" s="1"/>
  <c r="G26" i="8" a="1"/>
  <c r="G26" i="8" s="1"/>
  <c r="H26" i="8" s="1"/>
  <c r="B26" i="7" s="1"/>
  <c r="G157" i="8" a="1"/>
  <c r="G157" i="8" s="1"/>
  <c r="H157" i="8" s="1"/>
  <c r="B157" i="7" s="1"/>
  <c r="G47" i="8" a="1"/>
  <c r="G47" i="8" s="1"/>
  <c r="H47" i="8" s="1"/>
  <c r="B47" i="7" s="1"/>
  <c r="B2" i="7" l="1"/>
  <c r="K23" i="8"/>
  <c r="N22" i="8" l="1"/>
  <c r="K28" i="8" s="1"/>
  <c r="K24" i="8"/>
  <c r="H23" i="9" s="1"/>
  <c r="K29" i="8"/>
  <c r="K43" i="8"/>
  <c r="N43" i="8"/>
  <c r="M29" i="8" l="1"/>
  <c r="K33" i="8"/>
  <c r="J27" i="9"/>
  <c r="J34" i="9" s="1"/>
  <c r="I28" i="9"/>
  <c r="I35" i="9" s="1"/>
  <c r="H29" i="9"/>
  <c r="L29" i="9"/>
  <c r="K30" i="9"/>
  <c r="K26" i="9"/>
  <c r="H27" i="9"/>
  <c r="L27" i="9"/>
  <c r="K28" i="9"/>
  <c r="J29" i="9"/>
  <c r="I30" i="9"/>
  <c r="I26" i="9"/>
  <c r="H26" i="9"/>
  <c r="I27" i="9"/>
  <c r="I34" i="9" s="1"/>
  <c r="I39" i="9" s="1" a="1"/>
  <c r="H28" i="9"/>
  <c r="L28" i="9"/>
  <c r="K29" i="9"/>
  <c r="J30" i="9"/>
  <c r="J26" i="9"/>
  <c r="J28" i="9"/>
  <c r="J35" i="9" s="1"/>
  <c r="L26" i="9"/>
  <c r="I29" i="9"/>
  <c r="H30" i="9"/>
  <c r="L30" i="9"/>
  <c r="K27" i="9"/>
  <c r="K32" i="8"/>
  <c r="M28" i="8"/>
  <c r="N32" i="8" s="1"/>
  <c r="I39" i="9" l="1"/>
  <c r="N35" i="9" s="1" a="1"/>
  <c r="N35" i="9" s="1"/>
  <c r="J40" i="9"/>
  <c r="I40" i="9"/>
  <c r="J39" i="9"/>
</calcChain>
</file>

<file path=xl/sharedStrings.xml><?xml version="1.0" encoding="utf-8"?>
<sst xmlns="http://schemas.openxmlformats.org/spreadsheetml/2006/main" count="261" uniqueCount="98">
  <si>
    <t>cylinders</t>
  </si>
  <si>
    <t>horesepower</t>
  </si>
  <si>
    <t>weight</t>
  </si>
  <si>
    <t>acceleration</t>
  </si>
  <si>
    <t>engine.displacement</t>
  </si>
  <si>
    <t>Numéro</t>
  </si>
  <si>
    <t>F</t>
  </si>
  <si>
    <t>DDL1</t>
  </si>
  <si>
    <t>DDL2</t>
  </si>
  <si>
    <t>P-value</t>
  </si>
  <si>
    <t>R²</t>
  </si>
  <si>
    <t>t de Student</t>
  </si>
  <si>
    <t>horsepower</t>
  </si>
  <si>
    <t>eng.disp.</t>
  </si>
  <si>
    <t>constante</t>
  </si>
  <si>
    <t>p-value</t>
  </si>
  <si>
    <t>Toutes les variables (Régression 1)</t>
  </si>
  <si>
    <t>Régression sans cylinders (Régression 2)</t>
  </si>
  <si>
    <t>variable cylinders est à retirer en premier</t>
  </si>
  <si>
    <t>X</t>
  </si>
  <si>
    <t>X'X</t>
  </si>
  <si>
    <t>Inverse(X'X)</t>
  </si>
  <si>
    <t>levier</t>
  </si>
  <si>
    <t>se*racine(1+levier)</t>
  </si>
  <si>
    <t>ddl</t>
  </si>
  <si>
    <t>alpha</t>
  </si>
  <si>
    <t>t-théorique</t>
  </si>
  <si>
    <t>bbasse</t>
  </si>
  <si>
    <t>bhaute</t>
  </si>
  <si>
    <t>vraie-valeur</t>
  </si>
  <si>
    <t>Eval. Globale de la régression</t>
  </si>
  <si>
    <t>Eval. de chaque coefficient</t>
  </si>
  <si>
    <t>résidus</t>
  </si>
  <si>
    <t>Préd.Ponctuelle</t>
  </si>
  <si>
    <t>H1</t>
  </si>
  <si>
    <t>H0</t>
  </si>
  <si>
    <t>sigma^.eps</t>
  </si>
  <si>
    <t>F théorique</t>
  </si>
  <si>
    <t>(X'X)</t>
  </si>
  <si>
    <t>(X'X)^-1</t>
  </si>
  <si>
    <t>(X'y)</t>
  </si>
  <si>
    <t>(a^)</t>
  </si>
  <si>
    <t>SCT</t>
  </si>
  <si>
    <t>SCR</t>
  </si>
  <si>
    <t>SCE</t>
  </si>
  <si>
    <t>Source</t>
  </si>
  <si>
    <t>SC</t>
  </si>
  <si>
    <t>CM</t>
  </si>
  <si>
    <t>Expliquée</t>
  </si>
  <si>
    <t>Résiduelle</t>
  </si>
  <si>
    <t>Totale</t>
  </si>
  <si>
    <t>n</t>
  </si>
  <si>
    <t>R² corrigé</t>
  </si>
  <si>
    <t>ddl1</t>
  </si>
  <si>
    <t>ddl2</t>
  </si>
  <si>
    <t>F-théorique</t>
  </si>
  <si>
    <t>F calculé</t>
  </si>
  <si>
    <t>(F calc &gt; F théorique) ==&gt; Modèle globalement significatif</t>
  </si>
  <si>
    <t>(p-value &lt; 5%) ==&gt; Modèle globalement significatif</t>
  </si>
  <si>
    <t>AIC(0)</t>
  </si>
  <si>
    <t>BIC(0)</t>
  </si>
  <si>
    <t>BIC(Modèle)</t>
  </si>
  <si>
    <t>p</t>
  </si>
  <si>
    <t>AIC(Modèle)</t>
  </si>
  <si>
    <t>t théorique</t>
  </si>
  <si>
    <t>bb(a^)</t>
  </si>
  <si>
    <t>bh(a^)</t>
  </si>
  <si>
    <t>contient 0</t>
  </si>
  <si>
    <t>sigma^(erreur)</t>
  </si>
  <si>
    <t>Y^</t>
  </si>
  <si>
    <t>Sigma^2(err)</t>
  </si>
  <si>
    <t>OMEGA</t>
  </si>
  <si>
    <t>INV.OMEGA</t>
  </si>
  <si>
    <t>MAT VAR.COVAR des coefficients</t>
  </si>
  <si>
    <t>Modèle avec l'ensemble des variables</t>
  </si>
  <si>
    <t>Modèle sans cylinders et engine.displacement</t>
  </si>
  <si>
    <t>q</t>
  </si>
  <si>
    <t>nombre de variables retirées</t>
  </si>
  <si>
    <t>ddl 1</t>
  </si>
  <si>
    <t>ddl 2</t>
  </si>
  <si>
    <t>Tri possible selon la p-value</t>
  </si>
  <si>
    <t>p-value la plus faible = var. la plus importante</t>
  </si>
  <si>
    <t>Ecart-type des variables</t>
  </si>
  <si>
    <t>Ecart-type endogène</t>
  </si>
  <si>
    <t>Coef. Standardisés</t>
  </si>
  <si>
    <t>a^</t>
  </si>
  <si>
    <t>sigma^(a^)</t>
  </si>
  <si>
    <t>Tableau d'analyse de variance</t>
  </si>
  <si>
    <t>Le coef de ''eng.disp'' est devenu significatif dans la régression sans cylinders !!!</t>
  </si>
  <si>
    <t>c.à-d. la p-value la plus grande, et p-value supérieure à alpha (5%)</t>
  </si>
  <si>
    <t>elle est la moins intéressante et son coef n'est pas significatif</t>
  </si>
  <si>
    <t>toutes les variables restantes sont pertinentes maintenant… (p-value &lt; alpha)</t>
  </si>
  <si>
    <t>R</t>
  </si>
  <si>
    <t>r</t>
  </si>
  <si>
    <t>Ra^ - r</t>
  </si>
  <si>
    <t>R (X'X)^-1 R'</t>
  </si>
  <si>
    <t>[R (X'X)^-1 R']^-1</t>
  </si>
  <si>
    <t>n-p-1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</si>
</sst>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"/>
    <numFmt numFmtId="166" formatCode="0.000"/>
    <numFmt numFmtId="167" formatCode="0.0"/>
  </numFmts>
  <fonts count="32">
    <font>
      <sz val="8"/>
      <name val="Bitstream Vera Sans"/>
    </font>
    <font>
      <b/>
      <sz val="8"/>
      <name val="Bitstream Vera Sans"/>
      <family val="2"/>
    </font>
    <font>
      <b/>
      <sz val="8"/>
      <color indexed="10"/>
      <name val="Bitstream Vera Sans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Consolas"/>
      <family val="3"/>
    </font>
    <font>
      <b/>
      <sz val="10"/>
      <name val="Consolas"/>
      <family val="3"/>
    </font>
    <font>
      <sz val="9"/>
      <name val="Lucida Console"/>
      <family val="3"/>
    </font>
    <font>
      <b/>
      <sz val="9"/>
      <color indexed="10"/>
      <name val="Lucida Console"/>
      <family val="3"/>
    </font>
    <font>
      <b/>
      <sz val="9"/>
      <name val="Lucida Console"/>
      <family val="3"/>
    </font>
    <font>
      <sz val="8"/>
      <color rgb="FFC00000"/>
      <name val="Arial"/>
      <family val="2"/>
    </font>
    <font>
      <b/>
      <sz val="8"/>
      <color rgb="FF0070C0"/>
      <name val="Bitstream Vera Sans"/>
      <family val="2"/>
    </font>
    <font>
      <sz val="10"/>
      <color rgb="FF0070C0"/>
      <name val="Consolas"/>
      <family val="3"/>
    </font>
    <font>
      <i/>
      <sz val="9"/>
      <color theme="0" tint="-0.499984740745262"/>
      <name val="Lucida Console"/>
      <family val="3"/>
    </font>
    <font>
      <sz val="10"/>
      <color theme="8" tint="-0.249977111117893"/>
      <name val="Consolas"/>
      <family val="3"/>
    </font>
    <font>
      <sz val="9"/>
      <color rgb="FF7030A0"/>
      <name val="Lucida Console"/>
      <family val="3"/>
    </font>
    <font>
      <b/>
      <sz val="9"/>
      <color rgb="FF00B050"/>
      <name val="Lucida Console"/>
      <family val="3"/>
    </font>
    <font>
      <b/>
      <sz val="8"/>
      <name val="Bitstream Vera Sans"/>
    </font>
    <font>
      <b/>
      <sz val="10"/>
      <color rgb="FF0070C0"/>
      <name val="Consolas"/>
      <family val="3"/>
    </font>
    <font>
      <b/>
      <sz val="9"/>
      <color theme="9" tint="-0.249977111117893"/>
      <name val="Lucida Console"/>
      <family val="3"/>
    </font>
    <font>
      <sz val="9"/>
      <color theme="9" tint="-0.249977111117893"/>
      <name val="Lucida Console"/>
      <family val="3"/>
    </font>
    <font>
      <sz val="9"/>
      <color theme="9" tint="-0.499984740745262"/>
      <name val="Lucida Console"/>
      <family val="3"/>
    </font>
    <font>
      <b/>
      <sz val="8"/>
      <color theme="9" tint="-0.499984740745262"/>
      <name val="Bitstream Vera Sans"/>
    </font>
    <font>
      <sz val="8"/>
      <color rgb="FF0070C0"/>
      <name val="Arial"/>
      <family val="2"/>
    </font>
    <font>
      <b/>
      <sz val="8"/>
      <color rgb="FF7030A0"/>
      <name val="Bitstream Vera Sans"/>
    </font>
    <font>
      <b/>
      <sz val="8"/>
      <color theme="8" tint="-0.249977111117893"/>
      <name val="Bitstream Vera Sans"/>
    </font>
    <font>
      <sz val="10"/>
      <color rgb="FFFF0000"/>
      <name val="Consolas"/>
      <family val="3"/>
    </font>
    <font>
      <sz val="8"/>
      <color rgb="FFFF0000"/>
      <name val="Bitstream Vera Sans"/>
    </font>
    <font>
      <sz val="10"/>
      <name val="Bitstream Vera Sans"/>
    </font>
    <font>
      <b/>
      <sz val="10"/>
      <name val="Bitstream Vera Sans"/>
    </font>
    <font>
      <i/>
      <sz val="10"/>
      <name val="Bitstream Vera Sans"/>
    </font>
    <font>
      <b/>
      <sz val="10"/>
      <color theme="3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4" borderId="0" xfId="0" applyFont="1" applyFill="1"/>
    <xf numFmtId="0" fontId="3" fillId="6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0" borderId="0" xfId="0" applyFont="1"/>
    <xf numFmtId="167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10" borderId="0" xfId="0" applyFont="1" applyFill="1"/>
    <xf numFmtId="166" fontId="10" fillId="0" borderId="0" xfId="0" applyNumberFormat="1" applyFont="1"/>
    <xf numFmtId="0" fontId="11" fillId="0" borderId="0" xfId="0" applyFont="1"/>
    <xf numFmtId="164" fontId="3" fillId="0" borderId="0" xfId="0" applyNumberFormat="1" applyFont="1"/>
    <xf numFmtId="0" fontId="5" fillId="11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0" borderId="0" xfId="0" applyFont="1"/>
    <xf numFmtId="0" fontId="5" fillId="13" borderId="0" xfId="0" applyFont="1" applyFill="1"/>
    <xf numFmtId="0" fontId="5" fillId="14" borderId="0" xfId="0" applyFont="1" applyFill="1"/>
    <xf numFmtId="0" fontId="5" fillId="15" borderId="0" xfId="0" applyFont="1" applyFill="1"/>
    <xf numFmtId="0" fontId="5" fillId="16" borderId="0" xfId="0" applyFont="1" applyFill="1"/>
    <xf numFmtId="0" fontId="6" fillId="17" borderId="2" xfId="0" applyFont="1" applyFill="1" applyBorder="1" applyAlignment="1">
      <alignment horizontal="center"/>
    </xf>
    <xf numFmtId="0" fontId="6" fillId="17" borderId="3" xfId="0" applyFont="1" applyFill="1" applyBorder="1" applyAlignment="1">
      <alignment horizontal="center"/>
    </xf>
    <xf numFmtId="0" fontId="6" fillId="17" borderId="4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12" fillId="0" borderId="0" xfId="0" applyFont="1"/>
    <xf numFmtId="0" fontId="5" fillId="0" borderId="11" xfId="0" applyFont="1" applyBorder="1"/>
    <xf numFmtId="0" fontId="5" fillId="0" borderId="12" xfId="0" applyFont="1" applyBorder="1"/>
    <xf numFmtId="0" fontId="7" fillId="3" borderId="0" xfId="0" applyFont="1" applyFill="1"/>
    <xf numFmtId="0" fontId="7" fillId="2" borderId="0" xfId="0" applyFont="1" applyFill="1"/>
    <xf numFmtId="0" fontId="7" fillId="0" borderId="0" xfId="0" applyFont="1" applyAlignment="1">
      <alignment horizontal="right"/>
    </xf>
    <xf numFmtId="0" fontId="7" fillId="0" borderId="0" xfId="0" applyFont="1"/>
    <xf numFmtId="0" fontId="7" fillId="6" borderId="0" xfId="0" applyFont="1" applyFill="1"/>
    <xf numFmtId="0" fontId="7" fillId="0" borderId="1" xfId="0" applyFont="1" applyBorder="1"/>
    <xf numFmtId="0" fontId="9" fillId="0" borderId="0" xfId="0" applyFont="1" applyAlignment="1">
      <alignment horizontal="right"/>
    </xf>
    <xf numFmtId="0" fontId="7" fillId="13" borderId="1" xfId="0" applyFont="1" applyFill="1" applyBorder="1"/>
    <xf numFmtId="0" fontId="7" fillId="17" borderId="1" xfId="0" applyFont="1" applyFill="1" applyBorder="1"/>
    <xf numFmtId="0" fontId="9" fillId="0" borderId="1" xfId="0" applyFont="1" applyBorder="1"/>
    <xf numFmtId="0" fontId="9" fillId="0" borderId="0" xfId="0" applyFont="1"/>
    <xf numFmtId="0" fontId="7" fillId="6" borderId="1" xfId="0" applyFont="1" applyFill="1" applyBorder="1"/>
    <xf numFmtId="0" fontId="9" fillId="0" borderId="0" xfId="0" applyFont="1" applyAlignment="1">
      <alignment horizontal="center"/>
    </xf>
    <xf numFmtId="0" fontId="9" fillId="18" borderId="0" xfId="0" applyFont="1" applyFill="1"/>
    <xf numFmtId="0" fontId="13" fillId="0" borderId="0" xfId="0" applyFont="1"/>
    <xf numFmtId="0" fontId="7" fillId="0" borderId="5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9" xfId="0" applyFont="1" applyBorder="1"/>
    <xf numFmtId="0" fontId="14" fillId="0" borderId="0" xfId="0" applyFont="1"/>
    <xf numFmtId="0" fontId="5" fillId="10" borderId="0" xfId="0" applyFont="1" applyFill="1"/>
    <xf numFmtId="0" fontId="0" fillId="11" borderId="0" xfId="0" applyFill="1"/>
    <xf numFmtId="0" fontId="7" fillId="15" borderId="0" xfId="0" applyFont="1" applyFill="1"/>
    <xf numFmtId="0" fontId="7" fillId="15" borderId="1" xfId="0" applyFont="1" applyFill="1" applyBorder="1"/>
    <xf numFmtId="0" fontId="7" fillId="20" borderId="0" xfId="0" applyFont="1" applyFill="1"/>
    <xf numFmtId="0" fontId="15" fillId="0" borderId="0" xfId="0" applyFont="1"/>
    <xf numFmtId="166" fontId="16" fillId="0" borderId="0" xfId="0" applyNumberFormat="1" applyFont="1" applyAlignment="1">
      <alignment horizontal="center"/>
    </xf>
    <xf numFmtId="0" fontId="5" fillId="16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8" fillId="0" borderId="9" xfId="0" applyFont="1" applyBorder="1" applyAlignment="1">
      <alignment horizontal="center"/>
    </xf>
    <xf numFmtId="2" fontId="5" fillId="0" borderId="0" xfId="0" applyNumberFormat="1" applyFont="1"/>
    <xf numFmtId="0" fontId="19" fillId="0" borderId="0" xfId="0" applyFont="1" applyAlignment="1">
      <alignment horizontal="center"/>
    </xf>
    <xf numFmtId="0" fontId="20" fillId="0" borderId="6" xfId="0" applyFont="1" applyBorder="1"/>
    <xf numFmtId="0" fontId="20" fillId="0" borderId="9" xfId="0" applyFont="1" applyBorder="1"/>
    <xf numFmtId="0" fontId="21" fillId="0" borderId="7" xfId="0" applyFont="1" applyBorder="1"/>
    <xf numFmtId="0" fontId="21" fillId="0" borderId="10" xfId="0" applyFont="1" applyBorder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/>
    <xf numFmtId="0" fontId="27" fillId="0" borderId="0" xfId="0" applyFont="1"/>
    <xf numFmtId="0" fontId="0" fillId="13" borderId="0" xfId="0" applyFill="1"/>
    <xf numFmtId="0" fontId="28" fillId="0" borderId="0" xfId="0" applyFont="1"/>
    <xf numFmtId="0" fontId="29" fillId="0" borderId="0" xfId="0" applyFont="1" applyAlignment="1">
      <alignment horizontal="center" vertical="center"/>
    </xf>
    <xf numFmtId="0" fontId="28" fillId="0" borderId="2" xfId="0" applyFont="1" applyBorder="1"/>
    <xf numFmtId="0" fontId="28" fillId="0" borderId="4" xfId="0" applyFont="1" applyBorder="1"/>
    <xf numFmtId="0" fontId="28" fillId="0" borderId="5" xfId="0" applyFont="1" applyBorder="1"/>
    <xf numFmtId="0" fontId="28" fillId="0" borderId="6" xfId="0" applyFont="1" applyBorder="1"/>
    <xf numFmtId="0" fontId="28" fillId="0" borderId="7" xfId="0" applyFont="1" applyBorder="1"/>
    <xf numFmtId="0" fontId="28" fillId="0" borderId="11" xfId="0" applyFont="1" applyBorder="1"/>
    <xf numFmtId="0" fontId="28" fillId="0" borderId="0" xfId="0" applyFont="1" applyBorder="1"/>
    <xf numFmtId="0" fontId="28" fillId="0" borderId="12" xfId="0" applyFont="1" applyBorder="1"/>
    <xf numFmtId="0" fontId="28" fillId="0" borderId="8" xfId="0" applyFont="1" applyBorder="1"/>
    <xf numFmtId="0" fontId="28" fillId="0" borderId="9" xfId="0" applyFont="1" applyBorder="1"/>
    <xf numFmtId="0" fontId="28" fillId="0" borderId="10" xfId="0" applyFont="1" applyBorder="1"/>
    <xf numFmtId="0" fontId="30" fillId="0" borderId="0" xfId="0" applyFont="1" applyAlignment="1">
      <alignment horizontal="left"/>
    </xf>
    <xf numFmtId="0" fontId="29" fillId="0" borderId="0" xfId="0" applyFont="1" applyAlignment="1">
      <alignment horizontal="center"/>
    </xf>
    <xf numFmtId="0" fontId="28" fillId="0" borderId="13" xfId="0" applyFont="1" applyBorder="1"/>
    <xf numFmtId="0" fontId="28" fillId="0" borderId="14" xfId="0" applyFont="1" applyBorder="1"/>
    <xf numFmtId="0" fontId="28" fillId="0" borderId="15" xfId="0" applyFont="1" applyBorder="1"/>
    <xf numFmtId="0" fontId="28" fillId="11" borderId="13" xfId="0" applyFont="1" applyFill="1" applyBorder="1"/>
    <xf numFmtId="0" fontId="28" fillId="15" borderId="14" xfId="0" applyFont="1" applyFill="1" applyBorder="1"/>
    <xf numFmtId="0" fontId="28" fillId="15" borderId="15" xfId="0" applyFont="1" applyFill="1" applyBorder="1"/>
    <xf numFmtId="0" fontId="30" fillId="0" borderId="0" xfId="0" applyFont="1"/>
    <xf numFmtId="0" fontId="28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" xfId="0" applyFont="1" applyBorder="1"/>
    <xf numFmtId="0" fontId="17" fillId="21" borderId="5" xfId="0" applyFont="1" applyFill="1" applyBorder="1"/>
    <xf numFmtId="165" fontId="17" fillId="21" borderId="7" xfId="0" applyNumberFormat="1" applyFont="1" applyFill="1" applyBorder="1"/>
    <xf numFmtId="0" fontId="0" fillId="0" borderId="11" xfId="0" applyBorder="1"/>
    <xf numFmtId="0" fontId="0" fillId="0" borderId="12" xfId="0" applyBorder="1"/>
    <xf numFmtId="0" fontId="0" fillId="19" borderId="8" xfId="0" applyFill="1" applyBorder="1"/>
    <xf numFmtId="0" fontId="0" fillId="19" borderId="10" xfId="0" applyFill="1" applyBorder="1"/>
    <xf numFmtId="0" fontId="29" fillId="19" borderId="5" xfId="0" applyFont="1" applyFill="1" applyBorder="1"/>
    <xf numFmtId="165" fontId="29" fillId="19" borderId="7" xfId="0" applyNumberFormat="1" applyFont="1" applyFill="1" applyBorder="1"/>
    <xf numFmtId="0" fontId="28" fillId="22" borderId="8" xfId="0" applyFont="1" applyFill="1" applyBorder="1"/>
    <xf numFmtId="0" fontId="28" fillId="22" borderId="10" xfId="0" applyFont="1" applyFill="1" applyBorder="1"/>
    <xf numFmtId="0" fontId="6" fillId="19" borderId="5" xfId="0" applyFont="1" applyFill="1" applyBorder="1"/>
    <xf numFmtId="165" fontId="6" fillId="19" borderId="7" xfId="0" applyNumberFormat="1" applyFont="1" applyFill="1" applyBorder="1"/>
    <xf numFmtId="0" fontId="5" fillId="22" borderId="8" xfId="0" applyFont="1" applyFill="1" applyBorder="1"/>
    <xf numFmtId="0" fontId="5" fillId="22" borderId="10" xfId="0" applyFont="1" applyFill="1" applyBorder="1"/>
    <xf numFmtId="0" fontId="31" fillId="0" borderId="0" xfId="0" applyFont="1" applyAlignment="1">
      <alignment horizontal="center"/>
    </xf>
    <xf numFmtId="0" fontId="17" fillId="0" borderId="2" xfId="0" applyFont="1" applyBorder="1"/>
    <xf numFmtId="0" fontId="17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Résidus vs. Endogène
Manifestement, il y a des problèmes</a:t>
            </a:r>
          </a:p>
        </c:rich>
      </c:tx>
      <c:layout>
        <c:manualLayout>
          <c:xMode val="edge"/>
          <c:yMode val="edge"/>
          <c:x val="0.26363633117288909"/>
          <c:y val="3.5460946692008326E-2"/>
        </c:manualLayout>
      </c:layout>
      <c:overlay val="0"/>
      <c:spPr>
        <a:solidFill>
          <a:srgbClr val="FFFF00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363636363636365E-2"/>
          <c:y val="0.15248279754958149"/>
          <c:w val="0.86136363636363633"/>
          <c:h val="0.75886787617698703"/>
        </c:manualLayout>
      </c:layout>
      <c:scatterChart>
        <c:scatterStyle val="lineMarker"/>
        <c:varyColors val="0"/>
        <c:ser>
          <c:idx val="0"/>
          <c:order val="0"/>
          <c:tx>
            <c:v>Résidus vs. Endogène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'Question 11'!$A$2:$A$231</c:f>
              <c:numCache>
                <c:formatCode>General</c:formatCode>
                <c:ptCount val="230"/>
                <c:pt idx="0">
                  <c:v>16</c:v>
                </c:pt>
                <c:pt idx="1">
                  <c:v>16</c:v>
                </c:pt>
                <c:pt idx="2">
                  <c:v>16.600000000000001</c:v>
                </c:pt>
                <c:pt idx="3">
                  <c:v>16.899999999999999</c:v>
                </c:pt>
                <c:pt idx="4">
                  <c:v>15</c:v>
                </c:pt>
                <c:pt idx="5">
                  <c:v>16</c:v>
                </c:pt>
                <c:pt idx="6">
                  <c:v>18.600000000000001</c:v>
                </c:pt>
                <c:pt idx="7">
                  <c:v>17</c:v>
                </c:pt>
                <c:pt idx="8">
                  <c:v>17.8</c:v>
                </c:pt>
                <c:pt idx="9">
                  <c:v>15</c:v>
                </c:pt>
                <c:pt idx="10">
                  <c:v>16.8</c:v>
                </c:pt>
                <c:pt idx="11">
                  <c:v>17.100000000000001</c:v>
                </c:pt>
                <c:pt idx="12">
                  <c:v>14.5</c:v>
                </c:pt>
                <c:pt idx="13">
                  <c:v>15.5</c:v>
                </c:pt>
                <c:pt idx="14">
                  <c:v>12.6</c:v>
                </c:pt>
                <c:pt idx="15">
                  <c:v>18.2</c:v>
                </c:pt>
                <c:pt idx="16">
                  <c:v>14.5</c:v>
                </c:pt>
                <c:pt idx="17">
                  <c:v>15.5</c:v>
                </c:pt>
                <c:pt idx="18">
                  <c:v>16</c:v>
                </c:pt>
                <c:pt idx="19">
                  <c:v>15</c:v>
                </c:pt>
                <c:pt idx="20">
                  <c:v>22.2</c:v>
                </c:pt>
                <c:pt idx="21">
                  <c:v>14</c:v>
                </c:pt>
                <c:pt idx="22">
                  <c:v>18.2</c:v>
                </c:pt>
                <c:pt idx="23">
                  <c:v>18.5</c:v>
                </c:pt>
                <c:pt idx="24">
                  <c:v>14</c:v>
                </c:pt>
                <c:pt idx="25">
                  <c:v>17.5</c:v>
                </c:pt>
                <c:pt idx="26">
                  <c:v>18</c:v>
                </c:pt>
                <c:pt idx="27">
                  <c:v>14.9</c:v>
                </c:pt>
                <c:pt idx="28">
                  <c:v>13.7</c:v>
                </c:pt>
                <c:pt idx="29">
                  <c:v>13.2</c:v>
                </c:pt>
                <c:pt idx="30">
                  <c:v>14</c:v>
                </c:pt>
                <c:pt idx="31">
                  <c:v>10</c:v>
                </c:pt>
                <c:pt idx="32">
                  <c:v>20.5</c:v>
                </c:pt>
                <c:pt idx="33">
                  <c:v>18.7</c:v>
                </c:pt>
                <c:pt idx="34">
                  <c:v>17.600000000000001</c:v>
                </c:pt>
                <c:pt idx="35">
                  <c:v>14.8</c:v>
                </c:pt>
                <c:pt idx="36">
                  <c:v>15.6</c:v>
                </c:pt>
                <c:pt idx="37">
                  <c:v>16.5</c:v>
                </c:pt>
                <c:pt idx="38">
                  <c:v>15.5</c:v>
                </c:pt>
                <c:pt idx="39">
                  <c:v>18.600000000000001</c:v>
                </c:pt>
                <c:pt idx="40">
                  <c:v>14.5</c:v>
                </c:pt>
                <c:pt idx="41">
                  <c:v>12.5</c:v>
                </c:pt>
                <c:pt idx="42">
                  <c:v>17.3</c:v>
                </c:pt>
                <c:pt idx="43">
                  <c:v>12.5</c:v>
                </c:pt>
                <c:pt idx="44">
                  <c:v>19</c:v>
                </c:pt>
                <c:pt idx="45">
                  <c:v>14.5</c:v>
                </c:pt>
                <c:pt idx="46">
                  <c:v>14.3</c:v>
                </c:pt>
                <c:pt idx="47">
                  <c:v>18.600000000000001</c:v>
                </c:pt>
                <c:pt idx="48">
                  <c:v>22.1</c:v>
                </c:pt>
                <c:pt idx="49">
                  <c:v>15</c:v>
                </c:pt>
                <c:pt idx="50">
                  <c:v>15.1</c:v>
                </c:pt>
                <c:pt idx="51">
                  <c:v>14.5</c:v>
                </c:pt>
                <c:pt idx="52">
                  <c:v>11</c:v>
                </c:pt>
                <c:pt idx="53">
                  <c:v>13</c:v>
                </c:pt>
                <c:pt idx="54">
                  <c:v>16</c:v>
                </c:pt>
                <c:pt idx="55">
                  <c:v>13.5</c:v>
                </c:pt>
                <c:pt idx="56">
                  <c:v>12</c:v>
                </c:pt>
                <c:pt idx="57">
                  <c:v>17.7</c:v>
                </c:pt>
                <c:pt idx="58">
                  <c:v>15.4</c:v>
                </c:pt>
                <c:pt idx="59">
                  <c:v>14</c:v>
                </c:pt>
                <c:pt idx="60">
                  <c:v>14.5</c:v>
                </c:pt>
                <c:pt idx="61">
                  <c:v>19.399999999999999</c:v>
                </c:pt>
                <c:pt idx="62">
                  <c:v>11</c:v>
                </c:pt>
                <c:pt idx="63">
                  <c:v>14.5</c:v>
                </c:pt>
                <c:pt idx="64">
                  <c:v>18.2</c:v>
                </c:pt>
                <c:pt idx="65">
                  <c:v>15.2</c:v>
                </c:pt>
                <c:pt idx="66">
                  <c:v>13</c:v>
                </c:pt>
                <c:pt idx="67">
                  <c:v>11.5</c:v>
                </c:pt>
                <c:pt idx="68">
                  <c:v>15</c:v>
                </c:pt>
                <c:pt idx="69">
                  <c:v>17</c:v>
                </c:pt>
                <c:pt idx="70">
                  <c:v>13.8</c:v>
                </c:pt>
                <c:pt idx="71">
                  <c:v>14</c:v>
                </c:pt>
                <c:pt idx="72">
                  <c:v>15.7</c:v>
                </c:pt>
                <c:pt idx="73">
                  <c:v>13.5</c:v>
                </c:pt>
                <c:pt idx="74">
                  <c:v>19.2</c:v>
                </c:pt>
                <c:pt idx="75">
                  <c:v>13.4</c:v>
                </c:pt>
                <c:pt idx="76">
                  <c:v>15</c:v>
                </c:pt>
                <c:pt idx="77">
                  <c:v>15</c:v>
                </c:pt>
                <c:pt idx="78">
                  <c:v>8.5</c:v>
                </c:pt>
                <c:pt idx="79">
                  <c:v>17.5</c:v>
                </c:pt>
                <c:pt idx="80">
                  <c:v>12.8</c:v>
                </c:pt>
                <c:pt idx="81">
                  <c:v>15.9</c:v>
                </c:pt>
                <c:pt idx="82">
                  <c:v>14.5</c:v>
                </c:pt>
                <c:pt idx="83">
                  <c:v>16.5</c:v>
                </c:pt>
                <c:pt idx="84">
                  <c:v>13.5</c:v>
                </c:pt>
                <c:pt idx="85">
                  <c:v>13</c:v>
                </c:pt>
                <c:pt idx="86">
                  <c:v>18</c:v>
                </c:pt>
                <c:pt idx="87">
                  <c:v>17.600000000000001</c:v>
                </c:pt>
                <c:pt idx="88">
                  <c:v>11.5</c:v>
                </c:pt>
                <c:pt idx="89">
                  <c:v>16.899999999999999</c:v>
                </c:pt>
                <c:pt idx="90">
                  <c:v>14.5</c:v>
                </c:pt>
                <c:pt idx="91">
                  <c:v>16.399999999999999</c:v>
                </c:pt>
                <c:pt idx="92">
                  <c:v>14</c:v>
                </c:pt>
                <c:pt idx="93">
                  <c:v>15.5</c:v>
                </c:pt>
                <c:pt idx="94">
                  <c:v>13.2</c:v>
                </c:pt>
                <c:pt idx="95">
                  <c:v>13.2</c:v>
                </c:pt>
                <c:pt idx="96">
                  <c:v>14.9</c:v>
                </c:pt>
                <c:pt idx="97">
                  <c:v>13.8</c:v>
                </c:pt>
                <c:pt idx="98">
                  <c:v>13</c:v>
                </c:pt>
                <c:pt idx="99">
                  <c:v>19.2</c:v>
                </c:pt>
                <c:pt idx="100">
                  <c:v>20.399999999999999</c:v>
                </c:pt>
                <c:pt idx="101">
                  <c:v>17</c:v>
                </c:pt>
                <c:pt idx="102">
                  <c:v>15.3</c:v>
                </c:pt>
                <c:pt idx="103">
                  <c:v>16.2</c:v>
                </c:pt>
                <c:pt idx="104">
                  <c:v>16.100000000000001</c:v>
                </c:pt>
                <c:pt idx="105">
                  <c:v>13.2</c:v>
                </c:pt>
                <c:pt idx="106">
                  <c:v>10</c:v>
                </c:pt>
                <c:pt idx="107">
                  <c:v>19</c:v>
                </c:pt>
                <c:pt idx="108">
                  <c:v>16.7</c:v>
                </c:pt>
                <c:pt idx="109">
                  <c:v>12</c:v>
                </c:pt>
                <c:pt idx="110">
                  <c:v>13.9</c:v>
                </c:pt>
                <c:pt idx="111">
                  <c:v>17.2</c:v>
                </c:pt>
                <c:pt idx="112">
                  <c:v>16.399999999999999</c:v>
                </c:pt>
                <c:pt idx="113">
                  <c:v>11</c:v>
                </c:pt>
                <c:pt idx="114">
                  <c:v>15.2</c:v>
                </c:pt>
                <c:pt idx="115">
                  <c:v>12</c:v>
                </c:pt>
                <c:pt idx="116">
                  <c:v>16.5</c:v>
                </c:pt>
                <c:pt idx="117">
                  <c:v>13</c:v>
                </c:pt>
                <c:pt idx="118">
                  <c:v>12.9</c:v>
                </c:pt>
                <c:pt idx="119">
                  <c:v>14.5</c:v>
                </c:pt>
                <c:pt idx="120">
                  <c:v>16</c:v>
                </c:pt>
                <c:pt idx="121">
                  <c:v>12.5</c:v>
                </c:pt>
                <c:pt idx="122">
                  <c:v>16.5</c:v>
                </c:pt>
                <c:pt idx="123">
                  <c:v>13.6</c:v>
                </c:pt>
                <c:pt idx="124">
                  <c:v>21.5</c:v>
                </c:pt>
                <c:pt idx="125">
                  <c:v>14.5</c:v>
                </c:pt>
                <c:pt idx="126">
                  <c:v>15.5</c:v>
                </c:pt>
                <c:pt idx="127">
                  <c:v>13.2</c:v>
                </c:pt>
                <c:pt idx="128">
                  <c:v>16.600000000000001</c:v>
                </c:pt>
                <c:pt idx="129">
                  <c:v>16.600000000000001</c:v>
                </c:pt>
                <c:pt idx="130">
                  <c:v>12.5</c:v>
                </c:pt>
                <c:pt idx="131">
                  <c:v>12.8</c:v>
                </c:pt>
                <c:pt idx="132">
                  <c:v>11</c:v>
                </c:pt>
                <c:pt idx="133">
                  <c:v>14.5</c:v>
                </c:pt>
                <c:pt idx="134">
                  <c:v>15.5</c:v>
                </c:pt>
                <c:pt idx="135">
                  <c:v>16.399999999999999</c:v>
                </c:pt>
                <c:pt idx="136">
                  <c:v>18.5</c:v>
                </c:pt>
                <c:pt idx="137">
                  <c:v>12.5</c:v>
                </c:pt>
                <c:pt idx="138">
                  <c:v>14.5</c:v>
                </c:pt>
                <c:pt idx="139">
                  <c:v>19</c:v>
                </c:pt>
                <c:pt idx="140">
                  <c:v>19.5</c:v>
                </c:pt>
                <c:pt idx="141">
                  <c:v>8</c:v>
                </c:pt>
                <c:pt idx="142">
                  <c:v>20.5</c:v>
                </c:pt>
                <c:pt idx="143">
                  <c:v>15.8</c:v>
                </c:pt>
                <c:pt idx="144">
                  <c:v>12</c:v>
                </c:pt>
                <c:pt idx="145">
                  <c:v>14</c:v>
                </c:pt>
                <c:pt idx="146">
                  <c:v>17.2</c:v>
                </c:pt>
                <c:pt idx="147">
                  <c:v>17</c:v>
                </c:pt>
                <c:pt idx="148">
                  <c:v>15.8</c:v>
                </c:pt>
                <c:pt idx="149">
                  <c:v>16.399999999999999</c:v>
                </c:pt>
                <c:pt idx="150">
                  <c:v>14.5</c:v>
                </c:pt>
                <c:pt idx="151">
                  <c:v>16</c:v>
                </c:pt>
                <c:pt idx="152">
                  <c:v>21</c:v>
                </c:pt>
                <c:pt idx="153">
                  <c:v>10</c:v>
                </c:pt>
                <c:pt idx="154">
                  <c:v>18.100000000000001</c:v>
                </c:pt>
                <c:pt idx="155">
                  <c:v>13.7</c:v>
                </c:pt>
                <c:pt idx="156">
                  <c:v>18</c:v>
                </c:pt>
                <c:pt idx="157">
                  <c:v>18</c:v>
                </c:pt>
                <c:pt idx="158">
                  <c:v>12</c:v>
                </c:pt>
                <c:pt idx="159">
                  <c:v>14</c:v>
                </c:pt>
                <c:pt idx="160">
                  <c:v>11.5</c:v>
                </c:pt>
                <c:pt idx="161">
                  <c:v>15</c:v>
                </c:pt>
                <c:pt idx="162">
                  <c:v>10.5</c:v>
                </c:pt>
                <c:pt idx="163">
                  <c:v>15.2</c:v>
                </c:pt>
                <c:pt idx="164">
                  <c:v>12.1</c:v>
                </c:pt>
                <c:pt idx="165">
                  <c:v>11.6</c:v>
                </c:pt>
                <c:pt idx="166">
                  <c:v>14.5</c:v>
                </c:pt>
                <c:pt idx="167">
                  <c:v>14.7</c:v>
                </c:pt>
                <c:pt idx="168">
                  <c:v>14.5</c:v>
                </c:pt>
                <c:pt idx="169">
                  <c:v>15.3</c:v>
                </c:pt>
                <c:pt idx="170">
                  <c:v>24.8</c:v>
                </c:pt>
                <c:pt idx="171">
                  <c:v>14.7</c:v>
                </c:pt>
                <c:pt idx="172">
                  <c:v>13.9</c:v>
                </c:pt>
                <c:pt idx="173">
                  <c:v>12.8</c:v>
                </c:pt>
                <c:pt idx="174">
                  <c:v>14.2</c:v>
                </c:pt>
                <c:pt idx="175">
                  <c:v>13.5</c:v>
                </c:pt>
                <c:pt idx="176">
                  <c:v>14.9</c:v>
                </c:pt>
                <c:pt idx="177">
                  <c:v>13.5</c:v>
                </c:pt>
                <c:pt idx="178">
                  <c:v>16.5</c:v>
                </c:pt>
                <c:pt idx="179">
                  <c:v>9.5</c:v>
                </c:pt>
                <c:pt idx="180">
                  <c:v>15.5</c:v>
                </c:pt>
                <c:pt idx="181">
                  <c:v>15.8</c:v>
                </c:pt>
                <c:pt idx="182">
                  <c:v>16.7</c:v>
                </c:pt>
                <c:pt idx="183">
                  <c:v>15.7</c:v>
                </c:pt>
                <c:pt idx="184">
                  <c:v>16</c:v>
                </c:pt>
                <c:pt idx="185">
                  <c:v>15.5</c:v>
                </c:pt>
                <c:pt idx="186">
                  <c:v>11.1</c:v>
                </c:pt>
                <c:pt idx="187">
                  <c:v>15</c:v>
                </c:pt>
                <c:pt idx="188">
                  <c:v>19</c:v>
                </c:pt>
                <c:pt idx="189">
                  <c:v>18</c:v>
                </c:pt>
                <c:pt idx="190">
                  <c:v>16.5</c:v>
                </c:pt>
                <c:pt idx="191">
                  <c:v>15.8</c:v>
                </c:pt>
                <c:pt idx="192">
                  <c:v>11</c:v>
                </c:pt>
                <c:pt idx="193">
                  <c:v>16.5</c:v>
                </c:pt>
                <c:pt idx="194">
                  <c:v>19</c:v>
                </c:pt>
                <c:pt idx="195">
                  <c:v>19.5</c:v>
                </c:pt>
                <c:pt idx="196">
                  <c:v>22.2</c:v>
                </c:pt>
                <c:pt idx="197">
                  <c:v>20.100000000000001</c:v>
                </c:pt>
                <c:pt idx="198">
                  <c:v>11.4</c:v>
                </c:pt>
                <c:pt idx="199">
                  <c:v>14</c:v>
                </c:pt>
                <c:pt idx="200">
                  <c:v>17</c:v>
                </c:pt>
                <c:pt idx="201">
                  <c:v>19.899999999999999</c:v>
                </c:pt>
                <c:pt idx="202">
                  <c:v>13.5</c:v>
                </c:pt>
                <c:pt idx="203">
                  <c:v>14.7</c:v>
                </c:pt>
                <c:pt idx="204">
                  <c:v>13</c:v>
                </c:pt>
                <c:pt idx="205">
                  <c:v>17</c:v>
                </c:pt>
                <c:pt idx="206">
                  <c:v>17.3</c:v>
                </c:pt>
                <c:pt idx="207">
                  <c:v>14.4</c:v>
                </c:pt>
                <c:pt idx="208">
                  <c:v>16</c:v>
                </c:pt>
                <c:pt idx="209">
                  <c:v>17.600000000000001</c:v>
                </c:pt>
                <c:pt idx="210">
                  <c:v>14.4</c:v>
                </c:pt>
                <c:pt idx="211">
                  <c:v>17.3</c:v>
                </c:pt>
                <c:pt idx="212">
                  <c:v>15.8</c:v>
                </c:pt>
                <c:pt idx="213">
                  <c:v>12</c:v>
                </c:pt>
                <c:pt idx="214">
                  <c:v>14</c:v>
                </c:pt>
                <c:pt idx="215">
                  <c:v>15.9</c:v>
                </c:pt>
                <c:pt idx="216">
                  <c:v>19</c:v>
                </c:pt>
                <c:pt idx="217">
                  <c:v>14.8</c:v>
                </c:pt>
                <c:pt idx="218">
                  <c:v>14</c:v>
                </c:pt>
                <c:pt idx="219">
                  <c:v>14.9</c:v>
                </c:pt>
                <c:pt idx="220">
                  <c:v>17.7</c:v>
                </c:pt>
                <c:pt idx="221">
                  <c:v>15</c:v>
                </c:pt>
                <c:pt idx="222">
                  <c:v>10</c:v>
                </c:pt>
                <c:pt idx="223">
                  <c:v>11.3</c:v>
                </c:pt>
                <c:pt idx="224">
                  <c:v>15.7</c:v>
                </c:pt>
                <c:pt idx="225">
                  <c:v>16</c:v>
                </c:pt>
                <c:pt idx="226">
                  <c:v>16.5</c:v>
                </c:pt>
                <c:pt idx="227">
                  <c:v>16.399999999999999</c:v>
                </c:pt>
                <c:pt idx="228">
                  <c:v>13.5</c:v>
                </c:pt>
                <c:pt idx="229">
                  <c:v>15.3</c:v>
                </c:pt>
              </c:numCache>
            </c:numRef>
          </c:xVal>
          <c:yVal>
            <c:numRef>
              <c:f>'Question 11'!$B$2:$B$231</c:f>
              <c:numCache>
                <c:formatCode>General</c:formatCode>
                <c:ptCount val="230"/>
                <c:pt idx="0">
                  <c:v>-0.17900985125812241</c:v>
                </c:pt>
                <c:pt idx="1">
                  <c:v>-0.54906761733631981</c:v>
                </c:pt>
                <c:pt idx="2">
                  <c:v>-0.14467272006639575</c:v>
                </c:pt>
                <c:pt idx="3">
                  <c:v>1.0258217978617949</c:v>
                </c:pt>
                <c:pt idx="4">
                  <c:v>-0.36267930001428894</c:v>
                </c:pt>
                <c:pt idx="5">
                  <c:v>0.78361873567430251</c:v>
                </c:pt>
                <c:pt idx="6">
                  <c:v>1.4592202034356916</c:v>
                </c:pt>
                <c:pt idx="7">
                  <c:v>-0.37106511448979518</c:v>
                </c:pt>
                <c:pt idx="8">
                  <c:v>1.4999665721917914</c:v>
                </c:pt>
                <c:pt idx="9">
                  <c:v>-2.1835630975037361</c:v>
                </c:pt>
                <c:pt idx="10">
                  <c:v>0.67077165722471221</c:v>
                </c:pt>
                <c:pt idx="11">
                  <c:v>0.30957067776725111</c:v>
                </c:pt>
                <c:pt idx="12">
                  <c:v>-1.5385386024964767</c:v>
                </c:pt>
                <c:pt idx="13">
                  <c:v>-0.66652332405774217</c:v>
                </c:pt>
                <c:pt idx="14">
                  <c:v>-1.6934410092842658</c:v>
                </c:pt>
                <c:pt idx="15">
                  <c:v>1.6872109712553502</c:v>
                </c:pt>
                <c:pt idx="16">
                  <c:v>-0.9280946682206519</c:v>
                </c:pt>
                <c:pt idx="17">
                  <c:v>-0.83641849724006789</c:v>
                </c:pt>
                <c:pt idx="18">
                  <c:v>5.7323833417747494E-2</c:v>
                </c:pt>
                <c:pt idx="19">
                  <c:v>0.19371087804580078</c:v>
                </c:pt>
                <c:pt idx="20">
                  <c:v>5.3162821907401643</c:v>
                </c:pt>
                <c:pt idx="21">
                  <c:v>1.1563524805789118</c:v>
                </c:pt>
                <c:pt idx="22">
                  <c:v>1.6295241169011376</c:v>
                </c:pt>
                <c:pt idx="23">
                  <c:v>2.7175422854552505</c:v>
                </c:pt>
                <c:pt idx="24">
                  <c:v>-2.4127771486218528</c:v>
                </c:pt>
                <c:pt idx="25">
                  <c:v>0.79380517586769983</c:v>
                </c:pt>
                <c:pt idx="26">
                  <c:v>1.8062967874504956</c:v>
                </c:pt>
                <c:pt idx="27">
                  <c:v>-0.97311131934089268</c:v>
                </c:pt>
                <c:pt idx="28">
                  <c:v>-0.60920978078958221</c:v>
                </c:pt>
                <c:pt idx="29">
                  <c:v>-0.95344695410772573</c:v>
                </c:pt>
                <c:pt idx="30">
                  <c:v>-1.8680537052755248</c:v>
                </c:pt>
                <c:pt idx="31">
                  <c:v>-0.3959556909711246</c:v>
                </c:pt>
                <c:pt idx="32">
                  <c:v>4.3757978349378526</c:v>
                </c:pt>
                <c:pt idx="33">
                  <c:v>2.1881285741994567</c:v>
                </c:pt>
                <c:pt idx="34">
                  <c:v>1.2785420396451279</c:v>
                </c:pt>
                <c:pt idx="35">
                  <c:v>-0.99743450080085339</c:v>
                </c:pt>
                <c:pt idx="36">
                  <c:v>-1.3489913376007809</c:v>
                </c:pt>
                <c:pt idx="37">
                  <c:v>-0.30063949837641957</c:v>
                </c:pt>
                <c:pt idx="38">
                  <c:v>-1.0474169247736711</c:v>
                </c:pt>
                <c:pt idx="39">
                  <c:v>2.1209792927870588</c:v>
                </c:pt>
                <c:pt idx="40">
                  <c:v>-1.9354966778010976</c:v>
                </c:pt>
                <c:pt idx="41">
                  <c:v>7.965002414589506E-2</c:v>
                </c:pt>
                <c:pt idx="42">
                  <c:v>0.22645548240930324</c:v>
                </c:pt>
                <c:pt idx="43">
                  <c:v>1.3466054023418028</c:v>
                </c:pt>
                <c:pt idx="44">
                  <c:v>2.3618639112691682</c:v>
                </c:pt>
                <c:pt idx="45">
                  <c:v>-1.2031591877274082</c:v>
                </c:pt>
                <c:pt idx="46">
                  <c:v>0.18007891637806495</c:v>
                </c:pt>
                <c:pt idx="47">
                  <c:v>2.0719955658998934</c:v>
                </c:pt>
                <c:pt idx="48">
                  <c:v>4.6530526051432481</c:v>
                </c:pt>
                <c:pt idx="49">
                  <c:v>-0.60247403304026115</c:v>
                </c:pt>
                <c:pt idx="50">
                  <c:v>-0.98122104114967534</c:v>
                </c:pt>
                <c:pt idx="51">
                  <c:v>-1.5153768523115829</c:v>
                </c:pt>
                <c:pt idx="52">
                  <c:v>-0.84743886550264591</c:v>
                </c:pt>
                <c:pt idx="53">
                  <c:v>-0.47575258870339709</c:v>
                </c:pt>
                <c:pt idx="54">
                  <c:v>0.7622418579900021</c:v>
                </c:pt>
                <c:pt idx="55">
                  <c:v>-1.8414773149885679</c:v>
                </c:pt>
                <c:pt idx="56">
                  <c:v>-0.77343702706028772</c:v>
                </c:pt>
                <c:pt idx="57">
                  <c:v>0.38374162724341687</c:v>
                </c:pt>
                <c:pt idx="58">
                  <c:v>0.69416582894491619</c:v>
                </c:pt>
                <c:pt idx="59">
                  <c:v>-0.82610471597485002</c:v>
                </c:pt>
                <c:pt idx="60">
                  <c:v>-0.68337550436485728</c:v>
                </c:pt>
                <c:pt idx="61">
                  <c:v>2.7986197108591568</c:v>
                </c:pt>
                <c:pt idx="62">
                  <c:v>0.81322853507563764</c:v>
                </c:pt>
                <c:pt idx="63">
                  <c:v>0.13722817158293488</c:v>
                </c:pt>
                <c:pt idx="64">
                  <c:v>1.3725333345120241</c:v>
                </c:pt>
                <c:pt idx="65">
                  <c:v>0.98187172521477528</c:v>
                </c:pt>
                <c:pt idx="66">
                  <c:v>-1.9788077065670215</c:v>
                </c:pt>
                <c:pt idx="67">
                  <c:v>-1.1884077121268444</c:v>
                </c:pt>
                <c:pt idx="68">
                  <c:v>-0.89414027925469597</c:v>
                </c:pt>
                <c:pt idx="69">
                  <c:v>0.44367371926208676</c:v>
                </c:pt>
                <c:pt idx="70">
                  <c:v>-0.43923998006768272</c:v>
                </c:pt>
                <c:pt idx="71">
                  <c:v>-2.1217765207046746</c:v>
                </c:pt>
                <c:pt idx="72">
                  <c:v>-0.59227834690074488</c:v>
                </c:pt>
                <c:pt idx="73">
                  <c:v>-0.86975388710317958</c:v>
                </c:pt>
                <c:pt idx="74">
                  <c:v>2.4726944596616036</c:v>
                </c:pt>
                <c:pt idx="75">
                  <c:v>1.6810670191859867</c:v>
                </c:pt>
                <c:pt idx="76">
                  <c:v>-1.1191274616423783</c:v>
                </c:pt>
                <c:pt idx="77">
                  <c:v>-1.2048965682115096</c:v>
                </c:pt>
                <c:pt idx="78">
                  <c:v>-0.18450464332946304</c:v>
                </c:pt>
                <c:pt idx="79">
                  <c:v>0.50364601315630253</c:v>
                </c:pt>
                <c:pt idx="80">
                  <c:v>-0.99405009121660726</c:v>
                </c:pt>
                <c:pt idx="81">
                  <c:v>0.48783295156522222</c:v>
                </c:pt>
                <c:pt idx="82">
                  <c:v>-0.80922843235743969</c:v>
                </c:pt>
                <c:pt idx="83">
                  <c:v>1.0302431101374587</c:v>
                </c:pt>
                <c:pt idx="84">
                  <c:v>-0.96894898411563624</c:v>
                </c:pt>
                <c:pt idx="85">
                  <c:v>-0.9708551003936865</c:v>
                </c:pt>
                <c:pt idx="86">
                  <c:v>1.6361011249882935</c:v>
                </c:pt>
                <c:pt idx="87">
                  <c:v>0.40040845525059154</c:v>
                </c:pt>
                <c:pt idx="88">
                  <c:v>0.17050585333835322</c:v>
                </c:pt>
                <c:pt idx="89">
                  <c:v>0.57861245068983891</c:v>
                </c:pt>
                <c:pt idx="90">
                  <c:v>-0.91025106157781011</c:v>
                </c:pt>
                <c:pt idx="91">
                  <c:v>1.5349371851296674</c:v>
                </c:pt>
                <c:pt idx="92">
                  <c:v>-1.4529668563695353</c:v>
                </c:pt>
                <c:pt idx="93">
                  <c:v>-0.82071530230897594</c:v>
                </c:pt>
                <c:pt idx="94">
                  <c:v>-0.36408429891209337</c:v>
                </c:pt>
                <c:pt idx="95">
                  <c:v>-2.7231010689947972</c:v>
                </c:pt>
                <c:pt idx="96">
                  <c:v>-1.2555068602806383</c:v>
                </c:pt>
                <c:pt idx="97">
                  <c:v>-2.2632976462748253</c:v>
                </c:pt>
                <c:pt idx="98">
                  <c:v>-0.79788108960701187</c:v>
                </c:pt>
                <c:pt idx="99">
                  <c:v>2.2208439572664922</c:v>
                </c:pt>
                <c:pt idx="100">
                  <c:v>1.7593989993760815</c:v>
                </c:pt>
                <c:pt idx="101">
                  <c:v>1.2094458022953383</c:v>
                </c:pt>
                <c:pt idx="102">
                  <c:v>-0.5065768921369056</c:v>
                </c:pt>
                <c:pt idx="103">
                  <c:v>-0.52574328501159329</c:v>
                </c:pt>
                <c:pt idx="104">
                  <c:v>-0.30994557912068643</c:v>
                </c:pt>
                <c:pt idx="105">
                  <c:v>0.82008181557947424</c:v>
                </c:pt>
                <c:pt idx="106">
                  <c:v>5.6051863420464745</c:v>
                </c:pt>
                <c:pt idx="107">
                  <c:v>2.4710028527806287</c:v>
                </c:pt>
                <c:pt idx="108">
                  <c:v>9.1273463652772335E-2</c:v>
                </c:pt>
                <c:pt idx="109">
                  <c:v>-0.92229389796793093</c:v>
                </c:pt>
                <c:pt idx="110">
                  <c:v>-1.9007890374499929</c:v>
                </c:pt>
                <c:pt idx="111">
                  <c:v>0.44340941034366566</c:v>
                </c:pt>
                <c:pt idx="112">
                  <c:v>0.13734139760627073</c:v>
                </c:pt>
                <c:pt idx="113">
                  <c:v>0.91626301858943116</c:v>
                </c:pt>
                <c:pt idx="114">
                  <c:v>-1.3958786946628159</c:v>
                </c:pt>
                <c:pt idx="115">
                  <c:v>-2.3765390633133627</c:v>
                </c:pt>
                <c:pt idx="116">
                  <c:v>9.3785619373079498E-2</c:v>
                </c:pt>
                <c:pt idx="117">
                  <c:v>1.3079854725303761</c:v>
                </c:pt>
                <c:pt idx="118">
                  <c:v>-3.098452760773112</c:v>
                </c:pt>
                <c:pt idx="119">
                  <c:v>-0.93503484731727049</c:v>
                </c:pt>
                <c:pt idx="120">
                  <c:v>0.17859085009011189</c:v>
                </c:pt>
                <c:pt idx="121">
                  <c:v>-0.40521097556211494</c:v>
                </c:pt>
                <c:pt idx="122">
                  <c:v>-0.30201823311440279</c:v>
                </c:pt>
                <c:pt idx="123">
                  <c:v>-0.74516226729599566</c:v>
                </c:pt>
                <c:pt idx="124">
                  <c:v>3.5782582458325294</c:v>
                </c:pt>
                <c:pt idx="125">
                  <c:v>-1.9285212652321135</c:v>
                </c:pt>
                <c:pt idx="126">
                  <c:v>1.1745640223049296</c:v>
                </c:pt>
                <c:pt idx="127">
                  <c:v>-0.1613402187888191</c:v>
                </c:pt>
                <c:pt idx="128">
                  <c:v>0.81569669222978369</c:v>
                </c:pt>
                <c:pt idx="129">
                  <c:v>-1.4191377884004197</c:v>
                </c:pt>
                <c:pt idx="130">
                  <c:v>-1.1531623909735913</c:v>
                </c:pt>
                <c:pt idx="131">
                  <c:v>-1.8584687000155622</c:v>
                </c:pt>
                <c:pt idx="132">
                  <c:v>-0.95097740537619302</c:v>
                </c:pt>
                <c:pt idx="133">
                  <c:v>-0.64078899883530482</c:v>
                </c:pt>
                <c:pt idx="134">
                  <c:v>-0.9455290774627727</c:v>
                </c:pt>
                <c:pt idx="135">
                  <c:v>-0.21001197800001137</c:v>
                </c:pt>
                <c:pt idx="136">
                  <c:v>6.1838883359862624</c:v>
                </c:pt>
                <c:pt idx="137">
                  <c:v>-0.90135558960179907</c:v>
                </c:pt>
                <c:pt idx="138">
                  <c:v>-1.717219596274866</c:v>
                </c:pt>
                <c:pt idx="139">
                  <c:v>1.9987016091486609</c:v>
                </c:pt>
                <c:pt idx="140">
                  <c:v>2.5525975196077617</c:v>
                </c:pt>
                <c:pt idx="141">
                  <c:v>-3.5376514014403142</c:v>
                </c:pt>
                <c:pt idx="142">
                  <c:v>2.8812395329436882</c:v>
                </c:pt>
                <c:pt idx="143">
                  <c:v>1.3204090717594941</c:v>
                </c:pt>
                <c:pt idx="144">
                  <c:v>-2.3272072756896307</c:v>
                </c:pt>
                <c:pt idx="145">
                  <c:v>-1.4168024222983551</c:v>
                </c:pt>
                <c:pt idx="146">
                  <c:v>0.321151575299087</c:v>
                </c:pt>
                <c:pt idx="147">
                  <c:v>0.24063677129959871</c:v>
                </c:pt>
                <c:pt idx="148">
                  <c:v>-0.81812840821792676</c:v>
                </c:pt>
                <c:pt idx="149">
                  <c:v>-8.0638329993405478E-3</c:v>
                </c:pt>
                <c:pt idx="150">
                  <c:v>-1.4826820945207437</c:v>
                </c:pt>
                <c:pt idx="151">
                  <c:v>0.72586345208848613</c:v>
                </c:pt>
                <c:pt idx="152">
                  <c:v>3.7180148723187543</c:v>
                </c:pt>
                <c:pt idx="153">
                  <c:v>-0.14606005939902822</c:v>
                </c:pt>
                <c:pt idx="154">
                  <c:v>1.0824222607193263</c:v>
                </c:pt>
                <c:pt idx="155">
                  <c:v>-0.82951122476002048</c:v>
                </c:pt>
                <c:pt idx="156">
                  <c:v>2.1575886001976983</c:v>
                </c:pt>
                <c:pt idx="157">
                  <c:v>0.95081136694054891</c:v>
                </c:pt>
                <c:pt idx="158">
                  <c:v>-0.9553290565678676</c:v>
                </c:pt>
                <c:pt idx="159">
                  <c:v>-0.82636903494563718</c:v>
                </c:pt>
                <c:pt idx="160">
                  <c:v>-1.8945930864735594</c:v>
                </c:pt>
                <c:pt idx="161">
                  <c:v>-0.22906551980702794</c:v>
                </c:pt>
                <c:pt idx="162">
                  <c:v>-2.3517848807271484</c:v>
                </c:pt>
                <c:pt idx="163">
                  <c:v>-1.3099583438405809</c:v>
                </c:pt>
                <c:pt idx="164">
                  <c:v>1.2652355090542855E-2</c:v>
                </c:pt>
                <c:pt idx="165">
                  <c:v>-4.1466022583780013</c:v>
                </c:pt>
                <c:pt idx="166">
                  <c:v>-1.8475596033885324</c:v>
                </c:pt>
                <c:pt idx="167">
                  <c:v>-0.13929483946258081</c:v>
                </c:pt>
                <c:pt idx="168">
                  <c:v>-0.2441209249596934</c:v>
                </c:pt>
                <c:pt idx="169">
                  <c:v>-0.45105130726935805</c:v>
                </c:pt>
                <c:pt idx="170">
                  <c:v>5.5725693539752079</c:v>
                </c:pt>
                <c:pt idx="171">
                  <c:v>-2.3663799484657169</c:v>
                </c:pt>
                <c:pt idx="172">
                  <c:v>-1.9291366710252902</c:v>
                </c:pt>
                <c:pt idx="173">
                  <c:v>-0.46802424528289954</c:v>
                </c:pt>
                <c:pt idx="174">
                  <c:v>-2.194228064392167</c:v>
                </c:pt>
                <c:pt idx="175">
                  <c:v>-1.263038060516978</c:v>
                </c:pt>
                <c:pt idx="176">
                  <c:v>-1.6928559308925291</c:v>
                </c:pt>
                <c:pt idx="177">
                  <c:v>-2.4593435221037971</c:v>
                </c:pt>
                <c:pt idx="178">
                  <c:v>0.99629791413406465</c:v>
                </c:pt>
                <c:pt idx="179">
                  <c:v>1.8551804373780971</c:v>
                </c:pt>
                <c:pt idx="180">
                  <c:v>-0.95037070702392512</c:v>
                </c:pt>
                <c:pt idx="181">
                  <c:v>-0.10520238125463344</c:v>
                </c:pt>
                <c:pt idx="182">
                  <c:v>-0.35133377872807259</c:v>
                </c:pt>
                <c:pt idx="183">
                  <c:v>-0.68510662155746971</c:v>
                </c:pt>
                <c:pt idx="184">
                  <c:v>-0.68026810858363973</c:v>
                </c:pt>
                <c:pt idx="185">
                  <c:v>0.20315721514350216</c:v>
                </c:pt>
                <c:pt idx="186">
                  <c:v>-0.26453369452797482</c:v>
                </c:pt>
                <c:pt idx="187">
                  <c:v>4.2400842637995009</c:v>
                </c:pt>
                <c:pt idx="188">
                  <c:v>0.86179731644021018</c:v>
                </c:pt>
                <c:pt idx="189">
                  <c:v>1.5759962651304811</c:v>
                </c:pt>
                <c:pt idx="190">
                  <c:v>0.1245197448208657</c:v>
                </c:pt>
                <c:pt idx="191">
                  <c:v>-0.32208271926495868</c:v>
                </c:pt>
                <c:pt idx="192">
                  <c:v>1.3862842646366591</c:v>
                </c:pt>
                <c:pt idx="193">
                  <c:v>1.1461977796142317</c:v>
                </c:pt>
                <c:pt idx="194">
                  <c:v>2.0330091471992517</c:v>
                </c:pt>
                <c:pt idx="195">
                  <c:v>1.4681674954677675</c:v>
                </c:pt>
                <c:pt idx="196">
                  <c:v>4.4213947507877478</c:v>
                </c:pt>
                <c:pt idx="197">
                  <c:v>2.9260414357761491</c:v>
                </c:pt>
                <c:pt idx="198">
                  <c:v>-0.86210833587771774</c:v>
                </c:pt>
                <c:pt idx="199">
                  <c:v>-0.78823541025400701</c:v>
                </c:pt>
                <c:pt idx="200">
                  <c:v>0.74484640602715757</c:v>
                </c:pt>
                <c:pt idx="201">
                  <c:v>1.1379459521703872</c:v>
                </c:pt>
                <c:pt idx="202">
                  <c:v>-0.4070163073115598</c:v>
                </c:pt>
                <c:pt idx="203">
                  <c:v>-1.4487349240650822</c:v>
                </c:pt>
                <c:pt idx="204">
                  <c:v>-0.74236211603017388</c:v>
                </c:pt>
                <c:pt idx="205">
                  <c:v>-0.60126768704662936</c:v>
                </c:pt>
                <c:pt idx="206">
                  <c:v>0.27435339829771621</c:v>
                </c:pt>
                <c:pt idx="207">
                  <c:v>-1.5625098949336849</c:v>
                </c:pt>
                <c:pt idx="208">
                  <c:v>-0.24211170536193904</c:v>
                </c:pt>
                <c:pt idx="209">
                  <c:v>0.45199381636981784</c:v>
                </c:pt>
                <c:pt idx="210">
                  <c:v>-1.013782455285428</c:v>
                </c:pt>
                <c:pt idx="211">
                  <c:v>0.27782960276836022</c:v>
                </c:pt>
                <c:pt idx="212">
                  <c:v>-0.9575081926004394</c:v>
                </c:pt>
                <c:pt idx="213">
                  <c:v>-1.612863521882657</c:v>
                </c:pt>
                <c:pt idx="214">
                  <c:v>-0.90397612531365645</c:v>
                </c:pt>
                <c:pt idx="215">
                  <c:v>0.32381537489449563</c:v>
                </c:pt>
                <c:pt idx="216">
                  <c:v>2.8868618490980502</c:v>
                </c:pt>
                <c:pt idx="217">
                  <c:v>-0.68785053050516254</c:v>
                </c:pt>
                <c:pt idx="218">
                  <c:v>-0.97266043214313136</c:v>
                </c:pt>
                <c:pt idx="219">
                  <c:v>-2.4182304508608308</c:v>
                </c:pt>
                <c:pt idx="220">
                  <c:v>0.32497651001789407</c:v>
                </c:pt>
                <c:pt idx="221">
                  <c:v>7.5655816526140285E-2</c:v>
                </c:pt>
                <c:pt idx="222">
                  <c:v>1.858210534190313</c:v>
                </c:pt>
                <c:pt idx="223">
                  <c:v>-2.2414551713685889</c:v>
                </c:pt>
                <c:pt idx="224">
                  <c:v>-1.0691635994798396</c:v>
                </c:pt>
                <c:pt idx="225">
                  <c:v>-0.39022020894328691</c:v>
                </c:pt>
                <c:pt idx="226">
                  <c:v>-6.522528053093879E-2</c:v>
                </c:pt>
                <c:pt idx="227">
                  <c:v>6.3148411072049271E-3</c:v>
                </c:pt>
                <c:pt idx="228">
                  <c:v>-1.9071917075066853</c:v>
                </c:pt>
                <c:pt idx="229">
                  <c:v>-1.1485109195538818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42-414C-AAD7-2D3DF054D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710111"/>
        <c:axId val="1"/>
      </c:scatterChart>
      <c:valAx>
        <c:axId val="1670710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7071011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41</xdr:row>
      <xdr:rowOff>0</xdr:rowOff>
    </xdr:from>
    <xdr:to>
      <xdr:col>21</xdr:col>
      <xdr:colOff>314325</xdr:colOff>
      <xdr:row>46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373BFFE-ED83-40B4-8402-8B86F438D7B5}"/>
            </a:ext>
          </a:extLst>
        </xdr:cNvPr>
        <xdr:cNvSpPr txBox="1"/>
      </xdr:nvSpPr>
      <xdr:spPr>
        <a:xfrm>
          <a:off x="8943975" y="6638925"/>
          <a:ext cx="4257675" cy="8096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>
              <a:latin typeface="Consolas" panose="020B0609020204030204" pitchFamily="49" charset="0"/>
            </a:rPr>
            <a:t>AIC modèle &lt; AIC(0) du modèle où tous les coefs., à l'exception de la constante, sont nuls. Le modèle</a:t>
          </a:r>
          <a:r>
            <a:rPr lang="fr-FR" sz="900" baseline="0">
              <a:latin typeface="Consolas" panose="020B0609020204030204" pitchFamily="49" charset="0"/>
            </a:rPr>
            <a:t> est donc pertinent au sens de l'AIC.</a:t>
          </a:r>
        </a:p>
        <a:p>
          <a:endParaRPr lang="fr-FR" sz="900" baseline="0">
            <a:latin typeface="Consolas" panose="020B0609020204030204" pitchFamily="49" charset="0"/>
          </a:endParaRPr>
        </a:p>
        <a:p>
          <a:r>
            <a:rPr lang="fr-FR" sz="900" baseline="0">
              <a:latin typeface="Consolas" panose="020B0609020204030204" pitchFamily="49" charset="0"/>
            </a:rPr>
            <a:t>Idem pour le critère BIC.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27</xdr:row>
      <xdr:rowOff>1</xdr:rowOff>
    </xdr:from>
    <xdr:to>
      <xdr:col>14</xdr:col>
      <xdr:colOff>495300</xdr:colOff>
      <xdr:row>31</xdr:row>
      <xdr:rowOff>1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42A1907B-AB6D-4A91-9B97-F0ABC3D6B538}"/>
            </a:ext>
          </a:extLst>
        </xdr:cNvPr>
        <xdr:cNvSpPr txBox="1"/>
      </xdr:nvSpPr>
      <xdr:spPr>
        <a:xfrm>
          <a:off x="6038850" y="4114801"/>
          <a:ext cx="4619625" cy="6096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Les coefficients</a:t>
          </a:r>
          <a:r>
            <a:rPr lang="fr-FR" sz="1100" baseline="0"/>
            <a:t> non-significatifs (non-significativement différent de 0) sont ceux pour lesquels les intervalles de confiance comprennent la valeur 0.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7328</xdr:colOff>
      <xdr:row>1</xdr:row>
      <xdr:rowOff>141410</xdr:rowOff>
    </xdr:from>
    <xdr:to>
      <xdr:col>9</xdr:col>
      <xdr:colOff>1</xdr:colOff>
      <xdr:row>21</xdr:row>
      <xdr:rowOff>0</xdr:rowOff>
    </xdr:to>
    <xdr:graphicFrame macro="">
      <xdr:nvGraphicFramePr>
        <xdr:cNvPr id="3161" name="Chart 1">
          <a:extLst>
            <a:ext uri="{FF2B5EF4-FFF2-40B4-BE49-F238E27FC236}">
              <a16:creationId xmlns:a16="http://schemas.microsoft.com/office/drawing/2014/main" id="{7B598A2F-0242-4701-B5AB-6B900C968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29</xdr:row>
      <xdr:rowOff>0</xdr:rowOff>
    </xdr:from>
    <xdr:to>
      <xdr:col>11</xdr:col>
      <xdr:colOff>259773</xdr:colOff>
      <xdr:row>34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6C4803E-204C-466A-A6AC-70F51E3055A4}"/>
            </a:ext>
          </a:extLst>
        </xdr:cNvPr>
        <xdr:cNvSpPr txBox="1"/>
      </xdr:nvSpPr>
      <xdr:spPr>
        <a:xfrm>
          <a:off x="4078432" y="4520045"/>
          <a:ext cx="3203864" cy="77931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Ex. Une augmentation de 1 écart-type</a:t>
          </a:r>
          <a:r>
            <a:rPr lang="fr-FR" sz="1100" baseline="0"/>
            <a:t> de WEIGHT entraîne une augmente de </a:t>
          </a:r>
          <a:r>
            <a:rPr lang="fr-FR" sz="1100" baseline="0">
              <a:solidFill>
                <a:srgbClr val="00B050"/>
              </a:solidFill>
            </a:rPr>
            <a:t>0.905 </a:t>
          </a:r>
          <a:r>
            <a:rPr lang="fr-FR" sz="1100" baseline="0">
              <a:solidFill>
                <a:sysClr val="windowText" lastClr="000000"/>
              </a:solidFill>
            </a:rPr>
            <a:t>x</a:t>
          </a:r>
          <a:r>
            <a:rPr lang="fr-FR" sz="1100" baseline="0"/>
            <a:t> écart-type d'ACCELERATION.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67CD-991B-4487-ADB9-D8415CBA7641}">
  <dimension ref="A1:H231"/>
  <sheetViews>
    <sheetView tabSelected="1" workbookViewId="0"/>
  </sheetViews>
  <sheetFormatPr baseColWidth="10" defaultRowHeight="12.75"/>
  <cols>
    <col min="1" max="1" width="11.6640625" style="30" bestFit="1" customWidth="1"/>
    <col min="2" max="2" width="12.1640625" style="30" customWidth="1"/>
    <col min="3" max="3" width="14" style="30" bestFit="1" customWidth="1"/>
    <col min="4" max="4" width="15.5" style="30" customWidth="1"/>
    <col min="5" max="5" width="15.1640625" style="30" bestFit="1" customWidth="1"/>
  </cols>
  <sheetData>
    <row r="1" spans="1:8">
      <c r="A1" s="28" t="s">
        <v>0</v>
      </c>
      <c r="B1" s="28" t="s">
        <v>4</v>
      </c>
      <c r="C1" s="28" t="s">
        <v>1</v>
      </c>
      <c r="D1" s="28" t="s">
        <v>2</v>
      </c>
      <c r="E1" s="29" t="s">
        <v>3</v>
      </c>
    </row>
    <row r="2" spans="1:8">
      <c r="A2" s="30">
        <v>8</v>
      </c>
      <c r="B2" s="30">
        <v>302</v>
      </c>
      <c r="C2" s="30">
        <v>140</v>
      </c>
      <c r="D2" s="30">
        <v>4638</v>
      </c>
      <c r="E2" s="30">
        <v>16</v>
      </c>
      <c r="G2" s="138" t="s">
        <v>51</v>
      </c>
      <c r="H2" s="139">
        <f>COUNTA(E2:E231)</f>
        <v>230</v>
      </c>
    </row>
    <row r="3" spans="1:8">
      <c r="A3" s="30">
        <v>4</v>
      </c>
      <c r="B3" s="30">
        <v>79</v>
      </c>
      <c r="C3" s="30">
        <v>67</v>
      </c>
      <c r="D3" s="30">
        <v>2000</v>
      </c>
      <c r="E3" s="30">
        <v>16</v>
      </c>
    </row>
    <row r="4" spans="1:8">
      <c r="A4" s="30">
        <v>4</v>
      </c>
      <c r="B4" s="30">
        <v>98</v>
      </c>
      <c r="C4" s="30">
        <v>68</v>
      </c>
      <c r="D4" s="30">
        <v>2135</v>
      </c>
      <c r="E4" s="30">
        <v>16.600000000000001</v>
      </c>
    </row>
    <row r="5" spans="1:8">
      <c r="A5" s="30">
        <v>4</v>
      </c>
      <c r="B5" s="30">
        <v>116</v>
      </c>
      <c r="C5" s="30">
        <v>81</v>
      </c>
      <c r="D5" s="30">
        <v>2220</v>
      </c>
      <c r="E5" s="30">
        <v>16.899999999999999</v>
      </c>
    </row>
    <row r="6" spans="1:8">
      <c r="A6" s="30">
        <v>4</v>
      </c>
      <c r="B6" s="30">
        <v>120</v>
      </c>
      <c r="C6" s="30">
        <v>97</v>
      </c>
      <c r="D6" s="30">
        <v>2489</v>
      </c>
      <c r="E6" s="30">
        <v>15</v>
      </c>
    </row>
    <row r="7" spans="1:8">
      <c r="A7" s="30">
        <v>8</v>
      </c>
      <c r="B7" s="30">
        <v>302</v>
      </c>
      <c r="C7" s="30">
        <v>140</v>
      </c>
      <c r="D7" s="30">
        <v>4294</v>
      </c>
      <c r="E7" s="30">
        <v>16</v>
      </c>
    </row>
    <row r="8" spans="1:8">
      <c r="A8" s="30">
        <v>4</v>
      </c>
      <c r="B8" s="30">
        <v>120</v>
      </c>
      <c r="C8" s="30">
        <v>79</v>
      </c>
      <c r="D8" s="30">
        <v>2625</v>
      </c>
      <c r="E8" s="30">
        <v>18.600000000000001</v>
      </c>
    </row>
    <row r="9" spans="1:8">
      <c r="A9" s="30">
        <v>4</v>
      </c>
      <c r="B9" s="30">
        <v>120</v>
      </c>
      <c r="C9" s="30">
        <v>88</v>
      </c>
      <c r="D9" s="30">
        <v>2957</v>
      </c>
      <c r="E9" s="30">
        <v>17</v>
      </c>
    </row>
    <row r="10" spans="1:8">
      <c r="A10" s="30">
        <v>6</v>
      </c>
      <c r="B10" s="30">
        <v>258</v>
      </c>
      <c r="C10" s="30">
        <v>95</v>
      </c>
      <c r="D10" s="30">
        <v>3193</v>
      </c>
      <c r="E10" s="30">
        <v>17.8</v>
      </c>
    </row>
    <row r="11" spans="1:8">
      <c r="A11" s="30">
        <v>4</v>
      </c>
      <c r="B11" s="30">
        <v>121</v>
      </c>
      <c r="C11" s="30">
        <v>80</v>
      </c>
      <c r="D11" s="30">
        <v>2670</v>
      </c>
      <c r="E11" s="30">
        <v>15</v>
      </c>
    </row>
    <row r="12" spans="1:8">
      <c r="A12" s="30">
        <v>4</v>
      </c>
      <c r="B12" s="30">
        <v>85</v>
      </c>
      <c r="C12" s="30">
        <v>70</v>
      </c>
      <c r="D12" s="30">
        <v>1945</v>
      </c>
      <c r="E12" s="30">
        <v>16.8</v>
      </c>
    </row>
    <row r="13" spans="1:8">
      <c r="A13" s="30">
        <v>6</v>
      </c>
      <c r="B13" s="30">
        <v>200</v>
      </c>
      <c r="C13" s="30">
        <v>88</v>
      </c>
      <c r="D13" s="30">
        <v>3060</v>
      </c>
      <c r="E13" s="30">
        <v>17.100000000000001</v>
      </c>
    </row>
    <row r="14" spans="1:8">
      <c r="A14" s="30">
        <v>6</v>
      </c>
      <c r="B14" s="30">
        <v>171</v>
      </c>
      <c r="C14" s="30">
        <v>97</v>
      </c>
      <c r="D14" s="30">
        <v>2984</v>
      </c>
      <c r="E14" s="30">
        <v>14.5</v>
      </c>
    </row>
    <row r="15" spans="1:8">
      <c r="A15" s="30">
        <v>4</v>
      </c>
      <c r="B15" s="30">
        <v>116</v>
      </c>
      <c r="C15" s="30">
        <v>75</v>
      </c>
      <c r="D15" s="30">
        <v>2158</v>
      </c>
      <c r="E15" s="30">
        <v>15.5</v>
      </c>
    </row>
    <row r="16" spans="1:8">
      <c r="A16" s="30">
        <v>6</v>
      </c>
      <c r="B16" s="30">
        <v>173</v>
      </c>
      <c r="C16" s="30">
        <v>110</v>
      </c>
      <c r="D16" s="30">
        <v>2725</v>
      </c>
      <c r="E16" s="30">
        <v>12.6</v>
      </c>
    </row>
    <row r="17" spans="1:5">
      <c r="A17" s="30">
        <v>6</v>
      </c>
      <c r="B17" s="30">
        <v>200</v>
      </c>
      <c r="C17" s="30">
        <v>95</v>
      </c>
      <c r="D17" s="30">
        <v>3155</v>
      </c>
      <c r="E17" s="30">
        <v>18.2</v>
      </c>
    </row>
    <row r="18" spans="1:5">
      <c r="A18" s="30">
        <v>4</v>
      </c>
      <c r="B18" s="30">
        <v>97</v>
      </c>
      <c r="C18" s="30">
        <v>78</v>
      </c>
      <c r="D18" s="30">
        <v>1940</v>
      </c>
      <c r="E18" s="30">
        <v>14.5</v>
      </c>
    </row>
    <row r="19" spans="1:5">
      <c r="A19" s="30">
        <v>6</v>
      </c>
      <c r="B19" s="30">
        <v>250</v>
      </c>
      <c r="C19" s="30">
        <v>100</v>
      </c>
      <c r="D19" s="30">
        <v>3329</v>
      </c>
      <c r="E19" s="30">
        <v>15.5</v>
      </c>
    </row>
    <row r="20" spans="1:5">
      <c r="A20" s="30">
        <v>4</v>
      </c>
      <c r="B20" s="30">
        <v>122</v>
      </c>
      <c r="C20" s="30">
        <v>86</v>
      </c>
      <c r="D20" s="30">
        <v>2395</v>
      </c>
      <c r="E20" s="30">
        <v>16</v>
      </c>
    </row>
    <row r="21" spans="1:5">
      <c r="A21" s="30">
        <v>8</v>
      </c>
      <c r="B21" s="30">
        <v>302</v>
      </c>
      <c r="C21" s="30">
        <v>130</v>
      </c>
      <c r="D21" s="30">
        <v>3870</v>
      </c>
      <c r="E21" s="30">
        <v>15</v>
      </c>
    </row>
    <row r="22" spans="1:5">
      <c r="A22" s="30">
        <v>8</v>
      </c>
      <c r="B22" s="30">
        <v>260</v>
      </c>
      <c r="C22" s="30">
        <v>90</v>
      </c>
      <c r="D22" s="30">
        <v>3420</v>
      </c>
      <c r="E22" s="30">
        <v>22.2</v>
      </c>
    </row>
    <row r="23" spans="1:5">
      <c r="A23" s="30">
        <v>8</v>
      </c>
      <c r="B23" s="30">
        <v>318</v>
      </c>
      <c r="C23" s="30">
        <v>150</v>
      </c>
      <c r="D23" s="30">
        <v>3755</v>
      </c>
      <c r="E23" s="30">
        <v>14</v>
      </c>
    </row>
    <row r="24" spans="1:5">
      <c r="A24" s="30">
        <v>4</v>
      </c>
      <c r="B24" s="30">
        <v>97</v>
      </c>
      <c r="C24" s="30">
        <v>75</v>
      </c>
      <c r="D24" s="30">
        <v>2265</v>
      </c>
      <c r="E24" s="30">
        <v>18.2</v>
      </c>
    </row>
    <row r="25" spans="1:5">
      <c r="A25" s="30">
        <v>4</v>
      </c>
      <c r="B25" s="30">
        <v>122</v>
      </c>
      <c r="C25" s="30">
        <v>85</v>
      </c>
      <c r="D25" s="30">
        <v>2310</v>
      </c>
      <c r="E25" s="30">
        <v>18.5</v>
      </c>
    </row>
    <row r="26" spans="1:5">
      <c r="A26" s="30">
        <v>4</v>
      </c>
      <c r="B26" s="30">
        <v>116</v>
      </c>
      <c r="C26" s="30">
        <v>75</v>
      </c>
      <c r="D26" s="30">
        <v>2246</v>
      </c>
      <c r="E26" s="30">
        <v>14</v>
      </c>
    </row>
    <row r="27" spans="1:5">
      <c r="A27" s="30">
        <v>4</v>
      </c>
      <c r="B27" s="30">
        <v>110</v>
      </c>
      <c r="C27" s="30">
        <v>87</v>
      </c>
      <c r="D27" s="30">
        <v>2672</v>
      </c>
      <c r="E27" s="30">
        <v>17.5</v>
      </c>
    </row>
    <row r="28" spans="1:5">
      <c r="A28" s="30">
        <v>6</v>
      </c>
      <c r="B28" s="30">
        <v>250</v>
      </c>
      <c r="C28" s="30">
        <v>100</v>
      </c>
      <c r="D28" s="30">
        <v>3278</v>
      </c>
      <c r="E28" s="30">
        <v>18</v>
      </c>
    </row>
    <row r="29" spans="1:5">
      <c r="A29" s="30">
        <v>4</v>
      </c>
      <c r="B29" s="30">
        <v>140</v>
      </c>
      <c r="C29" s="30">
        <v>92</v>
      </c>
      <c r="D29" s="30">
        <v>2572</v>
      </c>
      <c r="E29" s="30">
        <v>14.9</v>
      </c>
    </row>
    <row r="30" spans="1:5">
      <c r="A30" s="30">
        <v>8</v>
      </c>
      <c r="B30" s="30">
        <v>318</v>
      </c>
      <c r="C30" s="30">
        <v>145</v>
      </c>
      <c r="D30" s="30">
        <v>4140</v>
      </c>
      <c r="E30" s="30">
        <v>13.7</v>
      </c>
    </row>
    <row r="31" spans="1:5">
      <c r="A31" s="30">
        <v>8</v>
      </c>
      <c r="B31" s="30">
        <v>351</v>
      </c>
      <c r="C31" s="30">
        <v>138</v>
      </c>
      <c r="D31" s="30">
        <v>3955</v>
      </c>
      <c r="E31" s="30">
        <v>13.2</v>
      </c>
    </row>
    <row r="32" spans="1:5">
      <c r="A32" s="30">
        <v>8</v>
      </c>
      <c r="B32" s="30">
        <v>400</v>
      </c>
      <c r="C32" s="30">
        <v>150</v>
      </c>
      <c r="D32" s="30">
        <v>4997</v>
      </c>
      <c r="E32" s="30">
        <v>14</v>
      </c>
    </row>
    <row r="33" spans="1:5">
      <c r="A33" s="30">
        <v>8</v>
      </c>
      <c r="B33" s="30">
        <v>383</v>
      </c>
      <c r="C33" s="30">
        <v>170</v>
      </c>
      <c r="D33" s="30">
        <v>3563</v>
      </c>
      <c r="E33" s="30">
        <v>10</v>
      </c>
    </row>
    <row r="34" spans="1:5">
      <c r="A34" s="30">
        <v>4</v>
      </c>
      <c r="B34" s="30">
        <v>91</v>
      </c>
      <c r="C34" s="30">
        <v>70</v>
      </c>
      <c r="D34" s="30">
        <v>1955</v>
      </c>
      <c r="E34" s="30">
        <v>20.5</v>
      </c>
    </row>
    <row r="35" spans="1:5">
      <c r="A35" s="30">
        <v>6</v>
      </c>
      <c r="B35" s="30">
        <v>225</v>
      </c>
      <c r="C35" s="30">
        <v>110</v>
      </c>
      <c r="D35" s="30">
        <v>3620</v>
      </c>
      <c r="E35" s="30">
        <v>18.7</v>
      </c>
    </row>
    <row r="36" spans="1:5">
      <c r="A36" s="30">
        <v>4</v>
      </c>
      <c r="B36" s="30">
        <v>91</v>
      </c>
      <c r="C36" s="30">
        <v>68</v>
      </c>
      <c r="D36" s="30">
        <v>1970</v>
      </c>
      <c r="E36" s="30">
        <v>17.600000000000001</v>
      </c>
    </row>
    <row r="37" spans="1:5">
      <c r="A37" s="30">
        <v>4</v>
      </c>
      <c r="B37" s="30">
        <v>111</v>
      </c>
      <c r="C37" s="30">
        <v>80</v>
      </c>
      <c r="D37" s="30">
        <v>2155</v>
      </c>
      <c r="E37" s="30">
        <v>14.8</v>
      </c>
    </row>
    <row r="38" spans="1:5">
      <c r="A38" s="30">
        <v>4</v>
      </c>
      <c r="B38" s="30">
        <v>140</v>
      </c>
      <c r="C38" s="30">
        <v>86</v>
      </c>
      <c r="D38" s="30">
        <v>2790</v>
      </c>
      <c r="E38" s="30">
        <v>15.6</v>
      </c>
    </row>
    <row r="39" spans="1:5">
      <c r="A39" s="30">
        <v>4</v>
      </c>
      <c r="B39" s="30">
        <v>98</v>
      </c>
      <c r="C39" s="30">
        <v>68</v>
      </c>
      <c r="D39" s="30">
        <v>2155</v>
      </c>
      <c r="E39" s="30">
        <v>16.5</v>
      </c>
    </row>
    <row r="40" spans="1:5">
      <c r="A40" s="30">
        <v>4</v>
      </c>
      <c r="B40" s="30">
        <v>98</v>
      </c>
      <c r="C40" s="30">
        <v>70</v>
      </c>
      <c r="D40" s="30">
        <v>2120</v>
      </c>
      <c r="E40" s="30">
        <v>15.5</v>
      </c>
    </row>
    <row r="41" spans="1:5">
      <c r="A41" s="30">
        <v>4</v>
      </c>
      <c r="B41" s="30">
        <v>85</v>
      </c>
      <c r="C41" s="30">
        <v>70</v>
      </c>
      <c r="D41" s="30">
        <v>2070</v>
      </c>
      <c r="E41" s="30">
        <v>18.600000000000001</v>
      </c>
    </row>
    <row r="42" spans="1:5">
      <c r="A42" s="30">
        <v>4</v>
      </c>
      <c r="B42" s="30">
        <v>97</v>
      </c>
      <c r="C42" s="30">
        <v>78</v>
      </c>
      <c r="D42" s="30">
        <v>2300</v>
      </c>
      <c r="E42" s="30">
        <v>14.5</v>
      </c>
    </row>
    <row r="43" spans="1:5">
      <c r="A43" s="30">
        <v>8</v>
      </c>
      <c r="B43" s="30">
        <v>350</v>
      </c>
      <c r="C43" s="30">
        <v>180</v>
      </c>
      <c r="D43" s="30">
        <v>4499</v>
      </c>
      <c r="E43" s="30">
        <v>12.5</v>
      </c>
    </row>
    <row r="44" spans="1:5">
      <c r="A44" s="30">
        <v>4</v>
      </c>
      <c r="B44" s="30">
        <v>140</v>
      </c>
      <c r="C44" s="30">
        <v>88</v>
      </c>
      <c r="D44" s="30">
        <v>2890</v>
      </c>
      <c r="E44" s="30">
        <v>17.3</v>
      </c>
    </row>
    <row r="45" spans="1:5">
      <c r="A45" s="30">
        <v>8</v>
      </c>
      <c r="B45" s="30">
        <v>400</v>
      </c>
      <c r="C45" s="30">
        <v>190</v>
      </c>
      <c r="D45" s="30">
        <v>4422</v>
      </c>
      <c r="E45" s="30">
        <v>12.5</v>
      </c>
    </row>
    <row r="46" spans="1:5">
      <c r="A46" s="30">
        <v>6</v>
      </c>
      <c r="B46" s="30">
        <v>258</v>
      </c>
      <c r="C46" s="30">
        <v>110</v>
      </c>
      <c r="D46" s="30">
        <v>3730</v>
      </c>
      <c r="E46" s="30">
        <v>19</v>
      </c>
    </row>
    <row r="47" spans="1:5">
      <c r="A47" s="30">
        <v>6</v>
      </c>
      <c r="B47" s="30">
        <v>146</v>
      </c>
      <c r="C47" s="30">
        <v>97</v>
      </c>
      <c r="D47" s="30">
        <v>2815</v>
      </c>
      <c r="E47" s="30">
        <v>14.5</v>
      </c>
    </row>
    <row r="48" spans="1:5">
      <c r="A48" s="30">
        <v>8</v>
      </c>
      <c r="B48" s="30">
        <v>351</v>
      </c>
      <c r="C48" s="30">
        <v>142</v>
      </c>
      <c r="D48" s="30">
        <v>4054</v>
      </c>
      <c r="E48" s="30">
        <v>14.3</v>
      </c>
    </row>
    <row r="49" spans="1:5">
      <c r="A49" s="30">
        <v>4</v>
      </c>
      <c r="B49" s="30">
        <v>112</v>
      </c>
      <c r="C49" s="30">
        <v>88</v>
      </c>
      <c r="D49" s="30">
        <v>2640</v>
      </c>
      <c r="E49" s="30">
        <v>18.600000000000001</v>
      </c>
    </row>
    <row r="50" spans="1:5">
      <c r="A50" s="30">
        <v>4</v>
      </c>
      <c r="B50" s="30">
        <v>98</v>
      </c>
      <c r="C50" s="30">
        <v>60</v>
      </c>
      <c r="D50" s="30">
        <v>2164</v>
      </c>
      <c r="E50" s="30">
        <v>22.1</v>
      </c>
    </row>
    <row r="51" spans="1:5">
      <c r="A51" s="30">
        <v>4</v>
      </c>
      <c r="B51" s="30">
        <v>119</v>
      </c>
      <c r="C51" s="30">
        <v>92</v>
      </c>
      <c r="D51" s="30">
        <v>2434</v>
      </c>
      <c r="E51" s="30">
        <v>15</v>
      </c>
    </row>
    <row r="52" spans="1:5">
      <c r="A52" s="30">
        <v>4</v>
      </c>
      <c r="B52" s="30">
        <v>122</v>
      </c>
      <c r="C52" s="30">
        <v>88</v>
      </c>
      <c r="D52" s="30">
        <v>2500</v>
      </c>
      <c r="E52" s="30">
        <v>15.1</v>
      </c>
    </row>
    <row r="53" spans="1:5">
      <c r="A53" s="30">
        <v>6</v>
      </c>
      <c r="B53" s="30">
        <v>250</v>
      </c>
      <c r="C53" s="30">
        <v>105</v>
      </c>
      <c r="D53" s="30">
        <v>3353</v>
      </c>
      <c r="E53" s="30">
        <v>14.5</v>
      </c>
    </row>
    <row r="54" spans="1:5">
      <c r="A54" s="30">
        <v>8</v>
      </c>
      <c r="B54" s="30">
        <v>318</v>
      </c>
      <c r="C54" s="30">
        <v>150</v>
      </c>
      <c r="D54" s="30">
        <v>3399</v>
      </c>
      <c r="E54" s="30">
        <v>11</v>
      </c>
    </row>
    <row r="55" spans="1:5">
      <c r="A55" s="30">
        <v>8</v>
      </c>
      <c r="B55" s="30">
        <v>351</v>
      </c>
      <c r="C55" s="30">
        <v>153</v>
      </c>
      <c r="D55" s="30">
        <v>4129</v>
      </c>
      <c r="E55" s="30">
        <v>13</v>
      </c>
    </row>
    <row r="56" spans="1:5">
      <c r="A56" s="30">
        <v>6</v>
      </c>
      <c r="B56" s="30">
        <v>232</v>
      </c>
      <c r="C56" s="30">
        <v>100</v>
      </c>
      <c r="D56" s="30">
        <v>2901</v>
      </c>
      <c r="E56" s="30">
        <v>16</v>
      </c>
    </row>
    <row r="57" spans="1:5">
      <c r="A57" s="30">
        <v>8</v>
      </c>
      <c r="B57" s="30">
        <v>351</v>
      </c>
      <c r="C57" s="30">
        <v>148</v>
      </c>
      <c r="D57" s="30">
        <v>4657</v>
      </c>
      <c r="E57" s="30">
        <v>13.5</v>
      </c>
    </row>
    <row r="58" spans="1:5">
      <c r="A58" s="30">
        <v>8</v>
      </c>
      <c r="B58" s="30">
        <v>350</v>
      </c>
      <c r="C58" s="30">
        <v>165</v>
      </c>
      <c r="D58" s="30">
        <v>4209</v>
      </c>
      <c r="E58" s="30">
        <v>12</v>
      </c>
    </row>
    <row r="59" spans="1:5">
      <c r="A59" s="30">
        <v>6</v>
      </c>
      <c r="B59" s="30">
        <v>225</v>
      </c>
      <c r="C59" s="30">
        <v>100</v>
      </c>
      <c r="D59" s="30">
        <v>3630</v>
      </c>
      <c r="E59" s="30">
        <v>17.7</v>
      </c>
    </row>
    <row r="60" spans="1:5">
      <c r="A60" s="30">
        <v>8</v>
      </c>
      <c r="B60" s="30">
        <v>305</v>
      </c>
      <c r="C60" s="30">
        <v>130</v>
      </c>
      <c r="D60" s="30">
        <v>3840</v>
      </c>
      <c r="E60" s="30">
        <v>15.4</v>
      </c>
    </row>
    <row r="61" spans="1:5">
      <c r="A61" s="30">
        <v>4</v>
      </c>
      <c r="B61" s="30">
        <v>113</v>
      </c>
      <c r="C61" s="30">
        <v>95</v>
      </c>
      <c r="D61" s="30">
        <v>2228</v>
      </c>
      <c r="E61" s="30">
        <v>14</v>
      </c>
    </row>
    <row r="62" spans="1:5">
      <c r="A62" s="30">
        <v>4</v>
      </c>
      <c r="B62" s="30">
        <v>97</v>
      </c>
      <c r="C62" s="30">
        <v>88</v>
      </c>
      <c r="D62" s="30">
        <v>2130</v>
      </c>
      <c r="E62" s="30">
        <v>14.5</v>
      </c>
    </row>
    <row r="63" spans="1:5">
      <c r="A63" s="30">
        <v>4</v>
      </c>
      <c r="B63" s="30">
        <v>85</v>
      </c>
      <c r="C63" s="30">
        <v>65</v>
      </c>
      <c r="D63" s="30">
        <v>1975</v>
      </c>
      <c r="E63" s="30">
        <v>19.399999999999999</v>
      </c>
    </row>
    <row r="64" spans="1:5">
      <c r="A64" s="30">
        <v>8</v>
      </c>
      <c r="B64" s="30">
        <v>429</v>
      </c>
      <c r="C64" s="30">
        <v>208</v>
      </c>
      <c r="D64" s="30">
        <v>4633</v>
      </c>
      <c r="E64" s="30">
        <v>11</v>
      </c>
    </row>
    <row r="65" spans="1:5">
      <c r="A65" s="30">
        <v>8</v>
      </c>
      <c r="B65" s="30">
        <v>351</v>
      </c>
      <c r="C65" s="30">
        <v>149</v>
      </c>
      <c r="D65" s="30">
        <v>4335</v>
      </c>
      <c r="E65" s="30">
        <v>14.5</v>
      </c>
    </row>
    <row r="66" spans="1:5">
      <c r="A66" s="30">
        <v>6</v>
      </c>
      <c r="B66" s="30">
        <v>200</v>
      </c>
      <c r="C66" s="30">
        <v>85</v>
      </c>
      <c r="D66" s="30">
        <v>2990</v>
      </c>
      <c r="E66" s="30">
        <v>18.2</v>
      </c>
    </row>
    <row r="67" spans="1:5">
      <c r="A67" s="30">
        <v>8</v>
      </c>
      <c r="B67" s="30">
        <v>318</v>
      </c>
      <c r="C67" s="30">
        <v>135</v>
      </c>
      <c r="D67" s="30">
        <v>3830</v>
      </c>
      <c r="E67" s="30">
        <v>15.2</v>
      </c>
    </row>
    <row r="68" spans="1:5">
      <c r="A68" s="30">
        <v>8</v>
      </c>
      <c r="B68" s="30">
        <v>305</v>
      </c>
      <c r="C68" s="30">
        <v>140</v>
      </c>
      <c r="D68" s="30">
        <v>4215</v>
      </c>
      <c r="E68" s="30">
        <v>13</v>
      </c>
    </row>
    <row r="69" spans="1:5">
      <c r="A69" s="30">
        <v>8</v>
      </c>
      <c r="B69" s="30">
        <v>304</v>
      </c>
      <c r="C69" s="30">
        <v>150</v>
      </c>
      <c r="D69" s="30">
        <v>3672</v>
      </c>
      <c r="E69" s="30">
        <v>11.5</v>
      </c>
    </row>
    <row r="70" spans="1:5">
      <c r="A70" s="30">
        <v>4</v>
      </c>
      <c r="B70" s="30">
        <v>98</v>
      </c>
      <c r="C70" s="30">
        <v>80</v>
      </c>
      <c r="D70" s="30">
        <v>2164</v>
      </c>
      <c r="E70" s="30">
        <v>15</v>
      </c>
    </row>
    <row r="71" spans="1:5">
      <c r="A71" s="30">
        <v>6</v>
      </c>
      <c r="B71" s="30">
        <v>262</v>
      </c>
      <c r="C71" s="30">
        <v>85</v>
      </c>
      <c r="D71" s="30">
        <v>3015</v>
      </c>
      <c r="E71" s="30">
        <v>17</v>
      </c>
    </row>
    <row r="72" spans="1:5">
      <c r="A72" s="30">
        <v>6</v>
      </c>
      <c r="B72" s="30">
        <v>146</v>
      </c>
      <c r="C72" s="30">
        <v>120</v>
      </c>
      <c r="D72" s="30">
        <v>2930</v>
      </c>
      <c r="E72" s="30">
        <v>13.8</v>
      </c>
    </row>
    <row r="73" spans="1:5">
      <c r="A73" s="30">
        <v>4</v>
      </c>
      <c r="B73" s="30">
        <v>114</v>
      </c>
      <c r="C73" s="30">
        <v>91</v>
      </c>
      <c r="D73" s="30">
        <v>2582</v>
      </c>
      <c r="E73" s="30">
        <v>14</v>
      </c>
    </row>
    <row r="74" spans="1:5">
      <c r="A74" s="30">
        <v>4</v>
      </c>
      <c r="B74" s="30">
        <v>135</v>
      </c>
      <c r="C74" s="30">
        <v>84</v>
      </c>
      <c r="D74" s="30">
        <v>2490</v>
      </c>
      <c r="E74" s="30">
        <v>15.7</v>
      </c>
    </row>
    <row r="75" spans="1:5">
      <c r="A75" s="30">
        <v>8</v>
      </c>
      <c r="B75" s="30">
        <v>350</v>
      </c>
      <c r="C75" s="30">
        <v>155</v>
      </c>
      <c r="D75" s="30">
        <v>4502</v>
      </c>
      <c r="E75" s="30">
        <v>13.5</v>
      </c>
    </row>
    <row r="76" spans="1:5">
      <c r="A76" s="30">
        <v>4</v>
      </c>
      <c r="B76" s="30">
        <v>85</v>
      </c>
      <c r="C76" s="30">
        <v>65</v>
      </c>
      <c r="D76" s="30">
        <v>2020</v>
      </c>
      <c r="E76" s="30">
        <v>19.2</v>
      </c>
    </row>
    <row r="77" spans="1:5">
      <c r="A77" s="30">
        <v>6</v>
      </c>
      <c r="B77" s="30">
        <v>231</v>
      </c>
      <c r="C77" s="30">
        <v>165</v>
      </c>
      <c r="D77" s="30">
        <v>3445</v>
      </c>
      <c r="E77" s="30">
        <v>13.4</v>
      </c>
    </row>
    <row r="78" spans="1:5">
      <c r="A78" s="30">
        <v>4</v>
      </c>
      <c r="B78" s="30">
        <v>115</v>
      </c>
      <c r="C78" s="30">
        <v>95</v>
      </c>
      <c r="D78" s="30">
        <v>2694</v>
      </c>
      <c r="E78" s="30">
        <v>15</v>
      </c>
    </row>
    <row r="79" spans="1:5">
      <c r="A79" s="30">
        <v>6</v>
      </c>
      <c r="B79" s="30">
        <v>250</v>
      </c>
      <c r="C79" s="30">
        <v>100</v>
      </c>
      <c r="D79" s="30">
        <v>3282</v>
      </c>
      <c r="E79" s="30">
        <v>15</v>
      </c>
    </row>
    <row r="80" spans="1:5">
      <c r="A80" s="30">
        <v>8</v>
      </c>
      <c r="B80" s="30">
        <v>440</v>
      </c>
      <c r="C80" s="30">
        <v>215</v>
      </c>
      <c r="D80" s="30">
        <v>4312</v>
      </c>
      <c r="E80" s="30">
        <v>8.5</v>
      </c>
    </row>
    <row r="81" spans="1:5">
      <c r="A81" s="30">
        <v>4</v>
      </c>
      <c r="B81" s="30">
        <v>91</v>
      </c>
      <c r="C81" s="30">
        <v>53</v>
      </c>
      <c r="D81" s="30">
        <v>1795</v>
      </c>
      <c r="E81" s="30">
        <v>17.5</v>
      </c>
    </row>
    <row r="82" spans="1:5">
      <c r="A82" s="30">
        <v>8</v>
      </c>
      <c r="B82" s="30">
        <v>351</v>
      </c>
      <c r="C82" s="30">
        <v>152</v>
      </c>
      <c r="D82" s="30">
        <v>4215</v>
      </c>
      <c r="E82" s="30">
        <v>12.8</v>
      </c>
    </row>
    <row r="83" spans="1:5">
      <c r="A83" s="30">
        <v>4</v>
      </c>
      <c r="B83" s="30">
        <v>98</v>
      </c>
      <c r="C83" s="30">
        <v>83</v>
      </c>
      <c r="D83" s="30">
        <v>2075</v>
      </c>
      <c r="E83" s="30">
        <v>15.9</v>
      </c>
    </row>
    <row r="84" spans="1:5">
      <c r="A84" s="30">
        <v>8</v>
      </c>
      <c r="B84" s="30">
        <v>350</v>
      </c>
      <c r="C84" s="30">
        <v>150</v>
      </c>
      <c r="D84" s="30">
        <v>4699</v>
      </c>
      <c r="E84" s="30">
        <v>14.5</v>
      </c>
    </row>
    <row r="85" spans="1:5">
      <c r="A85" s="30">
        <v>4</v>
      </c>
      <c r="B85" s="30">
        <v>122</v>
      </c>
      <c r="C85" s="30">
        <v>86</v>
      </c>
      <c r="D85" s="30">
        <v>2226</v>
      </c>
      <c r="E85" s="30">
        <v>16.5</v>
      </c>
    </row>
    <row r="86" spans="1:5">
      <c r="A86" s="30">
        <v>4</v>
      </c>
      <c r="B86" s="30">
        <v>121</v>
      </c>
      <c r="C86" s="30">
        <v>115</v>
      </c>
      <c r="D86" s="30">
        <v>2671</v>
      </c>
      <c r="E86" s="30">
        <v>13.5</v>
      </c>
    </row>
    <row r="87" spans="1:5">
      <c r="A87" s="30">
        <v>8</v>
      </c>
      <c r="B87" s="30">
        <v>350</v>
      </c>
      <c r="C87" s="30">
        <v>145</v>
      </c>
      <c r="D87" s="30">
        <v>4082</v>
      </c>
      <c r="E87" s="30">
        <v>13</v>
      </c>
    </row>
    <row r="88" spans="1:5">
      <c r="A88" s="30">
        <v>6</v>
      </c>
      <c r="B88" s="30">
        <v>258</v>
      </c>
      <c r="C88" s="30">
        <v>110</v>
      </c>
      <c r="D88" s="30">
        <v>3632</v>
      </c>
      <c r="E88" s="30">
        <v>18</v>
      </c>
    </row>
    <row r="89" spans="1:5">
      <c r="A89" s="30">
        <v>6</v>
      </c>
      <c r="B89" s="30">
        <v>200</v>
      </c>
      <c r="C89" s="30">
        <v>81</v>
      </c>
      <c r="D89" s="30">
        <v>3012</v>
      </c>
      <c r="E89" s="30">
        <v>17.600000000000001</v>
      </c>
    </row>
    <row r="90" spans="1:5">
      <c r="A90" s="30">
        <v>8</v>
      </c>
      <c r="B90" s="30">
        <v>350</v>
      </c>
      <c r="C90" s="30">
        <v>165</v>
      </c>
      <c r="D90" s="30">
        <v>3693</v>
      </c>
      <c r="E90" s="30">
        <v>11.5</v>
      </c>
    </row>
    <row r="91" spans="1:5">
      <c r="A91" s="30">
        <v>6</v>
      </c>
      <c r="B91" s="30">
        <v>231</v>
      </c>
      <c r="C91" s="30">
        <v>105</v>
      </c>
      <c r="D91" s="30">
        <v>3425</v>
      </c>
      <c r="E91" s="30">
        <v>16.899999999999999</v>
      </c>
    </row>
    <row r="92" spans="1:5">
      <c r="A92" s="30">
        <v>4</v>
      </c>
      <c r="B92" s="30">
        <v>120</v>
      </c>
      <c r="C92" s="30">
        <v>97</v>
      </c>
      <c r="D92" s="30">
        <v>2506</v>
      </c>
      <c r="E92" s="30">
        <v>14.5</v>
      </c>
    </row>
    <row r="93" spans="1:5">
      <c r="A93" s="30">
        <v>6</v>
      </c>
      <c r="B93" s="30">
        <v>181</v>
      </c>
      <c r="C93" s="30">
        <v>110</v>
      </c>
      <c r="D93" s="30">
        <v>2945</v>
      </c>
      <c r="E93" s="30">
        <v>16.399999999999999</v>
      </c>
    </row>
    <row r="94" spans="1:5">
      <c r="A94" s="30">
        <v>4</v>
      </c>
      <c r="B94" s="30">
        <v>122</v>
      </c>
      <c r="C94" s="30">
        <v>86</v>
      </c>
      <c r="D94" s="30">
        <v>2220</v>
      </c>
      <c r="E94" s="30">
        <v>14</v>
      </c>
    </row>
    <row r="95" spans="1:5">
      <c r="A95" s="30">
        <v>6</v>
      </c>
      <c r="B95" s="30">
        <v>232</v>
      </c>
      <c r="C95" s="30">
        <v>100</v>
      </c>
      <c r="D95" s="30">
        <v>3288</v>
      </c>
      <c r="E95" s="30">
        <v>15.5</v>
      </c>
    </row>
    <row r="96" spans="1:5">
      <c r="A96" s="30">
        <v>8</v>
      </c>
      <c r="B96" s="30">
        <v>318</v>
      </c>
      <c r="C96" s="30">
        <v>140</v>
      </c>
      <c r="D96" s="30">
        <v>3735</v>
      </c>
      <c r="E96" s="30">
        <v>13.2</v>
      </c>
    </row>
    <row r="97" spans="1:5">
      <c r="A97" s="30">
        <v>4</v>
      </c>
      <c r="B97" s="30">
        <v>151</v>
      </c>
      <c r="C97" s="30">
        <v>90</v>
      </c>
      <c r="D97" s="30">
        <v>2556</v>
      </c>
      <c r="E97" s="30">
        <v>13.2</v>
      </c>
    </row>
    <row r="98" spans="1:5">
      <c r="A98" s="30">
        <v>4</v>
      </c>
      <c r="B98" s="30">
        <v>89</v>
      </c>
      <c r="C98" s="30">
        <v>71</v>
      </c>
      <c r="D98" s="30">
        <v>1990</v>
      </c>
      <c r="E98" s="30">
        <v>14.9</v>
      </c>
    </row>
    <row r="99" spans="1:5">
      <c r="A99" s="30">
        <v>4</v>
      </c>
      <c r="B99" s="30">
        <v>91</v>
      </c>
      <c r="C99" s="30">
        <v>67</v>
      </c>
      <c r="D99" s="30">
        <v>1850</v>
      </c>
      <c r="E99" s="30">
        <v>13.8</v>
      </c>
    </row>
    <row r="100" spans="1:5">
      <c r="A100" s="30">
        <v>8</v>
      </c>
      <c r="B100" s="30">
        <v>318</v>
      </c>
      <c r="C100" s="30">
        <v>150</v>
      </c>
      <c r="D100" s="30">
        <v>4096</v>
      </c>
      <c r="E100" s="30">
        <v>13</v>
      </c>
    </row>
    <row r="101" spans="1:5">
      <c r="A101" s="30">
        <v>4</v>
      </c>
      <c r="B101" s="30">
        <v>85</v>
      </c>
      <c r="C101" s="30">
        <v>65</v>
      </c>
      <c r="D101" s="30">
        <v>2110</v>
      </c>
      <c r="E101" s="30">
        <v>19.2</v>
      </c>
    </row>
    <row r="102" spans="1:5">
      <c r="A102" s="30">
        <v>4</v>
      </c>
      <c r="B102" s="30">
        <v>141</v>
      </c>
      <c r="C102" s="30">
        <v>80</v>
      </c>
      <c r="D102" s="30">
        <v>3230</v>
      </c>
      <c r="E102" s="30">
        <v>20.399999999999999</v>
      </c>
    </row>
    <row r="103" spans="1:5">
      <c r="A103" s="30">
        <v>4</v>
      </c>
      <c r="B103" s="30">
        <v>97.5</v>
      </c>
      <c r="C103" s="30">
        <v>80</v>
      </c>
      <c r="D103" s="30">
        <v>2126</v>
      </c>
      <c r="E103" s="30">
        <v>17</v>
      </c>
    </row>
    <row r="104" spans="1:5">
      <c r="A104" s="30">
        <v>4</v>
      </c>
      <c r="B104" s="30">
        <v>105</v>
      </c>
      <c r="C104" s="30">
        <v>74</v>
      </c>
      <c r="D104" s="30">
        <v>1980</v>
      </c>
      <c r="E104" s="30">
        <v>15.3</v>
      </c>
    </row>
    <row r="105" spans="1:5">
      <c r="A105" s="30">
        <v>4</v>
      </c>
      <c r="B105" s="30">
        <v>98</v>
      </c>
      <c r="C105" s="30">
        <v>65</v>
      </c>
      <c r="D105" s="30">
        <v>2045</v>
      </c>
      <c r="E105" s="30">
        <v>16.2</v>
      </c>
    </row>
    <row r="106" spans="1:5">
      <c r="A106" s="30">
        <v>4</v>
      </c>
      <c r="B106" s="30">
        <v>81</v>
      </c>
      <c r="C106" s="30">
        <v>60</v>
      </c>
      <c r="D106" s="30">
        <v>1760</v>
      </c>
      <c r="E106" s="30">
        <v>16.100000000000001</v>
      </c>
    </row>
    <row r="107" spans="1:5">
      <c r="A107" s="30">
        <v>8</v>
      </c>
      <c r="B107" s="30">
        <v>305</v>
      </c>
      <c r="C107" s="30">
        <v>145</v>
      </c>
      <c r="D107" s="30">
        <v>3425</v>
      </c>
      <c r="E107" s="30">
        <v>13.2</v>
      </c>
    </row>
    <row r="108" spans="1:5">
      <c r="A108" s="30">
        <v>8</v>
      </c>
      <c r="B108" s="30">
        <v>455</v>
      </c>
      <c r="C108" s="30">
        <v>225</v>
      </c>
      <c r="D108" s="30">
        <v>3086</v>
      </c>
      <c r="E108" s="30">
        <v>10</v>
      </c>
    </row>
    <row r="109" spans="1:5">
      <c r="A109" s="30">
        <v>4</v>
      </c>
      <c r="B109" s="30">
        <v>97</v>
      </c>
      <c r="C109" s="30">
        <v>60</v>
      </c>
      <c r="D109" s="30">
        <v>1834</v>
      </c>
      <c r="E109" s="30">
        <v>19</v>
      </c>
    </row>
    <row r="110" spans="1:5">
      <c r="A110" s="30">
        <v>6</v>
      </c>
      <c r="B110" s="30">
        <v>168</v>
      </c>
      <c r="C110" s="30">
        <v>120</v>
      </c>
      <c r="D110" s="30">
        <v>3820</v>
      </c>
      <c r="E110" s="30">
        <v>16.7</v>
      </c>
    </row>
    <row r="111" spans="1:5">
      <c r="A111" s="30">
        <v>8</v>
      </c>
      <c r="B111" s="30">
        <v>302</v>
      </c>
      <c r="C111" s="30">
        <v>129</v>
      </c>
      <c r="D111" s="30">
        <v>3169</v>
      </c>
      <c r="E111" s="30">
        <v>12</v>
      </c>
    </row>
    <row r="112" spans="1:5">
      <c r="A112" s="30">
        <v>4</v>
      </c>
      <c r="B112" s="30">
        <v>144</v>
      </c>
      <c r="C112" s="30">
        <v>96</v>
      </c>
      <c r="D112" s="30">
        <v>2665</v>
      </c>
      <c r="E112" s="30">
        <v>13.9</v>
      </c>
    </row>
    <row r="113" spans="1:5">
      <c r="A113" s="30">
        <v>6</v>
      </c>
      <c r="B113" s="30">
        <v>225</v>
      </c>
      <c r="C113" s="30">
        <v>100</v>
      </c>
      <c r="D113" s="30">
        <v>3430</v>
      </c>
      <c r="E113" s="30">
        <v>17.2</v>
      </c>
    </row>
    <row r="114" spans="1:5">
      <c r="A114" s="30">
        <v>4</v>
      </c>
      <c r="B114" s="30">
        <v>97</v>
      </c>
      <c r="C114" s="30">
        <v>75</v>
      </c>
      <c r="D114" s="30">
        <v>2155</v>
      </c>
      <c r="E114" s="30">
        <v>16.399999999999999</v>
      </c>
    </row>
    <row r="115" spans="1:5">
      <c r="A115" s="30">
        <v>8</v>
      </c>
      <c r="B115" s="30">
        <v>350</v>
      </c>
      <c r="C115" s="30">
        <v>180</v>
      </c>
      <c r="D115" s="30">
        <v>3664</v>
      </c>
      <c r="E115" s="30">
        <v>11</v>
      </c>
    </row>
    <row r="116" spans="1:5">
      <c r="A116" s="30">
        <v>4</v>
      </c>
      <c r="B116" s="30">
        <v>86</v>
      </c>
      <c r="C116" s="30">
        <v>65</v>
      </c>
      <c r="D116" s="30">
        <v>1975</v>
      </c>
      <c r="E116" s="30">
        <v>15.2</v>
      </c>
    </row>
    <row r="117" spans="1:5">
      <c r="A117" s="30">
        <v>8</v>
      </c>
      <c r="B117" s="30">
        <v>400</v>
      </c>
      <c r="C117" s="30">
        <v>150</v>
      </c>
      <c r="D117" s="30">
        <v>4464</v>
      </c>
      <c r="E117" s="30">
        <v>12</v>
      </c>
    </row>
    <row r="118" spans="1:5">
      <c r="A118" s="30">
        <v>6</v>
      </c>
      <c r="B118" s="30">
        <v>250</v>
      </c>
      <c r="C118" s="30">
        <v>88</v>
      </c>
      <c r="D118" s="30">
        <v>3021</v>
      </c>
      <c r="E118" s="30">
        <v>16.5</v>
      </c>
    </row>
    <row r="119" spans="1:5">
      <c r="A119" s="30">
        <v>8</v>
      </c>
      <c r="B119" s="30">
        <v>350</v>
      </c>
      <c r="C119" s="30">
        <v>175</v>
      </c>
      <c r="D119" s="30">
        <v>4100</v>
      </c>
      <c r="E119" s="30">
        <v>13</v>
      </c>
    </row>
    <row r="120" spans="1:5">
      <c r="A120" s="30">
        <v>4</v>
      </c>
      <c r="B120" s="30">
        <v>135</v>
      </c>
      <c r="C120" s="30">
        <v>84</v>
      </c>
      <c r="D120" s="30">
        <v>2385</v>
      </c>
      <c r="E120" s="30">
        <v>12.9</v>
      </c>
    </row>
    <row r="121" spans="1:5">
      <c r="A121" s="30">
        <v>4</v>
      </c>
      <c r="B121" s="30">
        <v>121</v>
      </c>
      <c r="C121" s="30">
        <v>112</v>
      </c>
      <c r="D121" s="30">
        <v>2933</v>
      </c>
      <c r="E121" s="30">
        <v>14.5</v>
      </c>
    </row>
    <row r="122" spans="1:5">
      <c r="A122" s="30">
        <v>6</v>
      </c>
      <c r="B122" s="30">
        <v>198</v>
      </c>
      <c r="C122" s="30">
        <v>95</v>
      </c>
      <c r="D122" s="30">
        <v>2904</v>
      </c>
      <c r="E122" s="30">
        <v>16</v>
      </c>
    </row>
    <row r="123" spans="1:5">
      <c r="A123" s="30">
        <v>8</v>
      </c>
      <c r="B123" s="30">
        <v>318</v>
      </c>
      <c r="C123" s="30">
        <v>150</v>
      </c>
      <c r="D123" s="30">
        <v>3777</v>
      </c>
      <c r="E123" s="30">
        <v>12.5</v>
      </c>
    </row>
    <row r="124" spans="1:5">
      <c r="A124" s="30">
        <v>4</v>
      </c>
      <c r="B124" s="30">
        <v>90</v>
      </c>
      <c r="C124" s="30">
        <v>71</v>
      </c>
      <c r="D124" s="30">
        <v>2223</v>
      </c>
      <c r="E124" s="30">
        <v>16.5</v>
      </c>
    </row>
    <row r="125" spans="1:5">
      <c r="A125" s="30">
        <v>6</v>
      </c>
      <c r="B125" s="30">
        <v>163</v>
      </c>
      <c r="C125" s="30">
        <v>125</v>
      </c>
      <c r="D125" s="30">
        <v>3140</v>
      </c>
      <c r="E125" s="30">
        <v>13.6</v>
      </c>
    </row>
    <row r="126" spans="1:5">
      <c r="A126" s="30">
        <v>4</v>
      </c>
      <c r="B126" s="30">
        <v>90</v>
      </c>
      <c r="C126" s="30">
        <v>48</v>
      </c>
      <c r="D126" s="30">
        <v>1985</v>
      </c>
      <c r="E126" s="30">
        <v>21.5</v>
      </c>
    </row>
    <row r="127" spans="1:5">
      <c r="A127" s="30">
        <v>4</v>
      </c>
      <c r="B127" s="30">
        <v>105</v>
      </c>
      <c r="C127" s="30">
        <v>75</v>
      </c>
      <c r="D127" s="30">
        <v>2230</v>
      </c>
      <c r="E127" s="30">
        <v>14.5</v>
      </c>
    </row>
    <row r="128" spans="1:5">
      <c r="A128" s="30">
        <v>8</v>
      </c>
      <c r="B128" s="30">
        <v>304</v>
      </c>
      <c r="C128" s="30">
        <v>150</v>
      </c>
      <c r="D128" s="30">
        <v>4257</v>
      </c>
      <c r="E128" s="30">
        <v>15.5</v>
      </c>
    </row>
    <row r="129" spans="1:5">
      <c r="A129" s="30">
        <v>8</v>
      </c>
      <c r="B129" s="30">
        <v>318</v>
      </c>
      <c r="C129" s="30">
        <v>150</v>
      </c>
      <c r="D129" s="30">
        <v>3940</v>
      </c>
      <c r="E129" s="30">
        <v>13.2</v>
      </c>
    </row>
    <row r="130" spans="1:5">
      <c r="A130" s="30">
        <v>6</v>
      </c>
      <c r="B130" s="30">
        <v>225</v>
      </c>
      <c r="C130" s="30">
        <v>110</v>
      </c>
      <c r="D130" s="30">
        <v>3360</v>
      </c>
      <c r="E130" s="30">
        <v>16.600000000000001</v>
      </c>
    </row>
    <row r="131" spans="1:5">
      <c r="A131" s="30">
        <v>6</v>
      </c>
      <c r="B131" s="30">
        <v>225</v>
      </c>
      <c r="C131" s="30">
        <v>85</v>
      </c>
      <c r="D131" s="30">
        <v>3465</v>
      </c>
      <c r="E131" s="30">
        <v>16.600000000000001</v>
      </c>
    </row>
    <row r="132" spans="1:5">
      <c r="A132" s="30">
        <v>8</v>
      </c>
      <c r="B132" s="30">
        <v>305</v>
      </c>
      <c r="C132" s="30">
        <v>145</v>
      </c>
      <c r="D132" s="30">
        <v>3880</v>
      </c>
      <c r="E132" s="30">
        <v>12.5</v>
      </c>
    </row>
    <row r="133" spans="1:5">
      <c r="A133" s="30">
        <v>4</v>
      </c>
      <c r="B133" s="30">
        <v>121</v>
      </c>
      <c r="C133" s="30">
        <v>110</v>
      </c>
      <c r="D133" s="30">
        <v>2600</v>
      </c>
      <c r="E133" s="30">
        <v>12.8</v>
      </c>
    </row>
    <row r="134" spans="1:5">
      <c r="A134" s="30">
        <v>8</v>
      </c>
      <c r="B134" s="30">
        <v>318</v>
      </c>
      <c r="C134" s="30">
        <v>150</v>
      </c>
      <c r="D134" s="30">
        <v>3436</v>
      </c>
      <c r="E134" s="30">
        <v>11</v>
      </c>
    </row>
    <row r="135" spans="1:5">
      <c r="A135" s="30">
        <v>4</v>
      </c>
      <c r="B135" s="30">
        <v>120</v>
      </c>
      <c r="C135" s="30">
        <v>88</v>
      </c>
      <c r="D135" s="30">
        <v>2160</v>
      </c>
      <c r="E135" s="30">
        <v>14.5</v>
      </c>
    </row>
    <row r="136" spans="1:5">
      <c r="A136" s="30">
        <v>4</v>
      </c>
      <c r="B136" s="30">
        <v>79</v>
      </c>
      <c r="C136" s="30">
        <v>67</v>
      </c>
      <c r="D136" s="30">
        <v>1963</v>
      </c>
      <c r="E136" s="30">
        <v>15.5</v>
      </c>
    </row>
    <row r="137" spans="1:5">
      <c r="A137" s="30">
        <v>4</v>
      </c>
      <c r="B137" s="30">
        <v>151</v>
      </c>
      <c r="C137" s="30">
        <v>84</v>
      </c>
      <c r="D137" s="30">
        <v>2635</v>
      </c>
      <c r="E137" s="30">
        <v>16.399999999999999</v>
      </c>
    </row>
    <row r="138" spans="1:5">
      <c r="A138" s="30">
        <v>8</v>
      </c>
      <c r="B138" s="30">
        <v>304</v>
      </c>
      <c r="C138" s="30">
        <v>193</v>
      </c>
      <c r="D138" s="30">
        <v>4732</v>
      </c>
      <c r="E138" s="30">
        <v>18.5</v>
      </c>
    </row>
    <row r="139" spans="1:5">
      <c r="A139" s="30">
        <v>4</v>
      </c>
      <c r="B139" s="30">
        <v>121</v>
      </c>
      <c r="C139" s="30">
        <v>113</v>
      </c>
      <c r="D139" s="30">
        <v>2234</v>
      </c>
      <c r="E139" s="30">
        <v>12.5</v>
      </c>
    </row>
    <row r="140" spans="1:5">
      <c r="A140" s="30">
        <v>4</v>
      </c>
      <c r="B140" s="30">
        <v>90</v>
      </c>
      <c r="C140" s="30">
        <v>75</v>
      </c>
      <c r="D140" s="30">
        <v>2125</v>
      </c>
      <c r="E140" s="30">
        <v>14.5</v>
      </c>
    </row>
    <row r="141" spans="1:5">
      <c r="A141" s="30">
        <v>4</v>
      </c>
      <c r="B141" s="30">
        <v>83</v>
      </c>
      <c r="C141" s="30">
        <v>61</v>
      </c>
      <c r="D141" s="30">
        <v>2003</v>
      </c>
      <c r="E141" s="30">
        <v>19</v>
      </c>
    </row>
    <row r="142" spans="1:5">
      <c r="A142" s="30">
        <v>4</v>
      </c>
      <c r="B142" s="30">
        <v>140</v>
      </c>
      <c r="C142" s="30">
        <v>72</v>
      </c>
      <c r="D142" s="30">
        <v>2401</v>
      </c>
      <c r="E142" s="30">
        <v>19.5</v>
      </c>
    </row>
    <row r="143" spans="1:5">
      <c r="A143" s="30">
        <v>8</v>
      </c>
      <c r="B143" s="30">
        <v>340</v>
      </c>
      <c r="C143" s="30">
        <v>160</v>
      </c>
      <c r="D143" s="30">
        <v>3609</v>
      </c>
      <c r="E143" s="30">
        <v>8</v>
      </c>
    </row>
    <row r="144" spans="1:5">
      <c r="A144" s="30">
        <v>4</v>
      </c>
      <c r="B144" s="30">
        <v>97</v>
      </c>
      <c r="C144" s="30">
        <v>46</v>
      </c>
      <c r="D144" s="30">
        <v>1835</v>
      </c>
      <c r="E144" s="30">
        <v>20.5</v>
      </c>
    </row>
    <row r="145" spans="1:5">
      <c r="A145" s="30">
        <v>6</v>
      </c>
      <c r="B145" s="30">
        <v>163</v>
      </c>
      <c r="C145" s="30">
        <v>133</v>
      </c>
      <c r="D145" s="30">
        <v>3410</v>
      </c>
      <c r="E145" s="30">
        <v>15.8</v>
      </c>
    </row>
    <row r="146" spans="1:5">
      <c r="A146" s="30">
        <v>8</v>
      </c>
      <c r="B146" s="30">
        <v>400</v>
      </c>
      <c r="C146" s="30">
        <v>175</v>
      </c>
      <c r="D146" s="30">
        <v>5140</v>
      </c>
      <c r="E146" s="30">
        <v>12</v>
      </c>
    </row>
    <row r="147" spans="1:5">
      <c r="A147" s="30">
        <v>8</v>
      </c>
      <c r="B147" s="30">
        <v>307</v>
      </c>
      <c r="C147" s="30">
        <v>130</v>
      </c>
      <c r="D147" s="30">
        <v>4098</v>
      </c>
      <c r="E147" s="30">
        <v>14</v>
      </c>
    </row>
    <row r="148" spans="1:5">
      <c r="A148" s="30">
        <v>6</v>
      </c>
      <c r="B148" s="30">
        <v>232</v>
      </c>
      <c r="C148" s="30">
        <v>90</v>
      </c>
      <c r="D148" s="30">
        <v>3210</v>
      </c>
      <c r="E148" s="30">
        <v>17.2</v>
      </c>
    </row>
    <row r="149" spans="1:5">
      <c r="A149" s="30">
        <v>4</v>
      </c>
      <c r="B149" s="30">
        <v>140</v>
      </c>
      <c r="C149" s="30">
        <v>83</v>
      </c>
      <c r="D149" s="30">
        <v>2639</v>
      </c>
      <c r="E149" s="30">
        <v>17</v>
      </c>
    </row>
    <row r="150" spans="1:5">
      <c r="A150" s="30">
        <v>4</v>
      </c>
      <c r="B150" s="30">
        <v>140</v>
      </c>
      <c r="C150" s="30">
        <v>89</v>
      </c>
      <c r="D150" s="30">
        <v>2755</v>
      </c>
      <c r="E150" s="30">
        <v>15.8</v>
      </c>
    </row>
    <row r="151" spans="1:5">
      <c r="A151" s="30">
        <v>4</v>
      </c>
      <c r="B151" s="30">
        <v>97</v>
      </c>
      <c r="C151" s="30">
        <v>67</v>
      </c>
      <c r="D151" s="30">
        <v>1985</v>
      </c>
      <c r="E151" s="30">
        <v>16.399999999999999</v>
      </c>
    </row>
    <row r="152" spans="1:5">
      <c r="A152" s="30">
        <v>4</v>
      </c>
      <c r="B152" s="30">
        <v>88</v>
      </c>
      <c r="C152" s="30">
        <v>76</v>
      </c>
      <c r="D152" s="30">
        <v>2065</v>
      </c>
      <c r="E152" s="30">
        <v>14.5</v>
      </c>
    </row>
    <row r="153" spans="1:5">
      <c r="A153" s="30">
        <v>6</v>
      </c>
      <c r="B153" s="30">
        <v>232</v>
      </c>
      <c r="C153" s="30">
        <v>100</v>
      </c>
      <c r="D153" s="30">
        <v>2914</v>
      </c>
      <c r="E153" s="30">
        <v>16</v>
      </c>
    </row>
    <row r="154" spans="1:5">
      <c r="A154" s="30">
        <v>6</v>
      </c>
      <c r="B154" s="30">
        <v>231</v>
      </c>
      <c r="C154" s="30">
        <v>110</v>
      </c>
      <c r="D154" s="30">
        <v>3907</v>
      </c>
      <c r="E154" s="30">
        <v>21</v>
      </c>
    </row>
    <row r="155" spans="1:5">
      <c r="A155" s="30">
        <v>8</v>
      </c>
      <c r="B155" s="30">
        <v>429</v>
      </c>
      <c r="C155" s="30">
        <v>198</v>
      </c>
      <c r="D155" s="30">
        <v>4341</v>
      </c>
      <c r="E155" s="30">
        <v>10</v>
      </c>
    </row>
    <row r="156" spans="1:5">
      <c r="A156" s="30">
        <v>4</v>
      </c>
      <c r="B156" s="30">
        <v>140</v>
      </c>
      <c r="C156" s="30">
        <v>88</v>
      </c>
      <c r="D156" s="30">
        <v>2870</v>
      </c>
      <c r="E156" s="30">
        <v>18.100000000000001</v>
      </c>
    </row>
    <row r="157" spans="1:5">
      <c r="A157" s="30">
        <v>8</v>
      </c>
      <c r="B157" s="30">
        <v>318</v>
      </c>
      <c r="C157" s="30">
        <v>140</v>
      </c>
      <c r="D157" s="30">
        <v>4080</v>
      </c>
      <c r="E157" s="30">
        <v>13.7</v>
      </c>
    </row>
    <row r="158" spans="1:5">
      <c r="A158" s="30">
        <v>4</v>
      </c>
      <c r="B158" s="30">
        <v>112</v>
      </c>
      <c r="C158" s="30">
        <v>88</v>
      </c>
      <c r="D158" s="30">
        <v>2395</v>
      </c>
      <c r="E158" s="30">
        <v>18</v>
      </c>
    </row>
    <row r="159" spans="1:5">
      <c r="A159" s="30">
        <v>4</v>
      </c>
      <c r="B159" s="30">
        <v>121</v>
      </c>
      <c r="C159" s="30">
        <v>76</v>
      </c>
      <c r="D159" s="30">
        <v>2511</v>
      </c>
      <c r="E159" s="30">
        <v>18</v>
      </c>
    </row>
    <row r="160" spans="1:5">
      <c r="A160" s="30">
        <v>8</v>
      </c>
      <c r="B160" s="30">
        <v>350</v>
      </c>
      <c r="C160" s="30">
        <v>165</v>
      </c>
      <c r="D160" s="30">
        <v>4274</v>
      </c>
      <c r="E160" s="30">
        <v>12</v>
      </c>
    </row>
    <row r="161" spans="1:5">
      <c r="A161" s="30">
        <v>4</v>
      </c>
      <c r="B161" s="30">
        <v>121</v>
      </c>
      <c r="C161" s="30">
        <v>110</v>
      </c>
      <c r="D161" s="30">
        <v>2660</v>
      </c>
      <c r="E161" s="30">
        <v>14</v>
      </c>
    </row>
    <row r="162" spans="1:5">
      <c r="A162" s="30">
        <v>8</v>
      </c>
      <c r="B162" s="30">
        <v>400</v>
      </c>
      <c r="C162" s="30">
        <v>170</v>
      </c>
      <c r="D162" s="30">
        <v>4668</v>
      </c>
      <c r="E162" s="30">
        <v>11.5</v>
      </c>
    </row>
    <row r="163" spans="1:5">
      <c r="A163" s="30">
        <v>4</v>
      </c>
      <c r="B163" s="30">
        <v>113</v>
      </c>
      <c r="C163" s="30">
        <v>95</v>
      </c>
      <c r="D163" s="30">
        <v>2372</v>
      </c>
      <c r="E163" s="30">
        <v>15</v>
      </c>
    </row>
    <row r="164" spans="1:5">
      <c r="A164" s="30">
        <v>8</v>
      </c>
      <c r="B164" s="30">
        <v>302</v>
      </c>
      <c r="C164" s="30">
        <v>140</v>
      </c>
      <c r="D164" s="30">
        <v>3449</v>
      </c>
      <c r="E164" s="30">
        <v>10.5</v>
      </c>
    </row>
    <row r="165" spans="1:5">
      <c r="A165" s="30">
        <v>4</v>
      </c>
      <c r="B165" s="30">
        <v>108</v>
      </c>
      <c r="C165" s="30">
        <v>75</v>
      </c>
      <c r="D165" s="30">
        <v>2265</v>
      </c>
      <c r="E165" s="30">
        <v>15.2</v>
      </c>
    </row>
    <row r="166" spans="1:5">
      <c r="A166" s="30">
        <v>8</v>
      </c>
      <c r="B166" s="30">
        <v>350</v>
      </c>
      <c r="C166" s="30">
        <v>180</v>
      </c>
      <c r="D166" s="30">
        <v>4380</v>
      </c>
      <c r="E166" s="30">
        <v>12.1</v>
      </c>
    </row>
    <row r="167" spans="1:5">
      <c r="A167" s="30">
        <v>4</v>
      </c>
      <c r="B167" s="30">
        <v>135</v>
      </c>
      <c r="C167" s="30">
        <v>84</v>
      </c>
      <c r="D167" s="30">
        <v>2295</v>
      </c>
      <c r="E167" s="30">
        <v>11.6</v>
      </c>
    </row>
    <row r="168" spans="1:5">
      <c r="A168" s="30">
        <v>4</v>
      </c>
      <c r="B168" s="30">
        <v>107</v>
      </c>
      <c r="C168" s="30">
        <v>75</v>
      </c>
      <c r="D168" s="30">
        <v>2205</v>
      </c>
      <c r="E168" s="30">
        <v>14.5</v>
      </c>
    </row>
    <row r="169" spans="1:5">
      <c r="A169" s="30">
        <v>4</v>
      </c>
      <c r="B169" s="30">
        <v>119</v>
      </c>
      <c r="C169" s="30">
        <v>97</v>
      </c>
      <c r="D169" s="30">
        <v>2300</v>
      </c>
      <c r="E169" s="30">
        <v>14.7</v>
      </c>
    </row>
    <row r="170" spans="1:5">
      <c r="A170" s="30">
        <v>8</v>
      </c>
      <c r="B170" s="30">
        <v>302</v>
      </c>
      <c r="C170" s="30">
        <v>137</v>
      </c>
      <c r="D170" s="30">
        <v>4042</v>
      </c>
      <c r="E170" s="30">
        <v>14.5</v>
      </c>
    </row>
    <row r="171" spans="1:5">
      <c r="A171" s="30">
        <v>4</v>
      </c>
      <c r="B171" s="30">
        <v>101</v>
      </c>
      <c r="C171" s="30">
        <v>83</v>
      </c>
      <c r="D171" s="30">
        <v>2202</v>
      </c>
      <c r="E171" s="30">
        <v>15.3</v>
      </c>
    </row>
    <row r="172" spans="1:5">
      <c r="A172" s="30">
        <v>4</v>
      </c>
      <c r="B172" s="30">
        <v>141</v>
      </c>
      <c r="C172" s="30">
        <v>71</v>
      </c>
      <c r="D172" s="30">
        <v>3190</v>
      </c>
      <c r="E172" s="30">
        <v>24.8</v>
      </c>
    </row>
    <row r="173" spans="1:5">
      <c r="A173" s="30">
        <v>4</v>
      </c>
      <c r="B173" s="30">
        <v>105</v>
      </c>
      <c r="C173" s="30">
        <v>63</v>
      </c>
      <c r="D173" s="30">
        <v>2125</v>
      </c>
      <c r="E173" s="30">
        <v>14.7</v>
      </c>
    </row>
    <row r="174" spans="1:5">
      <c r="A174" s="30">
        <v>8</v>
      </c>
      <c r="B174" s="30">
        <v>304</v>
      </c>
      <c r="C174" s="30">
        <v>120</v>
      </c>
      <c r="D174" s="30">
        <v>3962</v>
      </c>
      <c r="E174" s="30">
        <v>13.9</v>
      </c>
    </row>
    <row r="175" spans="1:5">
      <c r="A175" s="30">
        <v>8</v>
      </c>
      <c r="B175" s="30">
        <v>302</v>
      </c>
      <c r="C175" s="30">
        <v>139</v>
      </c>
      <c r="D175" s="30">
        <v>3570</v>
      </c>
      <c r="E175" s="30">
        <v>12.8</v>
      </c>
    </row>
    <row r="176" spans="1:5">
      <c r="A176" s="30">
        <v>4</v>
      </c>
      <c r="B176" s="30">
        <v>105</v>
      </c>
      <c r="C176" s="30">
        <v>74</v>
      </c>
      <c r="D176" s="30">
        <v>2190</v>
      </c>
      <c r="E176" s="30">
        <v>14.2</v>
      </c>
    </row>
    <row r="177" spans="1:5">
      <c r="A177" s="30">
        <v>8</v>
      </c>
      <c r="B177" s="30">
        <v>262</v>
      </c>
      <c r="C177" s="30">
        <v>110</v>
      </c>
      <c r="D177" s="30">
        <v>3221</v>
      </c>
      <c r="E177" s="30">
        <v>13.5</v>
      </c>
    </row>
    <row r="178" spans="1:5">
      <c r="A178" s="30">
        <v>4</v>
      </c>
      <c r="B178" s="30">
        <v>105</v>
      </c>
      <c r="C178" s="30">
        <v>70</v>
      </c>
      <c r="D178" s="30">
        <v>2150</v>
      </c>
      <c r="E178" s="30">
        <v>14.9</v>
      </c>
    </row>
    <row r="179" spans="1:5">
      <c r="A179" s="30">
        <v>4</v>
      </c>
      <c r="B179" s="30">
        <v>134</v>
      </c>
      <c r="C179" s="30">
        <v>96</v>
      </c>
      <c r="D179" s="30">
        <v>2702</v>
      </c>
      <c r="E179" s="30">
        <v>13.5</v>
      </c>
    </row>
    <row r="180" spans="1:5">
      <c r="A180" s="30">
        <v>6</v>
      </c>
      <c r="B180" s="30">
        <v>225</v>
      </c>
      <c r="C180" s="30">
        <v>105</v>
      </c>
      <c r="D180" s="30">
        <v>3121</v>
      </c>
      <c r="E180" s="30">
        <v>16.5</v>
      </c>
    </row>
    <row r="181" spans="1:5">
      <c r="A181" s="30">
        <v>8</v>
      </c>
      <c r="B181" s="30">
        <v>400</v>
      </c>
      <c r="C181" s="30">
        <v>230</v>
      </c>
      <c r="D181" s="30">
        <v>4278</v>
      </c>
      <c r="E181" s="30">
        <v>9.5</v>
      </c>
    </row>
    <row r="182" spans="1:5">
      <c r="A182" s="30">
        <v>4</v>
      </c>
      <c r="B182" s="30">
        <v>134</v>
      </c>
      <c r="C182" s="30">
        <v>90</v>
      </c>
      <c r="D182" s="30">
        <v>2711</v>
      </c>
      <c r="E182" s="30">
        <v>15.5</v>
      </c>
    </row>
    <row r="183" spans="1:5">
      <c r="A183" s="30">
        <v>6</v>
      </c>
      <c r="B183" s="30">
        <v>231</v>
      </c>
      <c r="C183" s="30">
        <v>110</v>
      </c>
      <c r="D183" s="30">
        <v>3415</v>
      </c>
      <c r="E183" s="30">
        <v>15.8</v>
      </c>
    </row>
    <row r="184" spans="1:5">
      <c r="A184" s="30">
        <v>6</v>
      </c>
      <c r="B184" s="30">
        <v>200</v>
      </c>
      <c r="C184" s="30">
        <v>85</v>
      </c>
      <c r="D184" s="30">
        <v>3070</v>
      </c>
      <c r="E184" s="30">
        <v>16.7</v>
      </c>
    </row>
    <row r="185" spans="1:5">
      <c r="A185" s="30">
        <v>4</v>
      </c>
      <c r="B185" s="30">
        <v>91</v>
      </c>
      <c r="C185" s="30">
        <v>67</v>
      </c>
      <c r="D185" s="30">
        <v>1965</v>
      </c>
      <c r="E185" s="30">
        <v>15.7</v>
      </c>
    </row>
    <row r="186" spans="1:5">
      <c r="A186" s="30">
        <v>6</v>
      </c>
      <c r="B186" s="30">
        <v>225</v>
      </c>
      <c r="C186" s="30">
        <v>95</v>
      </c>
      <c r="D186" s="30">
        <v>3264</v>
      </c>
      <c r="E186" s="30">
        <v>16</v>
      </c>
    </row>
    <row r="187" spans="1:5">
      <c r="A187" s="30">
        <v>6</v>
      </c>
      <c r="B187" s="30">
        <v>199</v>
      </c>
      <c r="C187" s="30">
        <v>97</v>
      </c>
      <c r="D187" s="30">
        <v>2774</v>
      </c>
      <c r="E187" s="30">
        <v>15.5</v>
      </c>
    </row>
    <row r="188" spans="1:5">
      <c r="A188" s="30">
        <v>8</v>
      </c>
      <c r="B188" s="30">
        <v>400</v>
      </c>
      <c r="C188" s="30">
        <v>180</v>
      </c>
      <c r="D188" s="30">
        <v>4220</v>
      </c>
      <c r="E188" s="30">
        <v>11.1</v>
      </c>
    </row>
    <row r="189" spans="1:5">
      <c r="A189" s="30">
        <v>8</v>
      </c>
      <c r="B189" s="30">
        <v>307</v>
      </c>
      <c r="C189" s="30">
        <v>200</v>
      </c>
      <c r="D189" s="30">
        <v>4376</v>
      </c>
      <c r="E189" s="30">
        <v>15</v>
      </c>
    </row>
    <row r="190" spans="1:5">
      <c r="A190" s="30">
        <v>6</v>
      </c>
      <c r="B190" s="30">
        <v>225</v>
      </c>
      <c r="C190" s="30">
        <v>95</v>
      </c>
      <c r="D190" s="30">
        <v>3785</v>
      </c>
      <c r="E190" s="30">
        <v>19</v>
      </c>
    </row>
    <row r="191" spans="1:5">
      <c r="A191" s="30">
        <v>4</v>
      </c>
      <c r="B191" s="30">
        <v>151</v>
      </c>
      <c r="C191" s="30">
        <v>90</v>
      </c>
      <c r="D191" s="30">
        <v>2735</v>
      </c>
      <c r="E191" s="30">
        <v>18</v>
      </c>
    </row>
    <row r="192" spans="1:5">
      <c r="A192" s="30">
        <v>6</v>
      </c>
      <c r="B192" s="30">
        <v>198</v>
      </c>
      <c r="C192" s="30">
        <v>95</v>
      </c>
      <c r="D192" s="30">
        <v>3102</v>
      </c>
      <c r="E192" s="30">
        <v>16.5</v>
      </c>
    </row>
    <row r="193" spans="1:5">
      <c r="A193" s="30">
        <v>4</v>
      </c>
      <c r="B193" s="30">
        <v>97</v>
      </c>
      <c r="C193" s="30">
        <v>78</v>
      </c>
      <c r="D193" s="30">
        <v>2188</v>
      </c>
      <c r="E193" s="30">
        <v>15.8</v>
      </c>
    </row>
    <row r="194" spans="1:5">
      <c r="A194" s="30">
        <v>8</v>
      </c>
      <c r="B194" s="30">
        <v>455</v>
      </c>
      <c r="C194" s="30">
        <v>225</v>
      </c>
      <c r="D194" s="30">
        <v>4951</v>
      </c>
      <c r="E194" s="30">
        <v>11</v>
      </c>
    </row>
    <row r="195" spans="1:5">
      <c r="A195" s="30">
        <v>4</v>
      </c>
      <c r="B195" s="30">
        <v>108</v>
      </c>
      <c r="C195" s="30">
        <v>94</v>
      </c>
      <c r="D195" s="30">
        <v>2379</v>
      </c>
      <c r="E195" s="30">
        <v>16.5</v>
      </c>
    </row>
    <row r="196" spans="1:5">
      <c r="A196" s="30">
        <v>4</v>
      </c>
      <c r="B196" s="30">
        <v>140</v>
      </c>
      <c r="C196" s="30">
        <v>72</v>
      </c>
      <c r="D196" s="30">
        <v>2408</v>
      </c>
      <c r="E196" s="30">
        <v>19</v>
      </c>
    </row>
    <row r="197" spans="1:5">
      <c r="A197" s="30">
        <v>6</v>
      </c>
      <c r="B197" s="30">
        <v>250</v>
      </c>
      <c r="C197" s="30">
        <v>72</v>
      </c>
      <c r="D197" s="30">
        <v>3158</v>
      </c>
      <c r="E197" s="30">
        <v>19.5</v>
      </c>
    </row>
    <row r="198" spans="1:5">
      <c r="A198" s="30">
        <v>4</v>
      </c>
      <c r="B198" s="30">
        <v>85</v>
      </c>
      <c r="C198" s="30">
        <v>52</v>
      </c>
      <c r="D198" s="30">
        <v>2035</v>
      </c>
      <c r="E198" s="30">
        <v>22.2</v>
      </c>
    </row>
    <row r="199" spans="1:5">
      <c r="A199" s="30">
        <v>4</v>
      </c>
      <c r="B199" s="30">
        <v>151</v>
      </c>
      <c r="C199" s="30">
        <v>90</v>
      </c>
      <c r="D199" s="30">
        <v>3003</v>
      </c>
      <c r="E199" s="30">
        <v>20.100000000000001</v>
      </c>
    </row>
    <row r="200" spans="1:5">
      <c r="A200" s="30">
        <v>8</v>
      </c>
      <c r="B200" s="30">
        <v>350</v>
      </c>
      <c r="C200" s="30">
        <v>170</v>
      </c>
      <c r="D200" s="30">
        <v>4165</v>
      </c>
      <c r="E200" s="30">
        <v>11.4</v>
      </c>
    </row>
    <row r="201" spans="1:5">
      <c r="A201" s="30">
        <v>8</v>
      </c>
      <c r="B201" s="30">
        <v>302</v>
      </c>
      <c r="C201" s="30">
        <v>140</v>
      </c>
      <c r="D201" s="30">
        <v>4141</v>
      </c>
      <c r="E201" s="30">
        <v>14</v>
      </c>
    </row>
    <row r="202" spans="1:5">
      <c r="A202" s="30">
        <v>4</v>
      </c>
      <c r="B202" s="30">
        <v>85</v>
      </c>
      <c r="C202" s="30">
        <v>70</v>
      </c>
      <c r="D202" s="30">
        <v>1990</v>
      </c>
      <c r="E202" s="30">
        <v>17</v>
      </c>
    </row>
    <row r="203" spans="1:5">
      <c r="A203" s="30">
        <v>5</v>
      </c>
      <c r="B203" s="30">
        <v>121</v>
      </c>
      <c r="C203" s="30">
        <v>67</v>
      </c>
      <c r="D203" s="30">
        <v>2950</v>
      </c>
      <c r="E203" s="30">
        <v>19.899999999999999</v>
      </c>
    </row>
    <row r="204" spans="1:5">
      <c r="A204" s="30">
        <v>8</v>
      </c>
      <c r="B204" s="30">
        <v>318</v>
      </c>
      <c r="C204" s="30">
        <v>150</v>
      </c>
      <c r="D204" s="30">
        <v>4135</v>
      </c>
      <c r="E204" s="30">
        <v>13.5</v>
      </c>
    </row>
    <row r="205" spans="1:5">
      <c r="A205" s="30">
        <v>4</v>
      </c>
      <c r="B205" s="30">
        <v>98</v>
      </c>
      <c r="C205" s="30">
        <v>76</v>
      </c>
      <c r="D205" s="30">
        <v>2144</v>
      </c>
      <c r="E205" s="30">
        <v>14.7</v>
      </c>
    </row>
    <row r="206" spans="1:5">
      <c r="A206" s="30">
        <v>8</v>
      </c>
      <c r="B206" s="30">
        <v>351</v>
      </c>
      <c r="C206" s="30">
        <v>158</v>
      </c>
      <c r="D206" s="30">
        <v>4363</v>
      </c>
      <c r="E206" s="30">
        <v>13</v>
      </c>
    </row>
    <row r="207" spans="1:5">
      <c r="A207" s="30">
        <v>6</v>
      </c>
      <c r="B207" s="30">
        <v>250</v>
      </c>
      <c r="C207" s="30">
        <v>100</v>
      </c>
      <c r="D207" s="30">
        <v>3781</v>
      </c>
      <c r="E207" s="30">
        <v>17</v>
      </c>
    </row>
    <row r="208" spans="1:5">
      <c r="A208" s="30">
        <v>4</v>
      </c>
      <c r="B208" s="30">
        <v>151</v>
      </c>
      <c r="C208" s="30">
        <v>90</v>
      </c>
      <c r="D208" s="30">
        <v>2950</v>
      </c>
      <c r="E208" s="30">
        <v>17.3</v>
      </c>
    </row>
    <row r="209" spans="1:5">
      <c r="A209" s="30">
        <v>4</v>
      </c>
      <c r="B209" s="30">
        <v>98</v>
      </c>
      <c r="C209" s="30">
        <v>66</v>
      </c>
      <c r="D209" s="30">
        <v>1800</v>
      </c>
      <c r="E209" s="30">
        <v>14.4</v>
      </c>
    </row>
    <row r="210" spans="1:5">
      <c r="A210" s="30">
        <v>4</v>
      </c>
      <c r="B210" s="30">
        <v>151</v>
      </c>
      <c r="C210" s="30">
        <v>90</v>
      </c>
      <c r="D210" s="30">
        <v>2670</v>
      </c>
      <c r="E210" s="30">
        <v>16</v>
      </c>
    </row>
    <row r="211" spans="1:5">
      <c r="A211" s="30">
        <v>4</v>
      </c>
      <c r="B211" s="30">
        <v>151</v>
      </c>
      <c r="C211" s="30">
        <v>85</v>
      </c>
      <c r="D211" s="30">
        <v>2855</v>
      </c>
      <c r="E211" s="30">
        <v>17.600000000000001</v>
      </c>
    </row>
    <row r="212" spans="1:5">
      <c r="A212" s="30">
        <v>4</v>
      </c>
      <c r="B212" s="30">
        <v>156</v>
      </c>
      <c r="C212" s="30">
        <v>105</v>
      </c>
      <c r="D212" s="30">
        <v>2800</v>
      </c>
      <c r="E212" s="30">
        <v>14.4</v>
      </c>
    </row>
    <row r="213" spans="1:5">
      <c r="A213" s="30">
        <v>4</v>
      </c>
      <c r="B213" s="30">
        <v>89</v>
      </c>
      <c r="C213" s="30">
        <v>62</v>
      </c>
      <c r="D213" s="30">
        <v>2050</v>
      </c>
      <c r="E213" s="30">
        <v>17.3</v>
      </c>
    </row>
    <row r="214" spans="1:5">
      <c r="A214" s="30">
        <v>6</v>
      </c>
      <c r="B214" s="30">
        <v>200</v>
      </c>
      <c r="C214" s="30">
        <v>85</v>
      </c>
      <c r="D214" s="30">
        <v>2965</v>
      </c>
      <c r="E214" s="30">
        <v>15.8</v>
      </c>
    </row>
    <row r="215" spans="1:5">
      <c r="A215" s="30">
        <v>8</v>
      </c>
      <c r="B215" s="30">
        <v>400</v>
      </c>
      <c r="C215" s="30">
        <v>170</v>
      </c>
      <c r="D215" s="30">
        <v>4746</v>
      </c>
      <c r="E215" s="30">
        <v>12</v>
      </c>
    </row>
    <row r="216" spans="1:5">
      <c r="A216" s="30">
        <v>4</v>
      </c>
      <c r="B216" s="30">
        <v>116</v>
      </c>
      <c r="C216" s="30">
        <v>90</v>
      </c>
      <c r="D216" s="30">
        <v>2123</v>
      </c>
      <c r="E216" s="30">
        <v>14</v>
      </c>
    </row>
    <row r="217" spans="1:5">
      <c r="A217" s="30">
        <v>5</v>
      </c>
      <c r="B217" s="30">
        <v>131</v>
      </c>
      <c r="C217" s="30">
        <v>103</v>
      </c>
      <c r="D217" s="30">
        <v>2830</v>
      </c>
      <c r="E217" s="30">
        <v>15.9</v>
      </c>
    </row>
    <row r="218" spans="1:5">
      <c r="A218" s="30">
        <v>4</v>
      </c>
      <c r="B218" s="30">
        <v>71</v>
      </c>
      <c r="C218" s="30">
        <v>65</v>
      </c>
      <c r="D218" s="30">
        <v>1773</v>
      </c>
      <c r="E218" s="30">
        <v>19</v>
      </c>
    </row>
    <row r="219" spans="1:5">
      <c r="A219" s="30">
        <v>4</v>
      </c>
      <c r="B219" s="30">
        <v>119</v>
      </c>
      <c r="C219" s="30">
        <v>100</v>
      </c>
      <c r="D219" s="30">
        <v>2615</v>
      </c>
      <c r="E219" s="30">
        <v>14.8</v>
      </c>
    </row>
    <row r="220" spans="1:5">
      <c r="A220" s="30">
        <v>8</v>
      </c>
      <c r="B220" s="30">
        <v>350</v>
      </c>
      <c r="C220" s="30">
        <v>145</v>
      </c>
      <c r="D220" s="30">
        <v>4440</v>
      </c>
      <c r="E220" s="30">
        <v>14</v>
      </c>
    </row>
    <row r="221" spans="1:5">
      <c r="A221" s="30">
        <v>4</v>
      </c>
      <c r="B221" s="30">
        <v>105</v>
      </c>
      <c r="C221" s="30">
        <v>63</v>
      </c>
      <c r="D221" s="30">
        <v>2215</v>
      </c>
      <c r="E221" s="30">
        <v>14.9</v>
      </c>
    </row>
    <row r="222" spans="1:5">
      <c r="A222" s="30">
        <v>6</v>
      </c>
      <c r="B222" s="30">
        <v>225</v>
      </c>
      <c r="C222" s="30">
        <v>100</v>
      </c>
      <c r="D222" s="30">
        <v>3651</v>
      </c>
      <c r="E222" s="30">
        <v>17.7</v>
      </c>
    </row>
    <row r="223" spans="1:5">
      <c r="A223" s="30">
        <v>6</v>
      </c>
      <c r="B223" s="30">
        <v>232</v>
      </c>
      <c r="C223" s="30">
        <v>100</v>
      </c>
      <c r="D223" s="30">
        <v>2789</v>
      </c>
      <c r="E223" s="30">
        <v>15</v>
      </c>
    </row>
    <row r="224" spans="1:5">
      <c r="A224" s="30">
        <v>8</v>
      </c>
      <c r="B224" s="30">
        <v>455</v>
      </c>
      <c r="C224" s="30">
        <v>225</v>
      </c>
      <c r="D224" s="30">
        <v>4425</v>
      </c>
      <c r="E224" s="30">
        <v>10</v>
      </c>
    </row>
    <row r="225" spans="1:5">
      <c r="A225" s="30">
        <v>6</v>
      </c>
      <c r="B225" s="30">
        <v>173</v>
      </c>
      <c r="C225" s="30">
        <v>115</v>
      </c>
      <c r="D225" s="30">
        <v>2595</v>
      </c>
      <c r="E225" s="30">
        <v>11.3</v>
      </c>
    </row>
    <row r="226" spans="1:5">
      <c r="A226" s="30">
        <v>4</v>
      </c>
      <c r="B226" s="30">
        <v>130</v>
      </c>
      <c r="C226" s="30">
        <v>102</v>
      </c>
      <c r="D226" s="30">
        <v>3150</v>
      </c>
      <c r="E226" s="30">
        <v>15.7</v>
      </c>
    </row>
    <row r="227" spans="1:5">
      <c r="A227" s="30">
        <v>4</v>
      </c>
      <c r="B227" s="30">
        <v>135</v>
      </c>
      <c r="C227" s="30">
        <v>84</v>
      </c>
      <c r="D227" s="30">
        <v>2525</v>
      </c>
      <c r="E227" s="30">
        <v>16</v>
      </c>
    </row>
    <row r="228" spans="1:5">
      <c r="A228" s="30">
        <v>4</v>
      </c>
      <c r="B228" s="30">
        <v>122</v>
      </c>
      <c r="C228" s="30">
        <v>80</v>
      </c>
      <c r="D228" s="30">
        <v>2451</v>
      </c>
      <c r="E228" s="30">
        <v>16.5</v>
      </c>
    </row>
    <row r="229" spans="1:5">
      <c r="A229" s="30">
        <v>4</v>
      </c>
      <c r="B229" s="30">
        <v>86</v>
      </c>
      <c r="C229" s="30">
        <v>64</v>
      </c>
      <c r="D229" s="30">
        <v>1875</v>
      </c>
      <c r="E229" s="30">
        <v>16.399999999999999</v>
      </c>
    </row>
    <row r="230" spans="1:5">
      <c r="A230" s="30">
        <v>3</v>
      </c>
      <c r="B230" s="30">
        <v>70</v>
      </c>
      <c r="C230" s="30">
        <v>97</v>
      </c>
      <c r="D230" s="30">
        <v>2330</v>
      </c>
      <c r="E230" s="30">
        <v>13.5</v>
      </c>
    </row>
    <row r="231" spans="1:5">
      <c r="A231" s="30">
        <v>4</v>
      </c>
      <c r="B231" s="30">
        <v>89</v>
      </c>
      <c r="C231" s="30">
        <v>62</v>
      </c>
      <c r="D231" s="30">
        <v>1845</v>
      </c>
      <c r="E231" s="30">
        <v>15.3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1"/>
  <sheetViews>
    <sheetView zoomScaleNormal="100" workbookViewId="0">
      <pane ySplit="1" topLeftCell="A2" activePane="bottomLeft" state="frozen"/>
      <selection pane="bottomLeft" activeCell="R37" sqref="R37"/>
    </sheetView>
  </sheetViews>
  <sheetFormatPr baseColWidth="10" defaultColWidth="11.5" defaultRowHeight="12.75"/>
  <cols>
    <col min="1" max="1" width="6.5" style="30" customWidth="1"/>
    <col min="2" max="2" width="7" style="30" customWidth="1"/>
    <col min="3" max="3" width="8.83203125" style="30" customWidth="1"/>
    <col min="4" max="4" width="7.5" style="30" customWidth="1"/>
    <col min="5" max="5" width="8.5" style="30" customWidth="1"/>
    <col min="6" max="6" width="9.5" style="30" customWidth="1"/>
    <col min="7" max="8" width="8.5" style="30" customWidth="1"/>
    <col min="9" max="9" width="5.6640625" style="30" customWidth="1"/>
    <col min="10" max="10" width="21" style="30" customWidth="1"/>
    <col min="11" max="11" width="12.33203125" style="30" bestFit="1" customWidth="1"/>
    <col min="12" max="12" width="12.83203125" style="30" bestFit="1" customWidth="1"/>
    <col min="13" max="13" width="14.33203125" style="30" customWidth="1"/>
    <col min="14" max="14" width="14" style="30" bestFit="1" customWidth="1"/>
    <col min="15" max="16384" width="11.5" style="30"/>
  </cols>
  <sheetData>
    <row r="1" spans="1:14">
      <c r="A1" s="27" t="s">
        <v>14</v>
      </c>
      <c r="B1" s="28" t="s">
        <v>0</v>
      </c>
      <c r="C1" s="28" t="s">
        <v>4</v>
      </c>
      <c r="D1" s="28" t="s">
        <v>1</v>
      </c>
      <c r="E1" s="28" t="s">
        <v>2</v>
      </c>
      <c r="F1" s="29" t="s">
        <v>3</v>
      </c>
      <c r="G1" s="77" t="s">
        <v>69</v>
      </c>
      <c r="H1" s="78" t="s">
        <v>32</v>
      </c>
      <c r="J1" s="31" t="s">
        <v>38</v>
      </c>
    </row>
    <row r="2" spans="1:14">
      <c r="A2" s="30">
        <v>1</v>
      </c>
      <c r="B2" s="30">
        <v>8</v>
      </c>
      <c r="C2" s="30">
        <v>302</v>
      </c>
      <c r="D2" s="30">
        <v>140</v>
      </c>
      <c r="E2" s="30">
        <v>4638</v>
      </c>
      <c r="F2" s="30">
        <v>16</v>
      </c>
      <c r="G2" s="30">
        <f t="array" ref="G2">MMULT(A2:E2,$N$16:$N$20)</f>
        <v>16.179009851258122</v>
      </c>
      <c r="H2" s="30">
        <f>F2-G2</f>
        <v>-0.17900985125812241</v>
      </c>
      <c r="J2" s="30">
        <f t="array" ref="J2:N6">MMULT(TRANSPOSE(A2:E231),A2:E231)</f>
        <v>230</v>
      </c>
      <c r="K2" s="30">
        <v>1279</v>
      </c>
      <c r="L2" s="30">
        <v>45968.5</v>
      </c>
      <c r="M2" s="30">
        <v>24582</v>
      </c>
      <c r="N2" s="30">
        <v>695399</v>
      </c>
    </row>
    <row r="3" spans="1:14">
      <c r="A3" s="30">
        <v>1</v>
      </c>
      <c r="B3" s="30">
        <v>4</v>
      </c>
      <c r="C3" s="30">
        <v>79</v>
      </c>
      <c r="D3" s="30">
        <v>67</v>
      </c>
      <c r="E3" s="30">
        <v>2000</v>
      </c>
      <c r="F3" s="30">
        <v>16</v>
      </c>
      <c r="G3" s="30">
        <f t="array" ref="G3">MMULT(A3:E3,$N$16:$N$20)</f>
        <v>16.54906761733632</v>
      </c>
      <c r="H3" s="30">
        <f t="shared" ref="H3:H66" si="0">F3-G3</f>
        <v>-0.54906761733631981</v>
      </c>
      <c r="J3" s="30">
        <v>1279</v>
      </c>
      <c r="K3" s="30">
        <v>7799</v>
      </c>
      <c r="L3" s="30">
        <v>295320</v>
      </c>
      <c r="M3" s="30">
        <v>149813</v>
      </c>
      <c r="N3" s="30">
        <v>4172078</v>
      </c>
    </row>
    <row r="4" spans="1:14">
      <c r="A4" s="30">
        <v>1</v>
      </c>
      <c r="B4" s="30">
        <v>4</v>
      </c>
      <c r="C4" s="30">
        <v>98</v>
      </c>
      <c r="D4" s="30">
        <v>68</v>
      </c>
      <c r="E4" s="30">
        <v>2135</v>
      </c>
      <c r="F4" s="30">
        <v>16.600000000000001</v>
      </c>
      <c r="G4" s="30">
        <f t="array" ref="G4">MMULT(A4:E4,$N$16:$N$20)</f>
        <v>16.744672720066397</v>
      </c>
      <c r="H4" s="30">
        <f t="shared" si="0"/>
        <v>-0.14467272006639575</v>
      </c>
      <c r="J4" s="30">
        <v>45968.5</v>
      </c>
      <c r="K4" s="30">
        <v>295320</v>
      </c>
      <c r="L4" s="30">
        <v>11724167.25</v>
      </c>
      <c r="M4" s="30">
        <v>5763855</v>
      </c>
      <c r="N4" s="30">
        <v>158092622</v>
      </c>
    </row>
    <row r="5" spans="1:14">
      <c r="A5" s="30">
        <v>1</v>
      </c>
      <c r="B5" s="30">
        <v>4</v>
      </c>
      <c r="C5" s="30">
        <v>116</v>
      </c>
      <c r="D5" s="30">
        <v>81</v>
      </c>
      <c r="E5" s="30">
        <v>2220</v>
      </c>
      <c r="F5" s="30">
        <v>16.899999999999999</v>
      </c>
      <c r="G5" s="30">
        <f t="array" ref="G5">MMULT(A5:E5,$N$16:$N$20)</f>
        <v>15.874178202138204</v>
      </c>
      <c r="H5" s="30">
        <f t="shared" si="0"/>
        <v>1.0258217978617949</v>
      </c>
      <c r="J5" s="30">
        <v>24582</v>
      </c>
      <c r="K5" s="30">
        <v>149813</v>
      </c>
      <c r="L5" s="30">
        <v>5763855</v>
      </c>
      <c r="M5" s="30">
        <v>2974612</v>
      </c>
      <c r="N5" s="30">
        <v>80879078</v>
      </c>
    </row>
    <row r="6" spans="1:14">
      <c r="A6" s="30">
        <v>1</v>
      </c>
      <c r="B6" s="30">
        <v>4</v>
      </c>
      <c r="C6" s="30">
        <v>120</v>
      </c>
      <c r="D6" s="30">
        <v>97</v>
      </c>
      <c r="E6" s="30">
        <v>2489</v>
      </c>
      <c r="F6" s="30">
        <v>15</v>
      </c>
      <c r="G6" s="30">
        <f t="array" ref="G6">MMULT(A6:E6,$N$16:$N$20)</f>
        <v>15.362679300014289</v>
      </c>
      <c r="H6" s="30">
        <f t="shared" si="0"/>
        <v>-0.36267930001428894</v>
      </c>
      <c r="J6" s="30">
        <v>695399</v>
      </c>
      <c r="K6" s="30">
        <v>4172078</v>
      </c>
      <c r="L6" s="30">
        <v>158092622</v>
      </c>
      <c r="M6" s="30">
        <v>80879078</v>
      </c>
      <c r="N6" s="30">
        <v>2269457141</v>
      </c>
    </row>
    <row r="7" spans="1:14">
      <c r="A7" s="30">
        <v>1</v>
      </c>
      <c r="B7" s="30">
        <v>8</v>
      </c>
      <c r="C7" s="30">
        <v>302</v>
      </c>
      <c r="D7" s="30">
        <v>140</v>
      </c>
      <c r="E7" s="30">
        <v>4294</v>
      </c>
      <c r="F7" s="30">
        <v>16</v>
      </c>
      <c r="G7" s="30">
        <f t="array" ref="G7">MMULT(A7:E7,$N$16:$N$20)</f>
        <v>15.216381264325697</v>
      </c>
      <c r="H7" s="30">
        <f t="shared" si="0"/>
        <v>0.78361873567430251</v>
      </c>
    </row>
    <row r="8" spans="1:14">
      <c r="A8" s="30">
        <v>1</v>
      </c>
      <c r="B8" s="30">
        <v>4</v>
      </c>
      <c r="C8" s="30">
        <v>120</v>
      </c>
      <c r="D8" s="30">
        <v>79</v>
      </c>
      <c r="E8" s="30">
        <v>2625</v>
      </c>
      <c r="F8" s="30">
        <v>18.600000000000001</v>
      </c>
      <c r="G8" s="30">
        <f t="array" ref="G8">MMULT(A8:E8,$N$16:$N$20)</f>
        <v>17.14077979656431</v>
      </c>
      <c r="H8" s="30">
        <f t="shared" si="0"/>
        <v>1.4592202034356916</v>
      </c>
      <c r="J8" s="32" t="s">
        <v>39</v>
      </c>
    </row>
    <row r="9" spans="1:14">
      <c r="A9" s="30">
        <v>1</v>
      </c>
      <c r="B9" s="30">
        <v>4</v>
      </c>
      <c r="C9" s="30">
        <v>120</v>
      </c>
      <c r="D9" s="30">
        <v>88</v>
      </c>
      <c r="E9" s="30">
        <v>2957</v>
      </c>
      <c r="F9" s="30">
        <v>17</v>
      </c>
      <c r="G9" s="30">
        <f t="array" ref="G9">MMULT(A9:E9,$N$16:$N$20)</f>
        <v>17.371065114489795</v>
      </c>
      <c r="H9" s="30">
        <f t="shared" si="0"/>
        <v>-0.37106511448979518</v>
      </c>
      <c r="J9" s="30">
        <f t="array" ref="J9:N13">MINVERSE(J2:N6)</f>
        <v>0.20857891461973083</v>
      </c>
      <c r="K9" s="30">
        <v>-3.41468260205584E-2</v>
      </c>
      <c r="L9" s="30">
        <v>1.0647036396176854E-3</v>
      </c>
      <c r="M9" s="30">
        <v>-6.2612033236788341E-4</v>
      </c>
      <c r="N9" s="30">
        <v>-5.2992453440028164E-5</v>
      </c>
    </row>
    <row r="10" spans="1:14">
      <c r="A10" s="30">
        <v>1</v>
      </c>
      <c r="B10" s="30">
        <v>6</v>
      </c>
      <c r="C10" s="30">
        <v>258</v>
      </c>
      <c r="D10" s="30">
        <v>95</v>
      </c>
      <c r="E10" s="30">
        <v>3193</v>
      </c>
      <c r="F10" s="30">
        <v>17.8</v>
      </c>
      <c r="G10" s="30">
        <f t="array" ref="G10">MMULT(A10:E10,$N$16:$N$20)</f>
        <v>16.300033427808209</v>
      </c>
      <c r="H10" s="30">
        <f t="shared" si="0"/>
        <v>1.4999665721917914</v>
      </c>
      <c r="J10" s="30">
        <v>-3.4146826020558768E-2</v>
      </c>
      <c r="K10" s="30">
        <v>1.5875746807289738E-2</v>
      </c>
      <c r="L10" s="30">
        <v>-2.3464258006625614E-4</v>
      </c>
      <c r="M10" s="30">
        <v>6.1568248471282819E-5</v>
      </c>
      <c r="N10" s="30">
        <v>-4.5709203262306106E-6</v>
      </c>
    </row>
    <row r="11" spans="1:14">
      <c r="A11" s="30">
        <v>1</v>
      </c>
      <c r="B11" s="30">
        <v>4</v>
      </c>
      <c r="C11" s="30">
        <v>121</v>
      </c>
      <c r="D11" s="30">
        <v>80</v>
      </c>
      <c r="E11" s="30">
        <v>2670</v>
      </c>
      <c r="F11" s="30">
        <v>15</v>
      </c>
      <c r="G11" s="30">
        <f t="array" ref="G11">MMULT(A11:E11,$N$16:$N$20)</f>
        <v>17.183563097503736</v>
      </c>
      <c r="H11" s="30">
        <f t="shared" si="0"/>
        <v>-2.1835630975037361</v>
      </c>
      <c r="J11" s="30">
        <v>1.0647036396176893E-3</v>
      </c>
      <c r="K11" s="30">
        <v>-2.3464258006625568E-4</v>
      </c>
      <c r="L11" s="30">
        <v>7.679906391246235E-6</v>
      </c>
      <c r="M11" s="30">
        <v>-5.6158983419204712E-6</v>
      </c>
      <c r="N11" s="30">
        <v>-2.2973536216221327E-7</v>
      </c>
    </row>
    <row r="12" spans="1:14">
      <c r="A12" s="30">
        <v>1</v>
      </c>
      <c r="B12" s="30">
        <v>4</v>
      </c>
      <c r="C12" s="30">
        <v>85</v>
      </c>
      <c r="D12" s="30">
        <v>70</v>
      </c>
      <c r="E12" s="30">
        <v>1945</v>
      </c>
      <c r="F12" s="30">
        <v>16.8</v>
      </c>
      <c r="G12" s="30">
        <f t="array" ref="G12">MMULT(A12:E12,$N$16:$N$20)</f>
        <v>16.129228342775288</v>
      </c>
      <c r="H12" s="30">
        <f t="shared" si="0"/>
        <v>0.67077165722471221</v>
      </c>
      <c r="J12" s="30">
        <v>-6.2612033236788384E-4</v>
      </c>
      <c r="K12" s="30">
        <v>6.1568248471285787E-5</v>
      </c>
      <c r="L12" s="30">
        <v>-5.6158983419204746E-6</v>
      </c>
      <c r="M12" s="30">
        <v>1.6625432182626252E-5</v>
      </c>
      <c r="N12" s="30">
        <v>-1.2262034361986202E-7</v>
      </c>
    </row>
    <row r="13" spans="1:14">
      <c r="A13" s="30">
        <v>1</v>
      </c>
      <c r="B13" s="30">
        <v>6</v>
      </c>
      <c r="C13" s="30">
        <v>200</v>
      </c>
      <c r="D13" s="30">
        <v>88</v>
      </c>
      <c r="E13" s="30">
        <v>3060</v>
      </c>
      <c r="F13" s="30">
        <v>17.100000000000001</v>
      </c>
      <c r="G13" s="30">
        <f t="array" ref="G13">MMULT(A13:E13,$N$16:$N$20)</f>
        <v>16.79042932223275</v>
      </c>
      <c r="H13" s="30">
        <f t="shared" si="0"/>
        <v>0.30957067776725111</v>
      </c>
      <c r="J13" s="30">
        <v>-5.2992453440027751E-5</v>
      </c>
      <c r="K13" s="30">
        <v>-4.5709203262308597E-6</v>
      </c>
      <c r="L13" s="30">
        <v>-2.2973536216221113E-7</v>
      </c>
      <c r="M13" s="30">
        <v>-1.2262034361985683E-7</v>
      </c>
      <c r="N13" s="30">
        <v>4.5454932593910218E-8</v>
      </c>
    </row>
    <row r="14" spans="1:14">
      <c r="A14" s="30">
        <v>1</v>
      </c>
      <c r="B14" s="30">
        <v>6</v>
      </c>
      <c r="C14" s="30">
        <v>171</v>
      </c>
      <c r="D14" s="30">
        <v>97</v>
      </c>
      <c r="E14" s="30">
        <v>2984</v>
      </c>
      <c r="F14" s="30">
        <v>14.5</v>
      </c>
      <c r="G14" s="30">
        <f t="array" ref="G14">MMULT(A14:E14,$N$16:$N$20)</f>
        <v>16.038538602496477</v>
      </c>
      <c r="H14" s="30">
        <f t="shared" si="0"/>
        <v>-1.5385386024964767</v>
      </c>
    </row>
    <row r="15" spans="1:14">
      <c r="A15" s="30">
        <v>1</v>
      </c>
      <c r="B15" s="30">
        <v>4</v>
      </c>
      <c r="C15" s="30">
        <v>116</v>
      </c>
      <c r="D15" s="30">
        <v>75</v>
      </c>
      <c r="E15" s="30">
        <v>2158</v>
      </c>
      <c r="F15" s="30">
        <v>15.5</v>
      </c>
      <c r="G15" s="30">
        <f t="array" ref="G15">MMULT(A15:E15,$N$16:$N$20)</f>
        <v>16.166523324057742</v>
      </c>
      <c r="H15" s="30">
        <f t="shared" si="0"/>
        <v>-0.66652332405774217</v>
      </c>
      <c r="J15" s="33" t="s">
        <v>40</v>
      </c>
      <c r="N15" s="34" t="s">
        <v>41</v>
      </c>
    </row>
    <row r="16" spans="1:14">
      <c r="A16" s="30">
        <v>1</v>
      </c>
      <c r="B16" s="30">
        <v>6</v>
      </c>
      <c r="C16" s="30">
        <v>173</v>
      </c>
      <c r="D16" s="30">
        <v>110</v>
      </c>
      <c r="E16" s="30">
        <v>2725</v>
      </c>
      <c r="F16" s="30">
        <v>12.6</v>
      </c>
      <c r="G16" s="30">
        <f t="array" ref="G16">MMULT(A16:E16,$N$16:$N$20)</f>
        <v>14.293441009284265</v>
      </c>
      <c r="H16" s="30">
        <f t="shared" si="0"/>
        <v>-1.6934410092842658</v>
      </c>
      <c r="J16" s="30">
        <f t="array" ref="J16:J20">MMULT(TRANSPOSE(A2:E231),F2:F231)</f>
        <v>3523.0000000000014</v>
      </c>
      <c r="M16" s="27" t="s">
        <v>14</v>
      </c>
      <c r="N16" s="30">
        <f t="array" ref="N16:N20">MMULT(J9:N13,J16:J20)</f>
        <v>17.446393871987993</v>
      </c>
    </row>
    <row r="17" spans="1:14">
      <c r="A17" s="30">
        <v>1</v>
      </c>
      <c r="B17" s="30">
        <v>6</v>
      </c>
      <c r="C17" s="30">
        <v>200</v>
      </c>
      <c r="D17" s="30">
        <v>95</v>
      </c>
      <c r="E17" s="30">
        <v>3155</v>
      </c>
      <c r="F17" s="30">
        <v>18.2</v>
      </c>
      <c r="G17" s="30">
        <f t="array" ref="G17">MMULT(A17:E17,$N$16:$N$20)</f>
        <v>16.512789028744649</v>
      </c>
      <c r="H17" s="30">
        <f t="shared" si="0"/>
        <v>1.6872109712553502</v>
      </c>
      <c r="J17" s="30">
        <v>19060.7</v>
      </c>
      <c r="M17" s="28" t="s">
        <v>0</v>
      </c>
      <c r="N17" s="30">
        <v>-0.21436857115580921</v>
      </c>
    </row>
    <row r="18" spans="1:14">
      <c r="A18" s="30">
        <v>1</v>
      </c>
      <c r="B18" s="30">
        <v>4</v>
      </c>
      <c r="C18" s="30">
        <v>97</v>
      </c>
      <c r="D18" s="30">
        <v>78</v>
      </c>
      <c r="E18" s="30">
        <v>1940</v>
      </c>
      <c r="F18" s="30">
        <v>14.5</v>
      </c>
      <c r="G18" s="30">
        <f t="array" ref="G18">MMULT(A18:E18,$N$16:$N$20)</f>
        <v>15.428094668220652</v>
      </c>
      <c r="H18" s="30">
        <f t="shared" si="0"/>
        <v>-0.9280946682206519</v>
      </c>
      <c r="J18" s="30">
        <v>669064.59999999974</v>
      </c>
      <c r="M18" s="28" t="s">
        <v>4</v>
      </c>
      <c r="N18" s="30">
        <v>-5.5015944780256731E-3</v>
      </c>
    </row>
    <row r="19" spans="1:14">
      <c r="A19" s="30">
        <v>1</v>
      </c>
      <c r="B19" s="30">
        <v>6</v>
      </c>
      <c r="C19" s="30">
        <v>250</v>
      </c>
      <c r="D19" s="30">
        <v>100</v>
      </c>
      <c r="E19" s="30">
        <v>3329</v>
      </c>
      <c r="F19" s="30">
        <v>15.5</v>
      </c>
      <c r="G19" s="30">
        <f t="array" ref="G19">MMULT(A19:E19,$N$16:$N$20)</f>
        <v>16.336418497240068</v>
      </c>
      <c r="H19" s="30">
        <f t="shared" si="0"/>
        <v>-0.83641849724006789</v>
      </c>
      <c r="J19" s="30">
        <v>360418.8000000001</v>
      </c>
      <c r="M19" s="28" t="s">
        <v>1</v>
      </c>
      <c r="N19" s="30">
        <v>-7.7640355780102865E-2</v>
      </c>
    </row>
    <row r="20" spans="1:14">
      <c r="A20" s="30">
        <v>1</v>
      </c>
      <c r="B20" s="30">
        <v>4</v>
      </c>
      <c r="C20" s="30">
        <v>122</v>
      </c>
      <c r="D20" s="30">
        <v>86</v>
      </c>
      <c r="E20" s="30">
        <v>2395</v>
      </c>
      <c r="F20" s="30">
        <v>16</v>
      </c>
      <c r="G20" s="30">
        <f t="array" ref="G20">MMULT(A20:E20,$N$16:$N$20)</f>
        <v>15.942676166582253</v>
      </c>
      <c r="H20" s="30">
        <f t="shared" si="0"/>
        <v>5.7323833417747494E-2</v>
      </c>
      <c r="J20" s="30">
        <v>10439310.800000001</v>
      </c>
      <c r="M20" s="28" t="s">
        <v>2</v>
      </c>
      <c r="N20" s="30">
        <v>2.7983389155012417E-3</v>
      </c>
    </row>
    <row r="21" spans="1:14">
      <c r="A21" s="30">
        <v>1</v>
      </c>
      <c r="B21" s="30">
        <v>8</v>
      </c>
      <c r="C21" s="30">
        <v>302</v>
      </c>
      <c r="D21" s="30">
        <v>130</v>
      </c>
      <c r="E21" s="30">
        <v>3870</v>
      </c>
      <c r="F21" s="30">
        <v>15</v>
      </c>
      <c r="G21" s="30">
        <f t="array" ref="G21">MMULT(A21:E21,$N$16:$N$20)</f>
        <v>14.806289121954199</v>
      </c>
      <c r="H21" s="30">
        <f t="shared" si="0"/>
        <v>0.19371087804580078</v>
      </c>
    </row>
    <row r="22" spans="1:14">
      <c r="A22" s="30">
        <v>1</v>
      </c>
      <c r="B22" s="30">
        <v>8</v>
      </c>
      <c r="C22" s="30">
        <v>260</v>
      </c>
      <c r="D22" s="30">
        <v>90</v>
      </c>
      <c r="E22" s="30">
        <v>3420</v>
      </c>
      <c r="F22" s="30">
        <v>22.2</v>
      </c>
      <c r="G22" s="30">
        <f t="array" ref="G22">MMULT(A22:E22,$N$16:$N$20)</f>
        <v>16.883717809259835</v>
      </c>
      <c r="H22" s="30">
        <f t="shared" si="0"/>
        <v>5.3162821907401643</v>
      </c>
      <c r="J22" s="38" t="s">
        <v>42</v>
      </c>
      <c r="K22" s="39">
        <f>DEVSQ(F2:F231)</f>
        <v>1597.8304347826079</v>
      </c>
      <c r="L22" s="39"/>
      <c r="M22" s="39" t="s">
        <v>44</v>
      </c>
      <c r="N22" s="40">
        <f>K22-K23</f>
        <v>963.22471357909239</v>
      </c>
    </row>
    <row r="23" spans="1:14">
      <c r="A23" s="30">
        <v>1</v>
      </c>
      <c r="B23" s="30">
        <v>8</v>
      </c>
      <c r="C23" s="30">
        <v>318</v>
      </c>
      <c r="D23" s="30">
        <v>150</v>
      </c>
      <c r="E23" s="30">
        <v>3755</v>
      </c>
      <c r="F23" s="30">
        <v>14</v>
      </c>
      <c r="G23" s="30">
        <f t="array" ref="G23">MMULT(A23:E23,$N$16:$N$20)</f>
        <v>12.843647519421088</v>
      </c>
      <c r="H23" s="30">
        <f t="shared" si="0"/>
        <v>1.1563524805789118</v>
      </c>
      <c r="J23" s="48" t="s">
        <v>43</v>
      </c>
      <c r="K23" s="30">
        <f>SUMSQ(H2:H231)</f>
        <v>634.60572120351549</v>
      </c>
      <c r="M23" s="30" t="s">
        <v>51</v>
      </c>
      <c r="N23" s="49">
        <f>COUNTA(F2:F231)</f>
        <v>230</v>
      </c>
    </row>
    <row r="24" spans="1:14">
      <c r="A24" s="30">
        <v>1</v>
      </c>
      <c r="B24" s="30">
        <v>4</v>
      </c>
      <c r="C24" s="30">
        <v>97</v>
      </c>
      <c r="D24" s="30">
        <v>75</v>
      </c>
      <c r="E24" s="30">
        <v>2265</v>
      </c>
      <c r="F24" s="30">
        <v>18.2</v>
      </c>
      <c r="G24" s="30">
        <f t="array" ref="G24">MMULT(A24:E24,$N$16:$N$20)</f>
        <v>16.570475883098862</v>
      </c>
      <c r="H24" s="30">
        <f t="shared" si="0"/>
        <v>1.6295241169011376</v>
      </c>
      <c r="J24" s="41" t="s">
        <v>68</v>
      </c>
      <c r="K24" s="42">
        <f>SQRT(K23/L29)</f>
        <v>1.6794254589042124</v>
      </c>
      <c r="L24" s="42"/>
      <c r="M24" s="42" t="s">
        <v>62</v>
      </c>
      <c r="N24" s="43">
        <v>4</v>
      </c>
    </row>
    <row r="25" spans="1:14">
      <c r="A25" s="30">
        <v>1</v>
      </c>
      <c r="B25" s="30">
        <v>4</v>
      </c>
      <c r="C25" s="30">
        <v>122</v>
      </c>
      <c r="D25" s="30">
        <v>85</v>
      </c>
      <c r="E25" s="30">
        <v>2310</v>
      </c>
      <c r="F25" s="30">
        <v>18.5</v>
      </c>
      <c r="G25" s="30">
        <f t="array" ref="G25">MMULT(A25:E25,$N$16:$N$20)</f>
        <v>15.78245771454475</v>
      </c>
      <c r="H25" s="30">
        <f t="shared" si="0"/>
        <v>2.7175422854552505</v>
      </c>
    </row>
    <row r="26" spans="1:14">
      <c r="A26" s="30">
        <v>1</v>
      </c>
      <c r="B26" s="30">
        <v>4</v>
      </c>
      <c r="C26" s="30">
        <v>116</v>
      </c>
      <c r="D26" s="30">
        <v>75</v>
      </c>
      <c r="E26" s="30">
        <v>2246</v>
      </c>
      <c r="F26" s="30">
        <v>14</v>
      </c>
      <c r="G26" s="30">
        <f t="array" ref="G26">MMULT(A26:E26,$N$16:$N$20)</f>
        <v>16.412777148621853</v>
      </c>
      <c r="H26" s="30">
        <f t="shared" si="0"/>
        <v>-2.4127771486218528</v>
      </c>
      <c r="J26" s="83" t="s">
        <v>87</v>
      </c>
      <c r="K26" s="83"/>
      <c r="L26" s="83"/>
      <c r="M26" s="83"/>
    </row>
    <row r="27" spans="1:14">
      <c r="A27" s="30">
        <v>1</v>
      </c>
      <c r="B27" s="30">
        <v>4</v>
      </c>
      <c r="C27" s="30">
        <v>110</v>
      </c>
      <c r="D27" s="30">
        <v>87</v>
      </c>
      <c r="E27" s="30">
        <v>2672</v>
      </c>
      <c r="F27" s="30">
        <v>17.5</v>
      </c>
      <c r="G27" s="30">
        <f t="array" ref="G27">MMULT(A27:E27,$N$16:$N$20)</f>
        <v>16.7061948241323</v>
      </c>
      <c r="H27" s="30">
        <f t="shared" si="0"/>
        <v>0.79380517586769983</v>
      </c>
      <c r="J27" s="35" t="s">
        <v>45</v>
      </c>
      <c r="K27" s="36" t="s">
        <v>46</v>
      </c>
      <c r="L27" s="36" t="s">
        <v>24</v>
      </c>
      <c r="M27" s="37" t="s">
        <v>47</v>
      </c>
    </row>
    <row r="28" spans="1:14">
      <c r="A28" s="30">
        <v>1</v>
      </c>
      <c r="B28" s="30">
        <v>6</v>
      </c>
      <c r="C28" s="30">
        <v>250</v>
      </c>
      <c r="D28" s="30">
        <v>100</v>
      </c>
      <c r="E28" s="30">
        <v>3278</v>
      </c>
      <c r="F28" s="30">
        <v>18</v>
      </c>
      <c r="G28" s="30">
        <f t="array" ref="G28">MMULT(A28:E28,$N$16:$N$20)</f>
        <v>16.193703212549504</v>
      </c>
      <c r="H28" s="30">
        <f t="shared" si="0"/>
        <v>1.8062967874504956</v>
      </c>
      <c r="J28" s="38" t="s">
        <v>48</v>
      </c>
      <c r="K28" s="39">
        <f>N22</f>
        <v>963.22471357909239</v>
      </c>
      <c r="L28" s="39">
        <f>N24</f>
        <v>4</v>
      </c>
      <c r="M28" s="40">
        <f>K28/L28</f>
        <v>240.8061783947731</v>
      </c>
    </row>
    <row r="29" spans="1:14">
      <c r="A29" s="30">
        <v>1</v>
      </c>
      <c r="B29" s="30">
        <v>4</v>
      </c>
      <c r="C29" s="30">
        <v>140</v>
      </c>
      <c r="D29" s="30">
        <v>92</v>
      </c>
      <c r="E29" s="30">
        <v>2572</v>
      </c>
      <c r="F29" s="30">
        <v>14.9</v>
      </c>
      <c r="G29" s="30">
        <f t="array" ref="G29">MMULT(A29:E29,$N$16:$N$20)</f>
        <v>15.873111319340893</v>
      </c>
      <c r="H29" s="30">
        <f t="shared" si="0"/>
        <v>-0.97311131934089268</v>
      </c>
      <c r="J29" s="41" t="s">
        <v>49</v>
      </c>
      <c r="K29" s="42">
        <f>K23</f>
        <v>634.60572120351549</v>
      </c>
      <c r="L29" s="42">
        <f>N23-N24-1</f>
        <v>225</v>
      </c>
      <c r="M29" s="43">
        <f>K29/L29</f>
        <v>2.8204698720156243</v>
      </c>
    </row>
    <row r="30" spans="1:14">
      <c r="A30" s="30">
        <v>1</v>
      </c>
      <c r="B30" s="30">
        <v>8</v>
      </c>
      <c r="C30" s="30">
        <v>318</v>
      </c>
      <c r="D30" s="30">
        <v>145</v>
      </c>
      <c r="E30" s="30">
        <v>4140</v>
      </c>
      <c r="F30" s="30">
        <v>13.7</v>
      </c>
      <c r="G30" s="30">
        <f t="array" ref="G30">MMULT(A30:E30,$N$16:$N$20)</f>
        <v>14.309209780789582</v>
      </c>
      <c r="H30" s="30">
        <f t="shared" si="0"/>
        <v>-0.60920978078958221</v>
      </c>
      <c r="J30" s="44" t="s">
        <v>50</v>
      </c>
      <c r="K30" s="45">
        <f>K22</f>
        <v>1597.8304347826079</v>
      </c>
      <c r="L30" s="45">
        <f>N23-1</f>
        <v>229</v>
      </c>
      <c r="M30" s="46"/>
    </row>
    <row r="31" spans="1:14">
      <c r="A31" s="30">
        <v>1</v>
      </c>
      <c r="B31" s="30">
        <v>8</v>
      </c>
      <c r="C31" s="30">
        <v>351</v>
      </c>
      <c r="D31" s="30">
        <v>138</v>
      </c>
      <c r="E31" s="30">
        <v>3955</v>
      </c>
      <c r="F31" s="30">
        <v>13.2</v>
      </c>
      <c r="G31" s="30">
        <f t="array" ref="G31">MMULT(A31:E31,$N$16:$N$20)</f>
        <v>14.153446954107725</v>
      </c>
      <c r="H31" s="30">
        <f t="shared" si="0"/>
        <v>-0.95344695410772573</v>
      </c>
    </row>
    <row r="32" spans="1:14">
      <c r="A32" s="30">
        <v>1</v>
      </c>
      <c r="B32" s="30">
        <v>8</v>
      </c>
      <c r="C32" s="30">
        <v>400</v>
      </c>
      <c r="D32" s="30">
        <v>150</v>
      </c>
      <c r="E32" s="30">
        <v>4997</v>
      </c>
      <c r="F32" s="30">
        <v>14</v>
      </c>
      <c r="G32" s="30">
        <f t="array" ref="G32">MMULT(A32:E32,$N$16:$N$20)</f>
        <v>15.868053705275525</v>
      </c>
      <c r="H32" s="30">
        <f t="shared" si="0"/>
        <v>-1.8680537052755248</v>
      </c>
      <c r="J32" s="30" t="s">
        <v>10</v>
      </c>
      <c r="K32" s="30">
        <f>K28/K30</f>
        <v>0.60283287425936627</v>
      </c>
      <c r="M32" s="30" t="s">
        <v>56</v>
      </c>
      <c r="N32" s="30">
        <f>M28/M29</f>
        <v>85.378036044286148</v>
      </c>
    </row>
    <row r="33" spans="1:14">
      <c r="A33" s="30">
        <v>1</v>
      </c>
      <c r="B33" s="30">
        <v>8</v>
      </c>
      <c r="C33" s="30">
        <v>383</v>
      </c>
      <c r="D33" s="30">
        <v>170</v>
      </c>
      <c r="E33" s="30">
        <v>3563</v>
      </c>
      <c r="F33" s="30">
        <v>10</v>
      </c>
      <c r="G33" s="30">
        <f t="array" ref="G33">MMULT(A33:E33,$N$16:$N$20)</f>
        <v>10.395955690971125</v>
      </c>
      <c r="H33" s="30">
        <f t="shared" si="0"/>
        <v>-0.3959556909711246</v>
      </c>
      <c r="J33" s="30" t="s">
        <v>52</v>
      </c>
      <c r="K33" s="30">
        <f>1-(K29/L29)/(K30/L30)</f>
        <v>0.59577212535731061</v>
      </c>
      <c r="M33" s="30" t="s">
        <v>53</v>
      </c>
      <c r="N33" s="30">
        <f>L28</f>
        <v>4</v>
      </c>
    </row>
    <row r="34" spans="1:14">
      <c r="A34" s="30">
        <v>1</v>
      </c>
      <c r="B34" s="30">
        <v>4</v>
      </c>
      <c r="C34" s="30">
        <v>91</v>
      </c>
      <c r="D34" s="30">
        <v>70</v>
      </c>
      <c r="E34" s="30">
        <v>1955</v>
      </c>
      <c r="F34" s="30">
        <v>20.5</v>
      </c>
      <c r="G34" s="30">
        <f t="array" ref="G34">MMULT(A34:E34,$N$16:$N$20)</f>
        <v>16.124202165062147</v>
      </c>
      <c r="H34" s="30">
        <f t="shared" si="0"/>
        <v>4.3757978349378526</v>
      </c>
      <c r="M34" s="30" t="s">
        <v>54</v>
      </c>
      <c r="N34" s="30">
        <f>L29</f>
        <v>225</v>
      </c>
    </row>
    <row r="35" spans="1:14">
      <c r="A35" s="30">
        <v>1</v>
      </c>
      <c r="B35" s="30">
        <v>6</v>
      </c>
      <c r="C35" s="30">
        <v>225</v>
      </c>
      <c r="D35" s="30">
        <v>110</v>
      </c>
      <c r="E35" s="30">
        <v>3620</v>
      </c>
      <c r="F35" s="30">
        <v>18.7</v>
      </c>
      <c r="G35" s="30">
        <f t="array" ref="G35">MMULT(A35:E35,$N$16:$N$20)</f>
        <v>16.511871425800543</v>
      </c>
      <c r="H35" s="30">
        <f t="shared" si="0"/>
        <v>2.1881285741994567</v>
      </c>
    </row>
    <row r="36" spans="1:14">
      <c r="A36" s="30">
        <v>1</v>
      </c>
      <c r="B36" s="30">
        <v>4</v>
      </c>
      <c r="C36" s="30">
        <v>91</v>
      </c>
      <c r="D36" s="30">
        <v>68</v>
      </c>
      <c r="E36" s="30">
        <v>1970</v>
      </c>
      <c r="F36" s="30">
        <v>17.600000000000001</v>
      </c>
      <c r="G36" s="30">
        <f t="array" ref="G36">MMULT(A36:E36,$N$16:$N$20)</f>
        <v>16.321457960354874</v>
      </c>
      <c r="H36" s="30">
        <f t="shared" si="0"/>
        <v>1.2785420396451279</v>
      </c>
      <c r="M36" s="30" t="s">
        <v>55</v>
      </c>
      <c r="N36" s="30">
        <f>_xlfn.F.INV(0.95,N33,N34)</f>
        <v>2.4117680575003519</v>
      </c>
    </row>
    <row r="37" spans="1:14">
      <c r="A37" s="30">
        <v>1</v>
      </c>
      <c r="B37" s="30">
        <v>4</v>
      </c>
      <c r="C37" s="30">
        <v>111</v>
      </c>
      <c r="D37" s="30">
        <v>80</v>
      </c>
      <c r="E37" s="30">
        <v>2155</v>
      </c>
      <c r="F37" s="30">
        <v>14.8</v>
      </c>
      <c r="G37" s="30">
        <f t="array" ref="G37">MMULT(A37:E37,$N$16:$N$20)</f>
        <v>15.797434500800854</v>
      </c>
      <c r="H37" s="30">
        <f t="shared" si="0"/>
        <v>-0.99743450080085339</v>
      </c>
      <c r="J37" s="47" t="s">
        <v>57</v>
      </c>
    </row>
    <row r="38" spans="1:14">
      <c r="A38" s="30">
        <v>1</v>
      </c>
      <c r="B38" s="30">
        <v>4</v>
      </c>
      <c r="C38" s="30">
        <v>140</v>
      </c>
      <c r="D38" s="30">
        <v>86</v>
      </c>
      <c r="E38" s="30">
        <v>2790</v>
      </c>
      <c r="F38" s="30">
        <v>15.6</v>
      </c>
      <c r="G38" s="30">
        <f t="array" ref="G38">MMULT(A38:E38,$N$16:$N$20)</f>
        <v>16.948991337600781</v>
      </c>
      <c r="H38" s="30">
        <f t="shared" si="0"/>
        <v>-1.3489913376007809</v>
      </c>
    </row>
    <row r="39" spans="1:14">
      <c r="A39" s="30">
        <v>1</v>
      </c>
      <c r="B39" s="30">
        <v>4</v>
      </c>
      <c r="C39" s="30">
        <v>98</v>
      </c>
      <c r="D39" s="30">
        <v>68</v>
      </c>
      <c r="E39" s="30">
        <v>2155</v>
      </c>
      <c r="F39" s="30">
        <v>16.5</v>
      </c>
      <c r="G39" s="30">
        <f t="array" ref="G39">MMULT(A39:E39,$N$16:$N$20)</f>
        <v>16.80063949837642</v>
      </c>
      <c r="H39" s="30">
        <f t="shared" si="0"/>
        <v>-0.30063949837641957</v>
      </c>
      <c r="M39" s="30" t="s">
        <v>15</v>
      </c>
      <c r="N39" s="84">
        <f>_xlfn.F.DIST.RT(N32,N33,N34)</f>
        <v>5.2747517343783179E-44</v>
      </c>
    </row>
    <row r="40" spans="1:14">
      <c r="A40" s="30">
        <v>1</v>
      </c>
      <c r="B40" s="30">
        <v>4</v>
      </c>
      <c r="C40" s="30">
        <v>98</v>
      </c>
      <c r="D40" s="30">
        <v>70</v>
      </c>
      <c r="E40" s="30">
        <v>2120</v>
      </c>
      <c r="F40" s="30">
        <v>15.5</v>
      </c>
      <c r="G40" s="30">
        <f t="array" ref="G40">MMULT(A40:E40,$N$16:$N$20)</f>
        <v>16.547416924773671</v>
      </c>
      <c r="H40" s="30">
        <f t="shared" si="0"/>
        <v>-1.0474169247736711</v>
      </c>
      <c r="J40" s="69" t="s">
        <v>58</v>
      </c>
    </row>
    <row r="41" spans="1:14">
      <c r="A41" s="30">
        <v>1</v>
      </c>
      <c r="B41" s="30">
        <v>4</v>
      </c>
      <c r="C41" s="30">
        <v>85</v>
      </c>
      <c r="D41" s="30">
        <v>70</v>
      </c>
      <c r="E41" s="30">
        <v>2070</v>
      </c>
      <c r="F41" s="30">
        <v>18.600000000000001</v>
      </c>
      <c r="G41" s="30">
        <f t="array" ref="G41">MMULT(A41:E41,$N$16:$N$20)</f>
        <v>16.479020707212943</v>
      </c>
      <c r="H41" s="30">
        <f t="shared" si="0"/>
        <v>2.1209792927870588</v>
      </c>
    </row>
    <row r="42" spans="1:14">
      <c r="A42" s="30">
        <v>1</v>
      </c>
      <c r="B42" s="30">
        <v>4</v>
      </c>
      <c r="C42" s="30">
        <v>97</v>
      </c>
      <c r="D42" s="30">
        <v>78</v>
      </c>
      <c r="E42" s="30">
        <v>2300</v>
      </c>
      <c r="F42" s="30">
        <v>14.5</v>
      </c>
      <c r="G42" s="30">
        <f t="array" ref="G42">MMULT(A42:E42,$N$16:$N$20)</f>
        <v>16.435496677801098</v>
      </c>
      <c r="H42" s="30">
        <f t="shared" si="0"/>
        <v>-1.9354966778010976</v>
      </c>
      <c r="J42" s="30" t="s">
        <v>59</v>
      </c>
      <c r="K42" s="30">
        <f>$N$23*LN(K22/$N$23)+2*(0+1)</f>
        <v>447.81422120087518</v>
      </c>
      <c r="M42" s="30" t="s">
        <v>60</v>
      </c>
      <c r="N42" s="30">
        <f>$N$23*LN(K22/$N$23)+LN($N$23)*(0+1)</f>
        <v>451.25230050979837</v>
      </c>
    </row>
    <row r="43" spans="1:14">
      <c r="A43" s="30">
        <v>1</v>
      </c>
      <c r="B43" s="30">
        <v>8</v>
      </c>
      <c r="C43" s="30">
        <v>350</v>
      </c>
      <c r="D43" s="30">
        <v>180</v>
      </c>
      <c r="E43" s="30">
        <v>4499</v>
      </c>
      <c r="F43" s="30">
        <v>12.5</v>
      </c>
      <c r="G43" s="30">
        <f t="array" ref="G43">MMULT(A43:E43,$N$16:$N$20)</f>
        <v>12.420349975854105</v>
      </c>
      <c r="H43" s="30">
        <f t="shared" si="0"/>
        <v>7.965002414589506E-2</v>
      </c>
      <c r="J43" s="30" t="s">
        <v>63</v>
      </c>
      <c r="K43" s="30">
        <f>$N$23*LN(K23/$N$23)+2*(N24+1)</f>
        <v>243.43265469572779</v>
      </c>
      <c r="M43" s="30" t="s">
        <v>61</v>
      </c>
      <c r="N43" s="30">
        <f>$N$23*LN(K23/$N$23)+LN($N$23)*(N24+1)</f>
        <v>260.62305124034378</v>
      </c>
    </row>
    <row r="44" spans="1:14">
      <c r="A44" s="30">
        <v>1</v>
      </c>
      <c r="B44" s="30">
        <v>4</v>
      </c>
      <c r="C44" s="30">
        <v>140</v>
      </c>
      <c r="D44" s="30">
        <v>88</v>
      </c>
      <c r="E44" s="30">
        <v>2890</v>
      </c>
      <c r="F44" s="30">
        <v>17.3</v>
      </c>
      <c r="G44" s="30">
        <f t="array" ref="G44">MMULT(A44:E44,$N$16:$N$20)</f>
        <v>17.073544517590697</v>
      </c>
      <c r="H44" s="30">
        <f t="shared" si="0"/>
        <v>0.22645548240930324</v>
      </c>
    </row>
    <row r="45" spans="1:14">
      <c r="A45" s="30">
        <v>1</v>
      </c>
      <c r="B45" s="30">
        <v>8</v>
      </c>
      <c r="C45" s="30">
        <v>400</v>
      </c>
      <c r="D45" s="30">
        <v>190</v>
      </c>
      <c r="E45" s="30">
        <v>4422</v>
      </c>
      <c r="F45" s="30">
        <v>12.5</v>
      </c>
      <c r="G45" s="30">
        <f t="array" ref="G45">MMULT(A45:E45,$N$16:$N$20)</f>
        <v>11.153394597658197</v>
      </c>
      <c r="H45" s="30">
        <f t="shared" si="0"/>
        <v>1.3466054023418028</v>
      </c>
    </row>
    <row r="46" spans="1:14">
      <c r="A46" s="30">
        <v>1</v>
      </c>
      <c r="B46" s="30">
        <v>6</v>
      </c>
      <c r="C46" s="30">
        <v>258</v>
      </c>
      <c r="D46" s="30">
        <v>110</v>
      </c>
      <c r="E46" s="30">
        <v>3730</v>
      </c>
      <c r="F46" s="30">
        <v>19</v>
      </c>
      <c r="G46" s="30">
        <f t="array" ref="G46">MMULT(A46:E46,$N$16:$N$20)</f>
        <v>16.638136088730832</v>
      </c>
      <c r="H46" s="30">
        <f t="shared" si="0"/>
        <v>2.3618639112691682</v>
      </c>
    </row>
    <row r="47" spans="1:14">
      <c r="A47" s="30">
        <v>1</v>
      </c>
      <c r="B47" s="30">
        <v>6</v>
      </c>
      <c r="C47" s="30">
        <v>146</v>
      </c>
      <c r="D47" s="30">
        <v>97</v>
      </c>
      <c r="E47" s="30">
        <v>2815</v>
      </c>
      <c r="F47" s="30">
        <v>14.5</v>
      </c>
      <c r="G47" s="30">
        <f t="array" ref="G47">MMULT(A47:E47,$N$16:$N$20)</f>
        <v>15.703159187727408</v>
      </c>
      <c r="H47" s="30">
        <f t="shared" si="0"/>
        <v>-1.2031591877274082</v>
      </c>
    </row>
    <row r="48" spans="1:14">
      <c r="A48" s="30">
        <v>1</v>
      </c>
      <c r="B48" s="30">
        <v>8</v>
      </c>
      <c r="C48" s="30">
        <v>351</v>
      </c>
      <c r="D48" s="30">
        <v>142</v>
      </c>
      <c r="E48" s="30">
        <v>4054</v>
      </c>
      <c r="F48" s="30">
        <v>14.3</v>
      </c>
      <c r="G48" s="30">
        <f t="array" ref="G48">MMULT(A48:E48,$N$16:$N$20)</f>
        <v>14.119921083621936</v>
      </c>
      <c r="H48" s="30">
        <f t="shared" si="0"/>
        <v>0.18007891637806495</v>
      </c>
    </row>
    <row r="49" spans="1:8">
      <c r="A49" s="30">
        <v>1</v>
      </c>
      <c r="B49" s="30">
        <v>4</v>
      </c>
      <c r="C49" s="30">
        <v>112</v>
      </c>
      <c r="D49" s="30">
        <v>88</v>
      </c>
      <c r="E49" s="30">
        <v>2640</v>
      </c>
      <c r="F49" s="30">
        <v>18.600000000000001</v>
      </c>
      <c r="G49" s="30">
        <f t="array" ref="G49">MMULT(A49:E49,$N$16:$N$20)</f>
        <v>16.528004434100108</v>
      </c>
      <c r="H49" s="30">
        <f t="shared" si="0"/>
        <v>2.0719955658998934</v>
      </c>
    </row>
    <row r="50" spans="1:8">
      <c r="A50" s="30">
        <v>1</v>
      </c>
      <c r="B50" s="30">
        <v>4</v>
      </c>
      <c r="C50" s="30">
        <v>98</v>
      </c>
      <c r="D50" s="30">
        <v>60</v>
      </c>
      <c r="E50" s="30">
        <v>2164</v>
      </c>
      <c r="F50" s="30">
        <v>22.1</v>
      </c>
      <c r="G50" s="30">
        <f t="array" ref="G50">MMULT(A50:E50,$N$16:$N$20)</f>
        <v>17.446947394856753</v>
      </c>
      <c r="H50" s="30">
        <f t="shared" si="0"/>
        <v>4.6530526051432481</v>
      </c>
    </row>
    <row r="51" spans="1:8">
      <c r="A51" s="30">
        <v>1</v>
      </c>
      <c r="B51" s="30">
        <v>4</v>
      </c>
      <c r="C51" s="30">
        <v>119</v>
      </c>
      <c r="D51" s="30">
        <v>92</v>
      </c>
      <c r="E51" s="30">
        <v>2434</v>
      </c>
      <c r="F51" s="30">
        <v>15</v>
      </c>
      <c r="G51" s="30">
        <f t="array" ref="G51">MMULT(A51:E51,$N$16:$N$20)</f>
        <v>15.602474033040261</v>
      </c>
      <c r="H51" s="30">
        <f t="shared" si="0"/>
        <v>-0.60247403304026115</v>
      </c>
    </row>
    <row r="52" spans="1:8">
      <c r="A52" s="30">
        <v>1</v>
      </c>
      <c r="B52" s="30">
        <v>4</v>
      </c>
      <c r="C52" s="30">
        <v>122</v>
      </c>
      <c r="D52" s="30">
        <v>88</v>
      </c>
      <c r="E52" s="30">
        <v>2500</v>
      </c>
      <c r="F52" s="30">
        <v>15.1</v>
      </c>
      <c r="G52" s="30">
        <f t="array" ref="G52">MMULT(A52:E52,$N$16:$N$20)</f>
        <v>16.081221041149675</v>
      </c>
      <c r="H52" s="30">
        <f t="shared" si="0"/>
        <v>-0.98122104114967534</v>
      </c>
    </row>
    <row r="53" spans="1:8">
      <c r="A53" s="30">
        <v>1</v>
      </c>
      <c r="B53" s="30">
        <v>6</v>
      </c>
      <c r="C53" s="30">
        <v>250</v>
      </c>
      <c r="D53" s="30">
        <v>105</v>
      </c>
      <c r="E53" s="30">
        <v>3353</v>
      </c>
      <c r="F53" s="30">
        <v>14.5</v>
      </c>
      <c r="G53" s="30">
        <f t="array" ref="G53">MMULT(A53:E53,$N$16:$N$20)</f>
        <v>16.015376852311583</v>
      </c>
      <c r="H53" s="30">
        <f t="shared" si="0"/>
        <v>-1.5153768523115829</v>
      </c>
    </row>
    <row r="54" spans="1:8">
      <c r="A54" s="30">
        <v>1</v>
      </c>
      <c r="B54" s="30">
        <v>8</v>
      </c>
      <c r="C54" s="30">
        <v>318</v>
      </c>
      <c r="D54" s="30">
        <v>150</v>
      </c>
      <c r="E54" s="30">
        <v>3399</v>
      </c>
      <c r="F54" s="30">
        <v>11</v>
      </c>
      <c r="G54" s="30">
        <f t="array" ref="G54">MMULT(A54:E54,$N$16:$N$20)</f>
        <v>11.847438865502646</v>
      </c>
      <c r="H54" s="30">
        <f t="shared" si="0"/>
        <v>-0.84743886550264591</v>
      </c>
    </row>
    <row r="55" spans="1:8">
      <c r="A55" s="30">
        <v>1</v>
      </c>
      <c r="B55" s="30">
        <v>8</v>
      </c>
      <c r="C55" s="30">
        <v>351</v>
      </c>
      <c r="D55" s="30">
        <v>153</v>
      </c>
      <c r="E55" s="30">
        <v>4129</v>
      </c>
      <c r="F55" s="30">
        <v>13</v>
      </c>
      <c r="G55" s="30">
        <f t="array" ref="G55">MMULT(A55:E55,$N$16:$N$20)</f>
        <v>13.475752588703397</v>
      </c>
      <c r="H55" s="30">
        <f t="shared" si="0"/>
        <v>-0.47575258870339709</v>
      </c>
    </row>
    <row r="56" spans="1:8">
      <c r="A56" s="30">
        <v>1</v>
      </c>
      <c r="B56" s="30">
        <v>6</v>
      </c>
      <c r="C56" s="30">
        <v>232</v>
      </c>
      <c r="D56" s="30">
        <v>100</v>
      </c>
      <c r="E56" s="30">
        <v>2901</v>
      </c>
      <c r="F56" s="30">
        <v>16</v>
      </c>
      <c r="G56" s="30">
        <f t="array" ref="G56">MMULT(A56:E56,$N$16:$N$20)</f>
        <v>15.237758142009998</v>
      </c>
      <c r="H56" s="30">
        <f t="shared" si="0"/>
        <v>0.7622418579900021</v>
      </c>
    </row>
    <row r="57" spans="1:8">
      <c r="A57" s="30">
        <v>1</v>
      </c>
      <c r="B57" s="30">
        <v>8</v>
      </c>
      <c r="C57" s="30">
        <v>351</v>
      </c>
      <c r="D57" s="30">
        <v>148</v>
      </c>
      <c r="E57" s="30">
        <v>4657</v>
      </c>
      <c r="F57" s="30">
        <v>13.5</v>
      </c>
      <c r="G57" s="30">
        <f t="array" ref="G57">MMULT(A57:E57,$N$16:$N$20)</f>
        <v>15.341477314988568</v>
      </c>
      <c r="H57" s="30">
        <f t="shared" si="0"/>
        <v>-1.8414773149885679</v>
      </c>
    </row>
    <row r="58" spans="1:8">
      <c r="A58" s="30">
        <v>1</v>
      </c>
      <c r="B58" s="30">
        <v>8</v>
      </c>
      <c r="C58" s="30">
        <v>350</v>
      </c>
      <c r="D58" s="30">
        <v>165</v>
      </c>
      <c r="E58" s="30">
        <v>4209</v>
      </c>
      <c r="F58" s="30">
        <v>12</v>
      </c>
      <c r="G58" s="30">
        <f t="array" ref="G58">MMULT(A58:E58,$N$16:$N$20)</f>
        <v>12.773437027060288</v>
      </c>
      <c r="H58" s="30">
        <f t="shared" si="0"/>
        <v>-0.77343702706028772</v>
      </c>
    </row>
    <row r="59" spans="1:8">
      <c r="A59" s="30">
        <v>1</v>
      </c>
      <c r="B59" s="30">
        <v>6</v>
      </c>
      <c r="C59" s="30">
        <v>225</v>
      </c>
      <c r="D59" s="30">
        <v>100</v>
      </c>
      <c r="E59" s="30">
        <v>3630</v>
      </c>
      <c r="F59" s="30">
        <v>17.7</v>
      </c>
      <c r="G59" s="30">
        <f t="array" ref="G59">MMULT(A59:E59,$N$16:$N$20)</f>
        <v>17.316258372756582</v>
      </c>
      <c r="H59" s="30">
        <f t="shared" si="0"/>
        <v>0.38374162724341687</v>
      </c>
    </row>
    <row r="60" spans="1:8">
      <c r="A60" s="30">
        <v>1</v>
      </c>
      <c r="B60" s="30">
        <v>8</v>
      </c>
      <c r="C60" s="30">
        <v>305</v>
      </c>
      <c r="D60" s="30">
        <v>130</v>
      </c>
      <c r="E60" s="30">
        <v>3840</v>
      </c>
      <c r="F60" s="30">
        <v>15.4</v>
      </c>
      <c r="G60" s="30">
        <f t="array" ref="G60">MMULT(A60:E60,$N$16:$N$20)</f>
        <v>14.705834171055084</v>
      </c>
      <c r="H60" s="30">
        <f t="shared" si="0"/>
        <v>0.69416582894491619</v>
      </c>
    </row>
    <row r="61" spans="1:8">
      <c r="A61" s="30">
        <v>1</v>
      </c>
      <c r="B61" s="30">
        <v>4</v>
      </c>
      <c r="C61" s="30">
        <v>113</v>
      </c>
      <c r="D61" s="30">
        <v>95</v>
      </c>
      <c r="E61" s="30">
        <v>2228</v>
      </c>
      <c r="F61" s="30">
        <v>14</v>
      </c>
      <c r="G61" s="30">
        <f t="array" ref="G61">MMULT(A61:E61,$N$16:$N$20)</f>
        <v>14.82610471597485</v>
      </c>
      <c r="H61" s="30">
        <f t="shared" si="0"/>
        <v>-0.82610471597485002</v>
      </c>
    </row>
    <row r="62" spans="1:8">
      <c r="A62" s="30">
        <v>1</v>
      </c>
      <c r="B62" s="30">
        <v>4</v>
      </c>
      <c r="C62" s="30">
        <v>97</v>
      </c>
      <c r="D62" s="30">
        <v>88</v>
      </c>
      <c r="E62" s="30">
        <v>2130</v>
      </c>
      <c r="F62" s="30">
        <v>14.5</v>
      </c>
      <c r="G62" s="30">
        <f t="array" ref="G62">MMULT(A62:E62,$N$16:$N$20)</f>
        <v>15.183375504364857</v>
      </c>
      <c r="H62" s="30">
        <f t="shared" si="0"/>
        <v>-0.68337550436485728</v>
      </c>
    </row>
    <row r="63" spans="1:8">
      <c r="A63" s="30">
        <v>1</v>
      </c>
      <c r="B63" s="30">
        <v>4</v>
      </c>
      <c r="C63" s="30">
        <v>85</v>
      </c>
      <c r="D63" s="30">
        <v>65</v>
      </c>
      <c r="E63" s="30">
        <v>1975</v>
      </c>
      <c r="F63" s="30">
        <v>19.399999999999999</v>
      </c>
      <c r="G63" s="30">
        <f t="array" ref="G63">MMULT(A63:E63,$N$16:$N$20)</f>
        <v>16.601380289140842</v>
      </c>
      <c r="H63" s="30">
        <f t="shared" si="0"/>
        <v>2.7986197108591568</v>
      </c>
    </row>
    <row r="64" spans="1:8">
      <c r="A64" s="30">
        <v>1</v>
      </c>
      <c r="B64" s="30">
        <v>8</v>
      </c>
      <c r="C64" s="30">
        <v>429</v>
      </c>
      <c r="D64" s="30">
        <v>208</v>
      </c>
      <c r="E64" s="30">
        <v>4633</v>
      </c>
      <c r="F64" s="30">
        <v>11</v>
      </c>
      <c r="G64" s="30">
        <f t="array" ref="G64">MMULT(A64:E64,$N$16:$N$20)</f>
        <v>10.186771464924362</v>
      </c>
      <c r="H64" s="30">
        <f t="shared" si="0"/>
        <v>0.81322853507563764</v>
      </c>
    </row>
    <row r="65" spans="1:8">
      <c r="A65" s="30">
        <v>1</v>
      </c>
      <c r="B65" s="30">
        <v>8</v>
      </c>
      <c r="C65" s="30">
        <v>351</v>
      </c>
      <c r="D65" s="30">
        <v>149</v>
      </c>
      <c r="E65" s="30">
        <v>4335</v>
      </c>
      <c r="F65" s="30">
        <v>14.5</v>
      </c>
      <c r="G65" s="30">
        <f t="array" ref="G65">MMULT(A65:E65,$N$16:$N$20)</f>
        <v>14.362771828417065</v>
      </c>
      <c r="H65" s="30">
        <f t="shared" si="0"/>
        <v>0.13722817158293488</v>
      </c>
    </row>
    <row r="66" spans="1:8">
      <c r="A66" s="30">
        <v>1</v>
      </c>
      <c r="B66" s="30">
        <v>6</v>
      </c>
      <c r="C66" s="30">
        <v>200</v>
      </c>
      <c r="D66" s="30">
        <v>85</v>
      </c>
      <c r="E66" s="30">
        <v>2990</v>
      </c>
      <c r="F66" s="30">
        <v>18.2</v>
      </c>
      <c r="G66" s="30">
        <f t="array" ref="G66">MMULT(A66:E66,$N$16:$N$20)</f>
        <v>16.827466665487975</v>
      </c>
      <c r="H66" s="30">
        <f t="shared" si="0"/>
        <v>1.3725333345120241</v>
      </c>
    </row>
    <row r="67" spans="1:8">
      <c r="A67" s="30">
        <v>1</v>
      </c>
      <c r="B67" s="30">
        <v>8</v>
      </c>
      <c r="C67" s="30">
        <v>318</v>
      </c>
      <c r="D67" s="30">
        <v>135</v>
      </c>
      <c r="E67" s="30">
        <v>3830</v>
      </c>
      <c r="F67" s="30">
        <v>15.2</v>
      </c>
      <c r="G67" s="30">
        <f t="array" ref="G67">MMULT(A67:E67,$N$16:$N$20)</f>
        <v>14.218128274785224</v>
      </c>
      <c r="H67" s="30">
        <f t="shared" ref="H67:H130" si="1">F67-G67</f>
        <v>0.98187172521477528</v>
      </c>
    </row>
    <row r="68" spans="1:8">
      <c r="A68" s="30">
        <v>1</v>
      </c>
      <c r="B68" s="30">
        <v>8</v>
      </c>
      <c r="C68" s="30">
        <v>305</v>
      </c>
      <c r="D68" s="30">
        <v>140</v>
      </c>
      <c r="E68" s="30">
        <v>4215</v>
      </c>
      <c r="F68" s="30">
        <v>13</v>
      </c>
      <c r="G68" s="30">
        <f t="array" ref="G68">MMULT(A68:E68,$N$16:$N$20)</f>
        <v>14.978807706567022</v>
      </c>
      <c r="H68" s="30">
        <f t="shared" si="1"/>
        <v>-1.9788077065670215</v>
      </c>
    </row>
    <row r="69" spans="1:8">
      <c r="A69" s="30">
        <v>1</v>
      </c>
      <c r="B69" s="30">
        <v>8</v>
      </c>
      <c r="C69" s="30">
        <v>304</v>
      </c>
      <c r="D69" s="30">
        <v>150</v>
      </c>
      <c r="E69" s="30">
        <v>3672</v>
      </c>
      <c r="F69" s="30">
        <v>11.5</v>
      </c>
      <c r="G69" s="30">
        <f t="array" ref="G69">MMULT(A69:E69,$N$16:$N$20)</f>
        <v>12.688407712126844</v>
      </c>
      <c r="H69" s="30">
        <f t="shared" si="1"/>
        <v>-1.1884077121268444</v>
      </c>
    </row>
    <row r="70" spans="1:8">
      <c r="A70" s="30">
        <v>1</v>
      </c>
      <c r="B70" s="30">
        <v>4</v>
      </c>
      <c r="C70" s="30">
        <v>98</v>
      </c>
      <c r="D70" s="30">
        <v>80</v>
      </c>
      <c r="E70" s="30">
        <v>2164</v>
      </c>
      <c r="F70" s="30">
        <v>15</v>
      </c>
      <c r="G70" s="30">
        <f t="array" ref="G70">MMULT(A70:E70,$N$16:$N$20)</f>
        <v>15.894140279254696</v>
      </c>
      <c r="H70" s="30">
        <f t="shared" si="1"/>
        <v>-0.89414027925469597</v>
      </c>
    </row>
    <row r="71" spans="1:8">
      <c r="A71" s="30">
        <v>1</v>
      </c>
      <c r="B71" s="30">
        <v>6</v>
      </c>
      <c r="C71" s="30">
        <v>262</v>
      </c>
      <c r="D71" s="30">
        <v>85</v>
      </c>
      <c r="E71" s="30">
        <v>3015</v>
      </c>
      <c r="F71" s="30">
        <v>17</v>
      </c>
      <c r="G71" s="30">
        <f t="array" ref="G71">MMULT(A71:E71,$N$16:$N$20)</f>
        <v>16.556326280737913</v>
      </c>
      <c r="H71" s="30">
        <f t="shared" si="1"/>
        <v>0.44367371926208676</v>
      </c>
    </row>
    <row r="72" spans="1:8">
      <c r="A72" s="30">
        <v>1</v>
      </c>
      <c r="B72" s="30">
        <v>6</v>
      </c>
      <c r="C72" s="30">
        <v>146</v>
      </c>
      <c r="D72" s="30">
        <v>120</v>
      </c>
      <c r="E72" s="30">
        <v>2930</v>
      </c>
      <c r="F72" s="30">
        <v>13.8</v>
      </c>
      <c r="G72" s="30">
        <f t="array" ref="G72">MMULT(A72:E72,$N$16:$N$20)</f>
        <v>14.239239980067683</v>
      </c>
      <c r="H72" s="30">
        <f t="shared" si="1"/>
        <v>-0.43923998006768272</v>
      </c>
    </row>
    <row r="73" spans="1:8">
      <c r="A73" s="30">
        <v>1</v>
      </c>
      <c r="B73" s="30">
        <v>4</v>
      </c>
      <c r="C73" s="30">
        <v>114</v>
      </c>
      <c r="D73" s="30">
        <v>91</v>
      </c>
      <c r="E73" s="30">
        <v>2582</v>
      </c>
      <c r="F73" s="30">
        <v>14</v>
      </c>
      <c r="G73" s="30">
        <f t="array" ref="G73">MMULT(A73:E73,$N$16:$N$20)</f>
        <v>16.121776520704675</v>
      </c>
      <c r="H73" s="30">
        <f t="shared" si="1"/>
        <v>-2.1217765207046746</v>
      </c>
    </row>
    <row r="74" spans="1:8">
      <c r="A74" s="30">
        <v>1</v>
      </c>
      <c r="B74" s="30">
        <v>4</v>
      </c>
      <c r="C74" s="30">
        <v>135</v>
      </c>
      <c r="D74" s="30">
        <v>84</v>
      </c>
      <c r="E74" s="30">
        <v>2490</v>
      </c>
      <c r="F74" s="30">
        <v>15.7</v>
      </c>
      <c r="G74" s="30">
        <f t="array" ref="G74">MMULT(A74:E74,$N$16:$N$20)</f>
        <v>16.292278346900744</v>
      </c>
      <c r="H74" s="30">
        <f t="shared" si="1"/>
        <v>-0.59227834690074488</v>
      </c>
    </row>
    <row r="75" spans="1:8">
      <c r="A75" s="30">
        <v>1</v>
      </c>
      <c r="B75" s="30">
        <v>8</v>
      </c>
      <c r="C75" s="30">
        <v>350</v>
      </c>
      <c r="D75" s="30">
        <v>155</v>
      </c>
      <c r="E75" s="30">
        <v>4502</v>
      </c>
      <c r="F75" s="30">
        <v>13.5</v>
      </c>
      <c r="G75" s="30">
        <f t="array" ref="G75">MMULT(A75:E75,$N$16:$N$20)</f>
        <v>14.36975388710318</v>
      </c>
      <c r="H75" s="30">
        <f t="shared" si="1"/>
        <v>-0.86975388710317958</v>
      </c>
    </row>
    <row r="76" spans="1:8">
      <c r="A76" s="30">
        <v>1</v>
      </c>
      <c r="B76" s="30">
        <v>4</v>
      </c>
      <c r="C76" s="30">
        <v>85</v>
      </c>
      <c r="D76" s="30">
        <v>65</v>
      </c>
      <c r="E76" s="30">
        <v>2020</v>
      </c>
      <c r="F76" s="30">
        <v>19.2</v>
      </c>
      <c r="G76" s="30">
        <f t="array" ref="G76">MMULT(A76:E76,$N$16:$N$20)</f>
        <v>16.727305540338396</v>
      </c>
      <c r="H76" s="30">
        <f t="shared" si="1"/>
        <v>2.4726944596616036</v>
      </c>
    </row>
    <row r="77" spans="1:8">
      <c r="A77" s="30">
        <v>1</v>
      </c>
      <c r="B77" s="30">
        <v>6</v>
      </c>
      <c r="C77" s="30">
        <v>231</v>
      </c>
      <c r="D77" s="30">
        <v>165</v>
      </c>
      <c r="E77" s="30">
        <v>3445</v>
      </c>
      <c r="F77" s="30">
        <v>13.4</v>
      </c>
      <c r="G77" s="30">
        <f t="array" ref="G77">MMULT(A77:E77,$N$16:$N$20)</f>
        <v>11.718932980814014</v>
      </c>
      <c r="H77" s="30">
        <f t="shared" si="1"/>
        <v>1.6810670191859867</v>
      </c>
    </row>
    <row r="78" spans="1:8">
      <c r="A78" s="30">
        <v>1</v>
      </c>
      <c r="B78" s="30">
        <v>4</v>
      </c>
      <c r="C78" s="30">
        <v>115</v>
      </c>
      <c r="D78" s="30">
        <v>95</v>
      </c>
      <c r="E78" s="30">
        <v>2694</v>
      </c>
      <c r="F78" s="30">
        <v>15</v>
      </c>
      <c r="G78" s="30">
        <f t="array" ref="G78">MMULT(A78:E78,$N$16:$N$20)</f>
        <v>16.119127461642378</v>
      </c>
      <c r="H78" s="30">
        <f t="shared" si="1"/>
        <v>-1.1191274616423783</v>
      </c>
    </row>
    <row r="79" spans="1:8">
      <c r="A79" s="30">
        <v>1</v>
      </c>
      <c r="B79" s="30">
        <v>6</v>
      </c>
      <c r="C79" s="30">
        <v>250</v>
      </c>
      <c r="D79" s="30">
        <v>100</v>
      </c>
      <c r="E79" s="30">
        <v>3282</v>
      </c>
      <c r="F79" s="30">
        <v>15</v>
      </c>
      <c r="G79" s="30">
        <f t="array" ref="G79">MMULT(A79:E79,$N$16:$N$20)</f>
        <v>16.20489656821151</v>
      </c>
      <c r="H79" s="30">
        <f t="shared" si="1"/>
        <v>-1.2048965682115096</v>
      </c>
    </row>
    <row r="80" spans="1:8">
      <c r="A80" s="30">
        <v>1</v>
      </c>
      <c r="B80" s="30">
        <v>8</v>
      </c>
      <c r="C80" s="30">
        <v>440</v>
      </c>
      <c r="D80" s="30">
        <v>215</v>
      </c>
      <c r="E80" s="30">
        <v>4312</v>
      </c>
      <c r="F80" s="30">
        <v>8.5</v>
      </c>
      <c r="G80" s="30">
        <f t="array" ref="G80">MMULT(A80:E80,$N$16:$N$20)</f>
        <v>8.684504643329463</v>
      </c>
      <c r="H80" s="30">
        <f t="shared" si="1"/>
        <v>-0.18450464332946304</v>
      </c>
    </row>
    <row r="81" spans="1:8">
      <c r="A81" s="30">
        <v>1</v>
      </c>
      <c r="B81" s="30">
        <v>4</v>
      </c>
      <c r="C81" s="30">
        <v>91</v>
      </c>
      <c r="D81" s="30">
        <v>53</v>
      </c>
      <c r="E81" s="30">
        <v>1795</v>
      </c>
      <c r="F81" s="30">
        <v>17.5</v>
      </c>
      <c r="G81" s="30">
        <f t="array" ref="G81">MMULT(A81:E81,$N$16:$N$20)</f>
        <v>16.996353986843697</v>
      </c>
      <c r="H81" s="30">
        <f t="shared" si="1"/>
        <v>0.50364601315630253</v>
      </c>
    </row>
    <row r="82" spans="1:8">
      <c r="A82" s="30">
        <v>1</v>
      </c>
      <c r="B82" s="30">
        <v>8</v>
      </c>
      <c r="C82" s="30">
        <v>351</v>
      </c>
      <c r="D82" s="30">
        <v>152</v>
      </c>
      <c r="E82" s="30">
        <v>4215</v>
      </c>
      <c r="F82" s="30">
        <v>12.8</v>
      </c>
      <c r="G82" s="30">
        <f t="array" ref="G82">MMULT(A82:E82,$N$16:$N$20)</f>
        <v>13.794050091216608</v>
      </c>
      <c r="H82" s="30">
        <f t="shared" si="1"/>
        <v>-0.99405009121660726</v>
      </c>
    </row>
    <row r="83" spans="1:8">
      <c r="A83" s="30">
        <v>1</v>
      </c>
      <c r="B83" s="30">
        <v>4</v>
      </c>
      <c r="C83" s="30">
        <v>98</v>
      </c>
      <c r="D83" s="30">
        <v>83</v>
      </c>
      <c r="E83" s="30">
        <v>2075</v>
      </c>
      <c r="F83" s="30">
        <v>15.9</v>
      </c>
      <c r="G83" s="30">
        <f t="array" ref="G83">MMULT(A83:E83,$N$16:$N$20)</f>
        <v>15.412167048434778</v>
      </c>
      <c r="H83" s="30">
        <f t="shared" si="1"/>
        <v>0.48783295156522222</v>
      </c>
    </row>
    <row r="84" spans="1:8">
      <c r="A84" s="30">
        <v>1</v>
      </c>
      <c r="B84" s="30">
        <v>8</v>
      </c>
      <c r="C84" s="30">
        <v>350</v>
      </c>
      <c r="D84" s="30">
        <v>150</v>
      </c>
      <c r="E84" s="30">
        <v>4699</v>
      </c>
      <c r="F84" s="30">
        <v>14.5</v>
      </c>
      <c r="G84" s="30">
        <f t="array" ref="G84">MMULT(A84:E84,$N$16:$N$20)</f>
        <v>15.30922843235744</v>
      </c>
      <c r="H84" s="30">
        <f t="shared" si="1"/>
        <v>-0.80922843235743969</v>
      </c>
    </row>
    <row r="85" spans="1:8">
      <c r="A85" s="30">
        <v>1</v>
      </c>
      <c r="B85" s="30">
        <v>4</v>
      </c>
      <c r="C85" s="30">
        <v>122</v>
      </c>
      <c r="D85" s="30">
        <v>86</v>
      </c>
      <c r="E85" s="30">
        <v>2226</v>
      </c>
      <c r="F85" s="30">
        <v>16.5</v>
      </c>
      <c r="G85" s="30">
        <f t="array" ref="G85">MMULT(A85:E85,$N$16:$N$20)</f>
        <v>15.469756889862541</v>
      </c>
      <c r="H85" s="30">
        <f t="shared" si="1"/>
        <v>1.0302431101374587</v>
      </c>
    </row>
    <row r="86" spans="1:8">
      <c r="A86" s="30">
        <v>1</v>
      </c>
      <c r="B86" s="30">
        <v>4</v>
      </c>
      <c r="C86" s="30">
        <v>121</v>
      </c>
      <c r="D86" s="30">
        <v>115</v>
      </c>
      <c r="E86" s="30">
        <v>2671</v>
      </c>
      <c r="F86" s="30">
        <v>13.5</v>
      </c>
      <c r="G86" s="30">
        <f t="array" ref="G86">MMULT(A86:E86,$N$16:$N$20)</f>
        <v>14.468948984115636</v>
      </c>
      <c r="H86" s="30">
        <f t="shared" si="1"/>
        <v>-0.96894898411563624</v>
      </c>
    </row>
    <row r="87" spans="1:8">
      <c r="A87" s="30">
        <v>1</v>
      </c>
      <c r="B87" s="30">
        <v>8</v>
      </c>
      <c r="C87" s="30">
        <v>350</v>
      </c>
      <c r="D87" s="30">
        <v>145</v>
      </c>
      <c r="E87" s="30">
        <v>4082</v>
      </c>
      <c r="F87" s="30">
        <v>13</v>
      </c>
      <c r="G87" s="30">
        <f t="array" ref="G87">MMULT(A87:E87,$N$16:$N$20)</f>
        <v>13.970855100393686</v>
      </c>
      <c r="H87" s="30">
        <f t="shared" si="1"/>
        <v>-0.9708551003936865</v>
      </c>
    </row>
    <row r="88" spans="1:8">
      <c r="A88" s="30">
        <v>1</v>
      </c>
      <c r="B88" s="30">
        <v>6</v>
      </c>
      <c r="C88" s="30">
        <v>258</v>
      </c>
      <c r="D88" s="30">
        <v>110</v>
      </c>
      <c r="E88" s="30">
        <v>3632</v>
      </c>
      <c r="F88" s="30">
        <v>18</v>
      </c>
      <c r="G88" s="30">
        <f t="array" ref="G88">MMULT(A88:E88,$N$16:$N$20)</f>
        <v>16.363898875011706</v>
      </c>
      <c r="H88" s="30">
        <f t="shared" si="1"/>
        <v>1.6361011249882935</v>
      </c>
    </row>
    <row r="89" spans="1:8">
      <c r="A89" s="30">
        <v>1</v>
      </c>
      <c r="B89" s="30">
        <v>6</v>
      </c>
      <c r="C89" s="30">
        <v>200</v>
      </c>
      <c r="D89" s="30">
        <v>81</v>
      </c>
      <c r="E89" s="30">
        <v>3012</v>
      </c>
      <c r="F89" s="30">
        <v>17.600000000000001</v>
      </c>
      <c r="G89" s="30">
        <f t="array" ref="G89">MMULT(A89:E89,$N$16:$N$20)</f>
        <v>17.19959154474941</v>
      </c>
      <c r="H89" s="30">
        <f t="shared" si="1"/>
        <v>0.40040845525059154</v>
      </c>
    </row>
    <row r="90" spans="1:8">
      <c r="A90" s="30">
        <v>1</v>
      </c>
      <c r="B90" s="30">
        <v>8</v>
      </c>
      <c r="C90" s="30">
        <v>350</v>
      </c>
      <c r="D90" s="30">
        <v>165</v>
      </c>
      <c r="E90" s="30">
        <v>3693</v>
      </c>
      <c r="F90" s="30">
        <v>11.5</v>
      </c>
      <c r="G90" s="30">
        <f t="array" ref="G90">MMULT(A90:E90,$N$16:$N$20)</f>
        <v>11.329494146661647</v>
      </c>
      <c r="H90" s="30">
        <f t="shared" si="1"/>
        <v>0.17050585333835322</v>
      </c>
    </row>
    <row r="91" spans="1:8">
      <c r="A91" s="30">
        <v>1</v>
      </c>
      <c r="B91" s="30">
        <v>6</v>
      </c>
      <c r="C91" s="30">
        <v>231</v>
      </c>
      <c r="D91" s="30">
        <v>105</v>
      </c>
      <c r="E91" s="30">
        <v>3425</v>
      </c>
      <c r="F91" s="30">
        <v>16.899999999999999</v>
      </c>
      <c r="G91" s="30">
        <f t="array" ref="G91">MMULT(A91:E91,$N$16:$N$20)</f>
        <v>16.32138754931016</v>
      </c>
      <c r="H91" s="30">
        <f t="shared" si="1"/>
        <v>0.57861245068983891</v>
      </c>
    </row>
    <row r="92" spans="1:8">
      <c r="A92" s="30">
        <v>1</v>
      </c>
      <c r="B92" s="30">
        <v>4</v>
      </c>
      <c r="C92" s="30">
        <v>120</v>
      </c>
      <c r="D92" s="30">
        <v>97</v>
      </c>
      <c r="E92" s="30">
        <v>2506</v>
      </c>
      <c r="F92" s="30">
        <v>14.5</v>
      </c>
      <c r="G92" s="30">
        <f t="array" ref="G92">MMULT(A92:E92,$N$16:$N$20)</f>
        <v>15.41025106157781</v>
      </c>
      <c r="H92" s="30">
        <f t="shared" si="1"/>
        <v>-0.91025106157781011</v>
      </c>
    </row>
    <row r="93" spans="1:8">
      <c r="A93" s="30">
        <v>1</v>
      </c>
      <c r="B93" s="30">
        <v>6</v>
      </c>
      <c r="C93" s="30">
        <v>181</v>
      </c>
      <c r="D93" s="30">
        <v>110</v>
      </c>
      <c r="E93" s="30">
        <v>2945</v>
      </c>
      <c r="F93" s="30">
        <v>16.399999999999999</v>
      </c>
      <c r="G93" s="30">
        <f t="array" ref="G93">MMULT(A93:E93,$N$16:$N$20)</f>
        <v>14.865062814870331</v>
      </c>
      <c r="H93" s="30">
        <f t="shared" si="1"/>
        <v>1.5349371851296674</v>
      </c>
    </row>
    <row r="94" spans="1:8">
      <c r="A94" s="30">
        <v>1</v>
      </c>
      <c r="B94" s="30">
        <v>4</v>
      </c>
      <c r="C94" s="30">
        <v>122</v>
      </c>
      <c r="D94" s="30">
        <v>86</v>
      </c>
      <c r="E94" s="30">
        <v>2220</v>
      </c>
      <c r="F94" s="30">
        <v>14</v>
      </c>
      <c r="G94" s="30">
        <f t="array" ref="G94">MMULT(A94:E94,$N$16:$N$20)</f>
        <v>15.452966856369535</v>
      </c>
      <c r="H94" s="30">
        <f t="shared" si="1"/>
        <v>-1.4529668563695353</v>
      </c>
    </row>
    <row r="95" spans="1:8">
      <c r="A95" s="30">
        <v>1</v>
      </c>
      <c r="B95" s="30">
        <v>6</v>
      </c>
      <c r="C95" s="30">
        <v>232</v>
      </c>
      <c r="D95" s="30">
        <v>100</v>
      </c>
      <c r="E95" s="30">
        <v>3288</v>
      </c>
      <c r="F95" s="30">
        <v>15.5</v>
      </c>
      <c r="G95" s="30">
        <f t="array" ref="G95">MMULT(A95:E95,$N$16:$N$20)</f>
        <v>16.320715302308976</v>
      </c>
      <c r="H95" s="30">
        <f t="shared" si="1"/>
        <v>-0.82071530230897594</v>
      </c>
    </row>
    <row r="96" spans="1:8">
      <c r="A96" s="30">
        <v>1</v>
      </c>
      <c r="B96" s="30">
        <v>8</v>
      </c>
      <c r="C96" s="30">
        <v>318</v>
      </c>
      <c r="D96" s="30">
        <v>140</v>
      </c>
      <c r="E96" s="30">
        <v>3735</v>
      </c>
      <c r="F96" s="30">
        <v>13.2</v>
      </c>
      <c r="G96" s="30">
        <f t="array" ref="G96">MMULT(A96:E96,$N$16:$N$20)</f>
        <v>13.564084298912093</v>
      </c>
      <c r="H96" s="30">
        <f t="shared" si="1"/>
        <v>-0.36408429891209337</v>
      </c>
    </row>
    <row r="97" spans="1:8">
      <c r="A97" s="30">
        <v>1</v>
      </c>
      <c r="B97" s="30">
        <v>4</v>
      </c>
      <c r="C97" s="30">
        <v>151</v>
      </c>
      <c r="D97" s="30">
        <v>90</v>
      </c>
      <c r="E97" s="30">
        <v>2556</v>
      </c>
      <c r="F97" s="30">
        <v>13.2</v>
      </c>
      <c r="G97" s="30">
        <f t="array" ref="G97">MMULT(A97:E97,$N$16:$N$20)</f>
        <v>15.923101068994796</v>
      </c>
      <c r="H97" s="30">
        <f t="shared" si="1"/>
        <v>-2.7231010689947972</v>
      </c>
    </row>
    <row r="98" spans="1:8">
      <c r="A98" s="30">
        <v>1</v>
      </c>
      <c r="B98" s="30">
        <v>4</v>
      </c>
      <c r="C98" s="30">
        <v>89</v>
      </c>
      <c r="D98" s="30">
        <v>71</v>
      </c>
      <c r="E98" s="30">
        <v>1990</v>
      </c>
      <c r="F98" s="30">
        <v>14.9</v>
      </c>
      <c r="G98" s="30">
        <f t="array" ref="G98">MMULT(A98:E98,$N$16:$N$20)</f>
        <v>16.155506860280639</v>
      </c>
      <c r="H98" s="30">
        <f t="shared" si="1"/>
        <v>-1.2555068602806383</v>
      </c>
    </row>
    <row r="99" spans="1:8">
      <c r="A99" s="30">
        <v>1</v>
      </c>
      <c r="B99" s="30">
        <v>4</v>
      </c>
      <c r="C99" s="30">
        <v>91</v>
      </c>
      <c r="D99" s="30">
        <v>67</v>
      </c>
      <c r="E99" s="30">
        <v>1850</v>
      </c>
      <c r="F99" s="30">
        <v>13.8</v>
      </c>
      <c r="G99" s="30">
        <f t="array" ref="G99">MMULT(A99:E99,$N$16:$N$20)</f>
        <v>16.063297646274826</v>
      </c>
      <c r="H99" s="30">
        <f t="shared" si="1"/>
        <v>-2.2632976462748253</v>
      </c>
    </row>
    <row r="100" spans="1:8">
      <c r="A100" s="30">
        <v>1</v>
      </c>
      <c r="B100" s="30">
        <v>8</v>
      </c>
      <c r="C100" s="30">
        <v>318</v>
      </c>
      <c r="D100" s="30">
        <v>150</v>
      </c>
      <c r="E100" s="30">
        <v>4096</v>
      </c>
      <c r="F100" s="30">
        <v>13</v>
      </c>
      <c r="G100" s="30">
        <f t="array" ref="G100">MMULT(A100:E100,$N$16:$N$20)</f>
        <v>13.797881089607012</v>
      </c>
      <c r="H100" s="30">
        <f t="shared" si="1"/>
        <v>-0.79788108960701187</v>
      </c>
    </row>
    <row r="101" spans="1:8">
      <c r="A101" s="30">
        <v>1</v>
      </c>
      <c r="B101" s="30">
        <v>4</v>
      </c>
      <c r="C101" s="30">
        <v>85</v>
      </c>
      <c r="D101" s="30">
        <v>65</v>
      </c>
      <c r="E101" s="30">
        <v>2110</v>
      </c>
      <c r="F101" s="30">
        <v>19.2</v>
      </c>
      <c r="G101" s="30">
        <f t="array" ref="G101">MMULT(A101:E101,$N$16:$N$20)</f>
        <v>16.979156042733507</v>
      </c>
      <c r="H101" s="30">
        <f t="shared" si="1"/>
        <v>2.2208439572664922</v>
      </c>
    </row>
    <row r="102" spans="1:8">
      <c r="A102" s="30">
        <v>1</v>
      </c>
      <c r="B102" s="30">
        <v>4</v>
      </c>
      <c r="C102" s="30">
        <v>141</v>
      </c>
      <c r="D102" s="30">
        <v>80</v>
      </c>
      <c r="E102" s="30">
        <v>3230</v>
      </c>
      <c r="F102" s="30">
        <v>20.399999999999999</v>
      </c>
      <c r="G102" s="30">
        <f t="array" ref="G102">MMULT(A102:E102,$N$16:$N$20)</f>
        <v>18.640601000623917</v>
      </c>
      <c r="H102" s="30">
        <f t="shared" si="1"/>
        <v>1.7593989993760815</v>
      </c>
    </row>
    <row r="103" spans="1:8">
      <c r="A103" s="30">
        <v>1</v>
      </c>
      <c r="B103" s="30">
        <v>4</v>
      </c>
      <c r="C103" s="30">
        <v>97.5</v>
      </c>
      <c r="D103" s="30">
        <v>80</v>
      </c>
      <c r="E103" s="30">
        <v>2126</v>
      </c>
      <c r="F103" s="30">
        <v>17</v>
      </c>
      <c r="G103" s="30">
        <f t="array" ref="G103">MMULT(A103:E103,$N$16:$N$20)</f>
        <v>15.790554197704662</v>
      </c>
      <c r="H103" s="30">
        <f t="shared" si="1"/>
        <v>1.2094458022953383</v>
      </c>
    </row>
    <row r="104" spans="1:8">
      <c r="A104" s="30">
        <v>1</v>
      </c>
      <c r="B104" s="30">
        <v>4</v>
      </c>
      <c r="C104" s="30">
        <v>105</v>
      </c>
      <c r="D104" s="30">
        <v>74</v>
      </c>
      <c r="E104" s="30">
        <v>1980</v>
      </c>
      <c r="F104" s="30">
        <v>15.3</v>
      </c>
      <c r="G104" s="30">
        <f t="array" ref="G104">MMULT(A104:E104,$N$16:$N$20)</f>
        <v>15.806576892136906</v>
      </c>
      <c r="H104" s="30">
        <f t="shared" si="1"/>
        <v>-0.5065768921369056</v>
      </c>
    </row>
    <row r="105" spans="1:8">
      <c r="A105" s="30">
        <v>1</v>
      </c>
      <c r="B105" s="30">
        <v>4</v>
      </c>
      <c r="C105" s="30">
        <v>98</v>
      </c>
      <c r="D105" s="30">
        <v>65</v>
      </c>
      <c r="E105" s="30">
        <v>2045</v>
      </c>
      <c r="F105" s="30">
        <v>16.2</v>
      </c>
      <c r="G105" s="30">
        <f t="array" ref="G105">MMULT(A105:E105,$N$16:$N$20)</f>
        <v>16.725743285011593</v>
      </c>
      <c r="H105" s="30">
        <f t="shared" si="1"/>
        <v>-0.52574328501159329</v>
      </c>
    </row>
    <row r="106" spans="1:8">
      <c r="A106" s="30">
        <v>1</v>
      </c>
      <c r="B106" s="30">
        <v>4</v>
      </c>
      <c r="C106" s="30">
        <v>81</v>
      </c>
      <c r="D106" s="30">
        <v>60</v>
      </c>
      <c r="E106" s="30">
        <v>1760</v>
      </c>
      <c r="F106" s="30">
        <v>16.100000000000001</v>
      </c>
      <c r="G106" s="30">
        <f t="array" ref="G106">MMULT(A106:E106,$N$16:$N$20)</f>
        <v>16.409945579120688</v>
      </c>
      <c r="H106" s="30">
        <f t="shared" si="1"/>
        <v>-0.30994557912068643</v>
      </c>
    </row>
    <row r="107" spans="1:8">
      <c r="A107" s="30">
        <v>1</v>
      </c>
      <c r="B107" s="30">
        <v>8</v>
      </c>
      <c r="C107" s="30">
        <v>305</v>
      </c>
      <c r="D107" s="30">
        <v>145</v>
      </c>
      <c r="E107" s="30">
        <v>3425</v>
      </c>
      <c r="F107" s="30">
        <v>13.2</v>
      </c>
      <c r="G107" s="30">
        <f t="array" ref="G107">MMULT(A107:E107,$N$16:$N$20)</f>
        <v>12.379918184420525</v>
      </c>
      <c r="H107" s="30">
        <f t="shared" si="1"/>
        <v>0.82008181557947424</v>
      </c>
    </row>
    <row r="108" spans="1:8">
      <c r="A108" s="30">
        <v>1</v>
      </c>
      <c r="B108" s="30">
        <v>8</v>
      </c>
      <c r="C108" s="30">
        <v>455</v>
      </c>
      <c r="D108" s="30">
        <v>225</v>
      </c>
      <c r="E108" s="30">
        <v>3086</v>
      </c>
      <c r="F108" s="30">
        <v>10</v>
      </c>
      <c r="G108" s="30">
        <f t="array" ref="G108">MMULT(A108:E108,$N$16:$N$20)</f>
        <v>4.3948136579535255</v>
      </c>
      <c r="H108" s="30">
        <f t="shared" si="1"/>
        <v>5.6051863420464745</v>
      </c>
    </row>
    <row r="109" spans="1:8">
      <c r="A109" s="30">
        <v>1</v>
      </c>
      <c r="B109" s="30">
        <v>4</v>
      </c>
      <c r="C109" s="30">
        <v>97</v>
      </c>
      <c r="D109" s="30">
        <v>60</v>
      </c>
      <c r="E109" s="30">
        <v>1834</v>
      </c>
      <c r="F109" s="30">
        <v>19</v>
      </c>
      <c r="G109" s="30">
        <f t="array" ref="G109">MMULT(A109:E109,$N$16:$N$20)</f>
        <v>16.528997147219371</v>
      </c>
      <c r="H109" s="30">
        <f t="shared" si="1"/>
        <v>2.4710028527806287</v>
      </c>
    </row>
    <row r="110" spans="1:8">
      <c r="A110" s="30">
        <v>1</v>
      </c>
      <c r="B110" s="30">
        <v>6</v>
      </c>
      <c r="C110" s="30">
        <v>168</v>
      </c>
      <c r="D110" s="30">
        <v>120</v>
      </c>
      <c r="E110" s="30">
        <v>3820</v>
      </c>
      <c r="F110" s="30">
        <v>16.7</v>
      </c>
      <c r="G110" s="30">
        <f t="array" ref="G110">MMULT(A110:E110,$N$16:$N$20)</f>
        <v>16.608726536347227</v>
      </c>
      <c r="H110" s="30">
        <f t="shared" si="1"/>
        <v>9.1273463652772335E-2</v>
      </c>
    </row>
    <row r="111" spans="1:8">
      <c r="A111" s="30">
        <v>1</v>
      </c>
      <c r="B111" s="30">
        <v>8</v>
      </c>
      <c r="C111" s="30">
        <v>302</v>
      </c>
      <c r="D111" s="30">
        <v>129</v>
      </c>
      <c r="E111" s="30">
        <v>3169</v>
      </c>
      <c r="F111" s="30">
        <v>12</v>
      </c>
      <c r="G111" s="30">
        <f t="array" ref="G111">MMULT(A111:E111,$N$16:$N$20)</f>
        <v>12.922293897967931</v>
      </c>
      <c r="H111" s="30">
        <f t="shared" si="1"/>
        <v>-0.92229389796793093</v>
      </c>
    </row>
    <row r="112" spans="1:8">
      <c r="A112" s="30">
        <v>1</v>
      </c>
      <c r="B112" s="30">
        <v>4</v>
      </c>
      <c r="C112" s="30">
        <v>144</v>
      </c>
      <c r="D112" s="30">
        <v>96</v>
      </c>
      <c r="E112" s="30">
        <v>2665</v>
      </c>
      <c r="F112" s="30">
        <v>13.9</v>
      </c>
      <c r="G112" s="30">
        <f t="array" ref="G112">MMULT(A112:E112,$N$16:$N$20)</f>
        <v>15.800789037449993</v>
      </c>
      <c r="H112" s="30">
        <f t="shared" si="1"/>
        <v>-1.9007890374499929</v>
      </c>
    </row>
    <row r="113" spans="1:8">
      <c r="A113" s="30">
        <v>1</v>
      </c>
      <c r="B113" s="30">
        <v>6</v>
      </c>
      <c r="C113" s="30">
        <v>225</v>
      </c>
      <c r="D113" s="30">
        <v>100</v>
      </c>
      <c r="E113" s="30">
        <v>3430</v>
      </c>
      <c r="F113" s="30">
        <v>17.2</v>
      </c>
      <c r="G113" s="30">
        <f t="array" ref="G113">MMULT(A113:E113,$N$16:$N$20)</f>
        <v>16.756590589656334</v>
      </c>
      <c r="H113" s="30">
        <f t="shared" si="1"/>
        <v>0.44340941034366566</v>
      </c>
    </row>
    <row r="114" spans="1:8">
      <c r="A114" s="30">
        <v>1</v>
      </c>
      <c r="B114" s="30">
        <v>4</v>
      </c>
      <c r="C114" s="30">
        <v>97</v>
      </c>
      <c r="D114" s="30">
        <v>75</v>
      </c>
      <c r="E114" s="30">
        <v>2155</v>
      </c>
      <c r="F114" s="30">
        <v>16.399999999999999</v>
      </c>
      <c r="G114" s="30">
        <f t="array" ref="G114">MMULT(A114:E114,$N$16:$N$20)</f>
        <v>16.262658602393728</v>
      </c>
      <c r="H114" s="30">
        <f t="shared" si="1"/>
        <v>0.13734139760627073</v>
      </c>
    </row>
    <row r="115" spans="1:8">
      <c r="A115" s="30">
        <v>1</v>
      </c>
      <c r="B115" s="30">
        <v>8</v>
      </c>
      <c r="C115" s="30">
        <v>350</v>
      </c>
      <c r="D115" s="30">
        <v>180</v>
      </c>
      <c r="E115" s="30">
        <v>3664</v>
      </c>
      <c r="F115" s="30">
        <v>11</v>
      </c>
      <c r="G115" s="30">
        <f t="array" ref="G115">MMULT(A115:E115,$N$16:$N$20)</f>
        <v>10.083736981410569</v>
      </c>
      <c r="H115" s="30">
        <f t="shared" si="1"/>
        <v>0.91626301858943116</v>
      </c>
    </row>
    <row r="116" spans="1:8">
      <c r="A116" s="30">
        <v>1</v>
      </c>
      <c r="B116" s="30">
        <v>4</v>
      </c>
      <c r="C116" s="30">
        <v>86</v>
      </c>
      <c r="D116" s="30">
        <v>65</v>
      </c>
      <c r="E116" s="30">
        <v>1975</v>
      </c>
      <c r="F116" s="30">
        <v>15.2</v>
      </c>
      <c r="G116" s="30">
        <f t="array" ref="G116">MMULT(A116:E116,$N$16:$N$20)</f>
        <v>16.595878694662815</v>
      </c>
      <c r="H116" s="30">
        <f t="shared" si="1"/>
        <v>-1.3958786946628159</v>
      </c>
    </row>
    <row r="117" spans="1:8">
      <c r="A117" s="30">
        <v>1</v>
      </c>
      <c r="B117" s="30">
        <v>8</v>
      </c>
      <c r="C117" s="30">
        <v>400</v>
      </c>
      <c r="D117" s="30">
        <v>150</v>
      </c>
      <c r="E117" s="30">
        <v>4464</v>
      </c>
      <c r="F117" s="30">
        <v>12</v>
      </c>
      <c r="G117" s="30">
        <f t="array" ref="G117">MMULT(A117:E117,$N$16:$N$20)</f>
        <v>14.376539063313363</v>
      </c>
      <c r="H117" s="30">
        <f t="shared" si="1"/>
        <v>-2.3765390633133627</v>
      </c>
    </row>
    <row r="118" spans="1:8">
      <c r="A118" s="30">
        <v>1</v>
      </c>
      <c r="B118" s="30">
        <v>6</v>
      </c>
      <c r="C118" s="30">
        <v>250</v>
      </c>
      <c r="D118" s="30">
        <v>88</v>
      </c>
      <c r="E118" s="30">
        <v>3021</v>
      </c>
      <c r="F118" s="30">
        <v>16.5</v>
      </c>
      <c r="G118" s="30">
        <f t="array" ref="G118">MMULT(A118:E118,$N$16:$N$20)</f>
        <v>16.406214380626921</v>
      </c>
      <c r="H118" s="30">
        <f t="shared" si="1"/>
        <v>9.3785619373079498E-2</v>
      </c>
    </row>
    <row r="119" spans="1:8">
      <c r="A119" s="30">
        <v>1</v>
      </c>
      <c r="B119" s="30">
        <v>8</v>
      </c>
      <c r="C119" s="30">
        <v>350</v>
      </c>
      <c r="D119" s="30">
        <v>175</v>
      </c>
      <c r="E119" s="30">
        <v>4100</v>
      </c>
      <c r="F119" s="30">
        <v>13</v>
      </c>
      <c r="G119" s="30">
        <f t="array" ref="G119">MMULT(A119:E119,$N$16:$N$20)</f>
        <v>11.692014527469624</v>
      </c>
      <c r="H119" s="30">
        <f t="shared" si="1"/>
        <v>1.3079854725303761</v>
      </c>
    </row>
    <row r="120" spans="1:8">
      <c r="A120" s="30">
        <v>1</v>
      </c>
      <c r="B120" s="30">
        <v>4</v>
      </c>
      <c r="C120" s="30">
        <v>135</v>
      </c>
      <c r="D120" s="30">
        <v>84</v>
      </c>
      <c r="E120" s="30">
        <v>2385</v>
      </c>
      <c r="F120" s="30">
        <v>12.9</v>
      </c>
      <c r="G120" s="30">
        <f t="array" ref="G120">MMULT(A120:E120,$N$16:$N$20)</f>
        <v>15.998452760773112</v>
      </c>
      <c r="H120" s="30">
        <f t="shared" si="1"/>
        <v>-3.098452760773112</v>
      </c>
    </row>
    <row r="121" spans="1:8">
      <c r="A121" s="30">
        <v>1</v>
      </c>
      <c r="B121" s="30">
        <v>4</v>
      </c>
      <c r="C121" s="30">
        <v>121</v>
      </c>
      <c r="D121" s="30">
        <v>112</v>
      </c>
      <c r="E121" s="30">
        <v>2933</v>
      </c>
      <c r="F121" s="30">
        <v>14.5</v>
      </c>
      <c r="G121" s="30">
        <f t="array" ref="G121">MMULT(A121:E121,$N$16:$N$20)</f>
        <v>15.43503484731727</v>
      </c>
      <c r="H121" s="30">
        <f t="shared" si="1"/>
        <v>-0.93503484731727049</v>
      </c>
    </row>
    <row r="122" spans="1:8">
      <c r="A122" s="30">
        <v>1</v>
      </c>
      <c r="B122" s="30">
        <v>6</v>
      </c>
      <c r="C122" s="30">
        <v>198</v>
      </c>
      <c r="D122" s="30">
        <v>95</v>
      </c>
      <c r="E122" s="30">
        <v>2904</v>
      </c>
      <c r="F122" s="30">
        <v>16</v>
      </c>
      <c r="G122" s="30">
        <f t="array" ref="G122">MMULT(A122:E122,$N$16:$N$20)</f>
        <v>15.821409149909888</v>
      </c>
      <c r="H122" s="30">
        <f t="shared" si="1"/>
        <v>0.17859085009011189</v>
      </c>
    </row>
    <row r="123" spans="1:8">
      <c r="A123" s="30">
        <v>1</v>
      </c>
      <c r="B123" s="30">
        <v>8</v>
      </c>
      <c r="C123" s="30">
        <v>318</v>
      </c>
      <c r="D123" s="30">
        <v>150</v>
      </c>
      <c r="E123" s="30">
        <v>3777</v>
      </c>
      <c r="F123" s="30">
        <v>12.5</v>
      </c>
      <c r="G123" s="30">
        <f t="array" ref="G123">MMULT(A123:E123,$N$16:$N$20)</f>
        <v>12.905210975562115</v>
      </c>
      <c r="H123" s="30">
        <f t="shared" si="1"/>
        <v>-0.40521097556211494</v>
      </c>
    </row>
    <row r="124" spans="1:8">
      <c r="A124" s="30">
        <v>1</v>
      </c>
      <c r="B124" s="30">
        <v>4</v>
      </c>
      <c r="C124" s="30">
        <v>90</v>
      </c>
      <c r="D124" s="30">
        <v>71</v>
      </c>
      <c r="E124" s="30">
        <v>2223</v>
      </c>
      <c r="F124" s="30">
        <v>16.5</v>
      </c>
      <c r="G124" s="30">
        <f t="array" ref="G124">MMULT(A124:E124,$N$16:$N$20)</f>
        <v>16.802018233114403</v>
      </c>
      <c r="H124" s="30">
        <f t="shared" si="1"/>
        <v>-0.30201823311440279</v>
      </c>
    </row>
    <row r="125" spans="1:8">
      <c r="A125" s="30">
        <v>1</v>
      </c>
      <c r="B125" s="30">
        <v>6</v>
      </c>
      <c r="C125" s="30">
        <v>163</v>
      </c>
      <c r="D125" s="30">
        <v>125</v>
      </c>
      <c r="E125" s="30">
        <v>3140</v>
      </c>
      <c r="F125" s="30">
        <v>13.6</v>
      </c>
      <c r="G125" s="30">
        <f t="array" ref="G125">MMULT(A125:E125,$N$16:$N$20)</f>
        <v>14.345162267295995</v>
      </c>
      <c r="H125" s="30">
        <f t="shared" si="1"/>
        <v>-0.74516226729599566</v>
      </c>
    </row>
    <row r="126" spans="1:8">
      <c r="A126" s="30">
        <v>1</v>
      </c>
      <c r="B126" s="30">
        <v>4</v>
      </c>
      <c r="C126" s="30">
        <v>90</v>
      </c>
      <c r="D126" s="30">
        <v>48</v>
      </c>
      <c r="E126" s="30">
        <v>1985</v>
      </c>
      <c r="F126" s="30">
        <v>21.5</v>
      </c>
      <c r="G126" s="30">
        <f t="array" ref="G126">MMULT(A126:E126,$N$16:$N$20)</f>
        <v>17.921741754167471</v>
      </c>
      <c r="H126" s="30">
        <f t="shared" si="1"/>
        <v>3.5782582458325294</v>
      </c>
    </row>
    <row r="127" spans="1:8">
      <c r="A127" s="30">
        <v>1</v>
      </c>
      <c r="B127" s="30">
        <v>4</v>
      </c>
      <c r="C127" s="30">
        <v>105</v>
      </c>
      <c r="D127" s="30">
        <v>75</v>
      </c>
      <c r="E127" s="30">
        <v>2230</v>
      </c>
      <c r="F127" s="30">
        <v>14.5</v>
      </c>
      <c r="G127" s="30">
        <f t="array" ref="G127">MMULT(A127:E127,$N$16:$N$20)</f>
        <v>16.428521265232114</v>
      </c>
      <c r="H127" s="30">
        <f t="shared" si="1"/>
        <v>-1.9285212652321135</v>
      </c>
    </row>
    <row r="128" spans="1:8">
      <c r="A128" s="30">
        <v>1</v>
      </c>
      <c r="B128" s="30">
        <v>8</v>
      </c>
      <c r="C128" s="30">
        <v>304</v>
      </c>
      <c r="D128" s="30">
        <v>150</v>
      </c>
      <c r="E128" s="30">
        <v>4257</v>
      </c>
      <c r="F128" s="30">
        <v>15.5</v>
      </c>
      <c r="G128" s="30">
        <f t="array" ref="G128">MMULT(A128:E128,$N$16:$N$20)</f>
        <v>14.32543597769507</v>
      </c>
      <c r="H128" s="30">
        <f t="shared" si="1"/>
        <v>1.1745640223049296</v>
      </c>
    </row>
    <row r="129" spans="1:8">
      <c r="A129" s="30">
        <v>1</v>
      </c>
      <c r="B129" s="30">
        <v>8</v>
      </c>
      <c r="C129" s="30">
        <v>318</v>
      </c>
      <c r="D129" s="30">
        <v>150</v>
      </c>
      <c r="E129" s="30">
        <v>3940</v>
      </c>
      <c r="F129" s="30">
        <v>13.2</v>
      </c>
      <c r="G129" s="30">
        <f t="array" ref="G129">MMULT(A129:E129,$N$16:$N$20)</f>
        <v>13.361340218788818</v>
      </c>
      <c r="H129" s="30">
        <f t="shared" si="1"/>
        <v>-0.1613402187888191</v>
      </c>
    </row>
    <row r="130" spans="1:8">
      <c r="A130" s="30">
        <v>1</v>
      </c>
      <c r="B130" s="30">
        <v>6</v>
      </c>
      <c r="C130" s="30">
        <v>225</v>
      </c>
      <c r="D130" s="30">
        <v>110</v>
      </c>
      <c r="E130" s="30">
        <v>3360</v>
      </c>
      <c r="F130" s="30">
        <v>16.600000000000001</v>
      </c>
      <c r="G130" s="30">
        <f t="array" ref="G130">MMULT(A130:E130,$N$16:$N$20)</f>
        <v>15.784303307770218</v>
      </c>
      <c r="H130" s="30">
        <f t="shared" si="1"/>
        <v>0.81569669222978369</v>
      </c>
    </row>
    <row r="131" spans="1:8">
      <c r="A131" s="30">
        <v>1</v>
      </c>
      <c r="B131" s="30">
        <v>6</v>
      </c>
      <c r="C131" s="30">
        <v>225</v>
      </c>
      <c r="D131" s="30">
        <v>85</v>
      </c>
      <c r="E131" s="30">
        <v>3465</v>
      </c>
      <c r="F131" s="30">
        <v>16.600000000000001</v>
      </c>
      <c r="G131" s="30">
        <f t="array" ref="G131">MMULT(A131:E131,$N$16:$N$20)</f>
        <v>18.019137788400421</v>
      </c>
      <c r="H131" s="30">
        <f t="shared" ref="H131:H194" si="2">F131-G131</f>
        <v>-1.4191377884004197</v>
      </c>
    </row>
    <row r="132" spans="1:8">
      <c r="A132" s="30">
        <v>1</v>
      </c>
      <c r="B132" s="30">
        <v>8</v>
      </c>
      <c r="C132" s="30">
        <v>305</v>
      </c>
      <c r="D132" s="30">
        <v>145</v>
      </c>
      <c r="E132" s="30">
        <v>3880</v>
      </c>
      <c r="F132" s="30">
        <v>12.5</v>
      </c>
      <c r="G132" s="30">
        <f t="array" ref="G132">MMULT(A132:E132,$N$16:$N$20)</f>
        <v>13.653162390973591</v>
      </c>
      <c r="H132" s="30">
        <f t="shared" si="2"/>
        <v>-1.1531623909735913</v>
      </c>
    </row>
    <row r="133" spans="1:8">
      <c r="A133" s="30">
        <v>1</v>
      </c>
      <c r="B133" s="30">
        <v>4</v>
      </c>
      <c r="C133" s="30">
        <v>121</v>
      </c>
      <c r="D133" s="30">
        <v>110</v>
      </c>
      <c r="E133" s="30">
        <v>2600</v>
      </c>
      <c r="F133" s="30">
        <v>12.8</v>
      </c>
      <c r="G133" s="30">
        <f t="array" ref="G133">MMULT(A133:E133,$N$16:$N$20)</f>
        <v>14.658468700015563</v>
      </c>
      <c r="H133" s="30">
        <f t="shared" si="2"/>
        <v>-1.8584687000155622</v>
      </c>
    </row>
    <row r="134" spans="1:8">
      <c r="A134" s="30">
        <v>1</v>
      </c>
      <c r="B134" s="30">
        <v>8</v>
      </c>
      <c r="C134" s="30">
        <v>318</v>
      </c>
      <c r="D134" s="30">
        <v>150</v>
      </c>
      <c r="E134" s="30">
        <v>3436</v>
      </c>
      <c r="F134" s="30">
        <v>11</v>
      </c>
      <c r="G134" s="30">
        <f t="array" ref="G134">MMULT(A134:E134,$N$16:$N$20)</f>
        <v>11.950977405376193</v>
      </c>
      <c r="H134" s="30">
        <f t="shared" si="2"/>
        <v>-0.95097740537619302</v>
      </c>
    </row>
    <row r="135" spans="1:8">
      <c r="A135" s="30">
        <v>1</v>
      </c>
      <c r="B135" s="30">
        <v>4</v>
      </c>
      <c r="C135" s="30">
        <v>120</v>
      </c>
      <c r="D135" s="30">
        <v>88</v>
      </c>
      <c r="E135" s="30">
        <v>2160</v>
      </c>
      <c r="F135" s="30">
        <v>14.5</v>
      </c>
      <c r="G135" s="30">
        <f t="array" ref="G135">MMULT(A135:E135,$N$16:$N$20)</f>
        <v>15.140788998835305</v>
      </c>
      <c r="H135" s="30">
        <f t="shared" si="2"/>
        <v>-0.64078899883530482</v>
      </c>
    </row>
    <row r="136" spans="1:8">
      <c r="A136" s="30">
        <v>1</v>
      </c>
      <c r="B136" s="30">
        <v>4</v>
      </c>
      <c r="C136" s="30">
        <v>79</v>
      </c>
      <c r="D136" s="30">
        <v>67</v>
      </c>
      <c r="E136" s="30">
        <v>1963</v>
      </c>
      <c r="F136" s="30">
        <v>15.5</v>
      </c>
      <c r="G136" s="30">
        <f t="array" ref="G136">MMULT(A136:E136,$N$16:$N$20)</f>
        <v>16.445529077462773</v>
      </c>
      <c r="H136" s="30">
        <f t="shared" si="2"/>
        <v>-0.9455290774627727</v>
      </c>
    </row>
    <row r="137" spans="1:8">
      <c r="A137" s="30">
        <v>1</v>
      </c>
      <c r="B137" s="30">
        <v>4</v>
      </c>
      <c r="C137" s="30">
        <v>151</v>
      </c>
      <c r="D137" s="30">
        <v>84</v>
      </c>
      <c r="E137" s="30">
        <v>2635</v>
      </c>
      <c r="F137" s="30">
        <v>16.399999999999999</v>
      </c>
      <c r="G137" s="30">
        <f t="array" ref="G137">MMULT(A137:E137,$N$16:$N$20)</f>
        <v>16.61001197800001</v>
      </c>
      <c r="H137" s="30">
        <f t="shared" si="2"/>
        <v>-0.21001197800001137</v>
      </c>
    </row>
    <row r="138" spans="1:8">
      <c r="A138" s="30">
        <v>1</v>
      </c>
      <c r="B138" s="30">
        <v>8</v>
      </c>
      <c r="C138" s="30">
        <v>304</v>
      </c>
      <c r="D138" s="30">
        <v>193</v>
      </c>
      <c r="E138" s="30">
        <v>4732</v>
      </c>
      <c r="F138" s="30">
        <v>18.5</v>
      </c>
      <c r="G138" s="30">
        <f t="array" ref="G138">MMULT(A138:E138,$N$16:$N$20)</f>
        <v>12.316111664013738</v>
      </c>
      <c r="H138" s="30">
        <f t="shared" si="2"/>
        <v>6.1838883359862624</v>
      </c>
    </row>
    <row r="139" spans="1:8">
      <c r="A139" s="30">
        <v>1</v>
      </c>
      <c r="B139" s="30">
        <v>4</v>
      </c>
      <c r="C139" s="30">
        <v>121</v>
      </c>
      <c r="D139" s="30">
        <v>113</v>
      </c>
      <c r="E139" s="30">
        <v>2234</v>
      </c>
      <c r="F139" s="30">
        <v>12.5</v>
      </c>
      <c r="G139" s="30">
        <f t="array" ref="G139">MMULT(A139:E139,$N$16:$N$20)</f>
        <v>13.401355589601799</v>
      </c>
      <c r="H139" s="30">
        <f t="shared" si="2"/>
        <v>-0.90135558960179907</v>
      </c>
    </row>
    <row r="140" spans="1:8">
      <c r="A140" s="30">
        <v>1</v>
      </c>
      <c r="B140" s="30">
        <v>4</v>
      </c>
      <c r="C140" s="30">
        <v>90</v>
      </c>
      <c r="D140" s="30">
        <v>75</v>
      </c>
      <c r="E140" s="30">
        <v>2125</v>
      </c>
      <c r="F140" s="30">
        <v>14.5</v>
      </c>
      <c r="G140" s="30">
        <f t="array" ref="G140">MMULT(A140:E140,$N$16:$N$20)</f>
        <v>16.217219596274866</v>
      </c>
      <c r="H140" s="30">
        <f t="shared" si="2"/>
        <v>-1.717219596274866</v>
      </c>
    </row>
    <row r="141" spans="1:8">
      <c r="A141" s="30">
        <v>1</v>
      </c>
      <c r="B141" s="30">
        <v>4</v>
      </c>
      <c r="C141" s="30">
        <v>83</v>
      </c>
      <c r="D141" s="30">
        <v>61</v>
      </c>
      <c r="E141" s="30">
        <v>2003</v>
      </c>
      <c r="F141" s="30">
        <v>19</v>
      </c>
      <c r="G141" s="30">
        <f t="array" ref="G141">MMULT(A141:E141,$N$16:$N$20)</f>
        <v>17.001298390851339</v>
      </c>
      <c r="H141" s="30">
        <f t="shared" si="2"/>
        <v>1.9987016091486609</v>
      </c>
    </row>
    <row r="142" spans="1:8">
      <c r="A142" s="30">
        <v>1</v>
      </c>
      <c r="B142" s="30">
        <v>4</v>
      </c>
      <c r="C142" s="30">
        <v>140</v>
      </c>
      <c r="D142" s="30">
        <v>72</v>
      </c>
      <c r="E142" s="30">
        <v>2401</v>
      </c>
      <c r="F142" s="30">
        <v>19.5</v>
      </c>
      <c r="G142" s="30">
        <f t="array" ref="G142">MMULT(A142:E142,$N$16:$N$20)</f>
        <v>16.947402480392238</v>
      </c>
      <c r="H142" s="30">
        <f t="shared" si="2"/>
        <v>2.5525975196077617</v>
      </c>
    </row>
    <row r="143" spans="1:8">
      <c r="A143" s="30">
        <v>1</v>
      </c>
      <c r="B143" s="30">
        <v>8</v>
      </c>
      <c r="C143" s="30">
        <v>340</v>
      </c>
      <c r="D143" s="30">
        <v>160</v>
      </c>
      <c r="E143" s="30">
        <v>3609</v>
      </c>
      <c r="F143" s="30">
        <v>8</v>
      </c>
      <c r="G143" s="30">
        <f t="array" ref="G143">MMULT(A143:E143,$N$16:$N$20)</f>
        <v>11.537651401440314</v>
      </c>
      <c r="H143" s="30">
        <f t="shared" si="2"/>
        <v>-3.5376514014403142</v>
      </c>
    </row>
    <row r="144" spans="1:8">
      <c r="A144" s="30">
        <v>1</v>
      </c>
      <c r="B144" s="30">
        <v>4</v>
      </c>
      <c r="C144" s="30">
        <v>97</v>
      </c>
      <c r="D144" s="30">
        <v>46</v>
      </c>
      <c r="E144" s="30">
        <v>1835</v>
      </c>
      <c r="F144" s="30">
        <v>20.5</v>
      </c>
      <c r="G144" s="30">
        <f t="array" ref="G144">MMULT(A144:E144,$N$16:$N$20)</f>
        <v>17.618760467056312</v>
      </c>
      <c r="H144" s="30">
        <f t="shared" si="2"/>
        <v>2.8812395329436882</v>
      </c>
    </row>
    <row r="145" spans="1:8">
      <c r="A145" s="30">
        <v>1</v>
      </c>
      <c r="B145" s="30">
        <v>6</v>
      </c>
      <c r="C145" s="30">
        <v>163</v>
      </c>
      <c r="D145" s="30">
        <v>133</v>
      </c>
      <c r="E145" s="30">
        <v>3410</v>
      </c>
      <c r="F145" s="30">
        <v>15.8</v>
      </c>
      <c r="G145" s="30">
        <f t="array" ref="G145">MMULT(A145:E145,$N$16:$N$20)</f>
        <v>14.479590928240507</v>
      </c>
      <c r="H145" s="30">
        <f t="shared" si="2"/>
        <v>1.3204090717594941</v>
      </c>
    </row>
    <row r="146" spans="1:8">
      <c r="A146" s="30">
        <v>1</v>
      </c>
      <c r="B146" s="30">
        <v>8</v>
      </c>
      <c r="C146" s="30">
        <v>400</v>
      </c>
      <c r="D146" s="30">
        <v>175</v>
      </c>
      <c r="E146" s="30">
        <v>5140</v>
      </c>
      <c r="F146" s="30">
        <v>12</v>
      </c>
      <c r="G146" s="30">
        <f t="array" ref="G146">MMULT(A146:E146,$N$16:$N$20)</f>
        <v>14.327207275689631</v>
      </c>
      <c r="H146" s="30">
        <f t="shared" si="2"/>
        <v>-2.3272072756896307</v>
      </c>
    </row>
    <row r="147" spans="1:8">
      <c r="A147" s="30">
        <v>1</v>
      </c>
      <c r="B147" s="30">
        <v>8</v>
      </c>
      <c r="C147" s="30">
        <v>307</v>
      </c>
      <c r="D147" s="30">
        <v>130</v>
      </c>
      <c r="E147" s="30">
        <v>4098</v>
      </c>
      <c r="F147" s="30">
        <v>14</v>
      </c>
      <c r="G147" s="30">
        <f t="array" ref="G147">MMULT(A147:E147,$N$16:$N$20)</f>
        <v>15.416802422298355</v>
      </c>
      <c r="H147" s="30">
        <f t="shared" si="2"/>
        <v>-1.4168024222983551</v>
      </c>
    </row>
    <row r="148" spans="1:8">
      <c r="A148" s="30">
        <v>1</v>
      </c>
      <c r="B148" s="30">
        <v>6</v>
      </c>
      <c r="C148" s="30">
        <v>232</v>
      </c>
      <c r="D148" s="30">
        <v>90</v>
      </c>
      <c r="E148" s="30">
        <v>3210</v>
      </c>
      <c r="F148" s="30">
        <v>17.2</v>
      </c>
      <c r="G148" s="30">
        <f t="array" ref="G148">MMULT(A148:E148,$N$16:$N$20)</f>
        <v>16.878848424700912</v>
      </c>
      <c r="H148" s="30">
        <f t="shared" si="2"/>
        <v>0.321151575299087</v>
      </c>
    </row>
    <row r="149" spans="1:8">
      <c r="A149" s="30">
        <v>1</v>
      </c>
      <c r="B149" s="30">
        <v>4</v>
      </c>
      <c r="C149" s="30">
        <v>140</v>
      </c>
      <c r="D149" s="30">
        <v>83</v>
      </c>
      <c r="E149" s="30">
        <v>2639</v>
      </c>
      <c r="F149" s="30">
        <v>17</v>
      </c>
      <c r="G149" s="30">
        <f t="array" ref="G149">MMULT(A149:E149,$N$16:$N$20)</f>
        <v>16.759363228700401</v>
      </c>
      <c r="H149" s="30">
        <f t="shared" si="2"/>
        <v>0.24063677129959871</v>
      </c>
    </row>
    <row r="150" spans="1:8">
      <c r="A150" s="30">
        <v>1</v>
      </c>
      <c r="B150" s="30">
        <v>4</v>
      </c>
      <c r="C150" s="30">
        <v>140</v>
      </c>
      <c r="D150" s="30">
        <v>89</v>
      </c>
      <c r="E150" s="30">
        <v>2755</v>
      </c>
      <c r="F150" s="30">
        <v>15.8</v>
      </c>
      <c r="G150" s="30">
        <f t="array" ref="G150">MMULT(A150:E150,$N$16:$N$20)</f>
        <v>16.618128408217927</v>
      </c>
      <c r="H150" s="30">
        <f t="shared" si="2"/>
        <v>-0.81812840821792676</v>
      </c>
    </row>
    <row r="151" spans="1:8">
      <c r="A151" s="30">
        <v>1</v>
      </c>
      <c r="B151" s="30">
        <v>4</v>
      </c>
      <c r="C151" s="30">
        <v>97</v>
      </c>
      <c r="D151" s="30">
        <v>67</v>
      </c>
      <c r="E151" s="30">
        <v>1985</v>
      </c>
      <c r="F151" s="30">
        <v>16.399999999999999</v>
      </c>
      <c r="G151" s="30">
        <f t="array" ref="G151">MMULT(A151:E151,$N$16:$N$20)</f>
        <v>16.408063832999339</v>
      </c>
      <c r="H151" s="30">
        <f t="shared" si="2"/>
        <v>-8.0638329993405478E-3</v>
      </c>
    </row>
    <row r="152" spans="1:8">
      <c r="A152" s="30">
        <v>1</v>
      </c>
      <c r="B152" s="30">
        <v>4</v>
      </c>
      <c r="C152" s="30">
        <v>88</v>
      </c>
      <c r="D152" s="30">
        <v>76</v>
      </c>
      <c r="E152" s="30">
        <v>2065</v>
      </c>
      <c r="F152" s="30">
        <v>14.5</v>
      </c>
      <c r="G152" s="30">
        <f t="array" ref="G152">MMULT(A152:E152,$N$16:$N$20)</f>
        <v>15.982682094520744</v>
      </c>
      <c r="H152" s="30">
        <f t="shared" si="2"/>
        <v>-1.4826820945207437</v>
      </c>
    </row>
    <row r="153" spans="1:8">
      <c r="A153" s="30">
        <v>1</v>
      </c>
      <c r="B153" s="30">
        <v>6</v>
      </c>
      <c r="C153" s="30">
        <v>232</v>
      </c>
      <c r="D153" s="30">
        <v>100</v>
      </c>
      <c r="E153" s="30">
        <v>2914</v>
      </c>
      <c r="F153" s="30">
        <v>16</v>
      </c>
      <c r="G153" s="30">
        <f t="array" ref="G153">MMULT(A153:E153,$N$16:$N$20)</f>
        <v>15.274136547911514</v>
      </c>
      <c r="H153" s="30">
        <f t="shared" si="2"/>
        <v>0.72586345208848613</v>
      </c>
    </row>
    <row r="154" spans="1:8">
      <c r="A154" s="30">
        <v>1</v>
      </c>
      <c r="B154" s="30">
        <v>6</v>
      </c>
      <c r="C154" s="30">
        <v>231</v>
      </c>
      <c r="D154" s="30">
        <v>110</v>
      </c>
      <c r="E154" s="30">
        <v>3907</v>
      </c>
      <c r="F154" s="30">
        <v>21</v>
      </c>
      <c r="G154" s="30">
        <f t="array" ref="G154">MMULT(A154:E154,$N$16:$N$20)</f>
        <v>17.281985127681246</v>
      </c>
      <c r="H154" s="30">
        <f t="shared" si="2"/>
        <v>3.7180148723187543</v>
      </c>
    </row>
    <row r="155" spans="1:8">
      <c r="A155" s="30">
        <v>1</v>
      </c>
      <c r="B155" s="30">
        <v>8</v>
      </c>
      <c r="C155" s="30">
        <v>429</v>
      </c>
      <c r="D155" s="30">
        <v>198</v>
      </c>
      <c r="E155" s="30">
        <v>4341</v>
      </c>
      <c r="F155" s="30">
        <v>10</v>
      </c>
      <c r="G155" s="30">
        <f t="array" ref="G155">MMULT(A155:E155,$N$16:$N$20)</f>
        <v>10.146060059399028</v>
      </c>
      <c r="H155" s="30">
        <f t="shared" si="2"/>
        <v>-0.14606005939902822</v>
      </c>
    </row>
    <row r="156" spans="1:8">
      <c r="A156" s="30">
        <v>1</v>
      </c>
      <c r="B156" s="30">
        <v>4</v>
      </c>
      <c r="C156" s="30">
        <v>140</v>
      </c>
      <c r="D156" s="30">
        <v>88</v>
      </c>
      <c r="E156" s="30">
        <v>2870</v>
      </c>
      <c r="F156" s="30">
        <v>18.100000000000001</v>
      </c>
      <c r="G156" s="30">
        <f t="array" ref="G156">MMULT(A156:E156,$N$16:$N$20)</f>
        <v>17.017577739280675</v>
      </c>
      <c r="H156" s="30">
        <f t="shared" si="2"/>
        <v>1.0824222607193263</v>
      </c>
    </row>
    <row r="157" spans="1:8">
      <c r="A157" s="30">
        <v>1</v>
      </c>
      <c r="B157" s="30">
        <v>8</v>
      </c>
      <c r="C157" s="30">
        <v>318</v>
      </c>
      <c r="D157" s="30">
        <v>140</v>
      </c>
      <c r="E157" s="30">
        <v>4080</v>
      </c>
      <c r="F157" s="30">
        <v>13.7</v>
      </c>
      <c r="G157" s="30">
        <f t="array" ref="G157">MMULT(A157:E157,$N$16:$N$20)</f>
        <v>14.52951122476002</v>
      </c>
      <c r="H157" s="30">
        <f t="shared" si="2"/>
        <v>-0.82951122476002048</v>
      </c>
    </row>
    <row r="158" spans="1:8">
      <c r="A158" s="30">
        <v>1</v>
      </c>
      <c r="B158" s="30">
        <v>4</v>
      </c>
      <c r="C158" s="30">
        <v>112</v>
      </c>
      <c r="D158" s="30">
        <v>88</v>
      </c>
      <c r="E158" s="30">
        <v>2395</v>
      </c>
      <c r="F158" s="30">
        <v>18</v>
      </c>
      <c r="G158" s="30">
        <f t="array" ref="G158">MMULT(A158:E158,$N$16:$N$20)</f>
        <v>15.842411399802302</v>
      </c>
      <c r="H158" s="30">
        <f t="shared" si="2"/>
        <v>2.1575886001976983</v>
      </c>
    </row>
    <row r="159" spans="1:8">
      <c r="A159" s="30">
        <v>1</v>
      </c>
      <c r="B159" s="30">
        <v>4</v>
      </c>
      <c r="C159" s="30">
        <v>121</v>
      </c>
      <c r="D159" s="30">
        <v>76</v>
      </c>
      <c r="E159" s="30">
        <v>2511</v>
      </c>
      <c r="F159" s="30">
        <v>18</v>
      </c>
      <c r="G159" s="30">
        <f t="array" ref="G159">MMULT(A159:E159,$N$16:$N$20)</f>
        <v>17.049188633059451</v>
      </c>
      <c r="H159" s="30">
        <f t="shared" si="2"/>
        <v>0.95081136694054891</v>
      </c>
    </row>
    <row r="160" spans="1:8">
      <c r="A160" s="30">
        <v>1</v>
      </c>
      <c r="B160" s="30">
        <v>8</v>
      </c>
      <c r="C160" s="30">
        <v>350</v>
      </c>
      <c r="D160" s="30">
        <v>165</v>
      </c>
      <c r="E160" s="30">
        <v>4274</v>
      </c>
      <c r="F160" s="30">
        <v>12</v>
      </c>
      <c r="G160" s="30">
        <f t="array" ref="G160">MMULT(A160:E160,$N$16:$N$20)</f>
        <v>12.955329056567868</v>
      </c>
      <c r="H160" s="30">
        <f t="shared" si="2"/>
        <v>-0.9553290565678676</v>
      </c>
    </row>
    <row r="161" spans="1:8">
      <c r="A161" s="30">
        <v>1</v>
      </c>
      <c r="B161" s="30">
        <v>4</v>
      </c>
      <c r="C161" s="30">
        <v>121</v>
      </c>
      <c r="D161" s="30">
        <v>110</v>
      </c>
      <c r="E161" s="30">
        <v>2660</v>
      </c>
      <c r="F161" s="30">
        <v>14</v>
      </c>
      <c r="G161" s="30">
        <f t="array" ref="G161">MMULT(A161:E161,$N$16:$N$20)</f>
        <v>14.826369034945637</v>
      </c>
      <c r="H161" s="30">
        <f t="shared" si="2"/>
        <v>-0.82636903494563718</v>
      </c>
    </row>
    <row r="162" spans="1:8">
      <c r="A162" s="30">
        <v>1</v>
      </c>
      <c r="B162" s="30">
        <v>8</v>
      </c>
      <c r="C162" s="30">
        <v>400</v>
      </c>
      <c r="D162" s="30">
        <v>170</v>
      </c>
      <c r="E162" s="30">
        <v>4668</v>
      </c>
      <c r="F162" s="30">
        <v>11.5</v>
      </c>
      <c r="G162" s="30">
        <f t="array" ref="G162">MMULT(A162:E162,$N$16:$N$20)</f>
        <v>13.394593086473559</v>
      </c>
      <c r="H162" s="30">
        <f t="shared" si="2"/>
        <v>-1.8945930864735594</v>
      </c>
    </row>
    <row r="163" spans="1:8">
      <c r="A163" s="30">
        <v>1</v>
      </c>
      <c r="B163" s="30">
        <v>4</v>
      </c>
      <c r="C163" s="30">
        <v>113</v>
      </c>
      <c r="D163" s="30">
        <v>95</v>
      </c>
      <c r="E163" s="30">
        <v>2372</v>
      </c>
      <c r="F163" s="30">
        <v>15</v>
      </c>
      <c r="G163" s="30">
        <f t="array" ref="G163">MMULT(A163:E163,$N$16:$N$20)</f>
        <v>15.229065519807028</v>
      </c>
      <c r="H163" s="30">
        <f t="shared" si="2"/>
        <v>-0.22906551980702794</v>
      </c>
    </row>
    <row r="164" spans="1:8">
      <c r="A164" s="30">
        <v>1</v>
      </c>
      <c r="B164" s="30">
        <v>8</v>
      </c>
      <c r="C164" s="30">
        <v>302</v>
      </c>
      <c r="D164" s="30">
        <v>140</v>
      </c>
      <c r="E164" s="30">
        <v>3449</v>
      </c>
      <c r="F164" s="30">
        <v>10.5</v>
      </c>
      <c r="G164" s="30">
        <f t="array" ref="G164">MMULT(A164:E164,$N$16:$N$20)</f>
        <v>12.851784880727148</v>
      </c>
      <c r="H164" s="30">
        <f t="shared" si="2"/>
        <v>-2.3517848807271484</v>
      </c>
    </row>
    <row r="165" spans="1:8">
      <c r="A165" s="30">
        <v>1</v>
      </c>
      <c r="B165" s="30">
        <v>4</v>
      </c>
      <c r="C165" s="30">
        <v>108</v>
      </c>
      <c r="D165" s="30">
        <v>75</v>
      </c>
      <c r="E165" s="30">
        <v>2265</v>
      </c>
      <c r="F165" s="30">
        <v>15.2</v>
      </c>
      <c r="G165" s="30">
        <f t="array" ref="G165">MMULT(A165:E165,$N$16:$N$20)</f>
        <v>16.50995834384058</v>
      </c>
      <c r="H165" s="30">
        <f t="shared" si="2"/>
        <v>-1.3099583438405809</v>
      </c>
    </row>
    <row r="166" spans="1:8">
      <c r="A166" s="30">
        <v>1</v>
      </c>
      <c r="B166" s="30">
        <v>8</v>
      </c>
      <c r="C166" s="30">
        <v>350</v>
      </c>
      <c r="D166" s="30">
        <v>180</v>
      </c>
      <c r="E166" s="30">
        <v>4380</v>
      </c>
      <c r="F166" s="30">
        <v>12.1</v>
      </c>
      <c r="G166" s="30">
        <f t="array" ref="G166">MMULT(A166:E166,$N$16:$N$20)</f>
        <v>12.087347644909457</v>
      </c>
      <c r="H166" s="30">
        <f t="shared" si="2"/>
        <v>1.2652355090542855E-2</v>
      </c>
    </row>
    <row r="167" spans="1:8">
      <c r="A167" s="30">
        <v>1</v>
      </c>
      <c r="B167" s="30">
        <v>4</v>
      </c>
      <c r="C167" s="30">
        <v>135</v>
      </c>
      <c r="D167" s="30">
        <v>84</v>
      </c>
      <c r="E167" s="30">
        <v>2295</v>
      </c>
      <c r="F167" s="30">
        <v>11.6</v>
      </c>
      <c r="G167" s="30">
        <f t="array" ref="G167">MMULT(A167:E167,$N$16:$N$20)</f>
        <v>15.746602258378001</v>
      </c>
      <c r="H167" s="30">
        <f t="shared" si="2"/>
        <v>-4.1466022583780013</v>
      </c>
    </row>
    <row r="168" spans="1:8">
      <c r="A168" s="30">
        <v>1</v>
      </c>
      <c r="B168" s="30">
        <v>4</v>
      </c>
      <c r="C168" s="30">
        <v>107</v>
      </c>
      <c r="D168" s="30">
        <v>75</v>
      </c>
      <c r="E168" s="30">
        <v>2205</v>
      </c>
      <c r="F168" s="30">
        <v>14.5</v>
      </c>
      <c r="G168" s="30">
        <f t="array" ref="G168">MMULT(A168:E168,$N$16:$N$20)</f>
        <v>16.347559603388532</v>
      </c>
      <c r="H168" s="30">
        <f t="shared" si="2"/>
        <v>-1.8475596033885324</v>
      </c>
    </row>
    <row r="169" spans="1:8">
      <c r="A169" s="30">
        <v>1</v>
      </c>
      <c r="B169" s="30">
        <v>4</v>
      </c>
      <c r="C169" s="30">
        <v>119</v>
      </c>
      <c r="D169" s="30">
        <v>97</v>
      </c>
      <c r="E169" s="30">
        <v>2300</v>
      </c>
      <c r="F169" s="30">
        <v>14.7</v>
      </c>
      <c r="G169" s="30">
        <f t="array" ref="G169">MMULT(A169:E169,$N$16:$N$20)</f>
        <v>14.83929483946258</v>
      </c>
      <c r="H169" s="30">
        <f t="shared" si="2"/>
        <v>-0.13929483946258081</v>
      </c>
    </row>
    <row r="170" spans="1:8">
      <c r="A170" s="30">
        <v>1</v>
      </c>
      <c r="B170" s="30">
        <v>8</v>
      </c>
      <c r="C170" s="30">
        <v>302</v>
      </c>
      <c r="D170" s="30">
        <v>137</v>
      </c>
      <c r="E170" s="30">
        <v>4042</v>
      </c>
      <c r="F170" s="30">
        <v>14.5</v>
      </c>
      <c r="G170" s="30">
        <f t="array" ref="G170">MMULT(A170:E170,$N$16:$N$20)</f>
        <v>14.744120924959693</v>
      </c>
      <c r="H170" s="30">
        <f t="shared" si="2"/>
        <v>-0.2441209249596934</v>
      </c>
    </row>
    <row r="171" spans="1:8">
      <c r="A171" s="30">
        <v>1</v>
      </c>
      <c r="B171" s="30">
        <v>4</v>
      </c>
      <c r="C171" s="30">
        <v>101</v>
      </c>
      <c r="D171" s="30">
        <v>83</v>
      </c>
      <c r="E171" s="30">
        <v>2202</v>
      </c>
      <c r="F171" s="30">
        <v>15.3</v>
      </c>
      <c r="G171" s="30">
        <f t="array" ref="G171">MMULT(A171:E171,$N$16:$N$20)</f>
        <v>15.751051307269359</v>
      </c>
      <c r="H171" s="30">
        <f t="shared" si="2"/>
        <v>-0.45105130726935805</v>
      </c>
    </row>
    <row r="172" spans="1:8">
      <c r="A172" s="30">
        <v>1</v>
      </c>
      <c r="B172" s="30">
        <v>4</v>
      </c>
      <c r="C172" s="30">
        <v>141</v>
      </c>
      <c r="D172" s="30">
        <v>71</v>
      </c>
      <c r="E172" s="30">
        <v>3190</v>
      </c>
      <c r="F172" s="30">
        <v>24.8</v>
      </c>
      <c r="G172" s="30">
        <f t="array" ref="G172">MMULT(A172:E172,$N$16:$N$20)</f>
        <v>19.227430646024793</v>
      </c>
      <c r="H172" s="30">
        <f t="shared" si="2"/>
        <v>5.5725693539752079</v>
      </c>
    </row>
    <row r="173" spans="1:8">
      <c r="A173" s="30">
        <v>1</v>
      </c>
      <c r="B173" s="30">
        <v>4</v>
      </c>
      <c r="C173" s="30">
        <v>105</v>
      </c>
      <c r="D173" s="30">
        <v>63</v>
      </c>
      <c r="E173" s="30">
        <v>2125</v>
      </c>
      <c r="F173" s="30">
        <v>14.7</v>
      </c>
      <c r="G173" s="30">
        <f t="array" ref="G173">MMULT(A173:E173,$N$16:$N$20)</f>
        <v>17.066379948465716</v>
      </c>
      <c r="H173" s="30">
        <f t="shared" si="2"/>
        <v>-2.3663799484657169</v>
      </c>
    </row>
    <row r="174" spans="1:8">
      <c r="A174" s="30">
        <v>1</v>
      </c>
      <c r="B174" s="30">
        <v>8</v>
      </c>
      <c r="C174" s="30">
        <v>304</v>
      </c>
      <c r="D174" s="30">
        <v>120</v>
      </c>
      <c r="E174" s="30">
        <v>3962</v>
      </c>
      <c r="F174" s="30">
        <v>13.9</v>
      </c>
      <c r="G174" s="30">
        <f t="array" ref="G174">MMULT(A174:E174,$N$16:$N$20)</f>
        <v>15.829136671025291</v>
      </c>
      <c r="H174" s="30">
        <f t="shared" si="2"/>
        <v>-1.9291366710252902</v>
      </c>
    </row>
    <row r="175" spans="1:8">
      <c r="A175" s="30">
        <v>1</v>
      </c>
      <c r="B175" s="30">
        <v>8</v>
      </c>
      <c r="C175" s="30">
        <v>302</v>
      </c>
      <c r="D175" s="30">
        <v>139</v>
      </c>
      <c r="E175" s="30">
        <v>3570</v>
      </c>
      <c r="F175" s="30">
        <v>12.8</v>
      </c>
      <c r="G175" s="30">
        <f t="array" ref="G175">MMULT(A175:E175,$N$16:$N$20)</f>
        <v>13.2680242452829</v>
      </c>
      <c r="H175" s="30">
        <f t="shared" si="2"/>
        <v>-0.46802424528289954</v>
      </c>
    </row>
    <row r="176" spans="1:8">
      <c r="A176" s="30">
        <v>1</v>
      </c>
      <c r="B176" s="30">
        <v>4</v>
      </c>
      <c r="C176" s="30">
        <v>105</v>
      </c>
      <c r="D176" s="30">
        <v>74</v>
      </c>
      <c r="E176" s="30">
        <v>2190</v>
      </c>
      <c r="F176" s="30">
        <v>14.2</v>
      </c>
      <c r="G176" s="30">
        <f t="array" ref="G176">MMULT(A176:E176,$N$16:$N$20)</f>
        <v>16.394228064392166</v>
      </c>
      <c r="H176" s="30">
        <f t="shared" si="2"/>
        <v>-2.194228064392167</v>
      </c>
    </row>
    <row r="177" spans="1:8">
      <c r="A177" s="30">
        <v>1</v>
      </c>
      <c r="B177" s="30">
        <v>8</v>
      </c>
      <c r="C177" s="30">
        <v>262</v>
      </c>
      <c r="D177" s="30">
        <v>110</v>
      </c>
      <c r="E177" s="30">
        <v>3221</v>
      </c>
      <c r="F177" s="30">
        <v>13.5</v>
      </c>
      <c r="G177" s="30">
        <f t="array" ref="G177">MMULT(A177:E177,$N$16:$N$20)</f>
        <v>14.763038060516978</v>
      </c>
      <c r="H177" s="30">
        <f t="shared" si="2"/>
        <v>-1.263038060516978</v>
      </c>
    </row>
    <row r="178" spans="1:8">
      <c r="A178" s="30">
        <v>1</v>
      </c>
      <c r="B178" s="30">
        <v>4</v>
      </c>
      <c r="C178" s="30">
        <v>105</v>
      </c>
      <c r="D178" s="30">
        <v>70</v>
      </c>
      <c r="E178" s="30">
        <v>2150</v>
      </c>
      <c r="F178" s="30">
        <v>14.9</v>
      </c>
      <c r="G178" s="30">
        <f t="array" ref="G178">MMULT(A178:E178,$N$16:$N$20)</f>
        <v>16.592855930892529</v>
      </c>
      <c r="H178" s="30">
        <f t="shared" si="2"/>
        <v>-1.6928559308925291</v>
      </c>
    </row>
    <row r="179" spans="1:8">
      <c r="A179" s="30">
        <v>1</v>
      </c>
      <c r="B179" s="30">
        <v>4</v>
      </c>
      <c r="C179" s="30">
        <v>134</v>
      </c>
      <c r="D179" s="30">
        <v>96</v>
      </c>
      <c r="E179" s="30">
        <v>2702</v>
      </c>
      <c r="F179" s="30">
        <v>13.5</v>
      </c>
      <c r="G179" s="30">
        <f t="array" ref="G179">MMULT(A179:E179,$N$16:$N$20)</f>
        <v>15.959343522103797</v>
      </c>
      <c r="H179" s="30">
        <f t="shared" si="2"/>
        <v>-2.4593435221037971</v>
      </c>
    </row>
    <row r="180" spans="1:8">
      <c r="A180" s="30">
        <v>1</v>
      </c>
      <c r="B180" s="30">
        <v>6</v>
      </c>
      <c r="C180" s="30">
        <v>225</v>
      </c>
      <c r="D180" s="30">
        <v>105</v>
      </c>
      <c r="E180" s="30">
        <v>3121</v>
      </c>
      <c r="F180" s="30">
        <v>16.5</v>
      </c>
      <c r="G180" s="30">
        <f t="array" ref="G180">MMULT(A180:E180,$N$16:$N$20)</f>
        <v>15.503702085865935</v>
      </c>
      <c r="H180" s="30">
        <f t="shared" si="2"/>
        <v>0.99629791413406465</v>
      </c>
    </row>
    <row r="181" spans="1:8">
      <c r="A181" s="30">
        <v>1</v>
      </c>
      <c r="B181" s="30">
        <v>8</v>
      </c>
      <c r="C181" s="30">
        <v>400</v>
      </c>
      <c r="D181" s="30">
        <v>230</v>
      </c>
      <c r="E181" s="30">
        <v>4278</v>
      </c>
      <c r="F181" s="30">
        <v>9.5</v>
      </c>
      <c r="G181" s="30">
        <f t="array" ref="G181">MMULT(A181:E181,$N$16:$N$20)</f>
        <v>7.6448195626219029</v>
      </c>
      <c r="H181" s="30">
        <f t="shared" si="2"/>
        <v>1.8551804373780971</v>
      </c>
    </row>
    <row r="182" spans="1:8">
      <c r="A182" s="30">
        <v>1</v>
      </c>
      <c r="B182" s="30">
        <v>4</v>
      </c>
      <c r="C182" s="30">
        <v>134</v>
      </c>
      <c r="D182" s="30">
        <v>90</v>
      </c>
      <c r="E182" s="30">
        <v>2711</v>
      </c>
      <c r="F182" s="30">
        <v>15.5</v>
      </c>
      <c r="G182" s="30">
        <f t="array" ref="G182">MMULT(A182:E182,$N$16:$N$20)</f>
        <v>16.450370707023925</v>
      </c>
      <c r="H182" s="30">
        <f t="shared" si="2"/>
        <v>-0.95037070702392512</v>
      </c>
    </row>
    <row r="183" spans="1:8">
      <c r="A183" s="30">
        <v>1</v>
      </c>
      <c r="B183" s="30">
        <v>6</v>
      </c>
      <c r="C183" s="30">
        <v>231</v>
      </c>
      <c r="D183" s="30">
        <v>110</v>
      </c>
      <c r="E183" s="30">
        <v>3415</v>
      </c>
      <c r="F183" s="30">
        <v>15.8</v>
      </c>
      <c r="G183" s="30">
        <f t="array" ref="G183">MMULT(A183:E183,$N$16:$N$20)</f>
        <v>15.905202381254634</v>
      </c>
      <c r="H183" s="30">
        <f t="shared" si="2"/>
        <v>-0.10520238125463344</v>
      </c>
    </row>
    <row r="184" spans="1:8">
      <c r="A184" s="30">
        <v>1</v>
      </c>
      <c r="B184" s="30">
        <v>6</v>
      </c>
      <c r="C184" s="30">
        <v>200</v>
      </c>
      <c r="D184" s="30">
        <v>85</v>
      </c>
      <c r="E184" s="30">
        <v>3070</v>
      </c>
      <c r="F184" s="30">
        <v>16.7</v>
      </c>
      <c r="G184" s="30">
        <f t="array" ref="G184">MMULT(A184:E184,$N$16:$N$20)</f>
        <v>17.051333778728072</v>
      </c>
      <c r="H184" s="30">
        <f t="shared" si="2"/>
        <v>-0.35133377872807259</v>
      </c>
    </row>
    <row r="185" spans="1:8">
      <c r="A185" s="30">
        <v>1</v>
      </c>
      <c r="B185" s="30">
        <v>4</v>
      </c>
      <c r="C185" s="30">
        <v>91</v>
      </c>
      <c r="D185" s="30">
        <v>67</v>
      </c>
      <c r="E185" s="30">
        <v>1965</v>
      </c>
      <c r="F185" s="30">
        <v>15.7</v>
      </c>
      <c r="G185" s="30">
        <f t="array" ref="G185">MMULT(A185:E185,$N$16:$N$20)</f>
        <v>16.385106621557469</v>
      </c>
      <c r="H185" s="30">
        <f t="shared" si="2"/>
        <v>-0.68510662155746971</v>
      </c>
    </row>
    <row r="186" spans="1:8">
      <c r="A186" s="30">
        <v>1</v>
      </c>
      <c r="B186" s="30">
        <v>6</v>
      </c>
      <c r="C186" s="30">
        <v>225</v>
      </c>
      <c r="D186" s="30">
        <v>95</v>
      </c>
      <c r="E186" s="30">
        <v>3264</v>
      </c>
      <c r="F186" s="30">
        <v>16</v>
      </c>
      <c r="G186" s="30">
        <f t="array" ref="G186">MMULT(A186:E186,$N$16:$N$20)</f>
        <v>16.68026810858364</v>
      </c>
      <c r="H186" s="30">
        <f t="shared" si="2"/>
        <v>-0.68026810858363973</v>
      </c>
    </row>
    <row r="187" spans="1:8">
      <c r="A187" s="30">
        <v>1</v>
      </c>
      <c r="B187" s="30">
        <v>6</v>
      </c>
      <c r="C187" s="30">
        <v>199</v>
      </c>
      <c r="D187" s="30">
        <v>97</v>
      </c>
      <c r="E187" s="30">
        <v>2774</v>
      </c>
      <c r="F187" s="30">
        <v>15.5</v>
      </c>
      <c r="G187" s="30">
        <f t="array" ref="G187">MMULT(A187:E187,$N$16:$N$20)</f>
        <v>15.296842784856498</v>
      </c>
      <c r="H187" s="30">
        <f t="shared" si="2"/>
        <v>0.20315721514350216</v>
      </c>
    </row>
    <row r="188" spans="1:8">
      <c r="A188" s="30">
        <v>1</v>
      </c>
      <c r="B188" s="30">
        <v>8</v>
      </c>
      <c r="C188" s="30">
        <v>400</v>
      </c>
      <c r="D188" s="30">
        <v>180</v>
      </c>
      <c r="E188" s="30">
        <v>4220</v>
      </c>
      <c r="F188" s="30">
        <v>11.1</v>
      </c>
      <c r="G188" s="30">
        <f t="array" ref="G188">MMULT(A188:E188,$N$16:$N$20)</f>
        <v>11.364533694527974</v>
      </c>
      <c r="H188" s="30">
        <f t="shared" si="2"/>
        <v>-0.26453369452797482</v>
      </c>
    </row>
    <row r="189" spans="1:8">
      <c r="A189" s="30">
        <v>1</v>
      </c>
      <c r="B189" s="30">
        <v>8</v>
      </c>
      <c r="C189" s="30">
        <v>307</v>
      </c>
      <c r="D189" s="30">
        <v>200</v>
      </c>
      <c r="E189" s="30">
        <v>4376</v>
      </c>
      <c r="F189" s="30">
        <v>15</v>
      </c>
      <c r="G189" s="30">
        <f t="array" ref="G189">MMULT(A189:E189,$N$16:$N$20)</f>
        <v>10.759915736200499</v>
      </c>
      <c r="H189" s="30">
        <f t="shared" si="2"/>
        <v>4.2400842637995009</v>
      </c>
    </row>
    <row r="190" spans="1:8">
      <c r="A190" s="30">
        <v>1</v>
      </c>
      <c r="B190" s="30">
        <v>6</v>
      </c>
      <c r="C190" s="30">
        <v>225</v>
      </c>
      <c r="D190" s="30">
        <v>95</v>
      </c>
      <c r="E190" s="30">
        <v>3785</v>
      </c>
      <c r="F190" s="30">
        <v>19</v>
      </c>
      <c r="G190" s="30">
        <f t="array" ref="G190">MMULT(A190:E190,$N$16:$N$20)</f>
        <v>18.13820268355979</v>
      </c>
      <c r="H190" s="30">
        <f t="shared" si="2"/>
        <v>0.86179731644021018</v>
      </c>
    </row>
    <row r="191" spans="1:8">
      <c r="A191" s="30">
        <v>1</v>
      </c>
      <c r="B191" s="30">
        <v>4</v>
      </c>
      <c r="C191" s="30">
        <v>151</v>
      </c>
      <c r="D191" s="30">
        <v>90</v>
      </c>
      <c r="E191" s="30">
        <v>2735</v>
      </c>
      <c r="F191" s="30">
        <v>18</v>
      </c>
      <c r="G191" s="30">
        <f t="array" ref="G191">MMULT(A191:E191,$N$16:$N$20)</f>
        <v>16.424003734869519</v>
      </c>
      <c r="H191" s="30">
        <f t="shared" si="2"/>
        <v>1.5759962651304811</v>
      </c>
    </row>
    <row r="192" spans="1:8">
      <c r="A192" s="30">
        <v>1</v>
      </c>
      <c r="B192" s="30">
        <v>6</v>
      </c>
      <c r="C192" s="30">
        <v>198</v>
      </c>
      <c r="D192" s="30">
        <v>95</v>
      </c>
      <c r="E192" s="30">
        <v>3102</v>
      </c>
      <c r="F192" s="30">
        <v>16.5</v>
      </c>
      <c r="G192" s="30">
        <f t="array" ref="G192">MMULT(A192:E192,$N$16:$N$20)</f>
        <v>16.375480255179134</v>
      </c>
      <c r="H192" s="30">
        <f t="shared" si="2"/>
        <v>0.1245197448208657</v>
      </c>
    </row>
    <row r="193" spans="1:8">
      <c r="A193" s="30">
        <v>1</v>
      </c>
      <c r="B193" s="30">
        <v>4</v>
      </c>
      <c r="C193" s="30">
        <v>97</v>
      </c>
      <c r="D193" s="30">
        <v>78</v>
      </c>
      <c r="E193" s="30">
        <v>2188</v>
      </c>
      <c r="F193" s="30">
        <v>15.8</v>
      </c>
      <c r="G193" s="30">
        <f t="array" ref="G193">MMULT(A193:E193,$N$16:$N$20)</f>
        <v>16.122082719264959</v>
      </c>
      <c r="H193" s="30">
        <f t="shared" si="2"/>
        <v>-0.32208271926495868</v>
      </c>
    </row>
    <row r="194" spans="1:8">
      <c r="A194" s="30">
        <v>1</v>
      </c>
      <c r="B194" s="30">
        <v>8</v>
      </c>
      <c r="C194" s="30">
        <v>455</v>
      </c>
      <c r="D194" s="30">
        <v>225</v>
      </c>
      <c r="E194" s="30">
        <v>4951</v>
      </c>
      <c r="F194" s="30">
        <v>11</v>
      </c>
      <c r="G194" s="30">
        <f t="array" ref="G194">MMULT(A194:E194,$N$16:$N$20)</f>
        <v>9.6137157353633409</v>
      </c>
      <c r="H194" s="30">
        <f t="shared" si="2"/>
        <v>1.3862842646366591</v>
      </c>
    </row>
    <row r="195" spans="1:8">
      <c r="A195" s="30">
        <v>1</v>
      </c>
      <c r="B195" s="30">
        <v>4</v>
      </c>
      <c r="C195" s="30">
        <v>108</v>
      </c>
      <c r="D195" s="30">
        <v>94</v>
      </c>
      <c r="E195" s="30">
        <v>2379</v>
      </c>
      <c r="F195" s="30">
        <v>16.5</v>
      </c>
      <c r="G195" s="30">
        <f t="array" ref="G195">MMULT(A195:E195,$N$16:$N$20)</f>
        <v>15.353802220385768</v>
      </c>
      <c r="H195" s="30">
        <f t="shared" ref="H195:H231" si="3">F195-G195</f>
        <v>1.1461977796142317</v>
      </c>
    </row>
    <row r="196" spans="1:8">
      <c r="A196" s="30">
        <v>1</v>
      </c>
      <c r="B196" s="30">
        <v>4</v>
      </c>
      <c r="C196" s="30">
        <v>140</v>
      </c>
      <c r="D196" s="30">
        <v>72</v>
      </c>
      <c r="E196" s="30">
        <v>2408</v>
      </c>
      <c r="F196" s="30">
        <v>19</v>
      </c>
      <c r="G196" s="30">
        <f t="array" ref="G196">MMULT(A196:E196,$N$16:$N$20)</f>
        <v>16.966990852800748</v>
      </c>
      <c r="H196" s="30">
        <f t="shared" si="3"/>
        <v>2.0330091471992517</v>
      </c>
    </row>
    <row r="197" spans="1:8">
      <c r="A197" s="30">
        <v>1</v>
      </c>
      <c r="B197" s="30">
        <v>6</v>
      </c>
      <c r="C197" s="30">
        <v>250</v>
      </c>
      <c r="D197" s="30">
        <v>72</v>
      </c>
      <c r="E197" s="30">
        <v>3158</v>
      </c>
      <c r="F197" s="30">
        <v>19.5</v>
      </c>
      <c r="G197" s="30">
        <f t="array" ref="G197">MMULT(A197:E197,$N$16:$N$20)</f>
        <v>18.031832504532233</v>
      </c>
      <c r="H197" s="30">
        <f t="shared" si="3"/>
        <v>1.4681674954677675</v>
      </c>
    </row>
    <row r="198" spans="1:8">
      <c r="A198" s="30">
        <v>1</v>
      </c>
      <c r="B198" s="30">
        <v>4</v>
      </c>
      <c r="C198" s="30">
        <v>85</v>
      </c>
      <c r="D198" s="30">
        <v>52</v>
      </c>
      <c r="E198" s="30">
        <v>2035</v>
      </c>
      <c r="F198" s="30">
        <v>22.2</v>
      </c>
      <c r="G198" s="30">
        <f t="array" ref="G198">MMULT(A198:E198,$N$16:$N$20)</f>
        <v>17.778605249212251</v>
      </c>
      <c r="H198" s="30">
        <f t="shared" si="3"/>
        <v>4.4213947507877478</v>
      </c>
    </row>
    <row r="199" spans="1:8">
      <c r="A199" s="30">
        <v>1</v>
      </c>
      <c r="B199" s="30">
        <v>4</v>
      </c>
      <c r="C199" s="30">
        <v>151</v>
      </c>
      <c r="D199" s="30">
        <v>90</v>
      </c>
      <c r="E199" s="30">
        <v>3003</v>
      </c>
      <c r="F199" s="30">
        <v>20.100000000000001</v>
      </c>
      <c r="G199" s="30">
        <f t="array" ref="G199">MMULT(A199:E199,$N$16:$N$20)</f>
        <v>17.173958564223852</v>
      </c>
      <c r="H199" s="30">
        <f t="shared" si="3"/>
        <v>2.9260414357761491</v>
      </c>
    </row>
    <row r="200" spans="1:8">
      <c r="A200" s="30">
        <v>1</v>
      </c>
      <c r="B200" s="30">
        <v>8</v>
      </c>
      <c r="C200" s="30">
        <v>350</v>
      </c>
      <c r="D200" s="30">
        <v>170</v>
      </c>
      <c r="E200" s="30">
        <v>4165</v>
      </c>
      <c r="F200" s="30">
        <v>11.4</v>
      </c>
      <c r="G200" s="30">
        <f t="array" ref="G200">MMULT(A200:E200,$N$16:$N$20)</f>
        <v>12.262108335877718</v>
      </c>
      <c r="H200" s="30">
        <f t="shared" si="3"/>
        <v>-0.86210833587771774</v>
      </c>
    </row>
    <row r="201" spans="1:8">
      <c r="A201" s="30">
        <v>1</v>
      </c>
      <c r="B201" s="30">
        <v>8</v>
      </c>
      <c r="C201" s="30">
        <v>302</v>
      </c>
      <c r="D201" s="30">
        <v>140</v>
      </c>
      <c r="E201" s="30">
        <v>4141</v>
      </c>
      <c r="F201" s="30">
        <v>14</v>
      </c>
      <c r="G201" s="30">
        <f t="array" ref="G201">MMULT(A201:E201,$N$16:$N$20)</f>
        <v>14.788235410254007</v>
      </c>
      <c r="H201" s="30">
        <f t="shared" si="3"/>
        <v>-0.78823541025400701</v>
      </c>
    </row>
    <row r="202" spans="1:8">
      <c r="A202" s="30">
        <v>1</v>
      </c>
      <c r="B202" s="30">
        <v>4</v>
      </c>
      <c r="C202" s="30">
        <v>85</v>
      </c>
      <c r="D202" s="30">
        <v>70</v>
      </c>
      <c r="E202" s="30">
        <v>1990</v>
      </c>
      <c r="F202" s="30">
        <v>17</v>
      </c>
      <c r="G202" s="30">
        <f t="array" ref="G202">MMULT(A202:E202,$N$16:$N$20)</f>
        <v>16.255153593972842</v>
      </c>
      <c r="H202" s="30">
        <f t="shared" si="3"/>
        <v>0.74484640602715757</v>
      </c>
    </row>
    <row r="203" spans="1:8">
      <c r="A203" s="30">
        <v>1</v>
      </c>
      <c r="B203" s="30">
        <v>5</v>
      </c>
      <c r="C203" s="30">
        <v>121</v>
      </c>
      <c r="D203" s="30">
        <v>67</v>
      </c>
      <c r="E203" s="30">
        <v>2950</v>
      </c>
      <c r="F203" s="30">
        <v>19.899999999999999</v>
      </c>
      <c r="G203" s="30">
        <f t="array" ref="G203">MMULT(A203:E203,$N$16:$N$20)</f>
        <v>18.762054047829611</v>
      </c>
      <c r="H203" s="30">
        <f t="shared" si="3"/>
        <v>1.1379459521703872</v>
      </c>
    </row>
    <row r="204" spans="1:8">
      <c r="A204" s="30">
        <v>1</v>
      </c>
      <c r="B204" s="30">
        <v>8</v>
      </c>
      <c r="C204" s="30">
        <v>318</v>
      </c>
      <c r="D204" s="30">
        <v>150</v>
      </c>
      <c r="E204" s="30">
        <v>4135</v>
      </c>
      <c r="F204" s="30">
        <v>13.5</v>
      </c>
      <c r="G204" s="30">
        <f t="array" ref="G204">MMULT(A204:E204,$N$16:$N$20)</f>
        <v>13.90701630731156</v>
      </c>
      <c r="H204" s="30">
        <f t="shared" si="3"/>
        <v>-0.4070163073115598</v>
      </c>
    </row>
    <row r="205" spans="1:8">
      <c r="A205" s="30">
        <v>1</v>
      </c>
      <c r="B205" s="30">
        <v>4</v>
      </c>
      <c r="C205" s="30">
        <v>98</v>
      </c>
      <c r="D205" s="30">
        <v>76</v>
      </c>
      <c r="E205" s="30">
        <v>2144</v>
      </c>
      <c r="F205" s="30">
        <v>14.7</v>
      </c>
      <c r="G205" s="30">
        <f t="array" ref="G205">MMULT(A205:E205,$N$16:$N$20)</f>
        <v>16.148734924065081</v>
      </c>
      <c r="H205" s="30">
        <f t="shared" si="3"/>
        <v>-1.4487349240650822</v>
      </c>
    </row>
    <row r="206" spans="1:8">
      <c r="A206" s="30">
        <v>1</v>
      </c>
      <c r="B206" s="30">
        <v>8</v>
      </c>
      <c r="C206" s="30">
        <v>351</v>
      </c>
      <c r="D206" s="30">
        <v>158</v>
      </c>
      <c r="E206" s="30">
        <v>4363</v>
      </c>
      <c r="F206" s="30">
        <v>13</v>
      </c>
      <c r="G206" s="30">
        <f t="array" ref="G206">MMULT(A206:E206,$N$16:$N$20)</f>
        <v>13.742362116030174</v>
      </c>
      <c r="H206" s="30">
        <f t="shared" si="3"/>
        <v>-0.74236211603017388</v>
      </c>
    </row>
    <row r="207" spans="1:8">
      <c r="A207" s="30">
        <v>1</v>
      </c>
      <c r="B207" s="30">
        <v>6</v>
      </c>
      <c r="C207" s="30">
        <v>250</v>
      </c>
      <c r="D207" s="30">
        <v>100</v>
      </c>
      <c r="E207" s="30">
        <v>3781</v>
      </c>
      <c r="F207" s="30">
        <v>17</v>
      </c>
      <c r="G207" s="30">
        <f t="array" ref="G207">MMULT(A207:E207,$N$16:$N$20)</f>
        <v>17.601267687046629</v>
      </c>
      <c r="H207" s="30">
        <f t="shared" si="3"/>
        <v>-0.60126768704662936</v>
      </c>
    </row>
    <row r="208" spans="1:8">
      <c r="A208" s="30">
        <v>1</v>
      </c>
      <c r="B208" s="30">
        <v>4</v>
      </c>
      <c r="C208" s="30">
        <v>151</v>
      </c>
      <c r="D208" s="30">
        <v>90</v>
      </c>
      <c r="E208" s="30">
        <v>2950</v>
      </c>
      <c r="F208" s="30">
        <v>17.3</v>
      </c>
      <c r="G208" s="30">
        <f t="array" ref="G208">MMULT(A208:E208,$N$16:$N$20)</f>
        <v>17.025646601702284</v>
      </c>
      <c r="H208" s="30">
        <f t="shared" si="3"/>
        <v>0.27435339829771621</v>
      </c>
    </row>
    <row r="209" spans="1:8">
      <c r="A209" s="30">
        <v>1</v>
      </c>
      <c r="B209" s="30">
        <v>4</v>
      </c>
      <c r="C209" s="30">
        <v>98</v>
      </c>
      <c r="D209" s="30">
        <v>66</v>
      </c>
      <c r="E209" s="30">
        <v>1800</v>
      </c>
      <c r="F209" s="30">
        <v>14.4</v>
      </c>
      <c r="G209" s="30">
        <f t="array" ref="G209">MMULT(A209:E209,$N$16:$N$20)</f>
        <v>15.962509894933685</v>
      </c>
      <c r="H209" s="30">
        <f t="shared" si="3"/>
        <v>-1.5625098949336849</v>
      </c>
    </row>
    <row r="210" spans="1:8">
      <c r="A210" s="30">
        <v>1</v>
      </c>
      <c r="B210" s="30">
        <v>4</v>
      </c>
      <c r="C210" s="30">
        <v>151</v>
      </c>
      <c r="D210" s="30">
        <v>90</v>
      </c>
      <c r="E210" s="30">
        <v>2670</v>
      </c>
      <c r="F210" s="30">
        <v>16</v>
      </c>
      <c r="G210" s="30">
        <f t="array" ref="G210">MMULT(A210:E210,$N$16:$N$20)</f>
        <v>16.242111705361939</v>
      </c>
      <c r="H210" s="30">
        <f t="shared" si="3"/>
        <v>-0.24211170536193904</v>
      </c>
    </row>
    <row r="211" spans="1:8">
      <c r="A211" s="30">
        <v>1</v>
      </c>
      <c r="B211" s="30">
        <v>4</v>
      </c>
      <c r="C211" s="30">
        <v>151</v>
      </c>
      <c r="D211" s="30">
        <v>85</v>
      </c>
      <c r="E211" s="30">
        <v>2855</v>
      </c>
      <c r="F211" s="30">
        <v>17.600000000000001</v>
      </c>
      <c r="G211" s="30">
        <f t="array" ref="G211">MMULT(A211:E211,$N$16:$N$20)</f>
        <v>17.148006183630184</v>
      </c>
      <c r="H211" s="30">
        <f t="shared" si="3"/>
        <v>0.45199381636981784</v>
      </c>
    </row>
    <row r="212" spans="1:8">
      <c r="A212" s="30">
        <v>1</v>
      </c>
      <c r="B212" s="30">
        <v>4</v>
      </c>
      <c r="C212" s="30">
        <v>156</v>
      </c>
      <c r="D212" s="30">
        <v>105</v>
      </c>
      <c r="E212" s="30">
        <v>2800</v>
      </c>
      <c r="F212" s="30">
        <v>14.4</v>
      </c>
      <c r="G212" s="30">
        <f t="array" ref="G212">MMULT(A212:E212,$N$16:$N$20)</f>
        <v>15.413782455285428</v>
      </c>
      <c r="H212" s="30">
        <f t="shared" si="3"/>
        <v>-1.013782455285428</v>
      </c>
    </row>
    <row r="213" spans="1:8">
      <c r="A213" s="30">
        <v>1</v>
      </c>
      <c r="B213" s="30">
        <v>4</v>
      </c>
      <c r="C213" s="30">
        <v>89</v>
      </c>
      <c r="D213" s="30">
        <v>62</v>
      </c>
      <c r="E213" s="30">
        <v>2050</v>
      </c>
      <c r="F213" s="30">
        <v>17.3</v>
      </c>
      <c r="G213" s="30">
        <f t="array" ref="G213">MMULT(A213:E213,$N$16:$N$20)</f>
        <v>17.02217039723164</v>
      </c>
      <c r="H213" s="30">
        <f t="shared" si="3"/>
        <v>0.27782960276836022</v>
      </c>
    </row>
    <row r="214" spans="1:8">
      <c r="A214" s="30">
        <v>1</v>
      </c>
      <c r="B214" s="30">
        <v>6</v>
      </c>
      <c r="C214" s="30">
        <v>200</v>
      </c>
      <c r="D214" s="30">
        <v>85</v>
      </c>
      <c r="E214" s="30">
        <v>2965</v>
      </c>
      <c r="F214" s="30">
        <v>15.8</v>
      </c>
      <c r="G214" s="30">
        <f t="array" ref="G214">MMULT(A214:E214,$N$16:$N$20)</f>
        <v>16.75750819260044</v>
      </c>
      <c r="H214" s="30">
        <f t="shared" si="3"/>
        <v>-0.9575081926004394</v>
      </c>
    </row>
    <row r="215" spans="1:8">
      <c r="A215" s="30">
        <v>1</v>
      </c>
      <c r="B215" s="30">
        <v>8</v>
      </c>
      <c r="C215" s="30">
        <v>400</v>
      </c>
      <c r="D215" s="30">
        <v>170</v>
      </c>
      <c r="E215" s="30">
        <v>4746</v>
      </c>
      <c r="F215" s="30">
        <v>12</v>
      </c>
      <c r="G215" s="30">
        <f t="array" ref="G215">MMULT(A215:E215,$N$16:$N$20)</f>
        <v>13.612863521882657</v>
      </c>
      <c r="H215" s="30">
        <f t="shared" si="3"/>
        <v>-1.612863521882657</v>
      </c>
    </row>
    <row r="216" spans="1:8">
      <c r="A216" s="30">
        <v>1</v>
      </c>
      <c r="B216" s="30">
        <v>4</v>
      </c>
      <c r="C216" s="30">
        <v>116</v>
      </c>
      <c r="D216" s="30">
        <v>90</v>
      </c>
      <c r="E216" s="30">
        <v>2123</v>
      </c>
      <c r="F216" s="30">
        <v>14</v>
      </c>
      <c r="G216" s="30">
        <f t="array" ref="G216">MMULT(A216:E216,$N$16:$N$20)</f>
        <v>14.903976125313656</v>
      </c>
      <c r="H216" s="30">
        <f t="shared" si="3"/>
        <v>-0.90397612531365645</v>
      </c>
    </row>
    <row r="217" spans="1:8">
      <c r="A217" s="30">
        <v>1</v>
      </c>
      <c r="B217" s="30">
        <v>5</v>
      </c>
      <c r="C217" s="30">
        <v>131</v>
      </c>
      <c r="D217" s="30">
        <v>103</v>
      </c>
      <c r="E217" s="30">
        <v>2830</v>
      </c>
      <c r="F217" s="30">
        <v>15.9</v>
      </c>
      <c r="G217" s="30">
        <f t="array" ref="G217">MMULT(A217:E217,$N$16:$N$20)</f>
        <v>15.576184625105505</v>
      </c>
      <c r="H217" s="30">
        <f t="shared" si="3"/>
        <v>0.32381537489449563</v>
      </c>
    </row>
    <row r="218" spans="1:8">
      <c r="A218" s="30">
        <v>1</v>
      </c>
      <c r="B218" s="30">
        <v>4</v>
      </c>
      <c r="C218" s="30">
        <v>71</v>
      </c>
      <c r="D218" s="30">
        <v>65</v>
      </c>
      <c r="E218" s="30">
        <v>1773</v>
      </c>
      <c r="F218" s="30">
        <v>19</v>
      </c>
      <c r="G218" s="30">
        <f t="array" ref="G218">MMULT(A218:E218,$N$16:$N$20)</f>
        <v>16.11313815090195</v>
      </c>
      <c r="H218" s="30">
        <f t="shared" si="3"/>
        <v>2.8868618490980502</v>
      </c>
    </row>
    <row r="219" spans="1:8">
      <c r="A219" s="30">
        <v>1</v>
      </c>
      <c r="B219" s="30">
        <v>4</v>
      </c>
      <c r="C219" s="30">
        <v>119</v>
      </c>
      <c r="D219" s="30">
        <v>100</v>
      </c>
      <c r="E219" s="30">
        <v>2615</v>
      </c>
      <c r="F219" s="30">
        <v>14.8</v>
      </c>
      <c r="G219" s="30">
        <f t="array" ref="G219">MMULT(A219:E219,$N$16:$N$20)</f>
        <v>15.487850530505163</v>
      </c>
      <c r="H219" s="30">
        <f t="shared" si="3"/>
        <v>-0.68785053050516254</v>
      </c>
    </row>
    <row r="220" spans="1:8">
      <c r="A220" s="30">
        <v>1</v>
      </c>
      <c r="B220" s="30">
        <v>8</v>
      </c>
      <c r="C220" s="30">
        <v>350</v>
      </c>
      <c r="D220" s="30">
        <v>145</v>
      </c>
      <c r="E220" s="30">
        <v>4440</v>
      </c>
      <c r="F220" s="30">
        <v>14</v>
      </c>
      <c r="G220" s="30">
        <f t="array" ref="G220">MMULT(A220:E220,$N$16:$N$20)</f>
        <v>14.972660432143131</v>
      </c>
      <c r="H220" s="30">
        <f t="shared" si="3"/>
        <v>-0.97266043214313136</v>
      </c>
    </row>
    <row r="221" spans="1:8">
      <c r="A221" s="30">
        <v>1</v>
      </c>
      <c r="B221" s="30">
        <v>4</v>
      </c>
      <c r="C221" s="30">
        <v>105</v>
      </c>
      <c r="D221" s="30">
        <v>63</v>
      </c>
      <c r="E221" s="30">
        <v>2215</v>
      </c>
      <c r="F221" s="30">
        <v>14.9</v>
      </c>
      <c r="G221" s="30">
        <f t="array" ref="G221">MMULT(A221:E221,$N$16:$N$20)</f>
        <v>17.318230450860831</v>
      </c>
      <c r="H221" s="30">
        <f t="shared" si="3"/>
        <v>-2.4182304508608308</v>
      </c>
    </row>
    <row r="222" spans="1:8">
      <c r="A222" s="30">
        <v>1</v>
      </c>
      <c r="B222" s="30">
        <v>6</v>
      </c>
      <c r="C222" s="30">
        <v>225</v>
      </c>
      <c r="D222" s="30">
        <v>100</v>
      </c>
      <c r="E222" s="30">
        <v>3651</v>
      </c>
      <c r="F222" s="30">
        <v>17.7</v>
      </c>
      <c r="G222" s="30">
        <f t="array" ref="G222">MMULT(A222:E222,$N$16:$N$20)</f>
        <v>17.375023489982105</v>
      </c>
      <c r="H222" s="30">
        <f t="shared" si="3"/>
        <v>0.32497651001789407</v>
      </c>
    </row>
    <row r="223" spans="1:8">
      <c r="A223" s="30">
        <v>1</v>
      </c>
      <c r="B223" s="30">
        <v>6</v>
      </c>
      <c r="C223" s="30">
        <v>232</v>
      </c>
      <c r="D223" s="30">
        <v>100</v>
      </c>
      <c r="E223" s="30">
        <v>2789</v>
      </c>
      <c r="F223" s="30">
        <v>15</v>
      </c>
      <c r="G223" s="30">
        <f t="array" ref="G223">MMULT(A223:E223,$N$16:$N$20)</f>
        <v>14.92434418347386</v>
      </c>
      <c r="H223" s="30">
        <f t="shared" si="3"/>
        <v>7.5655816526140285E-2</v>
      </c>
    </row>
    <row r="224" spans="1:8">
      <c r="A224" s="30">
        <v>1</v>
      </c>
      <c r="B224" s="30">
        <v>8</v>
      </c>
      <c r="C224" s="30">
        <v>455</v>
      </c>
      <c r="D224" s="30">
        <v>225</v>
      </c>
      <c r="E224" s="30">
        <v>4425</v>
      </c>
      <c r="F224" s="30">
        <v>10</v>
      </c>
      <c r="G224" s="30">
        <f t="array" ref="G224">MMULT(A224:E224,$N$16:$N$20)</f>
        <v>8.141789465809687</v>
      </c>
      <c r="H224" s="30">
        <f t="shared" si="3"/>
        <v>1.858210534190313</v>
      </c>
    </row>
    <row r="225" spans="1:8">
      <c r="A225" s="30">
        <v>1</v>
      </c>
      <c r="B225" s="30">
        <v>6</v>
      </c>
      <c r="C225" s="30">
        <v>173</v>
      </c>
      <c r="D225" s="30">
        <v>115</v>
      </c>
      <c r="E225" s="30">
        <v>2595</v>
      </c>
      <c r="F225" s="30">
        <v>11.3</v>
      </c>
      <c r="G225" s="30">
        <f t="array" ref="G225">MMULT(A225:E225,$N$16:$N$20)</f>
        <v>13.54145517136859</v>
      </c>
      <c r="H225" s="30">
        <f t="shared" si="3"/>
        <v>-2.2414551713685889</v>
      </c>
    </row>
    <row r="226" spans="1:8">
      <c r="A226" s="30">
        <v>1</v>
      </c>
      <c r="B226" s="30">
        <v>4</v>
      </c>
      <c r="C226" s="30">
        <v>130</v>
      </c>
      <c r="D226" s="30">
        <v>102</v>
      </c>
      <c r="E226" s="30">
        <v>3150</v>
      </c>
      <c r="F226" s="30">
        <v>15.7</v>
      </c>
      <c r="G226" s="30">
        <f t="array" ref="G226">MMULT(A226:E226,$N$16:$N$20)</f>
        <v>16.769163599479839</v>
      </c>
      <c r="H226" s="30">
        <f t="shared" si="3"/>
        <v>-1.0691635994798396</v>
      </c>
    </row>
    <row r="227" spans="1:8">
      <c r="A227" s="30">
        <v>1</v>
      </c>
      <c r="B227" s="30">
        <v>4</v>
      </c>
      <c r="C227" s="30">
        <v>135</v>
      </c>
      <c r="D227" s="30">
        <v>84</v>
      </c>
      <c r="E227" s="30">
        <v>2525</v>
      </c>
      <c r="F227" s="30">
        <v>16</v>
      </c>
      <c r="G227" s="30">
        <f t="array" ref="G227">MMULT(A227:E227,$N$16:$N$20)</f>
        <v>16.390220208943287</v>
      </c>
      <c r="H227" s="30">
        <f t="shared" si="3"/>
        <v>-0.39022020894328691</v>
      </c>
    </row>
    <row r="228" spans="1:8">
      <c r="A228" s="30">
        <v>1</v>
      </c>
      <c r="B228" s="30">
        <v>4</v>
      </c>
      <c r="C228" s="30">
        <v>122</v>
      </c>
      <c r="D228" s="30">
        <v>80</v>
      </c>
      <c r="E228" s="30">
        <v>2451</v>
      </c>
      <c r="F228" s="30">
        <v>16.5</v>
      </c>
      <c r="G228" s="30">
        <f t="array" ref="G228">MMULT(A228:E228,$N$16:$N$20)</f>
        <v>16.565225280530939</v>
      </c>
      <c r="H228" s="30">
        <f t="shared" si="3"/>
        <v>-6.522528053093879E-2</v>
      </c>
    </row>
    <row r="229" spans="1:8">
      <c r="A229" s="30">
        <v>1</v>
      </c>
      <c r="B229" s="30">
        <v>4</v>
      </c>
      <c r="C229" s="30">
        <v>86</v>
      </c>
      <c r="D229" s="30">
        <v>64</v>
      </c>
      <c r="E229" s="30">
        <v>1875</v>
      </c>
      <c r="F229" s="30">
        <v>16.399999999999999</v>
      </c>
      <c r="G229" s="30">
        <f t="array" ref="G229">MMULT(A229:E229,$N$16:$N$20)</f>
        <v>16.393685158892794</v>
      </c>
      <c r="H229" s="30">
        <f t="shared" si="3"/>
        <v>6.3148411072049271E-3</v>
      </c>
    </row>
    <row r="230" spans="1:8">
      <c r="A230" s="30">
        <v>1</v>
      </c>
      <c r="B230" s="30">
        <v>3</v>
      </c>
      <c r="C230" s="30">
        <v>70</v>
      </c>
      <c r="D230" s="30">
        <v>97</v>
      </c>
      <c r="E230" s="30">
        <v>2330</v>
      </c>
      <c r="F230" s="30">
        <v>13.5</v>
      </c>
      <c r="G230" s="30">
        <f t="array" ref="G230">MMULT(A230:E230,$N$16:$N$20)</f>
        <v>15.407191707506685</v>
      </c>
      <c r="H230" s="30">
        <f t="shared" si="3"/>
        <v>-1.9071917075066853</v>
      </c>
    </row>
    <row r="231" spans="1:8">
      <c r="A231" s="30">
        <v>1</v>
      </c>
      <c r="B231" s="30">
        <v>4</v>
      </c>
      <c r="C231" s="30">
        <v>89</v>
      </c>
      <c r="D231" s="30">
        <v>62</v>
      </c>
      <c r="E231" s="30">
        <v>1845</v>
      </c>
      <c r="F231" s="30">
        <v>15.3</v>
      </c>
      <c r="G231" s="30">
        <f t="array" ref="G231">MMULT(A231:E231,$N$16:$N$20)</f>
        <v>16.448510919553883</v>
      </c>
      <c r="H231" s="30">
        <f t="shared" si="3"/>
        <v>-1.1485109195538818</v>
      </c>
    </row>
  </sheetData>
  <mergeCells count="1">
    <mergeCell ref="J26:M26"/>
  </mergeCells>
  <pageMargins left="0.7" right="0.7" top="0.75" bottom="0.75" header="0.3" footer="0.3"/>
  <ignoredErrors>
    <ignoredError sqref="G2:G231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1"/>
  <sheetViews>
    <sheetView zoomScale="110" zoomScaleNormal="110" workbookViewId="0">
      <selection activeCell="F42" sqref="F42"/>
    </sheetView>
  </sheetViews>
  <sheetFormatPr baseColWidth="10" defaultColWidth="11.5" defaultRowHeight="12"/>
  <cols>
    <col min="1" max="2" width="11.5" style="53"/>
    <col min="3" max="3" width="12.1640625" style="53" bestFit="1" customWidth="1"/>
    <col min="4" max="5" width="11.6640625" style="53" bestFit="1" customWidth="1"/>
    <col min="6" max="6" width="16.5" style="52" customWidth="1"/>
    <col min="7" max="8" width="15.33203125" style="53" bestFit="1" customWidth="1"/>
    <col min="9" max="9" width="14.33203125" style="53" customWidth="1"/>
    <col min="10" max="11" width="11.6640625" style="53" bestFit="1" customWidth="1"/>
    <col min="12" max="16384" width="11.5" style="53"/>
  </cols>
  <sheetData>
    <row r="1" spans="1:11">
      <c r="A1" s="50" t="s">
        <v>0</v>
      </c>
      <c r="B1" s="50" t="s">
        <v>4</v>
      </c>
      <c r="C1" s="50" t="s">
        <v>1</v>
      </c>
      <c r="D1" s="50" t="s">
        <v>2</v>
      </c>
      <c r="E1" s="51" t="s">
        <v>3</v>
      </c>
      <c r="G1" s="79" t="s">
        <v>16</v>
      </c>
      <c r="H1" s="79"/>
      <c r="I1" s="79"/>
      <c r="J1" s="79"/>
      <c r="K1" s="79"/>
    </row>
    <row r="2" spans="1:11">
      <c r="A2" s="53">
        <v>8</v>
      </c>
      <c r="B2" s="53">
        <v>302</v>
      </c>
      <c r="C2" s="53">
        <v>140</v>
      </c>
      <c r="D2" s="53">
        <v>4638</v>
      </c>
      <c r="E2" s="53">
        <v>16</v>
      </c>
      <c r="G2" s="54" t="s">
        <v>2</v>
      </c>
      <c r="H2" s="54" t="s">
        <v>12</v>
      </c>
      <c r="I2" s="54" t="s">
        <v>13</v>
      </c>
      <c r="J2" s="54" t="s">
        <v>0</v>
      </c>
      <c r="K2" s="54" t="s">
        <v>14</v>
      </c>
    </row>
    <row r="3" spans="1:11">
      <c r="A3" s="53">
        <v>4</v>
      </c>
      <c r="B3" s="53">
        <v>79</v>
      </c>
      <c r="C3" s="53">
        <v>67</v>
      </c>
      <c r="D3" s="53">
        <v>2000</v>
      </c>
      <c r="E3" s="53">
        <v>16</v>
      </c>
      <c r="F3" s="52" t="s">
        <v>85</v>
      </c>
      <c r="G3" s="55">
        <f t="array" ref="G3:K7">LINEST(E2:E231,A2:D231,1,1)</f>
        <v>2.7983389155013193E-3</v>
      </c>
      <c r="H3" s="55">
        <v>-7.7640355780105336E-2</v>
      </c>
      <c r="I3" s="55">
        <v>-5.5015944780262083E-3</v>
      </c>
      <c r="J3" s="55">
        <v>-0.21436857115578617</v>
      </c>
      <c r="K3" s="55">
        <v>17.446393871988029</v>
      </c>
    </row>
    <row r="4" spans="1:11">
      <c r="A4" s="53">
        <v>4</v>
      </c>
      <c r="B4" s="53">
        <v>98</v>
      </c>
      <c r="C4" s="53">
        <v>68</v>
      </c>
      <c r="D4" s="53">
        <v>2135</v>
      </c>
      <c r="E4" s="53">
        <v>16.600000000000001</v>
      </c>
      <c r="F4" s="52" t="s">
        <v>86</v>
      </c>
      <c r="G4" s="55">
        <v>3.5805623568878727E-4</v>
      </c>
      <c r="H4" s="55">
        <v>6.8477390852993477E-3</v>
      </c>
      <c r="I4" s="55">
        <v>4.6541319917263206E-3</v>
      </c>
      <c r="J4" s="55">
        <v>0.21160592044106305</v>
      </c>
      <c r="K4" s="55">
        <v>0.7670010069241594</v>
      </c>
    </row>
    <row r="5" spans="1:11">
      <c r="A5" s="53">
        <v>4</v>
      </c>
      <c r="B5" s="53">
        <v>116</v>
      </c>
      <c r="C5" s="53">
        <v>81</v>
      </c>
      <c r="D5" s="53">
        <v>2220</v>
      </c>
      <c r="E5" s="53">
        <v>16.899999999999999</v>
      </c>
      <c r="F5" s="56" t="s">
        <v>10</v>
      </c>
      <c r="G5" s="55">
        <v>0.60283287425936627</v>
      </c>
      <c r="H5" s="55">
        <v>1.6794254589042124</v>
      </c>
      <c r="I5" s="55" t="e">
        <v>#N/A</v>
      </c>
      <c r="J5" s="55" t="e">
        <v>#N/A</v>
      </c>
      <c r="K5" s="55" t="e">
        <v>#N/A</v>
      </c>
    </row>
    <row r="6" spans="1:11">
      <c r="A6" s="53">
        <v>4</v>
      </c>
      <c r="B6" s="53">
        <v>120</v>
      </c>
      <c r="C6" s="53">
        <v>97</v>
      </c>
      <c r="D6" s="53">
        <v>2489</v>
      </c>
      <c r="E6" s="53">
        <v>15</v>
      </c>
      <c r="G6" s="57">
        <v>85.378036044286148</v>
      </c>
      <c r="H6" s="58">
        <v>225</v>
      </c>
      <c r="I6" s="55" t="e">
        <v>#N/A</v>
      </c>
      <c r="J6" s="55" t="e">
        <v>#N/A</v>
      </c>
      <c r="K6" s="55" t="e">
        <v>#N/A</v>
      </c>
    </row>
    <row r="7" spans="1:11">
      <c r="A7" s="53">
        <v>8</v>
      </c>
      <c r="B7" s="53">
        <v>302</v>
      </c>
      <c r="C7" s="53">
        <v>140</v>
      </c>
      <c r="D7" s="53">
        <v>4294</v>
      </c>
      <c r="E7" s="53">
        <v>16</v>
      </c>
      <c r="G7" s="55">
        <v>963.22471357909239</v>
      </c>
      <c r="H7" s="55">
        <v>634.60572120351549</v>
      </c>
      <c r="I7" s="55" t="e">
        <v>#N/A</v>
      </c>
      <c r="J7" s="55" t="e">
        <v>#N/A</v>
      </c>
      <c r="K7" s="55" t="e">
        <v>#N/A</v>
      </c>
    </row>
    <row r="8" spans="1:11">
      <c r="A8" s="53">
        <v>4</v>
      </c>
      <c r="B8" s="53">
        <v>120</v>
      </c>
      <c r="C8" s="53">
        <v>79</v>
      </c>
      <c r="D8" s="53">
        <v>2625</v>
      </c>
      <c r="E8" s="53">
        <v>18.600000000000001</v>
      </c>
    </row>
    <row r="9" spans="1:11">
      <c r="A9" s="53">
        <v>4</v>
      </c>
      <c r="B9" s="53">
        <v>120</v>
      </c>
      <c r="C9" s="53">
        <v>88</v>
      </c>
      <c r="D9" s="53">
        <v>2957</v>
      </c>
      <c r="E9" s="53">
        <v>17</v>
      </c>
      <c r="G9" s="59" t="s">
        <v>30</v>
      </c>
      <c r="H9" s="55"/>
      <c r="J9" s="53" t="s">
        <v>37</v>
      </c>
    </row>
    <row r="10" spans="1:11">
      <c r="A10" s="53">
        <v>6</v>
      </c>
      <c r="B10" s="53">
        <v>258</v>
      </c>
      <c r="C10" s="53">
        <v>95</v>
      </c>
      <c r="D10" s="53">
        <v>3193</v>
      </c>
      <c r="E10" s="53">
        <v>17.8</v>
      </c>
      <c r="G10" s="55" t="s">
        <v>6</v>
      </c>
      <c r="H10" s="57">
        <f>G6</f>
        <v>85.378036044286148</v>
      </c>
      <c r="J10" s="63">
        <f>FINV(0.05,H11,H12)</f>
        <v>2.4117680575003519</v>
      </c>
    </row>
    <row r="11" spans="1:11">
      <c r="A11" s="53">
        <v>4</v>
      </c>
      <c r="B11" s="53">
        <v>121</v>
      </c>
      <c r="C11" s="53">
        <v>80</v>
      </c>
      <c r="D11" s="53">
        <v>2670</v>
      </c>
      <c r="E11" s="53">
        <v>15</v>
      </c>
      <c r="G11" s="55" t="s">
        <v>7</v>
      </c>
      <c r="H11" s="55">
        <v>4</v>
      </c>
    </row>
    <row r="12" spans="1:11">
      <c r="A12" s="53">
        <v>4</v>
      </c>
      <c r="B12" s="53">
        <v>85</v>
      </c>
      <c r="C12" s="53">
        <v>70</v>
      </c>
      <c r="D12" s="53">
        <v>1945</v>
      </c>
      <c r="E12" s="53">
        <v>16.8</v>
      </c>
      <c r="G12" s="55" t="s">
        <v>8</v>
      </c>
      <c r="H12" s="58">
        <f>H6</f>
        <v>225</v>
      </c>
    </row>
    <row r="13" spans="1:11">
      <c r="A13" s="53">
        <v>6</v>
      </c>
      <c r="B13" s="53">
        <v>200</v>
      </c>
      <c r="C13" s="53">
        <v>88</v>
      </c>
      <c r="D13" s="53">
        <v>3060</v>
      </c>
      <c r="E13" s="53">
        <v>17.100000000000001</v>
      </c>
      <c r="G13" s="55" t="s">
        <v>9</v>
      </c>
      <c r="H13" s="55">
        <f>_xlfn.F.DIST.RT(H10,H11,H12)</f>
        <v>5.2747517343783179E-44</v>
      </c>
    </row>
    <row r="14" spans="1:11">
      <c r="A14" s="53">
        <v>6</v>
      </c>
      <c r="B14" s="53">
        <v>171</v>
      </c>
      <c r="C14" s="53">
        <v>97</v>
      </c>
      <c r="D14" s="53">
        <v>2984</v>
      </c>
      <c r="E14" s="53">
        <v>14.5</v>
      </c>
    </row>
    <row r="15" spans="1:11">
      <c r="A15" s="53">
        <v>4</v>
      </c>
      <c r="B15" s="53">
        <v>116</v>
      </c>
      <c r="C15" s="53">
        <v>75</v>
      </c>
      <c r="D15" s="53">
        <v>2158</v>
      </c>
      <c r="E15" s="53">
        <v>15.5</v>
      </c>
      <c r="G15" s="60" t="s">
        <v>31</v>
      </c>
    </row>
    <row r="16" spans="1:11">
      <c r="A16" s="53">
        <v>6</v>
      </c>
      <c r="B16" s="53">
        <v>173</v>
      </c>
      <c r="C16" s="53">
        <v>110</v>
      </c>
      <c r="D16" s="53">
        <v>2725</v>
      </c>
      <c r="E16" s="53">
        <v>12.6</v>
      </c>
      <c r="G16" s="61" t="s">
        <v>2</v>
      </c>
      <c r="H16" s="61" t="s">
        <v>12</v>
      </c>
      <c r="I16" s="61" t="s">
        <v>13</v>
      </c>
      <c r="J16" s="61" t="s">
        <v>0</v>
      </c>
    </row>
    <row r="17" spans="1:10">
      <c r="A17" s="53">
        <v>6</v>
      </c>
      <c r="B17" s="53">
        <v>200</v>
      </c>
      <c r="C17" s="53">
        <v>95</v>
      </c>
      <c r="D17" s="53">
        <v>3155</v>
      </c>
      <c r="E17" s="53">
        <v>18.2</v>
      </c>
      <c r="F17" s="56" t="s">
        <v>11</v>
      </c>
      <c r="G17" s="55">
        <f>G3/G4</f>
        <v>7.8153614895665697</v>
      </c>
      <c r="H17" s="55">
        <f>H3/H4</f>
        <v>-11.338100767709275</v>
      </c>
      <c r="I17" s="55">
        <f>I3/I4</f>
        <v>-1.1820881934174681</v>
      </c>
      <c r="J17" s="55">
        <f>J3/J4</f>
        <v>-1.0130556399790931</v>
      </c>
    </row>
    <row r="18" spans="1:10">
      <c r="A18" s="53">
        <v>4</v>
      </c>
      <c r="B18" s="53">
        <v>97</v>
      </c>
      <c r="C18" s="53">
        <v>78</v>
      </c>
      <c r="D18" s="53">
        <v>1940</v>
      </c>
      <c r="E18" s="53">
        <v>14.5</v>
      </c>
      <c r="F18" s="56" t="s">
        <v>15</v>
      </c>
      <c r="G18" s="55">
        <f>_xlfn.T.DIST.2T(ABS(G17),$H$6)</f>
        <v>2.087311613274477E-13</v>
      </c>
      <c r="H18" s="55">
        <f t="shared" ref="H18:J18" si="0">_xlfn.T.DIST.2T(ABS(H17),$H$6)</f>
        <v>7.2649070875475094E-24</v>
      </c>
      <c r="I18" s="55">
        <f t="shared" si="0"/>
        <v>0.23841846359113411</v>
      </c>
      <c r="J18" s="55">
        <f t="shared" si="0"/>
        <v>0.31212173618736261</v>
      </c>
    </row>
    <row r="19" spans="1:10">
      <c r="A19" s="53">
        <v>6</v>
      </c>
      <c r="B19" s="53">
        <v>250</v>
      </c>
      <c r="C19" s="53">
        <v>100</v>
      </c>
      <c r="D19" s="53">
        <v>3329</v>
      </c>
      <c r="E19" s="53">
        <v>15.5</v>
      </c>
      <c r="G19" s="62" t="s">
        <v>34</v>
      </c>
      <c r="H19" s="62" t="s">
        <v>34</v>
      </c>
      <c r="I19" s="85" t="s">
        <v>35</v>
      </c>
      <c r="J19" s="85" t="s">
        <v>35</v>
      </c>
    </row>
    <row r="20" spans="1:10">
      <c r="A20" s="53">
        <v>4</v>
      </c>
      <c r="B20" s="53">
        <v>122</v>
      </c>
      <c r="C20" s="53">
        <v>86</v>
      </c>
      <c r="D20" s="53">
        <v>2395</v>
      </c>
      <c r="E20" s="53">
        <v>16</v>
      </c>
      <c r="G20" s="79"/>
      <c r="H20" s="79"/>
      <c r="I20" s="79"/>
      <c r="J20" s="79"/>
    </row>
    <row r="21" spans="1:10">
      <c r="A21" s="53">
        <v>8</v>
      </c>
      <c r="B21" s="53">
        <v>302</v>
      </c>
      <c r="C21" s="53">
        <v>130</v>
      </c>
      <c r="D21" s="53">
        <v>3870</v>
      </c>
      <c r="E21" s="53">
        <v>15</v>
      </c>
      <c r="F21" s="52" t="s">
        <v>64</v>
      </c>
      <c r="G21" s="53">
        <f>_xlfn.T.INV(0.975,H6)</f>
        <v>1.9705633902926905</v>
      </c>
    </row>
    <row r="22" spans="1:10">
      <c r="A22" s="53">
        <v>8</v>
      </c>
      <c r="B22" s="53">
        <v>260</v>
      </c>
      <c r="C22" s="53">
        <v>90</v>
      </c>
      <c r="D22" s="53">
        <v>3420</v>
      </c>
      <c r="E22" s="53">
        <v>22.2</v>
      </c>
    </row>
    <row r="23" spans="1:10">
      <c r="A23" s="53">
        <v>8</v>
      </c>
      <c r="B23" s="53">
        <v>318</v>
      </c>
      <c r="C23" s="53">
        <v>150</v>
      </c>
      <c r="D23" s="53">
        <v>3755</v>
      </c>
      <c r="E23" s="53">
        <v>14</v>
      </c>
      <c r="F23" s="52" t="s">
        <v>65</v>
      </c>
      <c r="G23" s="65">
        <f>G3-$G$21*G4</f>
        <v>2.0927664057869841E-3</v>
      </c>
      <c r="H23" s="66">
        <f>H3-$G$21*H4</f>
        <v>-9.1134259727872591E-2</v>
      </c>
      <c r="I23" s="86">
        <f>I3-$G$21*I4</f>
        <v>-1.4672856594512097E-2</v>
      </c>
      <c r="J23" s="88">
        <f>J3-$G$21*J4</f>
        <v>-0.63135145114613267</v>
      </c>
    </row>
    <row r="24" spans="1:10">
      <c r="A24" s="53">
        <v>4</v>
      </c>
      <c r="B24" s="53">
        <v>97</v>
      </c>
      <c r="C24" s="53">
        <v>75</v>
      </c>
      <c r="D24" s="53">
        <v>2265</v>
      </c>
      <c r="E24" s="53">
        <v>18.2</v>
      </c>
      <c r="F24" s="52" t="s">
        <v>66</v>
      </c>
      <c r="G24" s="67">
        <f>G3+$G$21*G4</f>
        <v>3.5039114252156545E-3</v>
      </c>
      <c r="H24" s="68">
        <f>H3+$G$21*H4</f>
        <v>-6.4146451832338081E-2</v>
      </c>
      <c r="I24" s="87">
        <f>I3+$G$21*I4</f>
        <v>3.6696676384596815E-3</v>
      </c>
      <c r="J24" s="89">
        <f>J3+$G$21*J4</f>
        <v>0.20261430883456039</v>
      </c>
    </row>
    <row r="25" spans="1:10">
      <c r="A25" s="53">
        <v>4</v>
      </c>
      <c r="B25" s="53">
        <v>122</v>
      </c>
      <c r="C25" s="53">
        <v>85</v>
      </c>
      <c r="D25" s="53">
        <v>2310</v>
      </c>
      <c r="E25" s="53">
        <v>18.5</v>
      </c>
      <c r="I25" s="64" t="s">
        <v>67</v>
      </c>
      <c r="J25" s="64" t="s">
        <v>67</v>
      </c>
    </row>
    <row r="26" spans="1:10">
      <c r="A26" s="53">
        <v>4</v>
      </c>
      <c r="B26" s="53">
        <v>116</v>
      </c>
      <c r="C26" s="53">
        <v>75</v>
      </c>
      <c r="D26" s="53">
        <v>2246</v>
      </c>
      <c r="E26" s="53">
        <v>14</v>
      </c>
    </row>
    <row r="27" spans="1:10">
      <c r="A27" s="53">
        <v>4</v>
      </c>
      <c r="B27" s="53">
        <v>110</v>
      </c>
      <c r="C27" s="53">
        <v>87</v>
      </c>
      <c r="D27" s="53">
        <v>2672</v>
      </c>
      <c r="E27" s="53">
        <v>17.5</v>
      </c>
    </row>
    <row r="28" spans="1:10">
      <c r="A28" s="53">
        <v>6</v>
      </c>
      <c r="B28" s="53">
        <v>250</v>
      </c>
      <c r="C28" s="53">
        <v>100</v>
      </c>
      <c r="D28" s="53">
        <v>3278</v>
      </c>
      <c r="E28" s="53">
        <v>18</v>
      </c>
      <c r="G28" s="60"/>
    </row>
    <row r="29" spans="1:10">
      <c r="A29" s="53">
        <v>4</v>
      </c>
      <c r="B29" s="53">
        <v>140</v>
      </c>
      <c r="C29" s="53">
        <v>92</v>
      </c>
      <c r="D29" s="53">
        <v>2572</v>
      </c>
      <c r="E29" s="53">
        <v>14.9</v>
      </c>
    </row>
    <row r="30" spans="1:10">
      <c r="A30" s="53">
        <v>8</v>
      </c>
      <c r="B30" s="53">
        <v>318</v>
      </c>
      <c r="C30" s="53">
        <v>145</v>
      </c>
      <c r="D30" s="53">
        <v>4140</v>
      </c>
      <c r="E30" s="53">
        <v>13.7</v>
      </c>
    </row>
    <row r="31" spans="1:10">
      <c r="A31" s="53">
        <v>8</v>
      </c>
      <c r="B31" s="53">
        <v>351</v>
      </c>
      <c r="C31" s="53">
        <v>138</v>
      </c>
      <c r="D31" s="53">
        <v>3955</v>
      </c>
      <c r="E31" s="53">
        <v>13.2</v>
      </c>
    </row>
    <row r="32" spans="1:10">
      <c r="A32" s="53">
        <v>8</v>
      </c>
      <c r="B32" s="53">
        <v>400</v>
      </c>
      <c r="C32" s="53">
        <v>150</v>
      </c>
      <c r="D32" s="53">
        <v>4997</v>
      </c>
      <c r="E32" s="53">
        <v>14</v>
      </c>
    </row>
    <row r="33" spans="1:6">
      <c r="A33" s="53">
        <v>8</v>
      </c>
      <c r="B33" s="53">
        <v>383</v>
      </c>
      <c r="C33" s="53">
        <v>170</v>
      </c>
      <c r="D33" s="53">
        <v>3563</v>
      </c>
      <c r="E33" s="53">
        <v>10</v>
      </c>
    </row>
    <row r="34" spans="1:6">
      <c r="A34" s="53">
        <v>4</v>
      </c>
      <c r="B34" s="53">
        <v>91</v>
      </c>
      <c r="C34" s="53">
        <v>70</v>
      </c>
      <c r="D34" s="53">
        <v>1955</v>
      </c>
      <c r="E34" s="53">
        <v>20.5</v>
      </c>
    </row>
    <row r="35" spans="1:6">
      <c r="A35" s="53">
        <v>6</v>
      </c>
      <c r="B35" s="53">
        <v>225</v>
      </c>
      <c r="C35" s="53">
        <v>110</v>
      </c>
      <c r="D35" s="53">
        <v>3620</v>
      </c>
      <c r="E35" s="53">
        <v>18.7</v>
      </c>
      <c r="F35" s="56"/>
    </row>
    <row r="36" spans="1:6">
      <c r="A36" s="53">
        <v>4</v>
      </c>
      <c r="B36" s="53">
        <v>91</v>
      </c>
      <c r="C36" s="53">
        <v>68</v>
      </c>
      <c r="D36" s="53">
        <v>1970</v>
      </c>
      <c r="E36" s="53">
        <v>17.600000000000001</v>
      </c>
      <c r="F36" s="56"/>
    </row>
    <row r="37" spans="1:6">
      <c r="A37" s="53">
        <v>4</v>
      </c>
      <c r="B37" s="53">
        <v>111</v>
      </c>
      <c r="C37" s="53">
        <v>80</v>
      </c>
      <c r="D37" s="53">
        <v>2155</v>
      </c>
      <c r="E37" s="53">
        <v>14.8</v>
      </c>
    </row>
    <row r="38" spans="1:6">
      <c r="A38" s="53">
        <v>4</v>
      </c>
      <c r="B38" s="53">
        <v>140</v>
      </c>
      <c r="C38" s="53">
        <v>86</v>
      </c>
      <c r="D38" s="53">
        <v>2790</v>
      </c>
      <c r="E38" s="53">
        <v>15.6</v>
      </c>
    </row>
    <row r="39" spans="1:6">
      <c r="A39" s="53">
        <v>4</v>
      </c>
      <c r="B39" s="53">
        <v>98</v>
      </c>
      <c r="C39" s="53">
        <v>68</v>
      </c>
      <c r="D39" s="53">
        <v>2155</v>
      </c>
      <c r="E39" s="53">
        <v>16.5</v>
      </c>
    </row>
    <row r="40" spans="1:6">
      <c r="A40" s="53">
        <v>4</v>
      </c>
      <c r="B40" s="53">
        <v>98</v>
      </c>
      <c r="C40" s="53">
        <v>70</v>
      </c>
      <c r="D40" s="53">
        <v>2120</v>
      </c>
      <c r="E40" s="53">
        <v>15.5</v>
      </c>
    </row>
    <row r="41" spans="1:6">
      <c r="A41" s="53">
        <v>4</v>
      </c>
      <c r="B41" s="53">
        <v>85</v>
      </c>
      <c r="C41" s="53">
        <v>70</v>
      </c>
      <c r="D41" s="53">
        <v>2070</v>
      </c>
      <c r="E41" s="53">
        <v>18.600000000000001</v>
      </c>
    </row>
    <row r="42" spans="1:6">
      <c r="A42" s="53">
        <v>4</v>
      </c>
      <c r="B42" s="53">
        <v>97</v>
      </c>
      <c r="C42" s="53">
        <v>78</v>
      </c>
      <c r="D42" s="53">
        <v>2300</v>
      </c>
      <c r="E42" s="53">
        <v>14.5</v>
      </c>
    </row>
    <row r="43" spans="1:6">
      <c r="A43" s="53">
        <v>8</v>
      </c>
      <c r="B43" s="53">
        <v>350</v>
      </c>
      <c r="C43" s="53">
        <v>180</v>
      </c>
      <c r="D43" s="53">
        <v>4499</v>
      </c>
      <c r="E43" s="53">
        <v>12.5</v>
      </c>
    </row>
    <row r="44" spans="1:6">
      <c r="A44" s="53">
        <v>4</v>
      </c>
      <c r="B44" s="53">
        <v>140</v>
      </c>
      <c r="C44" s="53">
        <v>88</v>
      </c>
      <c r="D44" s="53">
        <v>2890</v>
      </c>
      <c r="E44" s="53">
        <v>17.3</v>
      </c>
    </row>
    <row r="45" spans="1:6">
      <c r="A45" s="53">
        <v>8</v>
      </c>
      <c r="B45" s="53">
        <v>400</v>
      </c>
      <c r="C45" s="53">
        <v>190</v>
      </c>
      <c r="D45" s="53">
        <v>4422</v>
      </c>
      <c r="E45" s="53">
        <v>12.5</v>
      </c>
    </row>
    <row r="46" spans="1:6">
      <c r="A46" s="53">
        <v>6</v>
      </c>
      <c r="B46" s="53">
        <v>258</v>
      </c>
      <c r="C46" s="53">
        <v>110</v>
      </c>
      <c r="D46" s="53">
        <v>3730</v>
      </c>
      <c r="E46" s="53">
        <v>19</v>
      </c>
    </row>
    <row r="47" spans="1:6">
      <c r="A47" s="53">
        <v>6</v>
      </c>
      <c r="B47" s="53">
        <v>146</v>
      </c>
      <c r="C47" s="53">
        <v>97</v>
      </c>
      <c r="D47" s="53">
        <v>2815</v>
      </c>
      <c r="E47" s="53">
        <v>14.5</v>
      </c>
    </row>
    <row r="48" spans="1:6">
      <c r="A48" s="53">
        <v>8</v>
      </c>
      <c r="B48" s="53">
        <v>351</v>
      </c>
      <c r="C48" s="53">
        <v>142</v>
      </c>
      <c r="D48" s="53">
        <v>4054</v>
      </c>
      <c r="E48" s="53">
        <v>14.3</v>
      </c>
    </row>
    <row r="49" spans="1:5">
      <c r="A49" s="53">
        <v>4</v>
      </c>
      <c r="B49" s="53">
        <v>112</v>
      </c>
      <c r="C49" s="53">
        <v>88</v>
      </c>
      <c r="D49" s="53">
        <v>2640</v>
      </c>
      <c r="E49" s="53">
        <v>18.600000000000001</v>
      </c>
    </row>
    <row r="50" spans="1:5">
      <c r="A50" s="53">
        <v>4</v>
      </c>
      <c r="B50" s="53">
        <v>98</v>
      </c>
      <c r="C50" s="53">
        <v>60</v>
      </c>
      <c r="D50" s="53">
        <v>2164</v>
      </c>
      <c r="E50" s="53">
        <v>22.1</v>
      </c>
    </row>
    <row r="51" spans="1:5">
      <c r="A51" s="53">
        <v>4</v>
      </c>
      <c r="B51" s="53">
        <v>119</v>
      </c>
      <c r="C51" s="53">
        <v>92</v>
      </c>
      <c r="D51" s="53">
        <v>2434</v>
      </c>
      <c r="E51" s="53">
        <v>15</v>
      </c>
    </row>
    <row r="52" spans="1:5">
      <c r="A52" s="53">
        <v>4</v>
      </c>
      <c r="B52" s="53">
        <v>122</v>
      </c>
      <c r="C52" s="53">
        <v>88</v>
      </c>
      <c r="D52" s="53">
        <v>2500</v>
      </c>
      <c r="E52" s="53">
        <v>15.1</v>
      </c>
    </row>
    <row r="53" spans="1:5">
      <c r="A53" s="53">
        <v>6</v>
      </c>
      <c r="B53" s="53">
        <v>250</v>
      </c>
      <c r="C53" s="53">
        <v>105</v>
      </c>
      <c r="D53" s="53">
        <v>3353</v>
      </c>
      <c r="E53" s="53">
        <v>14.5</v>
      </c>
    </row>
    <row r="54" spans="1:5">
      <c r="A54" s="53">
        <v>8</v>
      </c>
      <c r="B54" s="53">
        <v>318</v>
      </c>
      <c r="C54" s="53">
        <v>150</v>
      </c>
      <c r="D54" s="53">
        <v>3399</v>
      </c>
      <c r="E54" s="53">
        <v>11</v>
      </c>
    </row>
    <row r="55" spans="1:5">
      <c r="A55" s="53">
        <v>8</v>
      </c>
      <c r="B55" s="53">
        <v>351</v>
      </c>
      <c r="C55" s="53">
        <v>153</v>
      </c>
      <c r="D55" s="53">
        <v>4129</v>
      </c>
      <c r="E55" s="53">
        <v>13</v>
      </c>
    </row>
    <row r="56" spans="1:5">
      <c r="A56" s="53">
        <v>6</v>
      </c>
      <c r="B56" s="53">
        <v>232</v>
      </c>
      <c r="C56" s="53">
        <v>100</v>
      </c>
      <c r="D56" s="53">
        <v>2901</v>
      </c>
      <c r="E56" s="53">
        <v>16</v>
      </c>
    </row>
    <row r="57" spans="1:5">
      <c r="A57" s="53">
        <v>8</v>
      </c>
      <c r="B57" s="53">
        <v>351</v>
      </c>
      <c r="C57" s="53">
        <v>148</v>
      </c>
      <c r="D57" s="53">
        <v>4657</v>
      </c>
      <c r="E57" s="53">
        <v>13.5</v>
      </c>
    </row>
    <row r="58" spans="1:5">
      <c r="A58" s="53">
        <v>8</v>
      </c>
      <c r="B58" s="53">
        <v>350</v>
      </c>
      <c r="C58" s="53">
        <v>165</v>
      </c>
      <c r="D58" s="53">
        <v>4209</v>
      </c>
      <c r="E58" s="53">
        <v>12</v>
      </c>
    </row>
    <row r="59" spans="1:5">
      <c r="A59" s="53">
        <v>6</v>
      </c>
      <c r="B59" s="53">
        <v>225</v>
      </c>
      <c r="C59" s="53">
        <v>100</v>
      </c>
      <c r="D59" s="53">
        <v>3630</v>
      </c>
      <c r="E59" s="53">
        <v>17.7</v>
      </c>
    </row>
    <row r="60" spans="1:5">
      <c r="A60" s="53">
        <v>8</v>
      </c>
      <c r="B60" s="53">
        <v>305</v>
      </c>
      <c r="C60" s="53">
        <v>130</v>
      </c>
      <c r="D60" s="53">
        <v>3840</v>
      </c>
      <c r="E60" s="53">
        <v>15.4</v>
      </c>
    </row>
    <row r="61" spans="1:5">
      <c r="A61" s="53">
        <v>4</v>
      </c>
      <c r="B61" s="53">
        <v>113</v>
      </c>
      <c r="C61" s="53">
        <v>95</v>
      </c>
      <c r="D61" s="53">
        <v>2228</v>
      </c>
      <c r="E61" s="53">
        <v>14</v>
      </c>
    </row>
    <row r="62" spans="1:5">
      <c r="A62" s="53">
        <v>4</v>
      </c>
      <c r="B62" s="53">
        <v>97</v>
      </c>
      <c r="C62" s="53">
        <v>88</v>
      </c>
      <c r="D62" s="53">
        <v>2130</v>
      </c>
      <c r="E62" s="53">
        <v>14.5</v>
      </c>
    </row>
    <row r="63" spans="1:5">
      <c r="A63" s="53">
        <v>4</v>
      </c>
      <c r="B63" s="53">
        <v>85</v>
      </c>
      <c r="C63" s="53">
        <v>65</v>
      </c>
      <c r="D63" s="53">
        <v>1975</v>
      </c>
      <c r="E63" s="53">
        <v>19.399999999999999</v>
      </c>
    </row>
    <row r="64" spans="1:5">
      <c r="A64" s="53">
        <v>8</v>
      </c>
      <c r="B64" s="53">
        <v>429</v>
      </c>
      <c r="C64" s="53">
        <v>208</v>
      </c>
      <c r="D64" s="53">
        <v>4633</v>
      </c>
      <c r="E64" s="53">
        <v>11</v>
      </c>
    </row>
    <row r="65" spans="1:5">
      <c r="A65" s="53">
        <v>8</v>
      </c>
      <c r="B65" s="53">
        <v>351</v>
      </c>
      <c r="C65" s="53">
        <v>149</v>
      </c>
      <c r="D65" s="53">
        <v>4335</v>
      </c>
      <c r="E65" s="53">
        <v>14.5</v>
      </c>
    </row>
    <row r="66" spans="1:5">
      <c r="A66" s="53">
        <v>6</v>
      </c>
      <c r="B66" s="53">
        <v>200</v>
      </c>
      <c r="C66" s="53">
        <v>85</v>
      </c>
      <c r="D66" s="53">
        <v>2990</v>
      </c>
      <c r="E66" s="53">
        <v>18.2</v>
      </c>
    </row>
    <row r="67" spans="1:5">
      <c r="A67" s="53">
        <v>8</v>
      </c>
      <c r="B67" s="53">
        <v>318</v>
      </c>
      <c r="C67" s="53">
        <v>135</v>
      </c>
      <c r="D67" s="53">
        <v>3830</v>
      </c>
      <c r="E67" s="53">
        <v>15.2</v>
      </c>
    </row>
    <row r="68" spans="1:5">
      <c r="A68" s="53">
        <v>8</v>
      </c>
      <c r="B68" s="53">
        <v>305</v>
      </c>
      <c r="C68" s="53">
        <v>140</v>
      </c>
      <c r="D68" s="53">
        <v>4215</v>
      </c>
      <c r="E68" s="53">
        <v>13</v>
      </c>
    </row>
    <row r="69" spans="1:5">
      <c r="A69" s="53">
        <v>8</v>
      </c>
      <c r="B69" s="53">
        <v>304</v>
      </c>
      <c r="C69" s="53">
        <v>150</v>
      </c>
      <c r="D69" s="53">
        <v>3672</v>
      </c>
      <c r="E69" s="53">
        <v>11.5</v>
      </c>
    </row>
    <row r="70" spans="1:5">
      <c r="A70" s="53">
        <v>4</v>
      </c>
      <c r="B70" s="53">
        <v>98</v>
      </c>
      <c r="C70" s="53">
        <v>80</v>
      </c>
      <c r="D70" s="53">
        <v>2164</v>
      </c>
      <c r="E70" s="53">
        <v>15</v>
      </c>
    </row>
    <row r="71" spans="1:5">
      <c r="A71" s="53">
        <v>6</v>
      </c>
      <c r="B71" s="53">
        <v>262</v>
      </c>
      <c r="C71" s="53">
        <v>85</v>
      </c>
      <c r="D71" s="53">
        <v>3015</v>
      </c>
      <c r="E71" s="53">
        <v>17</v>
      </c>
    </row>
    <row r="72" spans="1:5">
      <c r="A72" s="53">
        <v>6</v>
      </c>
      <c r="B72" s="53">
        <v>146</v>
      </c>
      <c r="C72" s="53">
        <v>120</v>
      </c>
      <c r="D72" s="53">
        <v>2930</v>
      </c>
      <c r="E72" s="53">
        <v>13.8</v>
      </c>
    </row>
    <row r="73" spans="1:5">
      <c r="A73" s="53">
        <v>4</v>
      </c>
      <c r="B73" s="53">
        <v>114</v>
      </c>
      <c r="C73" s="53">
        <v>91</v>
      </c>
      <c r="D73" s="53">
        <v>2582</v>
      </c>
      <c r="E73" s="53">
        <v>14</v>
      </c>
    </row>
    <row r="74" spans="1:5">
      <c r="A74" s="53">
        <v>4</v>
      </c>
      <c r="B74" s="53">
        <v>135</v>
      </c>
      <c r="C74" s="53">
        <v>84</v>
      </c>
      <c r="D74" s="53">
        <v>2490</v>
      </c>
      <c r="E74" s="53">
        <v>15.7</v>
      </c>
    </row>
    <row r="75" spans="1:5">
      <c r="A75" s="53">
        <v>8</v>
      </c>
      <c r="B75" s="53">
        <v>350</v>
      </c>
      <c r="C75" s="53">
        <v>155</v>
      </c>
      <c r="D75" s="53">
        <v>4502</v>
      </c>
      <c r="E75" s="53">
        <v>13.5</v>
      </c>
    </row>
    <row r="76" spans="1:5">
      <c r="A76" s="53">
        <v>4</v>
      </c>
      <c r="B76" s="53">
        <v>85</v>
      </c>
      <c r="C76" s="53">
        <v>65</v>
      </c>
      <c r="D76" s="53">
        <v>2020</v>
      </c>
      <c r="E76" s="53">
        <v>19.2</v>
      </c>
    </row>
    <row r="77" spans="1:5">
      <c r="A77" s="53">
        <v>6</v>
      </c>
      <c r="B77" s="53">
        <v>231</v>
      </c>
      <c r="C77" s="53">
        <v>165</v>
      </c>
      <c r="D77" s="53">
        <v>3445</v>
      </c>
      <c r="E77" s="53">
        <v>13.4</v>
      </c>
    </row>
    <row r="78" spans="1:5">
      <c r="A78" s="53">
        <v>4</v>
      </c>
      <c r="B78" s="53">
        <v>115</v>
      </c>
      <c r="C78" s="53">
        <v>95</v>
      </c>
      <c r="D78" s="53">
        <v>2694</v>
      </c>
      <c r="E78" s="53">
        <v>15</v>
      </c>
    </row>
    <row r="79" spans="1:5">
      <c r="A79" s="53">
        <v>6</v>
      </c>
      <c r="B79" s="53">
        <v>250</v>
      </c>
      <c r="C79" s="53">
        <v>100</v>
      </c>
      <c r="D79" s="53">
        <v>3282</v>
      </c>
      <c r="E79" s="53">
        <v>15</v>
      </c>
    </row>
    <row r="80" spans="1:5">
      <c r="A80" s="53">
        <v>8</v>
      </c>
      <c r="B80" s="53">
        <v>440</v>
      </c>
      <c r="C80" s="53">
        <v>215</v>
      </c>
      <c r="D80" s="53">
        <v>4312</v>
      </c>
      <c r="E80" s="53">
        <v>8.5</v>
      </c>
    </row>
    <row r="81" spans="1:5">
      <c r="A81" s="53">
        <v>4</v>
      </c>
      <c r="B81" s="53">
        <v>91</v>
      </c>
      <c r="C81" s="53">
        <v>53</v>
      </c>
      <c r="D81" s="53">
        <v>1795</v>
      </c>
      <c r="E81" s="53">
        <v>17.5</v>
      </c>
    </row>
    <row r="82" spans="1:5">
      <c r="A82" s="53">
        <v>8</v>
      </c>
      <c r="B82" s="53">
        <v>351</v>
      </c>
      <c r="C82" s="53">
        <v>152</v>
      </c>
      <c r="D82" s="53">
        <v>4215</v>
      </c>
      <c r="E82" s="53">
        <v>12.8</v>
      </c>
    </row>
    <row r="83" spans="1:5">
      <c r="A83" s="53">
        <v>4</v>
      </c>
      <c r="B83" s="53">
        <v>98</v>
      </c>
      <c r="C83" s="53">
        <v>83</v>
      </c>
      <c r="D83" s="53">
        <v>2075</v>
      </c>
      <c r="E83" s="53">
        <v>15.9</v>
      </c>
    </row>
    <row r="84" spans="1:5">
      <c r="A84" s="53">
        <v>8</v>
      </c>
      <c r="B84" s="53">
        <v>350</v>
      </c>
      <c r="C84" s="53">
        <v>150</v>
      </c>
      <c r="D84" s="53">
        <v>4699</v>
      </c>
      <c r="E84" s="53">
        <v>14.5</v>
      </c>
    </row>
    <row r="85" spans="1:5">
      <c r="A85" s="53">
        <v>4</v>
      </c>
      <c r="B85" s="53">
        <v>122</v>
      </c>
      <c r="C85" s="53">
        <v>86</v>
      </c>
      <c r="D85" s="53">
        <v>2226</v>
      </c>
      <c r="E85" s="53">
        <v>16.5</v>
      </c>
    </row>
    <row r="86" spans="1:5">
      <c r="A86" s="53">
        <v>4</v>
      </c>
      <c r="B86" s="53">
        <v>121</v>
      </c>
      <c r="C86" s="53">
        <v>115</v>
      </c>
      <c r="D86" s="53">
        <v>2671</v>
      </c>
      <c r="E86" s="53">
        <v>13.5</v>
      </c>
    </row>
    <row r="87" spans="1:5">
      <c r="A87" s="53">
        <v>8</v>
      </c>
      <c r="B87" s="53">
        <v>350</v>
      </c>
      <c r="C87" s="53">
        <v>145</v>
      </c>
      <c r="D87" s="53">
        <v>4082</v>
      </c>
      <c r="E87" s="53">
        <v>13</v>
      </c>
    </row>
    <row r="88" spans="1:5">
      <c r="A88" s="53">
        <v>6</v>
      </c>
      <c r="B88" s="53">
        <v>258</v>
      </c>
      <c r="C88" s="53">
        <v>110</v>
      </c>
      <c r="D88" s="53">
        <v>3632</v>
      </c>
      <c r="E88" s="53">
        <v>18</v>
      </c>
    </row>
    <row r="89" spans="1:5">
      <c r="A89" s="53">
        <v>6</v>
      </c>
      <c r="B89" s="53">
        <v>200</v>
      </c>
      <c r="C89" s="53">
        <v>81</v>
      </c>
      <c r="D89" s="53">
        <v>3012</v>
      </c>
      <c r="E89" s="53">
        <v>17.600000000000001</v>
      </c>
    </row>
    <row r="90" spans="1:5">
      <c r="A90" s="53">
        <v>8</v>
      </c>
      <c r="B90" s="53">
        <v>350</v>
      </c>
      <c r="C90" s="53">
        <v>165</v>
      </c>
      <c r="D90" s="53">
        <v>3693</v>
      </c>
      <c r="E90" s="53">
        <v>11.5</v>
      </c>
    </row>
    <row r="91" spans="1:5">
      <c r="A91" s="53">
        <v>6</v>
      </c>
      <c r="B91" s="53">
        <v>231</v>
      </c>
      <c r="C91" s="53">
        <v>105</v>
      </c>
      <c r="D91" s="53">
        <v>3425</v>
      </c>
      <c r="E91" s="53">
        <v>16.899999999999999</v>
      </c>
    </row>
    <row r="92" spans="1:5">
      <c r="A92" s="53">
        <v>4</v>
      </c>
      <c r="B92" s="53">
        <v>120</v>
      </c>
      <c r="C92" s="53">
        <v>97</v>
      </c>
      <c r="D92" s="53">
        <v>2506</v>
      </c>
      <c r="E92" s="53">
        <v>14.5</v>
      </c>
    </row>
    <row r="93" spans="1:5">
      <c r="A93" s="53">
        <v>6</v>
      </c>
      <c r="B93" s="53">
        <v>181</v>
      </c>
      <c r="C93" s="53">
        <v>110</v>
      </c>
      <c r="D93" s="53">
        <v>2945</v>
      </c>
      <c r="E93" s="53">
        <v>16.399999999999999</v>
      </c>
    </row>
    <row r="94" spans="1:5">
      <c r="A94" s="53">
        <v>4</v>
      </c>
      <c r="B94" s="53">
        <v>122</v>
      </c>
      <c r="C94" s="53">
        <v>86</v>
      </c>
      <c r="D94" s="53">
        <v>2220</v>
      </c>
      <c r="E94" s="53">
        <v>14</v>
      </c>
    </row>
    <row r="95" spans="1:5">
      <c r="A95" s="53">
        <v>6</v>
      </c>
      <c r="B95" s="53">
        <v>232</v>
      </c>
      <c r="C95" s="53">
        <v>100</v>
      </c>
      <c r="D95" s="53">
        <v>3288</v>
      </c>
      <c r="E95" s="53">
        <v>15.5</v>
      </c>
    </row>
    <row r="96" spans="1:5">
      <c r="A96" s="53">
        <v>8</v>
      </c>
      <c r="B96" s="53">
        <v>318</v>
      </c>
      <c r="C96" s="53">
        <v>140</v>
      </c>
      <c r="D96" s="53">
        <v>3735</v>
      </c>
      <c r="E96" s="53">
        <v>13.2</v>
      </c>
    </row>
    <row r="97" spans="1:5">
      <c r="A97" s="53">
        <v>4</v>
      </c>
      <c r="B97" s="53">
        <v>151</v>
      </c>
      <c r="C97" s="53">
        <v>90</v>
      </c>
      <c r="D97" s="53">
        <v>2556</v>
      </c>
      <c r="E97" s="53">
        <v>13.2</v>
      </c>
    </row>
    <row r="98" spans="1:5">
      <c r="A98" s="53">
        <v>4</v>
      </c>
      <c r="B98" s="53">
        <v>89</v>
      </c>
      <c r="C98" s="53">
        <v>71</v>
      </c>
      <c r="D98" s="53">
        <v>1990</v>
      </c>
      <c r="E98" s="53">
        <v>14.9</v>
      </c>
    </row>
    <row r="99" spans="1:5">
      <c r="A99" s="53">
        <v>4</v>
      </c>
      <c r="B99" s="53">
        <v>91</v>
      </c>
      <c r="C99" s="53">
        <v>67</v>
      </c>
      <c r="D99" s="53">
        <v>1850</v>
      </c>
      <c r="E99" s="53">
        <v>13.8</v>
      </c>
    </row>
    <row r="100" spans="1:5">
      <c r="A100" s="53">
        <v>8</v>
      </c>
      <c r="B100" s="53">
        <v>318</v>
      </c>
      <c r="C100" s="53">
        <v>150</v>
      </c>
      <c r="D100" s="53">
        <v>4096</v>
      </c>
      <c r="E100" s="53">
        <v>13</v>
      </c>
    </row>
    <row r="101" spans="1:5">
      <c r="A101" s="53">
        <v>4</v>
      </c>
      <c r="B101" s="53">
        <v>85</v>
      </c>
      <c r="C101" s="53">
        <v>65</v>
      </c>
      <c r="D101" s="53">
        <v>2110</v>
      </c>
      <c r="E101" s="53">
        <v>19.2</v>
      </c>
    </row>
    <row r="102" spans="1:5">
      <c r="A102" s="53">
        <v>4</v>
      </c>
      <c r="B102" s="53">
        <v>141</v>
      </c>
      <c r="C102" s="53">
        <v>80</v>
      </c>
      <c r="D102" s="53">
        <v>3230</v>
      </c>
      <c r="E102" s="53">
        <v>20.399999999999999</v>
      </c>
    </row>
    <row r="103" spans="1:5">
      <c r="A103" s="53">
        <v>4</v>
      </c>
      <c r="B103" s="53">
        <v>97.5</v>
      </c>
      <c r="C103" s="53">
        <v>80</v>
      </c>
      <c r="D103" s="53">
        <v>2126</v>
      </c>
      <c r="E103" s="53">
        <v>17</v>
      </c>
    </row>
    <row r="104" spans="1:5">
      <c r="A104" s="53">
        <v>4</v>
      </c>
      <c r="B104" s="53">
        <v>105</v>
      </c>
      <c r="C104" s="53">
        <v>74</v>
      </c>
      <c r="D104" s="53">
        <v>1980</v>
      </c>
      <c r="E104" s="53">
        <v>15.3</v>
      </c>
    </row>
    <row r="105" spans="1:5">
      <c r="A105" s="53">
        <v>4</v>
      </c>
      <c r="B105" s="53">
        <v>98</v>
      </c>
      <c r="C105" s="53">
        <v>65</v>
      </c>
      <c r="D105" s="53">
        <v>2045</v>
      </c>
      <c r="E105" s="53">
        <v>16.2</v>
      </c>
    </row>
    <row r="106" spans="1:5">
      <c r="A106" s="53">
        <v>4</v>
      </c>
      <c r="B106" s="53">
        <v>81</v>
      </c>
      <c r="C106" s="53">
        <v>60</v>
      </c>
      <c r="D106" s="53">
        <v>1760</v>
      </c>
      <c r="E106" s="53">
        <v>16.100000000000001</v>
      </c>
    </row>
    <row r="107" spans="1:5">
      <c r="A107" s="53">
        <v>8</v>
      </c>
      <c r="B107" s="53">
        <v>305</v>
      </c>
      <c r="C107" s="53">
        <v>145</v>
      </c>
      <c r="D107" s="53">
        <v>3425</v>
      </c>
      <c r="E107" s="53">
        <v>13.2</v>
      </c>
    </row>
    <row r="108" spans="1:5">
      <c r="A108" s="53">
        <v>8</v>
      </c>
      <c r="B108" s="53">
        <v>455</v>
      </c>
      <c r="C108" s="53">
        <v>225</v>
      </c>
      <c r="D108" s="53">
        <v>3086</v>
      </c>
      <c r="E108" s="53">
        <v>10</v>
      </c>
    </row>
    <row r="109" spans="1:5">
      <c r="A109" s="53">
        <v>4</v>
      </c>
      <c r="B109" s="53">
        <v>97</v>
      </c>
      <c r="C109" s="53">
        <v>60</v>
      </c>
      <c r="D109" s="53">
        <v>1834</v>
      </c>
      <c r="E109" s="53">
        <v>19</v>
      </c>
    </row>
    <row r="110" spans="1:5">
      <c r="A110" s="53">
        <v>6</v>
      </c>
      <c r="B110" s="53">
        <v>168</v>
      </c>
      <c r="C110" s="53">
        <v>120</v>
      </c>
      <c r="D110" s="53">
        <v>3820</v>
      </c>
      <c r="E110" s="53">
        <v>16.7</v>
      </c>
    </row>
    <row r="111" spans="1:5">
      <c r="A111" s="53">
        <v>8</v>
      </c>
      <c r="B111" s="53">
        <v>302</v>
      </c>
      <c r="C111" s="53">
        <v>129</v>
      </c>
      <c r="D111" s="53">
        <v>3169</v>
      </c>
      <c r="E111" s="53">
        <v>12</v>
      </c>
    </row>
    <row r="112" spans="1:5">
      <c r="A112" s="53">
        <v>4</v>
      </c>
      <c r="B112" s="53">
        <v>144</v>
      </c>
      <c r="C112" s="53">
        <v>96</v>
      </c>
      <c r="D112" s="53">
        <v>2665</v>
      </c>
      <c r="E112" s="53">
        <v>13.9</v>
      </c>
    </row>
    <row r="113" spans="1:5">
      <c r="A113" s="53">
        <v>6</v>
      </c>
      <c r="B113" s="53">
        <v>225</v>
      </c>
      <c r="C113" s="53">
        <v>100</v>
      </c>
      <c r="D113" s="53">
        <v>3430</v>
      </c>
      <c r="E113" s="53">
        <v>17.2</v>
      </c>
    </row>
    <row r="114" spans="1:5">
      <c r="A114" s="53">
        <v>4</v>
      </c>
      <c r="B114" s="53">
        <v>97</v>
      </c>
      <c r="C114" s="53">
        <v>75</v>
      </c>
      <c r="D114" s="53">
        <v>2155</v>
      </c>
      <c r="E114" s="53">
        <v>16.399999999999999</v>
      </c>
    </row>
    <row r="115" spans="1:5">
      <c r="A115" s="53">
        <v>8</v>
      </c>
      <c r="B115" s="53">
        <v>350</v>
      </c>
      <c r="C115" s="53">
        <v>180</v>
      </c>
      <c r="D115" s="53">
        <v>3664</v>
      </c>
      <c r="E115" s="53">
        <v>11</v>
      </c>
    </row>
    <row r="116" spans="1:5">
      <c r="A116" s="53">
        <v>4</v>
      </c>
      <c r="B116" s="53">
        <v>86</v>
      </c>
      <c r="C116" s="53">
        <v>65</v>
      </c>
      <c r="D116" s="53">
        <v>1975</v>
      </c>
      <c r="E116" s="53">
        <v>15.2</v>
      </c>
    </row>
    <row r="117" spans="1:5">
      <c r="A117" s="53">
        <v>8</v>
      </c>
      <c r="B117" s="53">
        <v>400</v>
      </c>
      <c r="C117" s="53">
        <v>150</v>
      </c>
      <c r="D117" s="53">
        <v>4464</v>
      </c>
      <c r="E117" s="53">
        <v>12</v>
      </c>
    </row>
    <row r="118" spans="1:5">
      <c r="A118" s="53">
        <v>6</v>
      </c>
      <c r="B118" s="53">
        <v>250</v>
      </c>
      <c r="C118" s="53">
        <v>88</v>
      </c>
      <c r="D118" s="53">
        <v>3021</v>
      </c>
      <c r="E118" s="53">
        <v>16.5</v>
      </c>
    </row>
    <row r="119" spans="1:5">
      <c r="A119" s="53">
        <v>8</v>
      </c>
      <c r="B119" s="53">
        <v>350</v>
      </c>
      <c r="C119" s="53">
        <v>175</v>
      </c>
      <c r="D119" s="53">
        <v>4100</v>
      </c>
      <c r="E119" s="53">
        <v>13</v>
      </c>
    </row>
    <row r="120" spans="1:5">
      <c r="A120" s="53">
        <v>4</v>
      </c>
      <c r="B120" s="53">
        <v>135</v>
      </c>
      <c r="C120" s="53">
        <v>84</v>
      </c>
      <c r="D120" s="53">
        <v>2385</v>
      </c>
      <c r="E120" s="53">
        <v>12.9</v>
      </c>
    </row>
    <row r="121" spans="1:5">
      <c r="A121" s="53">
        <v>4</v>
      </c>
      <c r="B121" s="53">
        <v>121</v>
      </c>
      <c r="C121" s="53">
        <v>112</v>
      </c>
      <c r="D121" s="53">
        <v>2933</v>
      </c>
      <c r="E121" s="53">
        <v>14.5</v>
      </c>
    </row>
    <row r="122" spans="1:5">
      <c r="A122" s="53">
        <v>6</v>
      </c>
      <c r="B122" s="53">
        <v>198</v>
      </c>
      <c r="C122" s="53">
        <v>95</v>
      </c>
      <c r="D122" s="53">
        <v>2904</v>
      </c>
      <c r="E122" s="53">
        <v>16</v>
      </c>
    </row>
    <row r="123" spans="1:5">
      <c r="A123" s="53">
        <v>8</v>
      </c>
      <c r="B123" s="53">
        <v>318</v>
      </c>
      <c r="C123" s="53">
        <v>150</v>
      </c>
      <c r="D123" s="53">
        <v>3777</v>
      </c>
      <c r="E123" s="53">
        <v>12.5</v>
      </c>
    </row>
    <row r="124" spans="1:5">
      <c r="A124" s="53">
        <v>4</v>
      </c>
      <c r="B124" s="53">
        <v>90</v>
      </c>
      <c r="C124" s="53">
        <v>71</v>
      </c>
      <c r="D124" s="53">
        <v>2223</v>
      </c>
      <c r="E124" s="53">
        <v>16.5</v>
      </c>
    </row>
    <row r="125" spans="1:5">
      <c r="A125" s="53">
        <v>6</v>
      </c>
      <c r="B125" s="53">
        <v>163</v>
      </c>
      <c r="C125" s="53">
        <v>125</v>
      </c>
      <c r="D125" s="53">
        <v>3140</v>
      </c>
      <c r="E125" s="53">
        <v>13.6</v>
      </c>
    </row>
    <row r="126" spans="1:5">
      <c r="A126" s="53">
        <v>4</v>
      </c>
      <c r="B126" s="53">
        <v>90</v>
      </c>
      <c r="C126" s="53">
        <v>48</v>
      </c>
      <c r="D126" s="53">
        <v>1985</v>
      </c>
      <c r="E126" s="53">
        <v>21.5</v>
      </c>
    </row>
    <row r="127" spans="1:5">
      <c r="A127" s="53">
        <v>4</v>
      </c>
      <c r="B127" s="53">
        <v>105</v>
      </c>
      <c r="C127" s="53">
        <v>75</v>
      </c>
      <c r="D127" s="53">
        <v>2230</v>
      </c>
      <c r="E127" s="53">
        <v>14.5</v>
      </c>
    </row>
    <row r="128" spans="1:5">
      <c r="A128" s="53">
        <v>8</v>
      </c>
      <c r="B128" s="53">
        <v>304</v>
      </c>
      <c r="C128" s="53">
        <v>150</v>
      </c>
      <c r="D128" s="53">
        <v>4257</v>
      </c>
      <c r="E128" s="53">
        <v>15.5</v>
      </c>
    </row>
    <row r="129" spans="1:5">
      <c r="A129" s="53">
        <v>8</v>
      </c>
      <c r="B129" s="53">
        <v>318</v>
      </c>
      <c r="C129" s="53">
        <v>150</v>
      </c>
      <c r="D129" s="53">
        <v>3940</v>
      </c>
      <c r="E129" s="53">
        <v>13.2</v>
      </c>
    </row>
    <row r="130" spans="1:5">
      <c r="A130" s="53">
        <v>6</v>
      </c>
      <c r="B130" s="53">
        <v>225</v>
      </c>
      <c r="C130" s="53">
        <v>110</v>
      </c>
      <c r="D130" s="53">
        <v>3360</v>
      </c>
      <c r="E130" s="53">
        <v>16.600000000000001</v>
      </c>
    </row>
    <row r="131" spans="1:5">
      <c r="A131" s="53">
        <v>6</v>
      </c>
      <c r="B131" s="53">
        <v>225</v>
      </c>
      <c r="C131" s="53">
        <v>85</v>
      </c>
      <c r="D131" s="53">
        <v>3465</v>
      </c>
      <c r="E131" s="53">
        <v>16.600000000000001</v>
      </c>
    </row>
    <row r="132" spans="1:5">
      <c r="A132" s="53">
        <v>8</v>
      </c>
      <c r="B132" s="53">
        <v>305</v>
      </c>
      <c r="C132" s="53">
        <v>145</v>
      </c>
      <c r="D132" s="53">
        <v>3880</v>
      </c>
      <c r="E132" s="53">
        <v>12.5</v>
      </c>
    </row>
    <row r="133" spans="1:5">
      <c r="A133" s="53">
        <v>4</v>
      </c>
      <c r="B133" s="53">
        <v>121</v>
      </c>
      <c r="C133" s="53">
        <v>110</v>
      </c>
      <c r="D133" s="53">
        <v>2600</v>
      </c>
      <c r="E133" s="53">
        <v>12.8</v>
      </c>
    </row>
    <row r="134" spans="1:5">
      <c r="A134" s="53">
        <v>8</v>
      </c>
      <c r="B134" s="53">
        <v>318</v>
      </c>
      <c r="C134" s="53">
        <v>150</v>
      </c>
      <c r="D134" s="53">
        <v>3436</v>
      </c>
      <c r="E134" s="53">
        <v>11</v>
      </c>
    </row>
    <row r="135" spans="1:5">
      <c r="A135" s="53">
        <v>4</v>
      </c>
      <c r="B135" s="53">
        <v>120</v>
      </c>
      <c r="C135" s="53">
        <v>88</v>
      </c>
      <c r="D135" s="53">
        <v>2160</v>
      </c>
      <c r="E135" s="53">
        <v>14.5</v>
      </c>
    </row>
    <row r="136" spans="1:5">
      <c r="A136" s="53">
        <v>4</v>
      </c>
      <c r="B136" s="53">
        <v>79</v>
      </c>
      <c r="C136" s="53">
        <v>67</v>
      </c>
      <c r="D136" s="53">
        <v>1963</v>
      </c>
      <c r="E136" s="53">
        <v>15.5</v>
      </c>
    </row>
    <row r="137" spans="1:5">
      <c r="A137" s="53">
        <v>4</v>
      </c>
      <c r="B137" s="53">
        <v>151</v>
      </c>
      <c r="C137" s="53">
        <v>84</v>
      </c>
      <c r="D137" s="53">
        <v>2635</v>
      </c>
      <c r="E137" s="53">
        <v>16.399999999999999</v>
      </c>
    </row>
    <row r="138" spans="1:5">
      <c r="A138" s="53">
        <v>8</v>
      </c>
      <c r="B138" s="53">
        <v>304</v>
      </c>
      <c r="C138" s="53">
        <v>193</v>
      </c>
      <c r="D138" s="53">
        <v>4732</v>
      </c>
      <c r="E138" s="53">
        <v>18.5</v>
      </c>
    </row>
    <row r="139" spans="1:5">
      <c r="A139" s="53">
        <v>4</v>
      </c>
      <c r="B139" s="53">
        <v>121</v>
      </c>
      <c r="C139" s="53">
        <v>113</v>
      </c>
      <c r="D139" s="53">
        <v>2234</v>
      </c>
      <c r="E139" s="53">
        <v>12.5</v>
      </c>
    </row>
    <row r="140" spans="1:5">
      <c r="A140" s="53">
        <v>4</v>
      </c>
      <c r="B140" s="53">
        <v>90</v>
      </c>
      <c r="C140" s="53">
        <v>75</v>
      </c>
      <c r="D140" s="53">
        <v>2125</v>
      </c>
      <c r="E140" s="53">
        <v>14.5</v>
      </c>
    </row>
    <row r="141" spans="1:5">
      <c r="A141" s="53">
        <v>4</v>
      </c>
      <c r="B141" s="53">
        <v>83</v>
      </c>
      <c r="C141" s="53">
        <v>61</v>
      </c>
      <c r="D141" s="53">
        <v>2003</v>
      </c>
      <c r="E141" s="53">
        <v>19</v>
      </c>
    </row>
    <row r="142" spans="1:5">
      <c r="A142" s="53">
        <v>4</v>
      </c>
      <c r="B142" s="53">
        <v>140</v>
      </c>
      <c r="C142" s="53">
        <v>72</v>
      </c>
      <c r="D142" s="53">
        <v>2401</v>
      </c>
      <c r="E142" s="53">
        <v>19.5</v>
      </c>
    </row>
    <row r="143" spans="1:5">
      <c r="A143" s="53">
        <v>8</v>
      </c>
      <c r="B143" s="53">
        <v>340</v>
      </c>
      <c r="C143" s="53">
        <v>160</v>
      </c>
      <c r="D143" s="53">
        <v>3609</v>
      </c>
      <c r="E143" s="53">
        <v>8</v>
      </c>
    </row>
    <row r="144" spans="1:5">
      <c r="A144" s="53">
        <v>4</v>
      </c>
      <c r="B144" s="53">
        <v>97</v>
      </c>
      <c r="C144" s="53">
        <v>46</v>
      </c>
      <c r="D144" s="53">
        <v>1835</v>
      </c>
      <c r="E144" s="53">
        <v>20.5</v>
      </c>
    </row>
    <row r="145" spans="1:5">
      <c r="A145" s="53">
        <v>6</v>
      </c>
      <c r="B145" s="53">
        <v>163</v>
      </c>
      <c r="C145" s="53">
        <v>133</v>
      </c>
      <c r="D145" s="53">
        <v>3410</v>
      </c>
      <c r="E145" s="53">
        <v>15.8</v>
      </c>
    </row>
    <row r="146" spans="1:5">
      <c r="A146" s="53">
        <v>8</v>
      </c>
      <c r="B146" s="53">
        <v>400</v>
      </c>
      <c r="C146" s="53">
        <v>175</v>
      </c>
      <c r="D146" s="53">
        <v>5140</v>
      </c>
      <c r="E146" s="53">
        <v>12</v>
      </c>
    </row>
    <row r="147" spans="1:5">
      <c r="A147" s="53">
        <v>8</v>
      </c>
      <c r="B147" s="53">
        <v>307</v>
      </c>
      <c r="C147" s="53">
        <v>130</v>
      </c>
      <c r="D147" s="53">
        <v>4098</v>
      </c>
      <c r="E147" s="53">
        <v>14</v>
      </c>
    </row>
    <row r="148" spans="1:5">
      <c r="A148" s="53">
        <v>6</v>
      </c>
      <c r="B148" s="53">
        <v>232</v>
      </c>
      <c r="C148" s="53">
        <v>90</v>
      </c>
      <c r="D148" s="53">
        <v>3210</v>
      </c>
      <c r="E148" s="53">
        <v>17.2</v>
      </c>
    </row>
    <row r="149" spans="1:5">
      <c r="A149" s="53">
        <v>4</v>
      </c>
      <c r="B149" s="53">
        <v>140</v>
      </c>
      <c r="C149" s="53">
        <v>83</v>
      </c>
      <c r="D149" s="53">
        <v>2639</v>
      </c>
      <c r="E149" s="53">
        <v>17</v>
      </c>
    </row>
    <row r="150" spans="1:5">
      <c r="A150" s="53">
        <v>4</v>
      </c>
      <c r="B150" s="53">
        <v>140</v>
      </c>
      <c r="C150" s="53">
        <v>89</v>
      </c>
      <c r="D150" s="53">
        <v>2755</v>
      </c>
      <c r="E150" s="53">
        <v>15.8</v>
      </c>
    </row>
    <row r="151" spans="1:5">
      <c r="A151" s="53">
        <v>4</v>
      </c>
      <c r="B151" s="53">
        <v>97</v>
      </c>
      <c r="C151" s="53">
        <v>67</v>
      </c>
      <c r="D151" s="53">
        <v>1985</v>
      </c>
      <c r="E151" s="53">
        <v>16.399999999999999</v>
      </c>
    </row>
    <row r="152" spans="1:5">
      <c r="A152" s="53">
        <v>4</v>
      </c>
      <c r="B152" s="53">
        <v>88</v>
      </c>
      <c r="C152" s="53">
        <v>76</v>
      </c>
      <c r="D152" s="53">
        <v>2065</v>
      </c>
      <c r="E152" s="53">
        <v>14.5</v>
      </c>
    </row>
    <row r="153" spans="1:5">
      <c r="A153" s="53">
        <v>6</v>
      </c>
      <c r="B153" s="53">
        <v>232</v>
      </c>
      <c r="C153" s="53">
        <v>100</v>
      </c>
      <c r="D153" s="53">
        <v>2914</v>
      </c>
      <c r="E153" s="53">
        <v>16</v>
      </c>
    </row>
    <row r="154" spans="1:5">
      <c r="A154" s="53">
        <v>6</v>
      </c>
      <c r="B154" s="53">
        <v>231</v>
      </c>
      <c r="C154" s="53">
        <v>110</v>
      </c>
      <c r="D154" s="53">
        <v>3907</v>
      </c>
      <c r="E154" s="53">
        <v>21</v>
      </c>
    </row>
    <row r="155" spans="1:5">
      <c r="A155" s="53">
        <v>8</v>
      </c>
      <c r="B155" s="53">
        <v>429</v>
      </c>
      <c r="C155" s="53">
        <v>198</v>
      </c>
      <c r="D155" s="53">
        <v>4341</v>
      </c>
      <c r="E155" s="53">
        <v>10</v>
      </c>
    </row>
    <row r="156" spans="1:5">
      <c r="A156" s="53">
        <v>4</v>
      </c>
      <c r="B156" s="53">
        <v>140</v>
      </c>
      <c r="C156" s="53">
        <v>88</v>
      </c>
      <c r="D156" s="53">
        <v>2870</v>
      </c>
      <c r="E156" s="53">
        <v>18.100000000000001</v>
      </c>
    </row>
    <row r="157" spans="1:5">
      <c r="A157" s="53">
        <v>8</v>
      </c>
      <c r="B157" s="53">
        <v>318</v>
      </c>
      <c r="C157" s="53">
        <v>140</v>
      </c>
      <c r="D157" s="53">
        <v>4080</v>
      </c>
      <c r="E157" s="53">
        <v>13.7</v>
      </c>
    </row>
    <row r="158" spans="1:5">
      <c r="A158" s="53">
        <v>4</v>
      </c>
      <c r="B158" s="53">
        <v>112</v>
      </c>
      <c r="C158" s="53">
        <v>88</v>
      </c>
      <c r="D158" s="53">
        <v>2395</v>
      </c>
      <c r="E158" s="53">
        <v>18</v>
      </c>
    </row>
    <row r="159" spans="1:5">
      <c r="A159" s="53">
        <v>4</v>
      </c>
      <c r="B159" s="53">
        <v>121</v>
      </c>
      <c r="C159" s="53">
        <v>76</v>
      </c>
      <c r="D159" s="53">
        <v>2511</v>
      </c>
      <c r="E159" s="53">
        <v>18</v>
      </c>
    </row>
    <row r="160" spans="1:5">
      <c r="A160" s="53">
        <v>8</v>
      </c>
      <c r="B160" s="53">
        <v>350</v>
      </c>
      <c r="C160" s="53">
        <v>165</v>
      </c>
      <c r="D160" s="53">
        <v>4274</v>
      </c>
      <c r="E160" s="53">
        <v>12</v>
      </c>
    </row>
    <row r="161" spans="1:5">
      <c r="A161" s="53">
        <v>4</v>
      </c>
      <c r="B161" s="53">
        <v>121</v>
      </c>
      <c r="C161" s="53">
        <v>110</v>
      </c>
      <c r="D161" s="53">
        <v>2660</v>
      </c>
      <c r="E161" s="53">
        <v>14</v>
      </c>
    </row>
    <row r="162" spans="1:5">
      <c r="A162" s="53">
        <v>8</v>
      </c>
      <c r="B162" s="53">
        <v>400</v>
      </c>
      <c r="C162" s="53">
        <v>170</v>
      </c>
      <c r="D162" s="53">
        <v>4668</v>
      </c>
      <c r="E162" s="53">
        <v>11.5</v>
      </c>
    </row>
    <row r="163" spans="1:5">
      <c r="A163" s="53">
        <v>4</v>
      </c>
      <c r="B163" s="53">
        <v>113</v>
      </c>
      <c r="C163" s="53">
        <v>95</v>
      </c>
      <c r="D163" s="53">
        <v>2372</v>
      </c>
      <c r="E163" s="53">
        <v>15</v>
      </c>
    </row>
    <row r="164" spans="1:5">
      <c r="A164" s="53">
        <v>8</v>
      </c>
      <c r="B164" s="53">
        <v>302</v>
      </c>
      <c r="C164" s="53">
        <v>140</v>
      </c>
      <c r="D164" s="53">
        <v>3449</v>
      </c>
      <c r="E164" s="53">
        <v>10.5</v>
      </c>
    </row>
    <row r="165" spans="1:5">
      <c r="A165" s="53">
        <v>4</v>
      </c>
      <c r="B165" s="53">
        <v>108</v>
      </c>
      <c r="C165" s="53">
        <v>75</v>
      </c>
      <c r="D165" s="53">
        <v>2265</v>
      </c>
      <c r="E165" s="53">
        <v>15.2</v>
      </c>
    </row>
    <row r="166" spans="1:5">
      <c r="A166" s="53">
        <v>8</v>
      </c>
      <c r="B166" s="53">
        <v>350</v>
      </c>
      <c r="C166" s="53">
        <v>180</v>
      </c>
      <c r="D166" s="53">
        <v>4380</v>
      </c>
      <c r="E166" s="53">
        <v>12.1</v>
      </c>
    </row>
    <row r="167" spans="1:5">
      <c r="A167" s="53">
        <v>4</v>
      </c>
      <c r="B167" s="53">
        <v>135</v>
      </c>
      <c r="C167" s="53">
        <v>84</v>
      </c>
      <c r="D167" s="53">
        <v>2295</v>
      </c>
      <c r="E167" s="53">
        <v>11.6</v>
      </c>
    </row>
    <row r="168" spans="1:5">
      <c r="A168" s="53">
        <v>4</v>
      </c>
      <c r="B168" s="53">
        <v>107</v>
      </c>
      <c r="C168" s="53">
        <v>75</v>
      </c>
      <c r="D168" s="53">
        <v>2205</v>
      </c>
      <c r="E168" s="53">
        <v>14.5</v>
      </c>
    </row>
    <row r="169" spans="1:5">
      <c r="A169" s="53">
        <v>4</v>
      </c>
      <c r="B169" s="53">
        <v>119</v>
      </c>
      <c r="C169" s="53">
        <v>97</v>
      </c>
      <c r="D169" s="53">
        <v>2300</v>
      </c>
      <c r="E169" s="53">
        <v>14.7</v>
      </c>
    </row>
    <row r="170" spans="1:5">
      <c r="A170" s="53">
        <v>8</v>
      </c>
      <c r="B170" s="53">
        <v>302</v>
      </c>
      <c r="C170" s="53">
        <v>137</v>
      </c>
      <c r="D170" s="53">
        <v>4042</v>
      </c>
      <c r="E170" s="53">
        <v>14.5</v>
      </c>
    </row>
    <row r="171" spans="1:5">
      <c r="A171" s="53">
        <v>4</v>
      </c>
      <c r="B171" s="53">
        <v>101</v>
      </c>
      <c r="C171" s="53">
        <v>83</v>
      </c>
      <c r="D171" s="53">
        <v>2202</v>
      </c>
      <c r="E171" s="53">
        <v>15.3</v>
      </c>
    </row>
    <row r="172" spans="1:5">
      <c r="A172" s="53">
        <v>4</v>
      </c>
      <c r="B172" s="53">
        <v>141</v>
      </c>
      <c r="C172" s="53">
        <v>71</v>
      </c>
      <c r="D172" s="53">
        <v>3190</v>
      </c>
      <c r="E172" s="53">
        <v>24.8</v>
      </c>
    </row>
    <row r="173" spans="1:5">
      <c r="A173" s="53">
        <v>4</v>
      </c>
      <c r="B173" s="53">
        <v>105</v>
      </c>
      <c r="C173" s="53">
        <v>63</v>
      </c>
      <c r="D173" s="53">
        <v>2125</v>
      </c>
      <c r="E173" s="53">
        <v>14.7</v>
      </c>
    </row>
    <row r="174" spans="1:5">
      <c r="A174" s="53">
        <v>8</v>
      </c>
      <c r="B174" s="53">
        <v>304</v>
      </c>
      <c r="C174" s="53">
        <v>120</v>
      </c>
      <c r="D174" s="53">
        <v>3962</v>
      </c>
      <c r="E174" s="53">
        <v>13.9</v>
      </c>
    </row>
    <row r="175" spans="1:5">
      <c r="A175" s="53">
        <v>8</v>
      </c>
      <c r="B175" s="53">
        <v>302</v>
      </c>
      <c r="C175" s="53">
        <v>139</v>
      </c>
      <c r="D175" s="53">
        <v>3570</v>
      </c>
      <c r="E175" s="53">
        <v>12.8</v>
      </c>
    </row>
    <row r="176" spans="1:5">
      <c r="A176" s="53">
        <v>4</v>
      </c>
      <c r="B176" s="53">
        <v>105</v>
      </c>
      <c r="C176" s="53">
        <v>74</v>
      </c>
      <c r="D176" s="53">
        <v>2190</v>
      </c>
      <c r="E176" s="53">
        <v>14.2</v>
      </c>
    </row>
    <row r="177" spans="1:5">
      <c r="A177" s="53">
        <v>8</v>
      </c>
      <c r="B177" s="53">
        <v>262</v>
      </c>
      <c r="C177" s="53">
        <v>110</v>
      </c>
      <c r="D177" s="53">
        <v>3221</v>
      </c>
      <c r="E177" s="53">
        <v>13.5</v>
      </c>
    </row>
    <row r="178" spans="1:5">
      <c r="A178" s="53">
        <v>4</v>
      </c>
      <c r="B178" s="53">
        <v>105</v>
      </c>
      <c r="C178" s="53">
        <v>70</v>
      </c>
      <c r="D178" s="53">
        <v>2150</v>
      </c>
      <c r="E178" s="53">
        <v>14.9</v>
      </c>
    </row>
    <row r="179" spans="1:5">
      <c r="A179" s="53">
        <v>4</v>
      </c>
      <c r="B179" s="53">
        <v>134</v>
      </c>
      <c r="C179" s="53">
        <v>96</v>
      </c>
      <c r="D179" s="53">
        <v>2702</v>
      </c>
      <c r="E179" s="53">
        <v>13.5</v>
      </c>
    </row>
    <row r="180" spans="1:5">
      <c r="A180" s="53">
        <v>6</v>
      </c>
      <c r="B180" s="53">
        <v>225</v>
      </c>
      <c r="C180" s="53">
        <v>105</v>
      </c>
      <c r="D180" s="53">
        <v>3121</v>
      </c>
      <c r="E180" s="53">
        <v>16.5</v>
      </c>
    </row>
    <row r="181" spans="1:5">
      <c r="A181" s="53">
        <v>8</v>
      </c>
      <c r="B181" s="53">
        <v>400</v>
      </c>
      <c r="C181" s="53">
        <v>230</v>
      </c>
      <c r="D181" s="53">
        <v>4278</v>
      </c>
      <c r="E181" s="53">
        <v>9.5</v>
      </c>
    </row>
    <row r="182" spans="1:5">
      <c r="A182" s="53">
        <v>4</v>
      </c>
      <c r="B182" s="53">
        <v>134</v>
      </c>
      <c r="C182" s="53">
        <v>90</v>
      </c>
      <c r="D182" s="53">
        <v>2711</v>
      </c>
      <c r="E182" s="53">
        <v>15.5</v>
      </c>
    </row>
    <row r="183" spans="1:5">
      <c r="A183" s="53">
        <v>6</v>
      </c>
      <c r="B183" s="53">
        <v>231</v>
      </c>
      <c r="C183" s="53">
        <v>110</v>
      </c>
      <c r="D183" s="53">
        <v>3415</v>
      </c>
      <c r="E183" s="53">
        <v>15.8</v>
      </c>
    </row>
    <row r="184" spans="1:5">
      <c r="A184" s="53">
        <v>6</v>
      </c>
      <c r="B184" s="53">
        <v>200</v>
      </c>
      <c r="C184" s="53">
        <v>85</v>
      </c>
      <c r="D184" s="53">
        <v>3070</v>
      </c>
      <c r="E184" s="53">
        <v>16.7</v>
      </c>
    </row>
    <row r="185" spans="1:5">
      <c r="A185" s="53">
        <v>4</v>
      </c>
      <c r="B185" s="53">
        <v>91</v>
      </c>
      <c r="C185" s="53">
        <v>67</v>
      </c>
      <c r="D185" s="53">
        <v>1965</v>
      </c>
      <c r="E185" s="53">
        <v>15.7</v>
      </c>
    </row>
    <row r="186" spans="1:5">
      <c r="A186" s="53">
        <v>6</v>
      </c>
      <c r="B186" s="53">
        <v>225</v>
      </c>
      <c r="C186" s="53">
        <v>95</v>
      </c>
      <c r="D186" s="53">
        <v>3264</v>
      </c>
      <c r="E186" s="53">
        <v>16</v>
      </c>
    </row>
    <row r="187" spans="1:5">
      <c r="A187" s="53">
        <v>6</v>
      </c>
      <c r="B187" s="53">
        <v>199</v>
      </c>
      <c r="C187" s="53">
        <v>97</v>
      </c>
      <c r="D187" s="53">
        <v>2774</v>
      </c>
      <c r="E187" s="53">
        <v>15.5</v>
      </c>
    </row>
    <row r="188" spans="1:5">
      <c r="A188" s="53">
        <v>8</v>
      </c>
      <c r="B188" s="53">
        <v>400</v>
      </c>
      <c r="C188" s="53">
        <v>180</v>
      </c>
      <c r="D188" s="53">
        <v>4220</v>
      </c>
      <c r="E188" s="53">
        <v>11.1</v>
      </c>
    </row>
    <row r="189" spans="1:5">
      <c r="A189" s="53">
        <v>8</v>
      </c>
      <c r="B189" s="53">
        <v>307</v>
      </c>
      <c r="C189" s="53">
        <v>200</v>
      </c>
      <c r="D189" s="53">
        <v>4376</v>
      </c>
      <c r="E189" s="53">
        <v>15</v>
      </c>
    </row>
    <row r="190" spans="1:5">
      <c r="A190" s="53">
        <v>6</v>
      </c>
      <c r="B190" s="53">
        <v>225</v>
      </c>
      <c r="C190" s="53">
        <v>95</v>
      </c>
      <c r="D190" s="53">
        <v>3785</v>
      </c>
      <c r="E190" s="53">
        <v>19</v>
      </c>
    </row>
    <row r="191" spans="1:5">
      <c r="A191" s="53">
        <v>4</v>
      </c>
      <c r="B191" s="53">
        <v>151</v>
      </c>
      <c r="C191" s="53">
        <v>90</v>
      </c>
      <c r="D191" s="53">
        <v>2735</v>
      </c>
      <c r="E191" s="53">
        <v>18</v>
      </c>
    </row>
    <row r="192" spans="1:5">
      <c r="A192" s="53">
        <v>6</v>
      </c>
      <c r="B192" s="53">
        <v>198</v>
      </c>
      <c r="C192" s="53">
        <v>95</v>
      </c>
      <c r="D192" s="53">
        <v>3102</v>
      </c>
      <c r="E192" s="53">
        <v>16.5</v>
      </c>
    </row>
    <row r="193" spans="1:5">
      <c r="A193" s="53">
        <v>4</v>
      </c>
      <c r="B193" s="53">
        <v>97</v>
      </c>
      <c r="C193" s="53">
        <v>78</v>
      </c>
      <c r="D193" s="53">
        <v>2188</v>
      </c>
      <c r="E193" s="53">
        <v>15.8</v>
      </c>
    </row>
    <row r="194" spans="1:5">
      <c r="A194" s="53">
        <v>8</v>
      </c>
      <c r="B194" s="53">
        <v>455</v>
      </c>
      <c r="C194" s="53">
        <v>225</v>
      </c>
      <c r="D194" s="53">
        <v>4951</v>
      </c>
      <c r="E194" s="53">
        <v>11</v>
      </c>
    </row>
    <row r="195" spans="1:5">
      <c r="A195" s="53">
        <v>4</v>
      </c>
      <c r="B195" s="53">
        <v>108</v>
      </c>
      <c r="C195" s="53">
        <v>94</v>
      </c>
      <c r="D195" s="53">
        <v>2379</v>
      </c>
      <c r="E195" s="53">
        <v>16.5</v>
      </c>
    </row>
    <row r="196" spans="1:5">
      <c r="A196" s="53">
        <v>4</v>
      </c>
      <c r="B196" s="53">
        <v>140</v>
      </c>
      <c r="C196" s="53">
        <v>72</v>
      </c>
      <c r="D196" s="53">
        <v>2408</v>
      </c>
      <c r="E196" s="53">
        <v>19</v>
      </c>
    </row>
    <row r="197" spans="1:5">
      <c r="A197" s="53">
        <v>6</v>
      </c>
      <c r="B197" s="53">
        <v>250</v>
      </c>
      <c r="C197" s="53">
        <v>72</v>
      </c>
      <c r="D197" s="53">
        <v>3158</v>
      </c>
      <c r="E197" s="53">
        <v>19.5</v>
      </c>
    </row>
    <row r="198" spans="1:5">
      <c r="A198" s="53">
        <v>4</v>
      </c>
      <c r="B198" s="53">
        <v>85</v>
      </c>
      <c r="C198" s="53">
        <v>52</v>
      </c>
      <c r="D198" s="53">
        <v>2035</v>
      </c>
      <c r="E198" s="53">
        <v>22.2</v>
      </c>
    </row>
    <row r="199" spans="1:5">
      <c r="A199" s="53">
        <v>4</v>
      </c>
      <c r="B199" s="53">
        <v>151</v>
      </c>
      <c r="C199" s="53">
        <v>90</v>
      </c>
      <c r="D199" s="53">
        <v>3003</v>
      </c>
      <c r="E199" s="53">
        <v>20.100000000000001</v>
      </c>
    </row>
    <row r="200" spans="1:5">
      <c r="A200" s="53">
        <v>8</v>
      </c>
      <c r="B200" s="53">
        <v>350</v>
      </c>
      <c r="C200" s="53">
        <v>170</v>
      </c>
      <c r="D200" s="53">
        <v>4165</v>
      </c>
      <c r="E200" s="53">
        <v>11.4</v>
      </c>
    </row>
    <row r="201" spans="1:5">
      <c r="A201" s="53">
        <v>8</v>
      </c>
      <c r="B201" s="53">
        <v>302</v>
      </c>
      <c r="C201" s="53">
        <v>140</v>
      </c>
      <c r="D201" s="53">
        <v>4141</v>
      </c>
      <c r="E201" s="53">
        <v>14</v>
      </c>
    </row>
    <row r="202" spans="1:5">
      <c r="A202" s="53">
        <v>4</v>
      </c>
      <c r="B202" s="53">
        <v>85</v>
      </c>
      <c r="C202" s="53">
        <v>70</v>
      </c>
      <c r="D202" s="53">
        <v>1990</v>
      </c>
      <c r="E202" s="53">
        <v>17</v>
      </c>
    </row>
    <row r="203" spans="1:5">
      <c r="A203" s="53">
        <v>5</v>
      </c>
      <c r="B203" s="53">
        <v>121</v>
      </c>
      <c r="C203" s="53">
        <v>67</v>
      </c>
      <c r="D203" s="53">
        <v>2950</v>
      </c>
      <c r="E203" s="53">
        <v>19.899999999999999</v>
      </c>
    </row>
    <row r="204" spans="1:5">
      <c r="A204" s="53">
        <v>8</v>
      </c>
      <c r="B204" s="53">
        <v>318</v>
      </c>
      <c r="C204" s="53">
        <v>150</v>
      </c>
      <c r="D204" s="53">
        <v>4135</v>
      </c>
      <c r="E204" s="53">
        <v>13.5</v>
      </c>
    </row>
    <row r="205" spans="1:5">
      <c r="A205" s="53">
        <v>4</v>
      </c>
      <c r="B205" s="53">
        <v>98</v>
      </c>
      <c r="C205" s="53">
        <v>76</v>
      </c>
      <c r="D205" s="53">
        <v>2144</v>
      </c>
      <c r="E205" s="53">
        <v>14.7</v>
      </c>
    </row>
    <row r="206" spans="1:5">
      <c r="A206" s="53">
        <v>8</v>
      </c>
      <c r="B206" s="53">
        <v>351</v>
      </c>
      <c r="C206" s="53">
        <v>158</v>
      </c>
      <c r="D206" s="53">
        <v>4363</v>
      </c>
      <c r="E206" s="53">
        <v>13</v>
      </c>
    </row>
    <row r="207" spans="1:5">
      <c r="A207" s="53">
        <v>6</v>
      </c>
      <c r="B207" s="53">
        <v>250</v>
      </c>
      <c r="C207" s="53">
        <v>100</v>
      </c>
      <c r="D207" s="53">
        <v>3781</v>
      </c>
      <c r="E207" s="53">
        <v>17</v>
      </c>
    </row>
    <row r="208" spans="1:5">
      <c r="A208" s="53">
        <v>4</v>
      </c>
      <c r="B208" s="53">
        <v>151</v>
      </c>
      <c r="C208" s="53">
        <v>90</v>
      </c>
      <c r="D208" s="53">
        <v>2950</v>
      </c>
      <c r="E208" s="53">
        <v>17.3</v>
      </c>
    </row>
    <row r="209" spans="1:5">
      <c r="A209" s="53">
        <v>4</v>
      </c>
      <c r="B209" s="53">
        <v>98</v>
      </c>
      <c r="C209" s="53">
        <v>66</v>
      </c>
      <c r="D209" s="53">
        <v>1800</v>
      </c>
      <c r="E209" s="53">
        <v>14.4</v>
      </c>
    </row>
    <row r="210" spans="1:5">
      <c r="A210" s="53">
        <v>4</v>
      </c>
      <c r="B210" s="53">
        <v>151</v>
      </c>
      <c r="C210" s="53">
        <v>90</v>
      </c>
      <c r="D210" s="53">
        <v>2670</v>
      </c>
      <c r="E210" s="53">
        <v>16</v>
      </c>
    </row>
    <row r="211" spans="1:5">
      <c r="A211" s="53">
        <v>4</v>
      </c>
      <c r="B211" s="53">
        <v>151</v>
      </c>
      <c r="C211" s="53">
        <v>85</v>
      </c>
      <c r="D211" s="53">
        <v>2855</v>
      </c>
      <c r="E211" s="53">
        <v>17.600000000000001</v>
      </c>
    </row>
    <row r="212" spans="1:5">
      <c r="A212" s="53">
        <v>4</v>
      </c>
      <c r="B212" s="53">
        <v>156</v>
      </c>
      <c r="C212" s="53">
        <v>105</v>
      </c>
      <c r="D212" s="53">
        <v>2800</v>
      </c>
      <c r="E212" s="53">
        <v>14.4</v>
      </c>
    </row>
    <row r="213" spans="1:5">
      <c r="A213" s="53">
        <v>4</v>
      </c>
      <c r="B213" s="53">
        <v>89</v>
      </c>
      <c r="C213" s="53">
        <v>62</v>
      </c>
      <c r="D213" s="53">
        <v>2050</v>
      </c>
      <c r="E213" s="53">
        <v>17.3</v>
      </c>
    </row>
    <row r="214" spans="1:5">
      <c r="A214" s="53">
        <v>6</v>
      </c>
      <c r="B214" s="53">
        <v>200</v>
      </c>
      <c r="C214" s="53">
        <v>85</v>
      </c>
      <c r="D214" s="53">
        <v>2965</v>
      </c>
      <c r="E214" s="53">
        <v>15.8</v>
      </c>
    </row>
    <row r="215" spans="1:5">
      <c r="A215" s="53">
        <v>8</v>
      </c>
      <c r="B215" s="53">
        <v>400</v>
      </c>
      <c r="C215" s="53">
        <v>170</v>
      </c>
      <c r="D215" s="53">
        <v>4746</v>
      </c>
      <c r="E215" s="53">
        <v>12</v>
      </c>
    </row>
    <row r="216" spans="1:5">
      <c r="A216" s="53">
        <v>4</v>
      </c>
      <c r="B216" s="53">
        <v>116</v>
      </c>
      <c r="C216" s="53">
        <v>90</v>
      </c>
      <c r="D216" s="53">
        <v>2123</v>
      </c>
      <c r="E216" s="53">
        <v>14</v>
      </c>
    </row>
    <row r="217" spans="1:5">
      <c r="A217" s="53">
        <v>5</v>
      </c>
      <c r="B217" s="53">
        <v>131</v>
      </c>
      <c r="C217" s="53">
        <v>103</v>
      </c>
      <c r="D217" s="53">
        <v>2830</v>
      </c>
      <c r="E217" s="53">
        <v>15.9</v>
      </c>
    </row>
    <row r="218" spans="1:5">
      <c r="A218" s="53">
        <v>4</v>
      </c>
      <c r="B218" s="53">
        <v>71</v>
      </c>
      <c r="C218" s="53">
        <v>65</v>
      </c>
      <c r="D218" s="53">
        <v>1773</v>
      </c>
      <c r="E218" s="53">
        <v>19</v>
      </c>
    </row>
    <row r="219" spans="1:5">
      <c r="A219" s="53">
        <v>4</v>
      </c>
      <c r="B219" s="53">
        <v>119</v>
      </c>
      <c r="C219" s="53">
        <v>100</v>
      </c>
      <c r="D219" s="53">
        <v>2615</v>
      </c>
      <c r="E219" s="53">
        <v>14.8</v>
      </c>
    </row>
    <row r="220" spans="1:5">
      <c r="A220" s="53">
        <v>8</v>
      </c>
      <c r="B220" s="53">
        <v>350</v>
      </c>
      <c r="C220" s="53">
        <v>145</v>
      </c>
      <c r="D220" s="53">
        <v>4440</v>
      </c>
      <c r="E220" s="53">
        <v>14</v>
      </c>
    </row>
    <row r="221" spans="1:5">
      <c r="A221" s="53">
        <v>4</v>
      </c>
      <c r="B221" s="53">
        <v>105</v>
      </c>
      <c r="C221" s="53">
        <v>63</v>
      </c>
      <c r="D221" s="53">
        <v>2215</v>
      </c>
      <c r="E221" s="53">
        <v>14.9</v>
      </c>
    </row>
    <row r="222" spans="1:5">
      <c r="A222" s="53">
        <v>6</v>
      </c>
      <c r="B222" s="53">
        <v>225</v>
      </c>
      <c r="C222" s="53">
        <v>100</v>
      </c>
      <c r="D222" s="53">
        <v>3651</v>
      </c>
      <c r="E222" s="53">
        <v>17.7</v>
      </c>
    </row>
    <row r="223" spans="1:5">
      <c r="A223" s="53">
        <v>6</v>
      </c>
      <c r="B223" s="53">
        <v>232</v>
      </c>
      <c r="C223" s="53">
        <v>100</v>
      </c>
      <c r="D223" s="53">
        <v>2789</v>
      </c>
      <c r="E223" s="53">
        <v>15</v>
      </c>
    </row>
    <row r="224" spans="1:5">
      <c r="A224" s="53">
        <v>8</v>
      </c>
      <c r="B224" s="53">
        <v>455</v>
      </c>
      <c r="C224" s="53">
        <v>225</v>
      </c>
      <c r="D224" s="53">
        <v>4425</v>
      </c>
      <c r="E224" s="53">
        <v>10</v>
      </c>
    </row>
    <row r="225" spans="1:5">
      <c r="A225" s="53">
        <v>6</v>
      </c>
      <c r="B225" s="53">
        <v>173</v>
      </c>
      <c r="C225" s="53">
        <v>115</v>
      </c>
      <c r="D225" s="53">
        <v>2595</v>
      </c>
      <c r="E225" s="53">
        <v>11.3</v>
      </c>
    </row>
    <row r="226" spans="1:5">
      <c r="A226" s="53">
        <v>4</v>
      </c>
      <c r="B226" s="53">
        <v>130</v>
      </c>
      <c r="C226" s="53">
        <v>102</v>
      </c>
      <c r="D226" s="53">
        <v>3150</v>
      </c>
      <c r="E226" s="53">
        <v>15.7</v>
      </c>
    </row>
    <row r="227" spans="1:5">
      <c r="A227" s="53">
        <v>4</v>
      </c>
      <c r="B227" s="53">
        <v>135</v>
      </c>
      <c r="C227" s="53">
        <v>84</v>
      </c>
      <c r="D227" s="53">
        <v>2525</v>
      </c>
      <c r="E227" s="53">
        <v>16</v>
      </c>
    </row>
    <row r="228" spans="1:5">
      <c r="A228" s="53">
        <v>4</v>
      </c>
      <c r="B228" s="53">
        <v>122</v>
      </c>
      <c r="C228" s="53">
        <v>80</v>
      </c>
      <c r="D228" s="53">
        <v>2451</v>
      </c>
      <c r="E228" s="53">
        <v>16.5</v>
      </c>
    </row>
    <row r="229" spans="1:5">
      <c r="A229" s="53">
        <v>4</v>
      </c>
      <c r="B229" s="53">
        <v>86</v>
      </c>
      <c r="C229" s="53">
        <v>64</v>
      </c>
      <c r="D229" s="53">
        <v>1875</v>
      </c>
      <c r="E229" s="53">
        <v>16.399999999999999</v>
      </c>
    </row>
    <row r="230" spans="1:5">
      <c r="A230" s="53">
        <v>3</v>
      </c>
      <c r="B230" s="53">
        <v>70</v>
      </c>
      <c r="C230" s="53">
        <v>97</v>
      </c>
      <c r="D230" s="53">
        <v>2330</v>
      </c>
      <c r="E230" s="53">
        <v>13.5</v>
      </c>
    </row>
    <row r="231" spans="1:5">
      <c r="A231" s="53">
        <v>4</v>
      </c>
      <c r="B231" s="53">
        <v>89</v>
      </c>
      <c r="C231" s="53">
        <v>62</v>
      </c>
      <c r="D231" s="53">
        <v>1845</v>
      </c>
      <c r="E231" s="53">
        <v>15.3</v>
      </c>
    </row>
  </sheetData>
  <mergeCells count="2">
    <mergeCell ref="G1:K1"/>
    <mergeCell ref="G20:J20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1"/>
  <sheetViews>
    <sheetView zoomScale="120" zoomScaleNormal="120" workbookViewId="0">
      <selection activeCell="G26" sqref="G26"/>
    </sheetView>
  </sheetViews>
  <sheetFormatPr baseColWidth="10" defaultRowHeight="11.25"/>
  <sheetData>
    <row r="1" spans="1:2">
      <c r="A1" s="1" t="s">
        <v>3</v>
      </c>
      <c r="B1" s="8" t="s">
        <v>32</v>
      </c>
    </row>
    <row r="2" spans="1:2">
      <c r="A2">
        <v>16</v>
      </c>
      <c r="B2">
        <f>'Questions 2 à 7'!H2</f>
        <v>-0.17900985125812241</v>
      </c>
    </row>
    <row r="3" spans="1:2">
      <c r="A3">
        <v>16</v>
      </c>
      <c r="B3">
        <f>'Questions 2 à 7'!H3</f>
        <v>-0.54906761733631981</v>
      </c>
    </row>
    <row r="4" spans="1:2">
      <c r="A4">
        <v>16.600000000000001</v>
      </c>
      <c r="B4">
        <f>'Questions 2 à 7'!H4</f>
        <v>-0.14467272006639575</v>
      </c>
    </row>
    <row r="5" spans="1:2">
      <c r="A5">
        <v>16.899999999999999</v>
      </c>
      <c r="B5">
        <f>'Questions 2 à 7'!H5</f>
        <v>1.0258217978617949</v>
      </c>
    </row>
    <row r="6" spans="1:2">
      <c r="A6">
        <v>15</v>
      </c>
      <c r="B6">
        <f>'Questions 2 à 7'!H6</f>
        <v>-0.36267930001428894</v>
      </c>
    </row>
    <row r="7" spans="1:2">
      <c r="A7">
        <v>16</v>
      </c>
      <c r="B7">
        <f>'Questions 2 à 7'!H7</f>
        <v>0.78361873567430251</v>
      </c>
    </row>
    <row r="8" spans="1:2">
      <c r="A8">
        <v>18.600000000000001</v>
      </c>
      <c r="B8">
        <f>'Questions 2 à 7'!H8</f>
        <v>1.4592202034356916</v>
      </c>
    </row>
    <row r="9" spans="1:2">
      <c r="A9">
        <v>17</v>
      </c>
      <c r="B9">
        <f>'Questions 2 à 7'!H9</f>
        <v>-0.37106511448979518</v>
      </c>
    </row>
    <row r="10" spans="1:2">
      <c r="A10">
        <v>17.8</v>
      </c>
      <c r="B10">
        <f>'Questions 2 à 7'!H10</f>
        <v>1.4999665721917914</v>
      </c>
    </row>
    <row r="11" spans="1:2">
      <c r="A11">
        <v>15</v>
      </c>
      <c r="B11">
        <f>'Questions 2 à 7'!H11</f>
        <v>-2.1835630975037361</v>
      </c>
    </row>
    <row r="12" spans="1:2">
      <c r="A12">
        <v>16.8</v>
      </c>
      <c r="B12">
        <f>'Questions 2 à 7'!H12</f>
        <v>0.67077165722471221</v>
      </c>
    </row>
    <row r="13" spans="1:2">
      <c r="A13">
        <v>17.100000000000001</v>
      </c>
      <c r="B13">
        <f>'Questions 2 à 7'!H13</f>
        <v>0.30957067776725111</v>
      </c>
    </row>
    <row r="14" spans="1:2">
      <c r="A14">
        <v>14.5</v>
      </c>
      <c r="B14">
        <f>'Questions 2 à 7'!H14</f>
        <v>-1.5385386024964767</v>
      </c>
    </row>
    <row r="15" spans="1:2">
      <c r="A15">
        <v>15.5</v>
      </c>
      <c r="B15">
        <f>'Questions 2 à 7'!H15</f>
        <v>-0.66652332405774217</v>
      </c>
    </row>
    <row r="16" spans="1:2">
      <c r="A16">
        <v>12.6</v>
      </c>
      <c r="B16">
        <f>'Questions 2 à 7'!H16</f>
        <v>-1.6934410092842658</v>
      </c>
    </row>
    <row r="17" spans="1:2">
      <c r="A17">
        <v>18.2</v>
      </c>
      <c r="B17">
        <f>'Questions 2 à 7'!H17</f>
        <v>1.6872109712553502</v>
      </c>
    </row>
    <row r="18" spans="1:2">
      <c r="A18">
        <v>14.5</v>
      </c>
      <c r="B18">
        <f>'Questions 2 à 7'!H18</f>
        <v>-0.9280946682206519</v>
      </c>
    </row>
    <row r="19" spans="1:2">
      <c r="A19">
        <v>15.5</v>
      </c>
      <c r="B19">
        <f>'Questions 2 à 7'!H19</f>
        <v>-0.83641849724006789</v>
      </c>
    </row>
    <row r="20" spans="1:2">
      <c r="A20">
        <v>16</v>
      </c>
      <c r="B20">
        <f>'Questions 2 à 7'!H20</f>
        <v>5.7323833417747494E-2</v>
      </c>
    </row>
    <row r="21" spans="1:2">
      <c r="A21">
        <v>15</v>
      </c>
      <c r="B21">
        <f>'Questions 2 à 7'!H21</f>
        <v>0.19371087804580078</v>
      </c>
    </row>
    <row r="22" spans="1:2">
      <c r="A22">
        <v>22.2</v>
      </c>
      <c r="B22">
        <f>'Questions 2 à 7'!H22</f>
        <v>5.3162821907401643</v>
      </c>
    </row>
    <row r="23" spans="1:2">
      <c r="A23">
        <v>14</v>
      </c>
      <c r="B23">
        <f>'Questions 2 à 7'!H23</f>
        <v>1.1563524805789118</v>
      </c>
    </row>
    <row r="24" spans="1:2">
      <c r="A24">
        <v>18.2</v>
      </c>
      <c r="B24">
        <f>'Questions 2 à 7'!H24</f>
        <v>1.6295241169011376</v>
      </c>
    </row>
    <row r="25" spans="1:2">
      <c r="A25">
        <v>18.5</v>
      </c>
      <c r="B25">
        <f>'Questions 2 à 7'!H25</f>
        <v>2.7175422854552505</v>
      </c>
    </row>
    <row r="26" spans="1:2">
      <c r="A26">
        <v>14</v>
      </c>
      <c r="B26">
        <f>'Questions 2 à 7'!H26</f>
        <v>-2.4127771486218528</v>
      </c>
    </row>
    <row r="27" spans="1:2">
      <c r="A27">
        <v>17.5</v>
      </c>
      <c r="B27">
        <f>'Questions 2 à 7'!H27</f>
        <v>0.79380517586769983</v>
      </c>
    </row>
    <row r="28" spans="1:2">
      <c r="A28">
        <v>18</v>
      </c>
      <c r="B28">
        <f>'Questions 2 à 7'!H28</f>
        <v>1.8062967874504956</v>
      </c>
    </row>
    <row r="29" spans="1:2">
      <c r="A29">
        <v>14.9</v>
      </c>
      <c r="B29">
        <f>'Questions 2 à 7'!H29</f>
        <v>-0.97311131934089268</v>
      </c>
    </row>
    <row r="30" spans="1:2">
      <c r="A30">
        <v>13.7</v>
      </c>
      <c r="B30">
        <f>'Questions 2 à 7'!H30</f>
        <v>-0.60920978078958221</v>
      </c>
    </row>
    <row r="31" spans="1:2">
      <c r="A31">
        <v>13.2</v>
      </c>
      <c r="B31">
        <f>'Questions 2 à 7'!H31</f>
        <v>-0.95344695410772573</v>
      </c>
    </row>
    <row r="32" spans="1:2">
      <c r="A32">
        <v>14</v>
      </c>
      <c r="B32">
        <f>'Questions 2 à 7'!H32</f>
        <v>-1.8680537052755248</v>
      </c>
    </row>
    <row r="33" spans="1:2">
      <c r="A33">
        <v>10</v>
      </c>
      <c r="B33">
        <f>'Questions 2 à 7'!H33</f>
        <v>-0.3959556909711246</v>
      </c>
    </row>
    <row r="34" spans="1:2">
      <c r="A34">
        <v>20.5</v>
      </c>
      <c r="B34">
        <f>'Questions 2 à 7'!H34</f>
        <v>4.3757978349378526</v>
      </c>
    </row>
    <row r="35" spans="1:2">
      <c r="A35">
        <v>18.7</v>
      </c>
      <c r="B35">
        <f>'Questions 2 à 7'!H35</f>
        <v>2.1881285741994567</v>
      </c>
    </row>
    <row r="36" spans="1:2">
      <c r="A36">
        <v>17.600000000000001</v>
      </c>
      <c r="B36">
        <f>'Questions 2 à 7'!H36</f>
        <v>1.2785420396451279</v>
      </c>
    </row>
    <row r="37" spans="1:2">
      <c r="A37">
        <v>14.8</v>
      </c>
      <c r="B37">
        <f>'Questions 2 à 7'!H37</f>
        <v>-0.99743450080085339</v>
      </c>
    </row>
    <row r="38" spans="1:2">
      <c r="A38">
        <v>15.6</v>
      </c>
      <c r="B38">
        <f>'Questions 2 à 7'!H38</f>
        <v>-1.3489913376007809</v>
      </c>
    </row>
    <row r="39" spans="1:2">
      <c r="A39">
        <v>16.5</v>
      </c>
      <c r="B39">
        <f>'Questions 2 à 7'!H39</f>
        <v>-0.30063949837641957</v>
      </c>
    </row>
    <row r="40" spans="1:2">
      <c r="A40">
        <v>15.5</v>
      </c>
      <c r="B40">
        <f>'Questions 2 à 7'!H40</f>
        <v>-1.0474169247736711</v>
      </c>
    </row>
    <row r="41" spans="1:2">
      <c r="A41">
        <v>18.600000000000001</v>
      </c>
      <c r="B41">
        <f>'Questions 2 à 7'!H41</f>
        <v>2.1209792927870588</v>
      </c>
    </row>
    <row r="42" spans="1:2">
      <c r="A42">
        <v>14.5</v>
      </c>
      <c r="B42">
        <f>'Questions 2 à 7'!H42</f>
        <v>-1.9354966778010976</v>
      </c>
    </row>
    <row r="43" spans="1:2">
      <c r="A43">
        <v>12.5</v>
      </c>
      <c r="B43">
        <f>'Questions 2 à 7'!H43</f>
        <v>7.965002414589506E-2</v>
      </c>
    </row>
    <row r="44" spans="1:2">
      <c r="A44">
        <v>17.3</v>
      </c>
      <c r="B44">
        <f>'Questions 2 à 7'!H44</f>
        <v>0.22645548240930324</v>
      </c>
    </row>
    <row r="45" spans="1:2">
      <c r="A45">
        <v>12.5</v>
      </c>
      <c r="B45">
        <f>'Questions 2 à 7'!H45</f>
        <v>1.3466054023418028</v>
      </c>
    </row>
    <row r="46" spans="1:2">
      <c r="A46">
        <v>19</v>
      </c>
      <c r="B46">
        <f>'Questions 2 à 7'!H46</f>
        <v>2.3618639112691682</v>
      </c>
    </row>
    <row r="47" spans="1:2">
      <c r="A47">
        <v>14.5</v>
      </c>
      <c r="B47">
        <f>'Questions 2 à 7'!H47</f>
        <v>-1.2031591877274082</v>
      </c>
    </row>
    <row r="48" spans="1:2">
      <c r="A48">
        <v>14.3</v>
      </c>
      <c r="B48">
        <f>'Questions 2 à 7'!H48</f>
        <v>0.18007891637806495</v>
      </c>
    </row>
    <row r="49" spans="1:2">
      <c r="A49">
        <v>18.600000000000001</v>
      </c>
      <c r="B49">
        <f>'Questions 2 à 7'!H49</f>
        <v>2.0719955658998934</v>
      </c>
    </row>
    <row r="50" spans="1:2">
      <c r="A50">
        <v>22.1</v>
      </c>
      <c r="B50">
        <f>'Questions 2 à 7'!H50</f>
        <v>4.6530526051432481</v>
      </c>
    </row>
    <row r="51" spans="1:2">
      <c r="A51">
        <v>15</v>
      </c>
      <c r="B51">
        <f>'Questions 2 à 7'!H51</f>
        <v>-0.60247403304026115</v>
      </c>
    </row>
    <row r="52" spans="1:2">
      <c r="A52">
        <v>15.1</v>
      </c>
      <c r="B52">
        <f>'Questions 2 à 7'!H52</f>
        <v>-0.98122104114967534</v>
      </c>
    </row>
    <row r="53" spans="1:2">
      <c r="A53">
        <v>14.5</v>
      </c>
      <c r="B53">
        <f>'Questions 2 à 7'!H53</f>
        <v>-1.5153768523115829</v>
      </c>
    </row>
    <row r="54" spans="1:2">
      <c r="A54">
        <v>11</v>
      </c>
      <c r="B54">
        <f>'Questions 2 à 7'!H54</f>
        <v>-0.84743886550264591</v>
      </c>
    </row>
    <row r="55" spans="1:2">
      <c r="A55">
        <v>13</v>
      </c>
      <c r="B55">
        <f>'Questions 2 à 7'!H55</f>
        <v>-0.47575258870339709</v>
      </c>
    </row>
    <row r="56" spans="1:2">
      <c r="A56">
        <v>16</v>
      </c>
      <c r="B56">
        <f>'Questions 2 à 7'!H56</f>
        <v>0.7622418579900021</v>
      </c>
    </row>
    <row r="57" spans="1:2">
      <c r="A57">
        <v>13.5</v>
      </c>
      <c r="B57">
        <f>'Questions 2 à 7'!H57</f>
        <v>-1.8414773149885679</v>
      </c>
    </row>
    <row r="58" spans="1:2">
      <c r="A58">
        <v>12</v>
      </c>
      <c r="B58">
        <f>'Questions 2 à 7'!H58</f>
        <v>-0.77343702706028772</v>
      </c>
    </row>
    <row r="59" spans="1:2">
      <c r="A59">
        <v>17.7</v>
      </c>
      <c r="B59">
        <f>'Questions 2 à 7'!H59</f>
        <v>0.38374162724341687</v>
      </c>
    </row>
    <row r="60" spans="1:2">
      <c r="A60">
        <v>15.4</v>
      </c>
      <c r="B60">
        <f>'Questions 2 à 7'!H60</f>
        <v>0.69416582894491619</v>
      </c>
    </row>
    <row r="61" spans="1:2">
      <c r="A61">
        <v>14</v>
      </c>
      <c r="B61">
        <f>'Questions 2 à 7'!H61</f>
        <v>-0.82610471597485002</v>
      </c>
    </row>
    <row r="62" spans="1:2">
      <c r="A62">
        <v>14.5</v>
      </c>
      <c r="B62">
        <f>'Questions 2 à 7'!H62</f>
        <v>-0.68337550436485728</v>
      </c>
    </row>
    <row r="63" spans="1:2">
      <c r="A63">
        <v>19.399999999999999</v>
      </c>
      <c r="B63">
        <f>'Questions 2 à 7'!H63</f>
        <v>2.7986197108591568</v>
      </c>
    </row>
    <row r="64" spans="1:2">
      <c r="A64">
        <v>11</v>
      </c>
      <c r="B64">
        <f>'Questions 2 à 7'!H64</f>
        <v>0.81322853507563764</v>
      </c>
    </row>
    <row r="65" spans="1:2">
      <c r="A65">
        <v>14.5</v>
      </c>
      <c r="B65">
        <f>'Questions 2 à 7'!H65</f>
        <v>0.13722817158293488</v>
      </c>
    </row>
    <row r="66" spans="1:2">
      <c r="A66">
        <v>18.2</v>
      </c>
      <c r="B66">
        <f>'Questions 2 à 7'!H66</f>
        <v>1.3725333345120241</v>
      </c>
    </row>
    <row r="67" spans="1:2">
      <c r="A67">
        <v>15.2</v>
      </c>
      <c r="B67">
        <f>'Questions 2 à 7'!H67</f>
        <v>0.98187172521477528</v>
      </c>
    </row>
    <row r="68" spans="1:2">
      <c r="A68">
        <v>13</v>
      </c>
      <c r="B68">
        <f>'Questions 2 à 7'!H68</f>
        <v>-1.9788077065670215</v>
      </c>
    </row>
    <row r="69" spans="1:2">
      <c r="A69">
        <v>11.5</v>
      </c>
      <c r="B69">
        <f>'Questions 2 à 7'!H69</f>
        <v>-1.1884077121268444</v>
      </c>
    </row>
    <row r="70" spans="1:2">
      <c r="A70">
        <v>15</v>
      </c>
      <c r="B70">
        <f>'Questions 2 à 7'!H70</f>
        <v>-0.89414027925469597</v>
      </c>
    </row>
    <row r="71" spans="1:2">
      <c r="A71">
        <v>17</v>
      </c>
      <c r="B71">
        <f>'Questions 2 à 7'!H71</f>
        <v>0.44367371926208676</v>
      </c>
    </row>
    <row r="72" spans="1:2">
      <c r="A72">
        <v>13.8</v>
      </c>
      <c r="B72">
        <f>'Questions 2 à 7'!H72</f>
        <v>-0.43923998006768272</v>
      </c>
    </row>
    <row r="73" spans="1:2">
      <c r="A73">
        <v>14</v>
      </c>
      <c r="B73">
        <f>'Questions 2 à 7'!H73</f>
        <v>-2.1217765207046746</v>
      </c>
    </row>
    <row r="74" spans="1:2">
      <c r="A74">
        <v>15.7</v>
      </c>
      <c r="B74">
        <f>'Questions 2 à 7'!H74</f>
        <v>-0.59227834690074488</v>
      </c>
    </row>
    <row r="75" spans="1:2">
      <c r="A75">
        <v>13.5</v>
      </c>
      <c r="B75">
        <f>'Questions 2 à 7'!H75</f>
        <v>-0.86975388710317958</v>
      </c>
    </row>
    <row r="76" spans="1:2">
      <c r="A76">
        <v>19.2</v>
      </c>
      <c r="B76">
        <f>'Questions 2 à 7'!H76</f>
        <v>2.4726944596616036</v>
      </c>
    </row>
    <row r="77" spans="1:2">
      <c r="A77">
        <v>13.4</v>
      </c>
      <c r="B77">
        <f>'Questions 2 à 7'!H77</f>
        <v>1.6810670191859867</v>
      </c>
    </row>
    <row r="78" spans="1:2">
      <c r="A78">
        <v>15</v>
      </c>
      <c r="B78">
        <f>'Questions 2 à 7'!H78</f>
        <v>-1.1191274616423783</v>
      </c>
    </row>
    <row r="79" spans="1:2">
      <c r="A79">
        <v>15</v>
      </c>
      <c r="B79">
        <f>'Questions 2 à 7'!H79</f>
        <v>-1.2048965682115096</v>
      </c>
    </row>
    <row r="80" spans="1:2">
      <c r="A80">
        <v>8.5</v>
      </c>
      <c r="B80">
        <f>'Questions 2 à 7'!H80</f>
        <v>-0.18450464332946304</v>
      </c>
    </row>
    <row r="81" spans="1:2">
      <c r="A81">
        <v>17.5</v>
      </c>
      <c r="B81">
        <f>'Questions 2 à 7'!H81</f>
        <v>0.50364601315630253</v>
      </c>
    </row>
    <row r="82" spans="1:2">
      <c r="A82">
        <v>12.8</v>
      </c>
      <c r="B82">
        <f>'Questions 2 à 7'!H82</f>
        <v>-0.99405009121660726</v>
      </c>
    </row>
    <row r="83" spans="1:2">
      <c r="A83">
        <v>15.9</v>
      </c>
      <c r="B83">
        <f>'Questions 2 à 7'!H83</f>
        <v>0.48783295156522222</v>
      </c>
    </row>
    <row r="84" spans="1:2">
      <c r="A84">
        <v>14.5</v>
      </c>
      <c r="B84">
        <f>'Questions 2 à 7'!H84</f>
        <v>-0.80922843235743969</v>
      </c>
    </row>
    <row r="85" spans="1:2">
      <c r="A85">
        <v>16.5</v>
      </c>
      <c r="B85">
        <f>'Questions 2 à 7'!H85</f>
        <v>1.0302431101374587</v>
      </c>
    </row>
    <row r="86" spans="1:2">
      <c r="A86">
        <v>13.5</v>
      </c>
      <c r="B86">
        <f>'Questions 2 à 7'!H86</f>
        <v>-0.96894898411563624</v>
      </c>
    </row>
    <row r="87" spans="1:2">
      <c r="A87">
        <v>13</v>
      </c>
      <c r="B87">
        <f>'Questions 2 à 7'!H87</f>
        <v>-0.9708551003936865</v>
      </c>
    </row>
    <row r="88" spans="1:2">
      <c r="A88">
        <v>18</v>
      </c>
      <c r="B88">
        <f>'Questions 2 à 7'!H88</f>
        <v>1.6361011249882935</v>
      </c>
    </row>
    <row r="89" spans="1:2">
      <c r="A89">
        <v>17.600000000000001</v>
      </c>
      <c r="B89">
        <f>'Questions 2 à 7'!H89</f>
        <v>0.40040845525059154</v>
      </c>
    </row>
    <row r="90" spans="1:2">
      <c r="A90">
        <v>11.5</v>
      </c>
      <c r="B90">
        <f>'Questions 2 à 7'!H90</f>
        <v>0.17050585333835322</v>
      </c>
    </row>
    <row r="91" spans="1:2">
      <c r="A91">
        <v>16.899999999999999</v>
      </c>
      <c r="B91">
        <f>'Questions 2 à 7'!H91</f>
        <v>0.57861245068983891</v>
      </c>
    </row>
    <row r="92" spans="1:2">
      <c r="A92">
        <v>14.5</v>
      </c>
      <c r="B92">
        <f>'Questions 2 à 7'!H92</f>
        <v>-0.91025106157781011</v>
      </c>
    </row>
    <row r="93" spans="1:2">
      <c r="A93">
        <v>16.399999999999999</v>
      </c>
      <c r="B93">
        <f>'Questions 2 à 7'!H93</f>
        <v>1.5349371851296674</v>
      </c>
    </row>
    <row r="94" spans="1:2">
      <c r="A94">
        <v>14</v>
      </c>
      <c r="B94">
        <f>'Questions 2 à 7'!H94</f>
        <v>-1.4529668563695353</v>
      </c>
    </row>
    <row r="95" spans="1:2">
      <c r="A95">
        <v>15.5</v>
      </c>
      <c r="B95">
        <f>'Questions 2 à 7'!H95</f>
        <v>-0.82071530230897594</v>
      </c>
    </row>
    <row r="96" spans="1:2">
      <c r="A96">
        <v>13.2</v>
      </c>
      <c r="B96">
        <f>'Questions 2 à 7'!H96</f>
        <v>-0.36408429891209337</v>
      </c>
    </row>
    <row r="97" spans="1:2">
      <c r="A97">
        <v>13.2</v>
      </c>
      <c r="B97">
        <f>'Questions 2 à 7'!H97</f>
        <v>-2.7231010689947972</v>
      </c>
    </row>
    <row r="98" spans="1:2">
      <c r="A98">
        <v>14.9</v>
      </c>
      <c r="B98">
        <f>'Questions 2 à 7'!H98</f>
        <v>-1.2555068602806383</v>
      </c>
    </row>
    <row r="99" spans="1:2">
      <c r="A99">
        <v>13.8</v>
      </c>
      <c r="B99">
        <f>'Questions 2 à 7'!H99</f>
        <v>-2.2632976462748253</v>
      </c>
    </row>
    <row r="100" spans="1:2">
      <c r="A100">
        <v>13</v>
      </c>
      <c r="B100">
        <f>'Questions 2 à 7'!H100</f>
        <v>-0.79788108960701187</v>
      </c>
    </row>
    <row r="101" spans="1:2">
      <c r="A101">
        <v>19.2</v>
      </c>
      <c r="B101">
        <f>'Questions 2 à 7'!H101</f>
        <v>2.2208439572664922</v>
      </c>
    </row>
    <row r="102" spans="1:2">
      <c r="A102">
        <v>20.399999999999999</v>
      </c>
      <c r="B102">
        <f>'Questions 2 à 7'!H102</f>
        <v>1.7593989993760815</v>
      </c>
    </row>
    <row r="103" spans="1:2">
      <c r="A103">
        <v>17</v>
      </c>
      <c r="B103">
        <f>'Questions 2 à 7'!H103</f>
        <v>1.2094458022953383</v>
      </c>
    </row>
    <row r="104" spans="1:2">
      <c r="A104">
        <v>15.3</v>
      </c>
      <c r="B104">
        <f>'Questions 2 à 7'!H104</f>
        <v>-0.5065768921369056</v>
      </c>
    </row>
    <row r="105" spans="1:2">
      <c r="A105">
        <v>16.2</v>
      </c>
      <c r="B105">
        <f>'Questions 2 à 7'!H105</f>
        <v>-0.52574328501159329</v>
      </c>
    </row>
    <row r="106" spans="1:2">
      <c r="A106">
        <v>16.100000000000001</v>
      </c>
      <c r="B106">
        <f>'Questions 2 à 7'!H106</f>
        <v>-0.30994557912068643</v>
      </c>
    </row>
    <row r="107" spans="1:2">
      <c r="A107">
        <v>13.2</v>
      </c>
      <c r="B107">
        <f>'Questions 2 à 7'!H107</f>
        <v>0.82008181557947424</v>
      </c>
    </row>
    <row r="108" spans="1:2">
      <c r="A108">
        <v>10</v>
      </c>
      <c r="B108">
        <f>'Questions 2 à 7'!H108</f>
        <v>5.6051863420464745</v>
      </c>
    </row>
    <row r="109" spans="1:2">
      <c r="A109">
        <v>19</v>
      </c>
      <c r="B109">
        <f>'Questions 2 à 7'!H109</f>
        <v>2.4710028527806287</v>
      </c>
    </row>
    <row r="110" spans="1:2">
      <c r="A110">
        <v>16.7</v>
      </c>
      <c r="B110">
        <f>'Questions 2 à 7'!H110</f>
        <v>9.1273463652772335E-2</v>
      </c>
    </row>
    <row r="111" spans="1:2">
      <c r="A111">
        <v>12</v>
      </c>
      <c r="B111">
        <f>'Questions 2 à 7'!H111</f>
        <v>-0.92229389796793093</v>
      </c>
    </row>
    <row r="112" spans="1:2">
      <c r="A112">
        <v>13.9</v>
      </c>
      <c r="B112">
        <f>'Questions 2 à 7'!H112</f>
        <v>-1.9007890374499929</v>
      </c>
    </row>
    <row r="113" spans="1:2">
      <c r="A113">
        <v>17.2</v>
      </c>
      <c r="B113">
        <f>'Questions 2 à 7'!H113</f>
        <v>0.44340941034366566</v>
      </c>
    </row>
    <row r="114" spans="1:2">
      <c r="A114">
        <v>16.399999999999999</v>
      </c>
      <c r="B114">
        <f>'Questions 2 à 7'!H114</f>
        <v>0.13734139760627073</v>
      </c>
    </row>
    <row r="115" spans="1:2">
      <c r="A115">
        <v>11</v>
      </c>
      <c r="B115">
        <f>'Questions 2 à 7'!H115</f>
        <v>0.91626301858943116</v>
      </c>
    </row>
    <row r="116" spans="1:2">
      <c r="A116">
        <v>15.2</v>
      </c>
      <c r="B116">
        <f>'Questions 2 à 7'!H116</f>
        <v>-1.3958786946628159</v>
      </c>
    </row>
    <row r="117" spans="1:2">
      <c r="A117">
        <v>12</v>
      </c>
      <c r="B117">
        <f>'Questions 2 à 7'!H117</f>
        <v>-2.3765390633133627</v>
      </c>
    </row>
    <row r="118" spans="1:2">
      <c r="A118">
        <v>16.5</v>
      </c>
      <c r="B118">
        <f>'Questions 2 à 7'!H118</f>
        <v>9.3785619373079498E-2</v>
      </c>
    </row>
    <row r="119" spans="1:2">
      <c r="A119">
        <v>13</v>
      </c>
      <c r="B119">
        <f>'Questions 2 à 7'!H119</f>
        <v>1.3079854725303761</v>
      </c>
    </row>
    <row r="120" spans="1:2">
      <c r="A120">
        <v>12.9</v>
      </c>
      <c r="B120">
        <f>'Questions 2 à 7'!H120</f>
        <v>-3.098452760773112</v>
      </c>
    </row>
    <row r="121" spans="1:2">
      <c r="A121">
        <v>14.5</v>
      </c>
      <c r="B121">
        <f>'Questions 2 à 7'!H121</f>
        <v>-0.93503484731727049</v>
      </c>
    </row>
    <row r="122" spans="1:2">
      <c r="A122">
        <v>16</v>
      </c>
      <c r="B122">
        <f>'Questions 2 à 7'!H122</f>
        <v>0.17859085009011189</v>
      </c>
    </row>
    <row r="123" spans="1:2">
      <c r="A123">
        <v>12.5</v>
      </c>
      <c r="B123">
        <f>'Questions 2 à 7'!H123</f>
        <v>-0.40521097556211494</v>
      </c>
    </row>
    <row r="124" spans="1:2">
      <c r="A124">
        <v>16.5</v>
      </c>
      <c r="B124">
        <f>'Questions 2 à 7'!H124</f>
        <v>-0.30201823311440279</v>
      </c>
    </row>
    <row r="125" spans="1:2">
      <c r="A125">
        <v>13.6</v>
      </c>
      <c r="B125">
        <f>'Questions 2 à 7'!H125</f>
        <v>-0.74516226729599566</v>
      </c>
    </row>
    <row r="126" spans="1:2">
      <c r="A126">
        <v>21.5</v>
      </c>
      <c r="B126">
        <f>'Questions 2 à 7'!H126</f>
        <v>3.5782582458325294</v>
      </c>
    </row>
    <row r="127" spans="1:2">
      <c r="A127">
        <v>14.5</v>
      </c>
      <c r="B127">
        <f>'Questions 2 à 7'!H127</f>
        <v>-1.9285212652321135</v>
      </c>
    </row>
    <row r="128" spans="1:2">
      <c r="A128">
        <v>15.5</v>
      </c>
      <c r="B128">
        <f>'Questions 2 à 7'!H128</f>
        <v>1.1745640223049296</v>
      </c>
    </row>
    <row r="129" spans="1:2">
      <c r="A129">
        <v>13.2</v>
      </c>
      <c r="B129">
        <f>'Questions 2 à 7'!H129</f>
        <v>-0.1613402187888191</v>
      </c>
    </row>
    <row r="130" spans="1:2">
      <c r="A130">
        <v>16.600000000000001</v>
      </c>
      <c r="B130">
        <f>'Questions 2 à 7'!H130</f>
        <v>0.81569669222978369</v>
      </c>
    </row>
    <row r="131" spans="1:2">
      <c r="A131">
        <v>16.600000000000001</v>
      </c>
      <c r="B131">
        <f>'Questions 2 à 7'!H131</f>
        <v>-1.4191377884004197</v>
      </c>
    </row>
    <row r="132" spans="1:2">
      <c r="A132">
        <v>12.5</v>
      </c>
      <c r="B132">
        <f>'Questions 2 à 7'!H132</f>
        <v>-1.1531623909735913</v>
      </c>
    </row>
    <row r="133" spans="1:2">
      <c r="A133">
        <v>12.8</v>
      </c>
      <c r="B133">
        <f>'Questions 2 à 7'!H133</f>
        <v>-1.8584687000155622</v>
      </c>
    </row>
    <row r="134" spans="1:2">
      <c r="A134">
        <v>11</v>
      </c>
      <c r="B134">
        <f>'Questions 2 à 7'!H134</f>
        <v>-0.95097740537619302</v>
      </c>
    </row>
    <row r="135" spans="1:2">
      <c r="A135">
        <v>14.5</v>
      </c>
      <c r="B135">
        <f>'Questions 2 à 7'!H135</f>
        <v>-0.64078899883530482</v>
      </c>
    </row>
    <row r="136" spans="1:2">
      <c r="A136">
        <v>15.5</v>
      </c>
      <c r="B136">
        <f>'Questions 2 à 7'!H136</f>
        <v>-0.9455290774627727</v>
      </c>
    </row>
    <row r="137" spans="1:2">
      <c r="A137">
        <v>16.399999999999999</v>
      </c>
      <c r="B137">
        <f>'Questions 2 à 7'!H137</f>
        <v>-0.21001197800001137</v>
      </c>
    </row>
    <row r="138" spans="1:2">
      <c r="A138">
        <v>18.5</v>
      </c>
      <c r="B138">
        <f>'Questions 2 à 7'!H138</f>
        <v>6.1838883359862624</v>
      </c>
    </row>
    <row r="139" spans="1:2">
      <c r="A139">
        <v>12.5</v>
      </c>
      <c r="B139">
        <f>'Questions 2 à 7'!H139</f>
        <v>-0.90135558960179907</v>
      </c>
    </row>
    <row r="140" spans="1:2">
      <c r="A140">
        <v>14.5</v>
      </c>
      <c r="B140">
        <f>'Questions 2 à 7'!H140</f>
        <v>-1.717219596274866</v>
      </c>
    </row>
    <row r="141" spans="1:2">
      <c r="A141">
        <v>19</v>
      </c>
      <c r="B141">
        <f>'Questions 2 à 7'!H141</f>
        <v>1.9987016091486609</v>
      </c>
    </row>
    <row r="142" spans="1:2">
      <c r="A142">
        <v>19.5</v>
      </c>
      <c r="B142">
        <f>'Questions 2 à 7'!H142</f>
        <v>2.5525975196077617</v>
      </c>
    </row>
    <row r="143" spans="1:2">
      <c r="A143">
        <v>8</v>
      </c>
      <c r="B143">
        <f>'Questions 2 à 7'!H143</f>
        <v>-3.5376514014403142</v>
      </c>
    </row>
    <row r="144" spans="1:2">
      <c r="A144">
        <v>20.5</v>
      </c>
      <c r="B144">
        <f>'Questions 2 à 7'!H144</f>
        <v>2.8812395329436882</v>
      </c>
    </row>
    <row r="145" spans="1:2">
      <c r="A145">
        <v>15.8</v>
      </c>
      <c r="B145">
        <f>'Questions 2 à 7'!H145</f>
        <v>1.3204090717594941</v>
      </c>
    </row>
    <row r="146" spans="1:2">
      <c r="A146">
        <v>12</v>
      </c>
      <c r="B146">
        <f>'Questions 2 à 7'!H146</f>
        <v>-2.3272072756896307</v>
      </c>
    </row>
    <row r="147" spans="1:2">
      <c r="A147">
        <v>14</v>
      </c>
      <c r="B147">
        <f>'Questions 2 à 7'!H147</f>
        <v>-1.4168024222983551</v>
      </c>
    </row>
    <row r="148" spans="1:2">
      <c r="A148">
        <v>17.2</v>
      </c>
      <c r="B148">
        <f>'Questions 2 à 7'!H148</f>
        <v>0.321151575299087</v>
      </c>
    </row>
    <row r="149" spans="1:2">
      <c r="A149">
        <v>17</v>
      </c>
      <c r="B149">
        <f>'Questions 2 à 7'!H149</f>
        <v>0.24063677129959871</v>
      </c>
    </row>
    <row r="150" spans="1:2">
      <c r="A150">
        <v>15.8</v>
      </c>
      <c r="B150">
        <f>'Questions 2 à 7'!H150</f>
        <v>-0.81812840821792676</v>
      </c>
    </row>
    <row r="151" spans="1:2">
      <c r="A151">
        <v>16.399999999999999</v>
      </c>
      <c r="B151">
        <f>'Questions 2 à 7'!H151</f>
        <v>-8.0638329993405478E-3</v>
      </c>
    </row>
    <row r="152" spans="1:2">
      <c r="A152">
        <v>14.5</v>
      </c>
      <c r="B152">
        <f>'Questions 2 à 7'!H152</f>
        <v>-1.4826820945207437</v>
      </c>
    </row>
    <row r="153" spans="1:2">
      <c r="A153">
        <v>16</v>
      </c>
      <c r="B153">
        <f>'Questions 2 à 7'!H153</f>
        <v>0.72586345208848613</v>
      </c>
    </row>
    <row r="154" spans="1:2">
      <c r="A154">
        <v>21</v>
      </c>
      <c r="B154">
        <f>'Questions 2 à 7'!H154</f>
        <v>3.7180148723187543</v>
      </c>
    </row>
    <row r="155" spans="1:2">
      <c r="A155">
        <v>10</v>
      </c>
      <c r="B155">
        <f>'Questions 2 à 7'!H155</f>
        <v>-0.14606005939902822</v>
      </c>
    </row>
    <row r="156" spans="1:2">
      <c r="A156">
        <v>18.100000000000001</v>
      </c>
      <c r="B156">
        <f>'Questions 2 à 7'!H156</f>
        <v>1.0824222607193263</v>
      </c>
    </row>
    <row r="157" spans="1:2">
      <c r="A157">
        <v>13.7</v>
      </c>
      <c r="B157">
        <f>'Questions 2 à 7'!H157</f>
        <v>-0.82951122476002048</v>
      </c>
    </row>
    <row r="158" spans="1:2">
      <c r="A158">
        <v>18</v>
      </c>
      <c r="B158">
        <f>'Questions 2 à 7'!H158</f>
        <v>2.1575886001976983</v>
      </c>
    </row>
    <row r="159" spans="1:2">
      <c r="A159">
        <v>18</v>
      </c>
      <c r="B159">
        <f>'Questions 2 à 7'!H159</f>
        <v>0.95081136694054891</v>
      </c>
    </row>
    <row r="160" spans="1:2">
      <c r="A160">
        <v>12</v>
      </c>
      <c r="B160">
        <f>'Questions 2 à 7'!H160</f>
        <v>-0.9553290565678676</v>
      </c>
    </row>
    <row r="161" spans="1:2">
      <c r="A161">
        <v>14</v>
      </c>
      <c r="B161">
        <f>'Questions 2 à 7'!H161</f>
        <v>-0.82636903494563718</v>
      </c>
    </row>
    <row r="162" spans="1:2">
      <c r="A162">
        <v>11.5</v>
      </c>
      <c r="B162">
        <f>'Questions 2 à 7'!H162</f>
        <v>-1.8945930864735594</v>
      </c>
    </row>
    <row r="163" spans="1:2">
      <c r="A163">
        <v>15</v>
      </c>
      <c r="B163">
        <f>'Questions 2 à 7'!H163</f>
        <v>-0.22906551980702794</v>
      </c>
    </row>
    <row r="164" spans="1:2">
      <c r="A164">
        <v>10.5</v>
      </c>
      <c r="B164">
        <f>'Questions 2 à 7'!H164</f>
        <v>-2.3517848807271484</v>
      </c>
    </row>
    <row r="165" spans="1:2">
      <c r="A165">
        <v>15.2</v>
      </c>
      <c r="B165">
        <f>'Questions 2 à 7'!H165</f>
        <v>-1.3099583438405809</v>
      </c>
    </row>
    <row r="166" spans="1:2">
      <c r="A166">
        <v>12.1</v>
      </c>
      <c r="B166">
        <f>'Questions 2 à 7'!H166</f>
        <v>1.2652355090542855E-2</v>
      </c>
    </row>
    <row r="167" spans="1:2">
      <c r="A167">
        <v>11.6</v>
      </c>
      <c r="B167">
        <f>'Questions 2 à 7'!H167</f>
        <v>-4.1466022583780013</v>
      </c>
    </row>
    <row r="168" spans="1:2">
      <c r="A168">
        <v>14.5</v>
      </c>
      <c r="B168">
        <f>'Questions 2 à 7'!H168</f>
        <v>-1.8475596033885324</v>
      </c>
    </row>
    <row r="169" spans="1:2">
      <c r="A169">
        <v>14.7</v>
      </c>
      <c r="B169">
        <f>'Questions 2 à 7'!H169</f>
        <v>-0.13929483946258081</v>
      </c>
    </row>
    <row r="170" spans="1:2">
      <c r="A170">
        <v>14.5</v>
      </c>
      <c r="B170">
        <f>'Questions 2 à 7'!H170</f>
        <v>-0.2441209249596934</v>
      </c>
    </row>
    <row r="171" spans="1:2">
      <c r="A171">
        <v>15.3</v>
      </c>
      <c r="B171">
        <f>'Questions 2 à 7'!H171</f>
        <v>-0.45105130726935805</v>
      </c>
    </row>
    <row r="172" spans="1:2">
      <c r="A172">
        <v>24.8</v>
      </c>
      <c r="B172">
        <f>'Questions 2 à 7'!H172</f>
        <v>5.5725693539752079</v>
      </c>
    </row>
    <row r="173" spans="1:2">
      <c r="A173">
        <v>14.7</v>
      </c>
      <c r="B173">
        <f>'Questions 2 à 7'!H173</f>
        <v>-2.3663799484657169</v>
      </c>
    </row>
    <row r="174" spans="1:2">
      <c r="A174">
        <v>13.9</v>
      </c>
      <c r="B174">
        <f>'Questions 2 à 7'!H174</f>
        <v>-1.9291366710252902</v>
      </c>
    </row>
    <row r="175" spans="1:2">
      <c r="A175">
        <v>12.8</v>
      </c>
      <c r="B175">
        <f>'Questions 2 à 7'!H175</f>
        <v>-0.46802424528289954</v>
      </c>
    </row>
    <row r="176" spans="1:2">
      <c r="A176">
        <v>14.2</v>
      </c>
      <c r="B176">
        <f>'Questions 2 à 7'!H176</f>
        <v>-2.194228064392167</v>
      </c>
    </row>
    <row r="177" spans="1:2">
      <c r="A177">
        <v>13.5</v>
      </c>
      <c r="B177">
        <f>'Questions 2 à 7'!H177</f>
        <v>-1.263038060516978</v>
      </c>
    </row>
    <row r="178" spans="1:2">
      <c r="A178">
        <v>14.9</v>
      </c>
      <c r="B178">
        <f>'Questions 2 à 7'!H178</f>
        <v>-1.6928559308925291</v>
      </c>
    </row>
    <row r="179" spans="1:2">
      <c r="A179">
        <v>13.5</v>
      </c>
      <c r="B179">
        <f>'Questions 2 à 7'!H179</f>
        <v>-2.4593435221037971</v>
      </c>
    </row>
    <row r="180" spans="1:2">
      <c r="A180">
        <v>16.5</v>
      </c>
      <c r="B180">
        <f>'Questions 2 à 7'!H180</f>
        <v>0.99629791413406465</v>
      </c>
    </row>
    <row r="181" spans="1:2">
      <c r="A181">
        <v>9.5</v>
      </c>
      <c r="B181">
        <f>'Questions 2 à 7'!H181</f>
        <v>1.8551804373780971</v>
      </c>
    </row>
    <row r="182" spans="1:2">
      <c r="A182">
        <v>15.5</v>
      </c>
      <c r="B182">
        <f>'Questions 2 à 7'!H182</f>
        <v>-0.95037070702392512</v>
      </c>
    </row>
    <row r="183" spans="1:2">
      <c r="A183">
        <v>15.8</v>
      </c>
      <c r="B183">
        <f>'Questions 2 à 7'!H183</f>
        <v>-0.10520238125463344</v>
      </c>
    </row>
    <row r="184" spans="1:2">
      <c r="A184">
        <v>16.7</v>
      </c>
      <c r="B184">
        <f>'Questions 2 à 7'!H184</f>
        <v>-0.35133377872807259</v>
      </c>
    </row>
    <row r="185" spans="1:2">
      <c r="A185">
        <v>15.7</v>
      </c>
      <c r="B185">
        <f>'Questions 2 à 7'!H185</f>
        <v>-0.68510662155746971</v>
      </c>
    </row>
    <row r="186" spans="1:2">
      <c r="A186">
        <v>16</v>
      </c>
      <c r="B186">
        <f>'Questions 2 à 7'!H186</f>
        <v>-0.68026810858363973</v>
      </c>
    </row>
    <row r="187" spans="1:2">
      <c r="A187">
        <v>15.5</v>
      </c>
      <c r="B187">
        <f>'Questions 2 à 7'!H187</f>
        <v>0.20315721514350216</v>
      </c>
    </row>
    <row r="188" spans="1:2">
      <c r="A188">
        <v>11.1</v>
      </c>
      <c r="B188">
        <f>'Questions 2 à 7'!H188</f>
        <v>-0.26453369452797482</v>
      </c>
    </row>
    <row r="189" spans="1:2">
      <c r="A189">
        <v>15</v>
      </c>
      <c r="B189">
        <f>'Questions 2 à 7'!H189</f>
        <v>4.2400842637995009</v>
      </c>
    </row>
    <row r="190" spans="1:2">
      <c r="A190">
        <v>19</v>
      </c>
      <c r="B190">
        <f>'Questions 2 à 7'!H190</f>
        <v>0.86179731644021018</v>
      </c>
    </row>
    <row r="191" spans="1:2">
      <c r="A191">
        <v>18</v>
      </c>
      <c r="B191">
        <f>'Questions 2 à 7'!H191</f>
        <v>1.5759962651304811</v>
      </c>
    </row>
    <row r="192" spans="1:2">
      <c r="A192">
        <v>16.5</v>
      </c>
      <c r="B192">
        <f>'Questions 2 à 7'!H192</f>
        <v>0.1245197448208657</v>
      </c>
    </row>
    <row r="193" spans="1:2">
      <c r="A193">
        <v>15.8</v>
      </c>
      <c r="B193">
        <f>'Questions 2 à 7'!H193</f>
        <v>-0.32208271926495868</v>
      </c>
    </row>
    <row r="194" spans="1:2">
      <c r="A194">
        <v>11</v>
      </c>
      <c r="B194">
        <f>'Questions 2 à 7'!H194</f>
        <v>1.3862842646366591</v>
      </c>
    </row>
    <row r="195" spans="1:2">
      <c r="A195">
        <v>16.5</v>
      </c>
      <c r="B195">
        <f>'Questions 2 à 7'!H195</f>
        <v>1.1461977796142317</v>
      </c>
    </row>
    <row r="196" spans="1:2">
      <c r="A196">
        <v>19</v>
      </c>
      <c r="B196">
        <f>'Questions 2 à 7'!H196</f>
        <v>2.0330091471992517</v>
      </c>
    </row>
    <row r="197" spans="1:2">
      <c r="A197">
        <v>19.5</v>
      </c>
      <c r="B197">
        <f>'Questions 2 à 7'!H197</f>
        <v>1.4681674954677675</v>
      </c>
    </row>
    <row r="198" spans="1:2">
      <c r="A198">
        <v>22.2</v>
      </c>
      <c r="B198">
        <f>'Questions 2 à 7'!H198</f>
        <v>4.4213947507877478</v>
      </c>
    </row>
    <row r="199" spans="1:2">
      <c r="A199">
        <v>20.100000000000001</v>
      </c>
      <c r="B199">
        <f>'Questions 2 à 7'!H199</f>
        <v>2.9260414357761491</v>
      </c>
    </row>
    <row r="200" spans="1:2">
      <c r="A200">
        <v>11.4</v>
      </c>
      <c r="B200">
        <f>'Questions 2 à 7'!H200</f>
        <v>-0.86210833587771774</v>
      </c>
    </row>
    <row r="201" spans="1:2">
      <c r="A201">
        <v>14</v>
      </c>
      <c r="B201">
        <f>'Questions 2 à 7'!H201</f>
        <v>-0.78823541025400701</v>
      </c>
    </row>
    <row r="202" spans="1:2">
      <c r="A202">
        <v>17</v>
      </c>
      <c r="B202">
        <f>'Questions 2 à 7'!H202</f>
        <v>0.74484640602715757</v>
      </c>
    </row>
    <row r="203" spans="1:2">
      <c r="A203">
        <v>19.899999999999999</v>
      </c>
      <c r="B203">
        <f>'Questions 2 à 7'!H203</f>
        <v>1.1379459521703872</v>
      </c>
    </row>
    <row r="204" spans="1:2">
      <c r="A204">
        <v>13.5</v>
      </c>
      <c r="B204">
        <f>'Questions 2 à 7'!H204</f>
        <v>-0.4070163073115598</v>
      </c>
    </row>
    <row r="205" spans="1:2">
      <c r="A205">
        <v>14.7</v>
      </c>
      <c r="B205">
        <f>'Questions 2 à 7'!H205</f>
        <v>-1.4487349240650822</v>
      </c>
    </row>
    <row r="206" spans="1:2">
      <c r="A206">
        <v>13</v>
      </c>
      <c r="B206">
        <f>'Questions 2 à 7'!H206</f>
        <v>-0.74236211603017388</v>
      </c>
    </row>
    <row r="207" spans="1:2">
      <c r="A207">
        <v>17</v>
      </c>
      <c r="B207">
        <f>'Questions 2 à 7'!H207</f>
        <v>-0.60126768704662936</v>
      </c>
    </row>
    <row r="208" spans="1:2">
      <c r="A208">
        <v>17.3</v>
      </c>
      <c r="B208">
        <f>'Questions 2 à 7'!H208</f>
        <v>0.27435339829771621</v>
      </c>
    </row>
    <row r="209" spans="1:2">
      <c r="A209">
        <v>14.4</v>
      </c>
      <c r="B209">
        <f>'Questions 2 à 7'!H209</f>
        <v>-1.5625098949336849</v>
      </c>
    </row>
    <row r="210" spans="1:2">
      <c r="A210">
        <v>16</v>
      </c>
      <c r="B210">
        <f>'Questions 2 à 7'!H210</f>
        <v>-0.24211170536193904</v>
      </c>
    </row>
    <row r="211" spans="1:2">
      <c r="A211">
        <v>17.600000000000001</v>
      </c>
      <c r="B211">
        <f>'Questions 2 à 7'!H211</f>
        <v>0.45199381636981784</v>
      </c>
    </row>
    <row r="212" spans="1:2">
      <c r="A212">
        <v>14.4</v>
      </c>
      <c r="B212">
        <f>'Questions 2 à 7'!H212</f>
        <v>-1.013782455285428</v>
      </c>
    </row>
    <row r="213" spans="1:2">
      <c r="A213">
        <v>17.3</v>
      </c>
      <c r="B213">
        <f>'Questions 2 à 7'!H213</f>
        <v>0.27782960276836022</v>
      </c>
    </row>
    <row r="214" spans="1:2">
      <c r="A214">
        <v>15.8</v>
      </c>
      <c r="B214">
        <f>'Questions 2 à 7'!H214</f>
        <v>-0.9575081926004394</v>
      </c>
    </row>
    <row r="215" spans="1:2">
      <c r="A215">
        <v>12</v>
      </c>
      <c r="B215">
        <f>'Questions 2 à 7'!H215</f>
        <v>-1.612863521882657</v>
      </c>
    </row>
    <row r="216" spans="1:2">
      <c r="A216">
        <v>14</v>
      </c>
      <c r="B216">
        <f>'Questions 2 à 7'!H216</f>
        <v>-0.90397612531365645</v>
      </c>
    </row>
    <row r="217" spans="1:2">
      <c r="A217">
        <v>15.9</v>
      </c>
      <c r="B217">
        <f>'Questions 2 à 7'!H217</f>
        <v>0.32381537489449563</v>
      </c>
    </row>
    <row r="218" spans="1:2">
      <c r="A218">
        <v>19</v>
      </c>
      <c r="B218">
        <f>'Questions 2 à 7'!H218</f>
        <v>2.8868618490980502</v>
      </c>
    </row>
    <row r="219" spans="1:2">
      <c r="A219">
        <v>14.8</v>
      </c>
      <c r="B219">
        <f>'Questions 2 à 7'!H219</f>
        <v>-0.68785053050516254</v>
      </c>
    </row>
    <row r="220" spans="1:2">
      <c r="A220">
        <v>14</v>
      </c>
      <c r="B220">
        <f>'Questions 2 à 7'!H220</f>
        <v>-0.97266043214313136</v>
      </c>
    </row>
    <row r="221" spans="1:2">
      <c r="A221">
        <v>14.9</v>
      </c>
      <c r="B221">
        <f>'Questions 2 à 7'!H221</f>
        <v>-2.4182304508608308</v>
      </c>
    </row>
    <row r="222" spans="1:2">
      <c r="A222">
        <v>17.7</v>
      </c>
      <c r="B222">
        <f>'Questions 2 à 7'!H222</f>
        <v>0.32497651001789407</v>
      </c>
    </row>
    <row r="223" spans="1:2">
      <c r="A223">
        <v>15</v>
      </c>
      <c r="B223">
        <f>'Questions 2 à 7'!H223</f>
        <v>7.5655816526140285E-2</v>
      </c>
    </row>
    <row r="224" spans="1:2">
      <c r="A224">
        <v>10</v>
      </c>
      <c r="B224">
        <f>'Questions 2 à 7'!H224</f>
        <v>1.858210534190313</v>
      </c>
    </row>
    <row r="225" spans="1:2">
      <c r="A225">
        <v>11.3</v>
      </c>
      <c r="B225">
        <f>'Questions 2 à 7'!H225</f>
        <v>-2.2414551713685889</v>
      </c>
    </row>
    <row r="226" spans="1:2">
      <c r="A226">
        <v>15.7</v>
      </c>
      <c r="B226">
        <f>'Questions 2 à 7'!H226</f>
        <v>-1.0691635994798396</v>
      </c>
    </row>
    <row r="227" spans="1:2">
      <c r="A227">
        <v>16</v>
      </c>
      <c r="B227">
        <f>'Questions 2 à 7'!H227</f>
        <v>-0.39022020894328691</v>
      </c>
    </row>
    <row r="228" spans="1:2">
      <c r="A228">
        <v>16.5</v>
      </c>
      <c r="B228">
        <f>'Questions 2 à 7'!H228</f>
        <v>-6.522528053093879E-2</v>
      </c>
    </row>
    <row r="229" spans="1:2">
      <c r="A229">
        <v>16.399999999999999</v>
      </c>
      <c r="B229">
        <f>'Questions 2 à 7'!H229</f>
        <v>6.3148411072049271E-3</v>
      </c>
    </row>
    <row r="230" spans="1:2">
      <c r="A230">
        <v>13.5</v>
      </c>
      <c r="B230">
        <f>'Questions 2 à 7'!H230</f>
        <v>-1.9071917075066853</v>
      </c>
    </row>
    <row r="231" spans="1:2">
      <c r="A231">
        <v>15.3</v>
      </c>
      <c r="B231">
        <f>'Questions 2 à 7'!H231</f>
        <v>-1.1485109195538818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1"/>
  <sheetViews>
    <sheetView zoomScale="110" zoomScaleNormal="110" workbookViewId="0">
      <selection activeCell="G28" sqref="G28"/>
    </sheetView>
  </sheetViews>
  <sheetFormatPr baseColWidth="10" defaultRowHeight="11.25"/>
  <cols>
    <col min="1" max="5" width="6.5" customWidth="1"/>
    <col min="6" max="6" width="12.33203125" style="10" bestFit="1" customWidth="1"/>
    <col min="7" max="8" width="12.5" bestFit="1" customWidth="1"/>
    <col min="9" max="11" width="11.5" bestFit="1" customWidth="1"/>
  </cols>
  <sheetData>
    <row r="1" spans="1:11">
      <c r="A1" s="2" t="s">
        <v>0</v>
      </c>
      <c r="B1" s="2" t="s">
        <v>4</v>
      </c>
      <c r="C1" s="2" t="s">
        <v>1</v>
      </c>
      <c r="D1" s="2" t="s">
        <v>2</v>
      </c>
      <c r="E1" s="1" t="s">
        <v>3</v>
      </c>
      <c r="G1" s="80" t="s">
        <v>16</v>
      </c>
      <c r="H1" s="80"/>
      <c r="I1" s="80"/>
      <c r="J1" s="80"/>
      <c r="K1" s="80"/>
    </row>
    <row r="2" spans="1:11">
      <c r="A2">
        <v>8</v>
      </c>
      <c r="B2">
        <v>302</v>
      </c>
      <c r="C2">
        <v>140</v>
      </c>
      <c r="D2">
        <v>4638</v>
      </c>
      <c r="E2">
        <v>16</v>
      </c>
      <c r="G2" s="8" t="s">
        <v>2</v>
      </c>
      <c r="H2" s="8" t="s">
        <v>12</v>
      </c>
      <c r="I2" s="8" t="s">
        <v>13</v>
      </c>
      <c r="J2" s="8" t="s">
        <v>0</v>
      </c>
      <c r="K2" s="8" t="s">
        <v>14</v>
      </c>
    </row>
    <row r="3" spans="1:11">
      <c r="A3">
        <v>4</v>
      </c>
      <c r="B3">
        <v>79</v>
      </c>
      <c r="C3">
        <v>67</v>
      </c>
      <c r="D3">
        <v>2000</v>
      </c>
      <c r="E3">
        <v>16</v>
      </c>
      <c r="G3" s="5">
        <f t="array" ref="G3:K7">LINEST(E2:E231,A2:D231,1,1)</f>
        <v>2.7983389155013193E-3</v>
      </c>
      <c r="H3" s="5">
        <v>-7.7640355780105336E-2</v>
      </c>
      <c r="I3" s="5">
        <v>-5.5015944780262083E-3</v>
      </c>
      <c r="J3" s="5">
        <v>-0.21436857115578617</v>
      </c>
      <c r="K3" s="5">
        <v>17.446393871988029</v>
      </c>
    </row>
    <row r="4" spans="1:11">
      <c r="A4">
        <v>4</v>
      </c>
      <c r="B4">
        <v>98</v>
      </c>
      <c r="C4">
        <v>68</v>
      </c>
      <c r="D4">
        <v>2135</v>
      </c>
      <c r="E4">
        <v>16.600000000000001</v>
      </c>
      <c r="G4" s="5">
        <v>3.5805623568878727E-4</v>
      </c>
      <c r="H4" s="5">
        <v>6.8477390852993477E-3</v>
      </c>
      <c r="I4" s="5">
        <v>4.6541319917263206E-3</v>
      </c>
      <c r="J4" s="5">
        <v>0.21160592044106305</v>
      </c>
      <c r="K4" s="5">
        <v>0.7670010069241594</v>
      </c>
    </row>
    <row r="5" spans="1:11">
      <c r="A5">
        <v>4</v>
      </c>
      <c r="B5">
        <v>116</v>
      </c>
      <c r="C5">
        <v>81</v>
      </c>
      <c r="D5">
        <v>2220</v>
      </c>
      <c r="E5">
        <v>16.899999999999999</v>
      </c>
      <c r="F5" s="10" t="s">
        <v>10</v>
      </c>
      <c r="G5" s="5">
        <v>0.60283287425936627</v>
      </c>
      <c r="H5" s="5">
        <v>1.6794254589042124</v>
      </c>
      <c r="I5" s="5" t="e">
        <v>#N/A</v>
      </c>
      <c r="J5" s="5" t="e">
        <v>#N/A</v>
      </c>
      <c r="K5" s="5" t="e">
        <v>#N/A</v>
      </c>
    </row>
    <row r="6" spans="1:11">
      <c r="A6">
        <v>4</v>
      </c>
      <c r="B6">
        <v>120</v>
      </c>
      <c r="C6">
        <v>97</v>
      </c>
      <c r="D6">
        <v>2489</v>
      </c>
      <c r="E6">
        <v>15</v>
      </c>
      <c r="G6" s="5">
        <v>85.378036044286148</v>
      </c>
      <c r="H6" s="5">
        <v>225</v>
      </c>
      <c r="I6" s="5" t="e">
        <v>#N/A</v>
      </c>
      <c r="J6" s="5" t="e">
        <v>#N/A</v>
      </c>
      <c r="K6" s="5" t="e">
        <v>#N/A</v>
      </c>
    </row>
    <row r="7" spans="1:11">
      <c r="A7">
        <v>8</v>
      </c>
      <c r="B7">
        <v>302</v>
      </c>
      <c r="C7">
        <v>140</v>
      </c>
      <c r="D7">
        <v>4294</v>
      </c>
      <c r="E7">
        <v>16</v>
      </c>
      <c r="G7" s="5">
        <v>963.22471357909239</v>
      </c>
      <c r="H7" s="5">
        <v>634.60572120351549</v>
      </c>
      <c r="I7" s="5" t="e">
        <v>#N/A</v>
      </c>
      <c r="J7" s="5" t="e">
        <v>#N/A</v>
      </c>
      <c r="K7" s="5" t="e">
        <v>#N/A</v>
      </c>
    </row>
    <row r="8" spans="1:11">
      <c r="A8">
        <v>4</v>
      </c>
      <c r="B8">
        <v>120</v>
      </c>
      <c r="C8">
        <v>79</v>
      </c>
      <c r="D8">
        <v>2625</v>
      </c>
      <c r="E8">
        <v>18.600000000000001</v>
      </c>
    </row>
    <row r="9" spans="1:11">
      <c r="A9">
        <v>4</v>
      </c>
      <c r="B9">
        <v>120</v>
      </c>
      <c r="C9">
        <v>88</v>
      </c>
      <c r="D9">
        <v>2957</v>
      </c>
      <c r="E9">
        <v>17</v>
      </c>
    </row>
    <row r="10" spans="1:11">
      <c r="A10">
        <v>6</v>
      </c>
      <c r="B10">
        <v>258</v>
      </c>
      <c r="C10">
        <v>95</v>
      </c>
      <c r="D10">
        <v>3193</v>
      </c>
      <c r="E10">
        <v>17.8</v>
      </c>
      <c r="G10" s="7" t="s">
        <v>2</v>
      </c>
      <c r="H10" s="7" t="s">
        <v>12</v>
      </c>
      <c r="I10" s="7" t="s">
        <v>13</v>
      </c>
      <c r="J10" s="6" t="s">
        <v>0</v>
      </c>
    </row>
    <row r="11" spans="1:11">
      <c r="A11">
        <v>4</v>
      </c>
      <c r="B11">
        <v>121</v>
      </c>
      <c r="C11">
        <v>80</v>
      </c>
      <c r="D11">
        <v>2670</v>
      </c>
      <c r="E11">
        <v>15</v>
      </c>
      <c r="F11" s="9" t="s">
        <v>11</v>
      </c>
      <c r="G11" s="5">
        <f>G3/G4</f>
        <v>7.8153614895665697</v>
      </c>
      <c r="H11" s="5">
        <f>H3/H4</f>
        <v>-11.338100767709275</v>
      </c>
      <c r="I11" s="5">
        <f>I3/I4</f>
        <v>-1.1820881934174681</v>
      </c>
      <c r="J11" s="6">
        <f>J3/J4</f>
        <v>-1.0130556399790931</v>
      </c>
    </row>
    <row r="12" spans="1:11">
      <c r="A12">
        <v>4</v>
      </c>
      <c r="B12">
        <v>85</v>
      </c>
      <c r="C12">
        <v>70</v>
      </c>
      <c r="D12">
        <v>1945</v>
      </c>
      <c r="E12">
        <v>16.8</v>
      </c>
      <c r="F12" s="9" t="s">
        <v>15</v>
      </c>
      <c r="G12" s="5">
        <f>TDIST(ABS(G11),$H$6,2)</f>
        <v>2.087311613274477E-13</v>
      </c>
      <c r="H12" s="5">
        <f>TDIST(ABS(H11),$H$6,2)</f>
        <v>7.2649070875475094E-24</v>
      </c>
      <c r="I12" s="5">
        <f>TDIST(ABS(I11),$H$6,2)</f>
        <v>0.23841846359113411</v>
      </c>
      <c r="J12" s="6">
        <f>TDIST(ABS(J11),$H$6,2)</f>
        <v>0.31212173618736261</v>
      </c>
    </row>
    <row r="13" spans="1:11">
      <c r="A13">
        <v>6</v>
      </c>
      <c r="B13">
        <v>200</v>
      </c>
      <c r="C13">
        <v>88</v>
      </c>
      <c r="D13">
        <v>3060</v>
      </c>
      <c r="E13">
        <v>17.100000000000001</v>
      </c>
      <c r="J13" s="25" t="s">
        <v>18</v>
      </c>
    </row>
    <row r="14" spans="1:11">
      <c r="A14">
        <v>6</v>
      </c>
      <c r="B14">
        <v>171</v>
      </c>
      <c r="C14">
        <v>97</v>
      </c>
      <c r="D14">
        <v>2984</v>
      </c>
      <c r="E14">
        <v>14.5</v>
      </c>
      <c r="F14" s="9"/>
      <c r="J14" s="25" t="s">
        <v>90</v>
      </c>
    </row>
    <row r="15" spans="1:11">
      <c r="A15">
        <v>4</v>
      </c>
      <c r="B15">
        <v>116</v>
      </c>
      <c r="C15">
        <v>75</v>
      </c>
      <c r="D15">
        <v>2158</v>
      </c>
      <c r="E15">
        <v>15.5</v>
      </c>
      <c r="J15" s="25" t="s">
        <v>89</v>
      </c>
    </row>
    <row r="16" spans="1:11">
      <c r="A16">
        <v>6</v>
      </c>
      <c r="B16">
        <v>173</v>
      </c>
      <c r="C16">
        <v>110</v>
      </c>
      <c r="D16">
        <v>2725</v>
      </c>
      <c r="E16">
        <v>12.6</v>
      </c>
      <c r="G16" s="80" t="s">
        <v>17</v>
      </c>
      <c r="H16" s="80"/>
      <c r="I16" s="80"/>
      <c r="J16" s="80"/>
    </row>
    <row r="17" spans="1:10">
      <c r="A17">
        <v>6</v>
      </c>
      <c r="B17">
        <v>200</v>
      </c>
      <c r="C17">
        <v>95</v>
      </c>
      <c r="D17">
        <v>3155</v>
      </c>
      <c r="E17">
        <v>18.2</v>
      </c>
      <c r="G17" s="7" t="s">
        <v>2</v>
      </c>
      <c r="H17" s="7" t="s">
        <v>12</v>
      </c>
      <c r="I17" s="7" t="s">
        <v>13</v>
      </c>
      <c r="J17" s="7" t="s">
        <v>14</v>
      </c>
    </row>
    <row r="18" spans="1:10">
      <c r="A18">
        <v>4</v>
      </c>
      <c r="B18">
        <v>97</v>
      </c>
      <c r="C18">
        <v>78</v>
      </c>
      <c r="D18">
        <v>1940</v>
      </c>
      <c r="E18">
        <v>14.5</v>
      </c>
      <c r="G18" s="5">
        <f t="array" ref="G18:J22">LINEST(E2:E231,B2:D231,1,1)</f>
        <v>2.7366182499417567E-3</v>
      </c>
      <c r="H18" s="5">
        <v>-7.6809006073312716E-2</v>
      </c>
      <c r="I18" s="5">
        <v>-8.6699490273702499E-3</v>
      </c>
      <c r="J18" s="5">
        <v>16.985312803337379</v>
      </c>
    </row>
    <row r="19" spans="1:10">
      <c r="A19">
        <v>6</v>
      </c>
      <c r="B19">
        <v>250</v>
      </c>
      <c r="C19">
        <v>100</v>
      </c>
      <c r="D19">
        <v>3329</v>
      </c>
      <c r="E19">
        <v>15.5</v>
      </c>
      <c r="G19" s="5">
        <v>3.5285529535604589E-4</v>
      </c>
      <c r="H19" s="5">
        <v>6.7987838790982361E-3</v>
      </c>
      <c r="I19" s="5">
        <v>3.4468721472245222E-3</v>
      </c>
      <c r="J19" s="5">
        <v>0.61740052983652438</v>
      </c>
    </row>
    <row r="20" spans="1:10">
      <c r="A20">
        <v>4</v>
      </c>
      <c r="B20">
        <v>122</v>
      </c>
      <c r="C20">
        <v>86</v>
      </c>
      <c r="D20">
        <v>2395</v>
      </c>
      <c r="E20">
        <v>16</v>
      </c>
      <c r="G20" s="5">
        <v>0.60102129486033318</v>
      </c>
      <c r="H20" s="5">
        <v>1.6795231069635232</v>
      </c>
      <c r="I20" s="5" t="e">
        <v>#N/A</v>
      </c>
      <c r="J20" s="5" t="e">
        <v>#N/A</v>
      </c>
    </row>
    <row r="21" spans="1:10">
      <c r="A21">
        <v>8</v>
      </c>
      <c r="B21">
        <v>302</v>
      </c>
      <c r="C21">
        <v>130</v>
      </c>
      <c r="D21">
        <v>3870</v>
      </c>
      <c r="E21">
        <v>15</v>
      </c>
      <c r="G21" s="5">
        <v>113.48209055492175</v>
      </c>
      <c r="H21" s="5">
        <v>226</v>
      </c>
      <c r="I21" s="5" t="e">
        <v>#N/A</v>
      </c>
      <c r="J21" s="5" t="e">
        <v>#N/A</v>
      </c>
    </row>
    <row r="22" spans="1:10">
      <c r="A22">
        <v>8</v>
      </c>
      <c r="B22">
        <v>260</v>
      </c>
      <c r="C22">
        <v>90</v>
      </c>
      <c r="D22">
        <v>3420</v>
      </c>
      <c r="E22">
        <v>22.2</v>
      </c>
      <c r="G22" s="5">
        <v>960.33011688029205</v>
      </c>
      <c r="H22" s="5">
        <v>637.50031790231583</v>
      </c>
      <c r="I22" s="5" t="e">
        <v>#N/A</v>
      </c>
      <c r="J22" s="5" t="e">
        <v>#N/A</v>
      </c>
    </row>
    <row r="23" spans="1:10">
      <c r="A23">
        <v>8</v>
      </c>
      <c r="B23">
        <v>318</v>
      </c>
      <c r="C23">
        <v>150</v>
      </c>
      <c r="D23">
        <v>3755</v>
      </c>
      <c r="E23">
        <v>14</v>
      </c>
    </row>
    <row r="24" spans="1:10">
      <c r="A24">
        <v>4</v>
      </c>
      <c r="B24">
        <v>97</v>
      </c>
      <c r="C24">
        <v>75</v>
      </c>
      <c r="D24">
        <v>2265</v>
      </c>
      <c r="E24">
        <v>18.2</v>
      </c>
    </row>
    <row r="25" spans="1:10">
      <c r="A25">
        <v>4</v>
      </c>
      <c r="B25">
        <v>122</v>
      </c>
      <c r="C25">
        <v>85</v>
      </c>
      <c r="D25">
        <v>2310</v>
      </c>
      <c r="E25">
        <v>18.5</v>
      </c>
      <c r="G25" s="7" t="s">
        <v>2</v>
      </c>
      <c r="H25" s="7" t="s">
        <v>12</v>
      </c>
      <c r="I25" s="7" t="s">
        <v>13</v>
      </c>
    </row>
    <row r="26" spans="1:10">
      <c r="A26">
        <v>4</v>
      </c>
      <c r="B26">
        <v>116</v>
      </c>
      <c r="C26">
        <v>75</v>
      </c>
      <c r="D26">
        <v>2246</v>
      </c>
      <c r="E26">
        <v>14</v>
      </c>
      <c r="F26" s="9" t="s">
        <v>11</v>
      </c>
      <c r="G26" s="5">
        <f>G18/G19</f>
        <v>7.7556388864177119</v>
      </c>
      <c r="H26" s="5">
        <f>H18/H19</f>
        <v>-11.297462522591667</v>
      </c>
      <c r="I26" s="5">
        <f>I18/I19</f>
        <v>-2.5153091432043495</v>
      </c>
    </row>
    <row r="27" spans="1:10">
      <c r="A27">
        <v>4</v>
      </c>
      <c r="B27">
        <v>110</v>
      </c>
      <c r="C27">
        <v>87</v>
      </c>
      <c r="D27">
        <v>2672</v>
      </c>
      <c r="E27">
        <v>17.5</v>
      </c>
      <c r="F27" s="9" t="s">
        <v>15</v>
      </c>
      <c r="G27" s="5">
        <f>TDIST(ABS(G26),$H$21,2)</f>
        <v>2.9879252168516293E-13</v>
      </c>
      <c r="H27" s="5">
        <f>TDIST(ABS(H26),$H$21,2)</f>
        <v>9.3374113711124976E-24</v>
      </c>
      <c r="I27" s="5">
        <f>TDIST(ABS(I26),$H$21,2)</f>
        <v>1.258818788967221E-2</v>
      </c>
    </row>
    <row r="28" spans="1:10">
      <c r="A28">
        <v>6</v>
      </c>
      <c r="B28">
        <v>250</v>
      </c>
      <c r="C28">
        <v>100</v>
      </c>
      <c r="D28">
        <v>3278</v>
      </c>
      <c r="E28">
        <v>18</v>
      </c>
      <c r="G28" s="25" t="s">
        <v>91</v>
      </c>
    </row>
    <row r="29" spans="1:10">
      <c r="A29">
        <v>4</v>
      </c>
      <c r="B29">
        <v>140</v>
      </c>
      <c r="C29">
        <v>92</v>
      </c>
      <c r="D29">
        <v>2572</v>
      </c>
      <c r="E29">
        <v>14.9</v>
      </c>
      <c r="J29" s="4"/>
    </row>
    <row r="30" spans="1:10">
      <c r="A30">
        <v>8</v>
      </c>
      <c r="B30">
        <v>318</v>
      </c>
      <c r="C30">
        <v>145</v>
      </c>
      <c r="D30">
        <v>4140</v>
      </c>
      <c r="E30">
        <v>13.7</v>
      </c>
      <c r="G30" s="90" t="s">
        <v>88</v>
      </c>
    </row>
    <row r="31" spans="1:10">
      <c r="A31">
        <v>8</v>
      </c>
      <c r="B31">
        <v>351</v>
      </c>
      <c r="C31">
        <v>138</v>
      </c>
      <c r="D31">
        <v>3955</v>
      </c>
      <c r="E31">
        <v>13.2</v>
      </c>
      <c r="F31" s="9"/>
    </row>
    <row r="32" spans="1:10">
      <c r="A32">
        <v>8</v>
      </c>
      <c r="B32">
        <v>400</v>
      </c>
      <c r="C32">
        <v>150</v>
      </c>
      <c r="D32">
        <v>4997</v>
      </c>
      <c r="E32">
        <v>14</v>
      </c>
    </row>
    <row r="33" spans="1:5">
      <c r="A33">
        <v>8</v>
      </c>
      <c r="B33">
        <v>383</v>
      </c>
      <c r="C33">
        <v>170</v>
      </c>
      <c r="D33">
        <v>3563</v>
      </c>
      <c r="E33">
        <v>10</v>
      </c>
    </row>
    <row r="34" spans="1:5">
      <c r="A34">
        <v>4</v>
      </c>
      <c r="B34">
        <v>91</v>
      </c>
      <c r="C34">
        <v>70</v>
      </c>
      <c r="D34">
        <v>1955</v>
      </c>
      <c r="E34">
        <v>20.5</v>
      </c>
    </row>
    <row r="35" spans="1:5">
      <c r="A35">
        <v>6</v>
      </c>
      <c r="B35">
        <v>225</v>
      </c>
      <c r="C35">
        <v>110</v>
      </c>
      <c r="D35">
        <v>3620</v>
      </c>
      <c r="E35">
        <v>18.7</v>
      </c>
    </row>
    <row r="36" spans="1:5">
      <c r="A36">
        <v>4</v>
      </c>
      <c r="B36">
        <v>91</v>
      </c>
      <c r="C36">
        <v>68</v>
      </c>
      <c r="D36">
        <v>1970</v>
      </c>
      <c r="E36">
        <v>17.600000000000001</v>
      </c>
    </row>
    <row r="37" spans="1:5">
      <c r="A37">
        <v>4</v>
      </c>
      <c r="B37">
        <v>111</v>
      </c>
      <c r="C37">
        <v>80</v>
      </c>
      <c r="D37">
        <v>2155</v>
      </c>
      <c r="E37">
        <v>14.8</v>
      </c>
    </row>
    <row r="38" spans="1:5">
      <c r="A38">
        <v>4</v>
      </c>
      <c r="B38">
        <v>140</v>
      </c>
      <c r="C38">
        <v>86</v>
      </c>
      <c r="D38">
        <v>2790</v>
      </c>
      <c r="E38">
        <v>15.6</v>
      </c>
    </row>
    <row r="39" spans="1:5">
      <c r="A39">
        <v>4</v>
      </c>
      <c r="B39">
        <v>98</v>
      </c>
      <c r="C39">
        <v>68</v>
      </c>
      <c r="D39">
        <v>2155</v>
      </c>
      <c r="E39">
        <v>16.5</v>
      </c>
    </row>
    <row r="40" spans="1:5">
      <c r="A40">
        <v>4</v>
      </c>
      <c r="B40">
        <v>98</v>
      </c>
      <c r="C40">
        <v>70</v>
      </c>
      <c r="D40">
        <v>2120</v>
      </c>
      <c r="E40">
        <v>15.5</v>
      </c>
    </row>
    <row r="41" spans="1:5">
      <c r="A41">
        <v>4</v>
      </c>
      <c r="B41">
        <v>85</v>
      </c>
      <c r="C41">
        <v>70</v>
      </c>
      <c r="D41">
        <v>2070</v>
      </c>
      <c r="E41">
        <v>18.600000000000001</v>
      </c>
    </row>
    <row r="42" spans="1:5">
      <c r="A42">
        <v>4</v>
      </c>
      <c r="B42">
        <v>97</v>
      </c>
      <c r="C42">
        <v>78</v>
      </c>
      <c r="D42">
        <v>2300</v>
      </c>
      <c r="E42">
        <v>14.5</v>
      </c>
    </row>
    <row r="43" spans="1:5">
      <c r="A43">
        <v>8</v>
      </c>
      <c r="B43">
        <v>350</v>
      </c>
      <c r="C43">
        <v>180</v>
      </c>
      <c r="D43">
        <v>4499</v>
      </c>
      <c r="E43">
        <v>12.5</v>
      </c>
    </row>
    <row r="44" spans="1:5">
      <c r="A44">
        <v>4</v>
      </c>
      <c r="B44">
        <v>140</v>
      </c>
      <c r="C44">
        <v>88</v>
      </c>
      <c r="D44">
        <v>2890</v>
      </c>
      <c r="E44">
        <v>17.3</v>
      </c>
    </row>
    <row r="45" spans="1:5">
      <c r="A45">
        <v>8</v>
      </c>
      <c r="B45">
        <v>400</v>
      </c>
      <c r="C45">
        <v>190</v>
      </c>
      <c r="D45">
        <v>4422</v>
      </c>
      <c r="E45">
        <v>12.5</v>
      </c>
    </row>
    <row r="46" spans="1:5">
      <c r="A46">
        <v>6</v>
      </c>
      <c r="B46">
        <v>258</v>
      </c>
      <c r="C46">
        <v>110</v>
      </c>
      <c r="D46">
        <v>3730</v>
      </c>
      <c r="E46">
        <v>19</v>
      </c>
    </row>
    <row r="47" spans="1:5">
      <c r="A47">
        <v>6</v>
      </c>
      <c r="B47">
        <v>146</v>
      </c>
      <c r="C47">
        <v>97</v>
      </c>
      <c r="D47">
        <v>2815</v>
      </c>
      <c r="E47">
        <v>14.5</v>
      </c>
    </row>
    <row r="48" spans="1:5">
      <c r="A48">
        <v>8</v>
      </c>
      <c r="B48">
        <v>351</v>
      </c>
      <c r="C48">
        <v>142</v>
      </c>
      <c r="D48">
        <v>4054</v>
      </c>
      <c r="E48">
        <v>14.3</v>
      </c>
    </row>
    <row r="49" spans="1:5">
      <c r="A49">
        <v>4</v>
      </c>
      <c r="B49">
        <v>112</v>
      </c>
      <c r="C49">
        <v>88</v>
      </c>
      <c r="D49">
        <v>2640</v>
      </c>
      <c r="E49">
        <v>18.600000000000001</v>
      </c>
    </row>
    <row r="50" spans="1:5">
      <c r="A50">
        <v>4</v>
      </c>
      <c r="B50">
        <v>98</v>
      </c>
      <c r="C50">
        <v>60</v>
      </c>
      <c r="D50">
        <v>2164</v>
      </c>
      <c r="E50">
        <v>22.1</v>
      </c>
    </row>
    <row r="51" spans="1:5">
      <c r="A51">
        <v>4</v>
      </c>
      <c r="B51">
        <v>119</v>
      </c>
      <c r="C51">
        <v>92</v>
      </c>
      <c r="D51">
        <v>2434</v>
      </c>
      <c r="E51">
        <v>15</v>
      </c>
    </row>
    <row r="52" spans="1:5">
      <c r="A52">
        <v>4</v>
      </c>
      <c r="B52">
        <v>122</v>
      </c>
      <c r="C52">
        <v>88</v>
      </c>
      <c r="D52">
        <v>2500</v>
      </c>
      <c r="E52">
        <v>15.1</v>
      </c>
    </row>
    <row r="53" spans="1:5">
      <c r="A53">
        <v>6</v>
      </c>
      <c r="B53">
        <v>250</v>
      </c>
      <c r="C53">
        <v>105</v>
      </c>
      <c r="D53">
        <v>3353</v>
      </c>
      <c r="E53">
        <v>14.5</v>
      </c>
    </row>
    <row r="54" spans="1:5">
      <c r="A54">
        <v>8</v>
      </c>
      <c r="B54">
        <v>318</v>
      </c>
      <c r="C54">
        <v>150</v>
      </c>
      <c r="D54">
        <v>3399</v>
      </c>
      <c r="E54">
        <v>11</v>
      </c>
    </row>
    <row r="55" spans="1:5">
      <c r="A55">
        <v>8</v>
      </c>
      <c r="B55">
        <v>351</v>
      </c>
      <c r="C55">
        <v>153</v>
      </c>
      <c r="D55">
        <v>4129</v>
      </c>
      <c r="E55">
        <v>13</v>
      </c>
    </row>
    <row r="56" spans="1:5">
      <c r="A56">
        <v>6</v>
      </c>
      <c r="B56">
        <v>232</v>
      </c>
      <c r="C56">
        <v>100</v>
      </c>
      <c r="D56">
        <v>2901</v>
      </c>
      <c r="E56">
        <v>16</v>
      </c>
    </row>
    <row r="57" spans="1:5">
      <c r="A57">
        <v>8</v>
      </c>
      <c r="B57">
        <v>351</v>
      </c>
      <c r="C57">
        <v>148</v>
      </c>
      <c r="D57">
        <v>4657</v>
      </c>
      <c r="E57">
        <v>13.5</v>
      </c>
    </row>
    <row r="58" spans="1:5">
      <c r="A58">
        <v>8</v>
      </c>
      <c r="B58">
        <v>350</v>
      </c>
      <c r="C58">
        <v>165</v>
      </c>
      <c r="D58">
        <v>4209</v>
      </c>
      <c r="E58">
        <v>12</v>
      </c>
    </row>
    <row r="59" spans="1:5">
      <c r="A59">
        <v>6</v>
      </c>
      <c r="B59">
        <v>225</v>
      </c>
      <c r="C59">
        <v>100</v>
      </c>
      <c r="D59">
        <v>3630</v>
      </c>
      <c r="E59">
        <v>17.7</v>
      </c>
    </row>
    <row r="60" spans="1:5">
      <c r="A60">
        <v>8</v>
      </c>
      <c r="B60">
        <v>305</v>
      </c>
      <c r="C60">
        <v>130</v>
      </c>
      <c r="D60">
        <v>3840</v>
      </c>
      <c r="E60">
        <v>15.4</v>
      </c>
    </row>
    <row r="61" spans="1:5">
      <c r="A61">
        <v>4</v>
      </c>
      <c r="B61">
        <v>113</v>
      </c>
      <c r="C61">
        <v>95</v>
      </c>
      <c r="D61">
        <v>2228</v>
      </c>
      <c r="E61">
        <v>14</v>
      </c>
    </row>
    <row r="62" spans="1:5">
      <c r="A62">
        <v>4</v>
      </c>
      <c r="B62">
        <v>97</v>
      </c>
      <c r="C62">
        <v>88</v>
      </c>
      <c r="D62">
        <v>2130</v>
      </c>
      <c r="E62">
        <v>14.5</v>
      </c>
    </row>
    <row r="63" spans="1:5">
      <c r="A63">
        <v>4</v>
      </c>
      <c r="B63">
        <v>85</v>
      </c>
      <c r="C63">
        <v>65</v>
      </c>
      <c r="D63">
        <v>1975</v>
      </c>
      <c r="E63">
        <v>19.399999999999999</v>
      </c>
    </row>
    <row r="64" spans="1:5">
      <c r="A64">
        <v>8</v>
      </c>
      <c r="B64">
        <v>429</v>
      </c>
      <c r="C64">
        <v>208</v>
      </c>
      <c r="D64">
        <v>4633</v>
      </c>
      <c r="E64">
        <v>11</v>
      </c>
    </row>
    <row r="65" spans="1:5">
      <c r="A65">
        <v>8</v>
      </c>
      <c r="B65">
        <v>351</v>
      </c>
      <c r="C65">
        <v>149</v>
      </c>
      <c r="D65">
        <v>4335</v>
      </c>
      <c r="E65">
        <v>14.5</v>
      </c>
    </row>
    <row r="66" spans="1:5">
      <c r="A66">
        <v>6</v>
      </c>
      <c r="B66">
        <v>200</v>
      </c>
      <c r="C66">
        <v>85</v>
      </c>
      <c r="D66">
        <v>2990</v>
      </c>
      <c r="E66">
        <v>18.2</v>
      </c>
    </row>
    <row r="67" spans="1:5">
      <c r="A67">
        <v>8</v>
      </c>
      <c r="B67">
        <v>318</v>
      </c>
      <c r="C67">
        <v>135</v>
      </c>
      <c r="D67">
        <v>3830</v>
      </c>
      <c r="E67">
        <v>15.2</v>
      </c>
    </row>
    <row r="68" spans="1:5">
      <c r="A68">
        <v>8</v>
      </c>
      <c r="B68">
        <v>305</v>
      </c>
      <c r="C68">
        <v>140</v>
      </c>
      <c r="D68">
        <v>4215</v>
      </c>
      <c r="E68">
        <v>13</v>
      </c>
    </row>
    <row r="69" spans="1:5">
      <c r="A69">
        <v>8</v>
      </c>
      <c r="B69">
        <v>304</v>
      </c>
      <c r="C69">
        <v>150</v>
      </c>
      <c r="D69">
        <v>3672</v>
      </c>
      <c r="E69">
        <v>11.5</v>
      </c>
    </row>
    <row r="70" spans="1:5">
      <c r="A70">
        <v>4</v>
      </c>
      <c r="B70">
        <v>98</v>
      </c>
      <c r="C70">
        <v>80</v>
      </c>
      <c r="D70">
        <v>2164</v>
      </c>
      <c r="E70">
        <v>15</v>
      </c>
    </row>
    <row r="71" spans="1:5">
      <c r="A71">
        <v>6</v>
      </c>
      <c r="B71">
        <v>262</v>
      </c>
      <c r="C71">
        <v>85</v>
      </c>
      <c r="D71">
        <v>3015</v>
      </c>
      <c r="E71">
        <v>17</v>
      </c>
    </row>
    <row r="72" spans="1:5">
      <c r="A72">
        <v>6</v>
      </c>
      <c r="B72">
        <v>146</v>
      </c>
      <c r="C72">
        <v>120</v>
      </c>
      <c r="D72">
        <v>2930</v>
      </c>
      <c r="E72">
        <v>13.8</v>
      </c>
    </row>
    <row r="73" spans="1:5">
      <c r="A73">
        <v>4</v>
      </c>
      <c r="B73">
        <v>114</v>
      </c>
      <c r="C73">
        <v>91</v>
      </c>
      <c r="D73">
        <v>2582</v>
      </c>
      <c r="E73">
        <v>14</v>
      </c>
    </row>
    <row r="74" spans="1:5">
      <c r="A74">
        <v>4</v>
      </c>
      <c r="B74">
        <v>135</v>
      </c>
      <c r="C74">
        <v>84</v>
      </c>
      <c r="D74">
        <v>2490</v>
      </c>
      <c r="E74">
        <v>15.7</v>
      </c>
    </row>
    <row r="75" spans="1:5">
      <c r="A75">
        <v>8</v>
      </c>
      <c r="B75">
        <v>350</v>
      </c>
      <c r="C75">
        <v>155</v>
      </c>
      <c r="D75">
        <v>4502</v>
      </c>
      <c r="E75">
        <v>13.5</v>
      </c>
    </row>
    <row r="76" spans="1:5">
      <c r="A76">
        <v>4</v>
      </c>
      <c r="B76">
        <v>85</v>
      </c>
      <c r="C76">
        <v>65</v>
      </c>
      <c r="D76">
        <v>2020</v>
      </c>
      <c r="E76">
        <v>19.2</v>
      </c>
    </row>
    <row r="77" spans="1:5">
      <c r="A77">
        <v>6</v>
      </c>
      <c r="B77">
        <v>231</v>
      </c>
      <c r="C77">
        <v>165</v>
      </c>
      <c r="D77">
        <v>3445</v>
      </c>
      <c r="E77">
        <v>13.4</v>
      </c>
    </row>
    <row r="78" spans="1:5">
      <c r="A78">
        <v>4</v>
      </c>
      <c r="B78">
        <v>115</v>
      </c>
      <c r="C78">
        <v>95</v>
      </c>
      <c r="D78">
        <v>2694</v>
      </c>
      <c r="E78">
        <v>15</v>
      </c>
    </row>
    <row r="79" spans="1:5">
      <c r="A79">
        <v>6</v>
      </c>
      <c r="B79">
        <v>250</v>
      </c>
      <c r="C79">
        <v>100</v>
      </c>
      <c r="D79">
        <v>3282</v>
      </c>
      <c r="E79">
        <v>15</v>
      </c>
    </row>
    <row r="80" spans="1:5">
      <c r="A80">
        <v>8</v>
      </c>
      <c r="B80">
        <v>440</v>
      </c>
      <c r="C80">
        <v>215</v>
      </c>
      <c r="D80">
        <v>4312</v>
      </c>
      <c r="E80">
        <v>8.5</v>
      </c>
    </row>
    <row r="81" spans="1:5">
      <c r="A81">
        <v>4</v>
      </c>
      <c r="B81">
        <v>91</v>
      </c>
      <c r="C81">
        <v>53</v>
      </c>
      <c r="D81">
        <v>1795</v>
      </c>
      <c r="E81">
        <v>17.5</v>
      </c>
    </row>
    <row r="82" spans="1:5">
      <c r="A82">
        <v>8</v>
      </c>
      <c r="B82">
        <v>351</v>
      </c>
      <c r="C82">
        <v>152</v>
      </c>
      <c r="D82">
        <v>4215</v>
      </c>
      <c r="E82">
        <v>12.8</v>
      </c>
    </row>
    <row r="83" spans="1:5">
      <c r="A83">
        <v>4</v>
      </c>
      <c r="B83">
        <v>98</v>
      </c>
      <c r="C83">
        <v>83</v>
      </c>
      <c r="D83">
        <v>2075</v>
      </c>
      <c r="E83">
        <v>15.9</v>
      </c>
    </row>
    <row r="84" spans="1:5">
      <c r="A84">
        <v>8</v>
      </c>
      <c r="B84">
        <v>350</v>
      </c>
      <c r="C84">
        <v>150</v>
      </c>
      <c r="D84">
        <v>4699</v>
      </c>
      <c r="E84">
        <v>14.5</v>
      </c>
    </row>
    <row r="85" spans="1:5">
      <c r="A85">
        <v>4</v>
      </c>
      <c r="B85">
        <v>122</v>
      </c>
      <c r="C85">
        <v>86</v>
      </c>
      <c r="D85">
        <v>2226</v>
      </c>
      <c r="E85">
        <v>16.5</v>
      </c>
    </row>
    <row r="86" spans="1:5">
      <c r="A86">
        <v>4</v>
      </c>
      <c r="B86">
        <v>121</v>
      </c>
      <c r="C86">
        <v>115</v>
      </c>
      <c r="D86">
        <v>2671</v>
      </c>
      <c r="E86">
        <v>13.5</v>
      </c>
    </row>
    <row r="87" spans="1:5">
      <c r="A87">
        <v>8</v>
      </c>
      <c r="B87">
        <v>350</v>
      </c>
      <c r="C87">
        <v>145</v>
      </c>
      <c r="D87">
        <v>4082</v>
      </c>
      <c r="E87">
        <v>13</v>
      </c>
    </row>
    <row r="88" spans="1:5">
      <c r="A88">
        <v>6</v>
      </c>
      <c r="B88">
        <v>258</v>
      </c>
      <c r="C88">
        <v>110</v>
      </c>
      <c r="D88">
        <v>3632</v>
      </c>
      <c r="E88">
        <v>18</v>
      </c>
    </row>
    <row r="89" spans="1:5">
      <c r="A89">
        <v>6</v>
      </c>
      <c r="B89">
        <v>200</v>
      </c>
      <c r="C89">
        <v>81</v>
      </c>
      <c r="D89">
        <v>3012</v>
      </c>
      <c r="E89">
        <v>17.600000000000001</v>
      </c>
    </row>
    <row r="90" spans="1:5">
      <c r="A90">
        <v>8</v>
      </c>
      <c r="B90">
        <v>350</v>
      </c>
      <c r="C90">
        <v>165</v>
      </c>
      <c r="D90">
        <v>3693</v>
      </c>
      <c r="E90">
        <v>11.5</v>
      </c>
    </row>
    <row r="91" spans="1:5">
      <c r="A91">
        <v>6</v>
      </c>
      <c r="B91">
        <v>231</v>
      </c>
      <c r="C91">
        <v>105</v>
      </c>
      <c r="D91">
        <v>3425</v>
      </c>
      <c r="E91">
        <v>16.899999999999999</v>
      </c>
    </row>
    <row r="92" spans="1:5">
      <c r="A92">
        <v>4</v>
      </c>
      <c r="B92">
        <v>120</v>
      </c>
      <c r="C92">
        <v>97</v>
      </c>
      <c r="D92">
        <v>2506</v>
      </c>
      <c r="E92">
        <v>14.5</v>
      </c>
    </row>
    <row r="93" spans="1:5">
      <c r="A93">
        <v>6</v>
      </c>
      <c r="B93">
        <v>181</v>
      </c>
      <c r="C93">
        <v>110</v>
      </c>
      <c r="D93">
        <v>2945</v>
      </c>
      <c r="E93">
        <v>16.399999999999999</v>
      </c>
    </row>
    <row r="94" spans="1:5">
      <c r="A94">
        <v>4</v>
      </c>
      <c r="B94">
        <v>122</v>
      </c>
      <c r="C94">
        <v>86</v>
      </c>
      <c r="D94">
        <v>2220</v>
      </c>
      <c r="E94">
        <v>14</v>
      </c>
    </row>
    <row r="95" spans="1:5">
      <c r="A95">
        <v>6</v>
      </c>
      <c r="B95">
        <v>232</v>
      </c>
      <c r="C95">
        <v>100</v>
      </c>
      <c r="D95">
        <v>3288</v>
      </c>
      <c r="E95">
        <v>15.5</v>
      </c>
    </row>
    <row r="96" spans="1:5">
      <c r="A96">
        <v>8</v>
      </c>
      <c r="B96">
        <v>318</v>
      </c>
      <c r="C96">
        <v>140</v>
      </c>
      <c r="D96">
        <v>3735</v>
      </c>
      <c r="E96">
        <v>13.2</v>
      </c>
    </row>
    <row r="97" spans="1:5">
      <c r="A97">
        <v>4</v>
      </c>
      <c r="B97">
        <v>151</v>
      </c>
      <c r="C97">
        <v>90</v>
      </c>
      <c r="D97">
        <v>2556</v>
      </c>
      <c r="E97">
        <v>13.2</v>
      </c>
    </row>
    <row r="98" spans="1:5">
      <c r="A98">
        <v>4</v>
      </c>
      <c r="B98">
        <v>89</v>
      </c>
      <c r="C98">
        <v>71</v>
      </c>
      <c r="D98">
        <v>1990</v>
      </c>
      <c r="E98">
        <v>14.9</v>
      </c>
    </row>
    <row r="99" spans="1:5">
      <c r="A99">
        <v>4</v>
      </c>
      <c r="B99">
        <v>91</v>
      </c>
      <c r="C99">
        <v>67</v>
      </c>
      <c r="D99">
        <v>1850</v>
      </c>
      <c r="E99">
        <v>13.8</v>
      </c>
    </row>
    <row r="100" spans="1:5">
      <c r="A100">
        <v>8</v>
      </c>
      <c r="B100">
        <v>318</v>
      </c>
      <c r="C100">
        <v>150</v>
      </c>
      <c r="D100">
        <v>4096</v>
      </c>
      <c r="E100">
        <v>13</v>
      </c>
    </row>
    <row r="101" spans="1:5">
      <c r="A101">
        <v>4</v>
      </c>
      <c r="B101">
        <v>85</v>
      </c>
      <c r="C101">
        <v>65</v>
      </c>
      <c r="D101">
        <v>2110</v>
      </c>
      <c r="E101">
        <v>19.2</v>
      </c>
    </row>
    <row r="102" spans="1:5">
      <c r="A102">
        <v>4</v>
      </c>
      <c r="B102">
        <v>141</v>
      </c>
      <c r="C102">
        <v>80</v>
      </c>
      <c r="D102">
        <v>3230</v>
      </c>
      <c r="E102">
        <v>20.399999999999999</v>
      </c>
    </row>
    <row r="103" spans="1:5">
      <c r="A103">
        <v>4</v>
      </c>
      <c r="B103">
        <v>97.5</v>
      </c>
      <c r="C103">
        <v>80</v>
      </c>
      <c r="D103">
        <v>2126</v>
      </c>
      <c r="E103">
        <v>17</v>
      </c>
    </row>
    <row r="104" spans="1:5">
      <c r="A104">
        <v>4</v>
      </c>
      <c r="B104">
        <v>105</v>
      </c>
      <c r="C104">
        <v>74</v>
      </c>
      <c r="D104">
        <v>1980</v>
      </c>
      <c r="E104">
        <v>15.3</v>
      </c>
    </row>
    <row r="105" spans="1:5">
      <c r="A105">
        <v>4</v>
      </c>
      <c r="B105">
        <v>98</v>
      </c>
      <c r="C105">
        <v>65</v>
      </c>
      <c r="D105">
        <v>2045</v>
      </c>
      <c r="E105">
        <v>16.2</v>
      </c>
    </row>
    <row r="106" spans="1:5">
      <c r="A106">
        <v>4</v>
      </c>
      <c r="B106">
        <v>81</v>
      </c>
      <c r="C106">
        <v>60</v>
      </c>
      <c r="D106">
        <v>1760</v>
      </c>
      <c r="E106">
        <v>16.100000000000001</v>
      </c>
    </row>
    <row r="107" spans="1:5">
      <c r="A107">
        <v>8</v>
      </c>
      <c r="B107">
        <v>305</v>
      </c>
      <c r="C107">
        <v>145</v>
      </c>
      <c r="D107">
        <v>3425</v>
      </c>
      <c r="E107">
        <v>13.2</v>
      </c>
    </row>
    <row r="108" spans="1:5">
      <c r="A108">
        <v>8</v>
      </c>
      <c r="B108">
        <v>455</v>
      </c>
      <c r="C108">
        <v>225</v>
      </c>
      <c r="D108">
        <v>3086</v>
      </c>
      <c r="E108">
        <v>10</v>
      </c>
    </row>
    <row r="109" spans="1:5">
      <c r="A109">
        <v>4</v>
      </c>
      <c r="B109">
        <v>97</v>
      </c>
      <c r="C109">
        <v>60</v>
      </c>
      <c r="D109">
        <v>1834</v>
      </c>
      <c r="E109">
        <v>19</v>
      </c>
    </row>
    <row r="110" spans="1:5">
      <c r="A110">
        <v>6</v>
      </c>
      <c r="B110">
        <v>168</v>
      </c>
      <c r="C110">
        <v>120</v>
      </c>
      <c r="D110">
        <v>3820</v>
      </c>
      <c r="E110">
        <v>16.7</v>
      </c>
    </row>
    <row r="111" spans="1:5">
      <c r="A111">
        <v>8</v>
      </c>
      <c r="B111">
        <v>302</v>
      </c>
      <c r="C111">
        <v>129</v>
      </c>
      <c r="D111">
        <v>3169</v>
      </c>
      <c r="E111">
        <v>12</v>
      </c>
    </row>
    <row r="112" spans="1:5">
      <c r="A112">
        <v>4</v>
      </c>
      <c r="B112">
        <v>144</v>
      </c>
      <c r="C112">
        <v>96</v>
      </c>
      <c r="D112">
        <v>2665</v>
      </c>
      <c r="E112">
        <v>13.9</v>
      </c>
    </row>
    <row r="113" spans="1:5">
      <c r="A113">
        <v>6</v>
      </c>
      <c r="B113">
        <v>225</v>
      </c>
      <c r="C113">
        <v>100</v>
      </c>
      <c r="D113">
        <v>3430</v>
      </c>
      <c r="E113">
        <v>17.2</v>
      </c>
    </row>
    <row r="114" spans="1:5">
      <c r="A114">
        <v>4</v>
      </c>
      <c r="B114">
        <v>97</v>
      </c>
      <c r="C114">
        <v>75</v>
      </c>
      <c r="D114">
        <v>2155</v>
      </c>
      <c r="E114">
        <v>16.399999999999999</v>
      </c>
    </row>
    <row r="115" spans="1:5">
      <c r="A115">
        <v>8</v>
      </c>
      <c r="B115">
        <v>350</v>
      </c>
      <c r="C115">
        <v>180</v>
      </c>
      <c r="D115">
        <v>3664</v>
      </c>
      <c r="E115">
        <v>11</v>
      </c>
    </row>
    <row r="116" spans="1:5">
      <c r="A116">
        <v>4</v>
      </c>
      <c r="B116">
        <v>86</v>
      </c>
      <c r="C116">
        <v>65</v>
      </c>
      <c r="D116">
        <v>1975</v>
      </c>
      <c r="E116">
        <v>15.2</v>
      </c>
    </row>
    <row r="117" spans="1:5">
      <c r="A117">
        <v>8</v>
      </c>
      <c r="B117">
        <v>400</v>
      </c>
      <c r="C117">
        <v>150</v>
      </c>
      <c r="D117">
        <v>4464</v>
      </c>
      <c r="E117">
        <v>12</v>
      </c>
    </row>
    <row r="118" spans="1:5">
      <c r="A118">
        <v>6</v>
      </c>
      <c r="B118">
        <v>250</v>
      </c>
      <c r="C118">
        <v>88</v>
      </c>
      <c r="D118">
        <v>3021</v>
      </c>
      <c r="E118">
        <v>16.5</v>
      </c>
    </row>
    <row r="119" spans="1:5">
      <c r="A119">
        <v>8</v>
      </c>
      <c r="B119">
        <v>350</v>
      </c>
      <c r="C119">
        <v>175</v>
      </c>
      <c r="D119">
        <v>4100</v>
      </c>
      <c r="E119">
        <v>13</v>
      </c>
    </row>
    <row r="120" spans="1:5">
      <c r="A120">
        <v>4</v>
      </c>
      <c r="B120">
        <v>135</v>
      </c>
      <c r="C120">
        <v>84</v>
      </c>
      <c r="D120">
        <v>2385</v>
      </c>
      <c r="E120">
        <v>12.9</v>
      </c>
    </row>
    <row r="121" spans="1:5">
      <c r="A121">
        <v>4</v>
      </c>
      <c r="B121">
        <v>121</v>
      </c>
      <c r="C121">
        <v>112</v>
      </c>
      <c r="D121">
        <v>2933</v>
      </c>
      <c r="E121">
        <v>14.5</v>
      </c>
    </row>
    <row r="122" spans="1:5">
      <c r="A122">
        <v>6</v>
      </c>
      <c r="B122">
        <v>198</v>
      </c>
      <c r="C122">
        <v>95</v>
      </c>
      <c r="D122">
        <v>2904</v>
      </c>
      <c r="E122">
        <v>16</v>
      </c>
    </row>
    <row r="123" spans="1:5">
      <c r="A123">
        <v>8</v>
      </c>
      <c r="B123">
        <v>318</v>
      </c>
      <c r="C123">
        <v>150</v>
      </c>
      <c r="D123">
        <v>3777</v>
      </c>
      <c r="E123">
        <v>12.5</v>
      </c>
    </row>
    <row r="124" spans="1:5">
      <c r="A124">
        <v>4</v>
      </c>
      <c r="B124">
        <v>90</v>
      </c>
      <c r="C124">
        <v>71</v>
      </c>
      <c r="D124">
        <v>2223</v>
      </c>
      <c r="E124">
        <v>16.5</v>
      </c>
    </row>
    <row r="125" spans="1:5">
      <c r="A125">
        <v>6</v>
      </c>
      <c r="B125">
        <v>163</v>
      </c>
      <c r="C125">
        <v>125</v>
      </c>
      <c r="D125">
        <v>3140</v>
      </c>
      <c r="E125">
        <v>13.6</v>
      </c>
    </row>
    <row r="126" spans="1:5">
      <c r="A126">
        <v>4</v>
      </c>
      <c r="B126">
        <v>90</v>
      </c>
      <c r="C126">
        <v>48</v>
      </c>
      <c r="D126">
        <v>1985</v>
      </c>
      <c r="E126">
        <v>21.5</v>
      </c>
    </row>
    <row r="127" spans="1:5">
      <c r="A127">
        <v>4</v>
      </c>
      <c r="B127">
        <v>105</v>
      </c>
      <c r="C127">
        <v>75</v>
      </c>
      <c r="D127">
        <v>2230</v>
      </c>
      <c r="E127">
        <v>14.5</v>
      </c>
    </row>
    <row r="128" spans="1:5">
      <c r="A128">
        <v>8</v>
      </c>
      <c r="B128">
        <v>304</v>
      </c>
      <c r="C128">
        <v>150</v>
      </c>
      <c r="D128">
        <v>4257</v>
      </c>
      <c r="E128">
        <v>15.5</v>
      </c>
    </row>
    <row r="129" spans="1:5">
      <c r="A129">
        <v>8</v>
      </c>
      <c r="B129">
        <v>318</v>
      </c>
      <c r="C129">
        <v>150</v>
      </c>
      <c r="D129">
        <v>3940</v>
      </c>
      <c r="E129">
        <v>13.2</v>
      </c>
    </row>
    <row r="130" spans="1:5">
      <c r="A130">
        <v>6</v>
      </c>
      <c r="B130">
        <v>225</v>
      </c>
      <c r="C130">
        <v>110</v>
      </c>
      <c r="D130">
        <v>3360</v>
      </c>
      <c r="E130">
        <v>16.600000000000001</v>
      </c>
    </row>
    <row r="131" spans="1:5">
      <c r="A131">
        <v>6</v>
      </c>
      <c r="B131">
        <v>225</v>
      </c>
      <c r="C131">
        <v>85</v>
      </c>
      <c r="D131">
        <v>3465</v>
      </c>
      <c r="E131">
        <v>16.600000000000001</v>
      </c>
    </row>
    <row r="132" spans="1:5">
      <c r="A132">
        <v>8</v>
      </c>
      <c r="B132">
        <v>305</v>
      </c>
      <c r="C132">
        <v>145</v>
      </c>
      <c r="D132">
        <v>3880</v>
      </c>
      <c r="E132">
        <v>12.5</v>
      </c>
    </row>
    <row r="133" spans="1:5">
      <c r="A133">
        <v>4</v>
      </c>
      <c r="B133">
        <v>121</v>
      </c>
      <c r="C133">
        <v>110</v>
      </c>
      <c r="D133">
        <v>2600</v>
      </c>
      <c r="E133">
        <v>12.8</v>
      </c>
    </row>
    <row r="134" spans="1:5">
      <c r="A134">
        <v>8</v>
      </c>
      <c r="B134">
        <v>318</v>
      </c>
      <c r="C134">
        <v>150</v>
      </c>
      <c r="D134">
        <v>3436</v>
      </c>
      <c r="E134">
        <v>11</v>
      </c>
    </row>
    <row r="135" spans="1:5">
      <c r="A135">
        <v>4</v>
      </c>
      <c r="B135">
        <v>120</v>
      </c>
      <c r="C135">
        <v>88</v>
      </c>
      <c r="D135">
        <v>2160</v>
      </c>
      <c r="E135">
        <v>14.5</v>
      </c>
    </row>
    <row r="136" spans="1:5">
      <c r="A136">
        <v>4</v>
      </c>
      <c r="B136">
        <v>79</v>
      </c>
      <c r="C136">
        <v>67</v>
      </c>
      <c r="D136">
        <v>1963</v>
      </c>
      <c r="E136">
        <v>15.5</v>
      </c>
    </row>
    <row r="137" spans="1:5">
      <c r="A137">
        <v>4</v>
      </c>
      <c r="B137">
        <v>151</v>
      </c>
      <c r="C137">
        <v>84</v>
      </c>
      <c r="D137">
        <v>2635</v>
      </c>
      <c r="E137">
        <v>16.399999999999999</v>
      </c>
    </row>
    <row r="138" spans="1:5">
      <c r="A138">
        <v>8</v>
      </c>
      <c r="B138">
        <v>304</v>
      </c>
      <c r="C138">
        <v>193</v>
      </c>
      <c r="D138">
        <v>4732</v>
      </c>
      <c r="E138">
        <v>18.5</v>
      </c>
    </row>
    <row r="139" spans="1:5">
      <c r="A139">
        <v>4</v>
      </c>
      <c r="B139">
        <v>121</v>
      </c>
      <c r="C139">
        <v>113</v>
      </c>
      <c r="D139">
        <v>2234</v>
      </c>
      <c r="E139">
        <v>12.5</v>
      </c>
    </row>
    <row r="140" spans="1:5">
      <c r="A140">
        <v>4</v>
      </c>
      <c r="B140">
        <v>90</v>
      </c>
      <c r="C140">
        <v>75</v>
      </c>
      <c r="D140">
        <v>2125</v>
      </c>
      <c r="E140">
        <v>14.5</v>
      </c>
    </row>
    <row r="141" spans="1:5">
      <c r="A141">
        <v>4</v>
      </c>
      <c r="B141">
        <v>83</v>
      </c>
      <c r="C141">
        <v>61</v>
      </c>
      <c r="D141">
        <v>2003</v>
      </c>
      <c r="E141">
        <v>19</v>
      </c>
    </row>
    <row r="142" spans="1:5">
      <c r="A142">
        <v>4</v>
      </c>
      <c r="B142">
        <v>140</v>
      </c>
      <c r="C142">
        <v>72</v>
      </c>
      <c r="D142">
        <v>2401</v>
      </c>
      <c r="E142">
        <v>19.5</v>
      </c>
    </row>
    <row r="143" spans="1:5">
      <c r="A143">
        <v>8</v>
      </c>
      <c r="B143">
        <v>340</v>
      </c>
      <c r="C143">
        <v>160</v>
      </c>
      <c r="D143">
        <v>3609</v>
      </c>
      <c r="E143">
        <v>8</v>
      </c>
    </row>
    <row r="144" spans="1:5">
      <c r="A144">
        <v>4</v>
      </c>
      <c r="B144">
        <v>97</v>
      </c>
      <c r="C144">
        <v>46</v>
      </c>
      <c r="D144">
        <v>1835</v>
      </c>
      <c r="E144">
        <v>20.5</v>
      </c>
    </row>
    <row r="145" spans="1:5">
      <c r="A145">
        <v>6</v>
      </c>
      <c r="B145">
        <v>163</v>
      </c>
      <c r="C145">
        <v>133</v>
      </c>
      <c r="D145">
        <v>3410</v>
      </c>
      <c r="E145">
        <v>15.8</v>
      </c>
    </row>
    <row r="146" spans="1:5">
      <c r="A146">
        <v>8</v>
      </c>
      <c r="B146">
        <v>400</v>
      </c>
      <c r="C146">
        <v>175</v>
      </c>
      <c r="D146">
        <v>5140</v>
      </c>
      <c r="E146">
        <v>12</v>
      </c>
    </row>
    <row r="147" spans="1:5">
      <c r="A147">
        <v>8</v>
      </c>
      <c r="B147">
        <v>307</v>
      </c>
      <c r="C147">
        <v>130</v>
      </c>
      <c r="D147">
        <v>4098</v>
      </c>
      <c r="E147">
        <v>14</v>
      </c>
    </row>
    <row r="148" spans="1:5">
      <c r="A148">
        <v>6</v>
      </c>
      <c r="B148">
        <v>232</v>
      </c>
      <c r="C148">
        <v>90</v>
      </c>
      <c r="D148">
        <v>3210</v>
      </c>
      <c r="E148">
        <v>17.2</v>
      </c>
    </row>
    <row r="149" spans="1:5">
      <c r="A149">
        <v>4</v>
      </c>
      <c r="B149">
        <v>140</v>
      </c>
      <c r="C149">
        <v>83</v>
      </c>
      <c r="D149">
        <v>2639</v>
      </c>
      <c r="E149">
        <v>17</v>
      </c>
    </row>
    <row r="150" spans="1:5">
      <c r="A150">
        <v>4</v>
      </c>
      <c r="B150">
        <v>140</v>
      </c>
      <c r="C150">
        <v>89</v>
      </c>
      <c r="D150">
        <v>2755</v>
      </c>
      <c r="E150">
        <v>15.8</v>
      </c>
    </row>
    <row r="151" spans="1:5">
      <c r="A151">
        <v>4</v>
      </c>
      <c r="B151">
        <v>97</v>
      </c>
      <c r="C151">
        <v>67</v>
      </c>
      <c r="D151">
        <v>1985</v>
      </c>
      <c r="E151">
        <v>16.399999999999999</v>
      </c>
    </row>
    <row r="152" spans="1:5">
      <c r="A152">
        <v>4</v>
      </c>
      <c r="B152">
        <v>88</v>
      </c>
      <c r="C152">
        <v>76</v>
      </c>
      <c r="D152">
        <v>2065</v>
      </c>
      <c r="E152">
        <v>14.5</v>
      </c>
    </row>
    <row r="153" spans="1:5">
      <c r="A153">
        <v>6</v>
      </c>
      <c r="B153">
        <v>232</v>
      </c>
      <c r="C153">
        <v>100</v>
      </c>
      <c r="D153">
        <v>2914</v>
      </c>
      <c r="E153">
        <v>16</v>
      </c>
    </row>
    <row r="154" spans="1:5">
      <c r="A154">
        <v>6</v>
      </c>
      <c r="B154">
        <v>231</v>
      </c>
      <c r="C154">
        <v>110</v>
      </c>
      <c r="D154">
        <v>3907</v>
      </c>
      <c r="E154">
        <v>21</v>
      </c>
    </row>
    <row r="155" spans="1:5">
      <c r="A155">
        <v>8</v>
      </c>
      <c r="B155">
        <v>429</v>
      </c>
      <c r="C155">
        <v>198</v>
      </c>
      <c r="D155">
        <v>4341</v>
      </c>
      <c r="E155">
        <v>10</v>
      </c>
    </row>
    <row r="156" spans="1:5">
      <c r="A156">
        <v>4</v>
      </c>
      <c r="B156">
        <v>140</v>
      </c>
      <c r="C156">
        <v>88</v>
      </c>
      <c r="D156">
        <v>2870</v>
      </c>
      <c r="E156">
        <v>18.100000000000001</v>
      </c>
    </row>
    <row r="157" spans="1:5">
      <c r="A157">
        <v>8</v>
      </c>
      <c r="B157">
        <v>318</v>
      </c>
      <c r="C157">
        <v>140</v>
      </c>
      <c r="D157">
        <v>4080</v>
      </c>
      <c r="E157">
        <v>13.7</v>
      </c>
    </row>
    <row r="158" spans="1:5">
      <c r="A158">
        <v>4</v>
      </c>
      <c r="B158">
        <v>112</v>
      </c>
      <c r="C158">
        <v>88</v>
      </c>
      <c r="D158">
        <v>2395</v>
      </c>
      <c r="E158">
        <v>18</v>
      </c>
    </row>
    <row r="159" spans="1:5">
      <c r="A159">
        <v>4</v>
      </c>
      <c r="B159">
        <v>121</v>
      </c>
      <c r="C159">
        <v>76</v>
      </c>
      <c r="D159">
        <v>2511</v>
      </c>
      <c r="E159">
        <v>18</v>
      </c>
    </row>
    <row r="160" spans="1:5">
      <c r="A160">
        <v>8</v>
      </c>
      <c r="B160">
        <v>350</v>
      </c>
      <c r="C160">
        <v>165</v>
      </c>
      <c r="D160">
        <v>4274</v>
      </c>
      <c r="E160">
        <v>12</v>
      </c>
    </row>
    <row r="161" spans="1:5">
      <c r="A161">
        <v>4</v>
      </c>
      <c r="B161">
        <v>121</v>
      </c>
      <c r="C161">
        <v>110</v>
      </c>
      <c r="D161">
        <v>2660</v>
      </c>
      <c r="E161">
        <v>14</v>
      </c>
    </row>
    <row r="162" spans="1:5">
      <c r="A162">
        <v>8</v>
      </c>
      <c r="B162">
        <v>400</v>
      </c>
      <c r="C162">
        <v>170</v>
      </c>
      <c r="D162">
        <v>4668</v>
      </c>
      <c r="E162">
        <v>11.5</v>
      </c>
    </row>
    <row r="163" spans="1:5">
      <c r="A163">
        <v>4</v>
      </c>
      <c r="B163">
        <v>113</v>
      </c>
      <c r="C163">
        <v>95</v>
      </c>
      <c r="D163">
        <v>2372</v>
      </c>
      <c r="E163">
        <v>15</v>
      </c>
    </row>
    <row r="164" spans="1:5">
      <c r="A164">
        <v>8</v>
      </c>
      <c r="B164">
        <v>302</v>
      </c>
      <c r="C164">
        <v>140</v>
      </c>
      <c r="D164">
        <v>3449</v>
      </c>
      <c r="E164">
        <v>10.5</v>
      </c>
    </row>
    <row r="165" spans="1:5">
      <c r="A165">
        <v>4</v>
      </c>
      <c r="B165">
        <v>108</v>
      </c>
      <c r="C165">
        <v>75</v>
      </c>
      <c r="D165">
        <v>2265</v>
      </c>
      <c r="E165">
        <v>15.2</v>
      </c>
    </row>
    <row r="166" spans="1:5">
      <c r="A166">
        <v>8</v>
      </c>
      <c r="B166">
        <v>350</v>
      </c>
      <c r="C166">
        <v>180</v>
      </c>
      <c r="D166">
        <v>4380</v>
      </c>
      <c r="E166">
        <v>12.1</v>
      </c>
    </row>
    <row r="167" spans="1:5">
      <c r="A167">
        <v>4</v>
      </c>
      <c r="B167">
        <v>135</v>
      </c>
      <c r="C167">
        <v>84</v>
      </c>
      <c r="D167">
        <v>2295</v>
      </c>
      <c r="E167">
        <v>11.6</v>
      </c>
    </row>
    <row r="168" spans="1:5">
      <c r="A168">
        <v>4</v>
      </c>
      <c r="B168">
        <v>107</v>
      </c>
      <c r="C168">
        <v>75</v>
      </c>
      <c r="D168">
        <v>2205</v>
      </c>
      <c r="E168">
        <v>14.5</v>
      </c>
    </row>
    <row r="169" spans="1:5">
      <c r="A169">
        <v>4</v>
      </c>
      <c r="B169">
        <v>119</v>
      </c>
      <c r="C169">
        <v>97</v>
      </c>
      <c r="D169">
        <v>2300</v>
      </c>
      <c r="E169">
        <v>14.7</v>
      </c>
    </row>
    <row r="170" spans="1:5">
      <c r="A170">
        <v>8</v>
      </c>
      <c r="B170">
        <v>302</v>
      </c>
      <c r="C170">
        <v>137</v>
      </c>
      <c r="D170">
        <v>4042</v>
      </c>
      <c r="E170">
        <v>14.5</v>
      </c>
    </row>
    <row r="171" spans="1:5">
      <c r="A171">
        <v>4</v>
      </c>
      <c r="B171">
        <v>101</v>
      </c>
      <c r="C171">
        <v>83</v>
      </c>
      <c r="D171">
        <v>2202</v>
      </c>
      <c r="E171">
        <v>15.3</v>
      </c>
    </row>
    <row r="172" spans="1:5">
      <c r="A172">
        <v>4</v>
      </c>
      <c r="B172">
        <v>141</v>
      </c>
      <c r="C172">
        <v>71</v>
      </c>
      <c r="D172">
        <v>3190</v>
      </c>
      <c r="E172">
        <v>24.8</v>
      </c>
    </row>
    <row r="173" spans="1:5">
      <c r="A173">
        <v>4</v>
      </c>
      <c r="B173">
        <v>105</v>
      </c>
      <c r="C173">
        <v>63</v>
      </c>
      <c r="D173">
        <v>2125</v>
      </c>
      <c r="E173">
        <v>14.7</v>
      </c>
    </row>
    <row r="174" spans="1:5">
      <c r="A174">
        <v>8</v>
      </c>
      <c r="B174">
        <v>304</v>
      </c>
      <c r="C174">
        <v>120</v>
      </c>
      <c r="D174">
        <v>3962</v>
      </c>
      <c r="E174">
        <v>13.9</v>
      </c>
    </row>
    <row r="175" spans="1:5">
      <c r="A175">
        <v>8</v>
      </c>
      <c r="B175">
        <v>302</v>
      </c>
      <c r="C175">
        <v>139</v>
      </c>
      <c r="D175">
        <v>3570</v>
      </c>
      <c r="E175">
        <v>12.8</v>
      </c>
    </row>
    <row r="176" spans="1:5">
      <c r="A176">
        <v>4</v>
      </c>
      <c r="B176">
        <v>105</v>
      </c>
      <c r="C176">
        <v>74</v>
      </c>
      <c r="D176">
        <v>2190</v>
      </c>
      <c r="E176">
        <v>14.2</v>
      </c>
    </row>
    <row r="177" spans="1:5">
      <c r="A177">
        <v>8</v>
      </c>
      <c r="B177">
        <v>262</v>
      </c>
      <c r="C177">
        <v>110</v>
      </c>
      <c r="D177">
        <v>3221</v>
      </c>
      <c r="E177">
        <v>13.5</v>
      </c>
    </row>
    <row r="178" spans="1:5">
      <c r="A178">
        <v>4</v>
      </c>
      <c r="B178">
        <v>105</v>
      </c>
      <c r="C178">
        <v>70</v>
      </c>
      <c r="D178">
        <v>2150</v>
      </c>
      <c r="E178">
        <v>14.9</v>
      </c>
    </row>
    <row r="179" spans="1:5">
      <c r="A179">
        <v>4</v>
      </c>
      <c r="B179">
        <v>134</v>
      </c>
      <c r="C179">
        <v>96</v>
      </c>
      <c r="D179">
        <v>2702</v>
      </c>
      <c r="E179">
        <v>13.5</v>
      </c>
    </row>
    <row r="180" spans="1:5">
      <c r="A180">
        <v>6</v>
      </c>
      <c r="B180">
        <v>225</v>
      </c>
      <c r="C180">
        <v>105</v>
      </c>
      <c r="D180">
        <v>3121</v>
      </c>
      <c r="E180">
        <v>16.5</v>
      </c>
    </row>
    <row r="181" spans="1:5">
      <c r="A181">
        <v>8</v>
      </c>
      <c r="B181">
        <v>400</v>
      </c>
      <c r="C181">
        <v>230</v>
      </c>
      <c r="D181">
        <v>4278</v>
      </c>
      <c r="E181">
        <v>9.5</v>
      </c>
    </row>
    <row r="182" spans="1:5">
      <c r="A182">
        <v>4</v>
      </c>
      <c r="B182">
        <v>134</v>
      </c>
      <c r="C182">
        <v>90</v>
      </c>
      <c r="D182">
        <v>2711</v>
      </c>
      <c r="E182">
        <v>15.5</v>
      </c>
    </row>
    <row r="183" spans="1:5">
      <c r="A183">
        <v>6</v>
      </c>
      <c r="B183">
        <v>231</v>
      </c>
      <c r="C183">
        <v>110</v>
      </c>
      <c r="D183">
        <v>3415</v>
      </c>
      <c r="E183">
        <v>15.8</v>
      </c>
    </row>
    <row r="184" spans="1:5">
      <c r="A184">
        <v>6</v>
      </c>
      <c r="B184">
        <v>200</v>
      </c>
      <c r="C184">
        <v>85</v>
      </c>
      <c r="D184">
        <v>3070</v>
      </c>
      <c r="E184">
        <v>16.7</v>
      </c>
    </row>
    <row r="185" spans="1:5">
      <c r="A185">
        <v>4</v>
      </c>
      <c r="B185">
        <v>91</v>
      </c>
      <c r="C185">
        <v>67</v>
      </c>
      <c r="D185">
        <v>1965</v>
      </c>
      <c r="E185">
        <v>15.7</v>
      </c>
    </row>
    <row r="186" spans="1:5">
      <c r="A186">
        <v>6</v>
      </c>
      <c r="B186">
        <v>225</v>
      </c>
      <c r="C186">
        <v>95</v>
      </c>
      <c r="D186">
        <v>3264</v>
      </c>
      <c r="E186">
        <v>16</v>
      </c>
    </row>
    <row r="187" spans="1:5">
      <c r="A187">
        <v>6</v>
      </c>
      <c r="B187">
        <v>199</v>
      </c>
      <c r="C187">
        <v>97</v>
      </c>
      <c r="D187">
        <v>2774</v>
      </c>
      <c r="E187">
        <v>15.5</v>
      </c>
    </row>
    <row r="188" spans="1:5">
      <c r="A188">
        <v>8</v>
      </c>
      <c r="B188">
        <v>400</v>
      </c>
      <c r="C188">
        <v>180</v>
      </c>
      <c r="D188">
        <v>4220</v>
      </c>
      <c r="E188">
        <v>11.1</v>
      </c>
    </row>
    <row r="189" spans="1:5">
      <c r="A189">
        <v>8</v>
      </c>
      <c r="B189">
        <v>307</v>
      </c>
      <c r="C189">
        <v>200</v>
      </c>
      <c r="D189">
        <v>4376</v>
      </c>
      <c r="E189">
        <v>15</v>
      </c>
    </row>
    <row r="190" spans="1:5">
      <c r="A190">
        <v>6</v>
      </c>
      <c r="B190">
        <v>225</v>
      </c>
      <c r="C190">
        <v>95</v>
      </c>
      <c r="D190">
        <v>3785</v>
      </c>
      <c r="E190">
        <v>19</v>
      </c>
    </row>
    <row r="191" spans="1:5">
      <c r="A191">
        <v>4</v>
      </c>
      <c r="B191">
        <v>151</v>
      </c>
      <c r="C191">
        <v>90</v>
      </c>
      <c r="D191">
        <v>2735</v>
      </c>
      <c r="E191">
        <v>18</v>
      </c>
    </row>
    <row r="192" spans="1:5">
      <c r="A192">
        <v>6</v>
      </c>
      <c r="B192">
        <v>198</v>
      </c>
      <c r="C192">
        <v>95</v>
      </c>
      <c r="D192">
        <v>3102</v>
      </c>
      <c r="E192">
        <v>16.5</v>
      </c>
    </row>
    <row r="193" spans="1:5">
      <c r="A193">
        <v>4</v>
      </c>
      <c r="B193">
        <v>97</v>
      </c>
      <c r="C193">
        <v>78</v>
      </c>
      <c r="D193">
        <v>2188</v>
      </c>
      <c r="E193">
        <v>15.8</v>
      </c>
    </row>
    <row r="194" spans="1:5">
      <c r="A194">
        <v>8</v>
      </c>
      <c r="B194">
        <v>455</v>
      </c>
      <c r="C194">
        <v>225</v>
      </c>
      <c r="D194">
        <v>4951</v>
      </c>
      <c r="E194">
        <v>11</v>
      </c>
    </row>
    <row r="195" spans="1:5">
      <c r="A195">
        <v>4</v>
      </c>
      <c r="B195">
        <v>108</v>
      </c>
      <c r="C195">
        <v>94</v>
      </c>
      <c r="D195">
        <v>2379</v>
      </c>
      <c r="E195">
        <v>16.5</v>
      </c>
    </row>
    <row r="196" spans="1:5">
      <c r="A196">
        <v>4</v>
      </c>
      <c r="B196">
        <v>140</v>
      </c>
      <c r="C196">
        <v>72</v>
      </c>
      <c r="D196">
        <v>2408</v>
      </c>
      <c r="E196">
        <v>19</v>
      </c>
    </row>
    <row r="197" spans="1:5">
      <c r="A197">
        <v>6</v>
      </c>
      <c r="B197">
        <v>250</v>
      </c>
      <c r="C197">
        <v>72</v>
      </c>
      <c r="D197">
        <v>3158</v>
      </c>
      <c r="E197">
        <v>19.5</v>
      </c>
    </row>
    <row r="198" spans="1:5">
      <c r="A198">
        <v>4</v>
      </c>
      <c r="B198">
        <v>85</v>
      </c>
      <c r="C198">
        <v>52</v>
      </c>
      <c r="D198">
        <v>2035</v>
      </c>
      <c r="E198">
        <v>22.2</v>
      </c>
    </row>
    <row r="199" spans="1:5">
      <c r="A199">
        <v>4</v>
      </c>
      <c r="B199">
        <v>151</v>
      </c>
      <c r="C199">
        <v>90</v>
      </c>
      <c r="D199">
        <v>3003</v>
      </c>
      <c r="E199">
        <v>20.100000000000001</v>
      </c>
    </row>
    <row r="200" spans="1:5">
      <c r="A200">
        <v>8</v>
      </c>
      <c r="B200">
        <v>350</v>
      </c>
      <c r="C200">
        <v>170</v>
      </c>
      <c r="D200">
        <v>4165</v>
      </c>
      <c r="E200">
        <v>11.4</v>
      </c>
    </row>
    <row r="201" spans="1:5">
      <c r="A201">
        <v>8</v>
      </c>
      <c r="B201">
        <v>302</v>
      </c>
      <c r="C201">
        <v>140</v>
      </c>
      <c r="D201">
        <v>4141</v>
      </c>
      <c r="E201">
        <v>14</v>
      </c>
    </row>
    <row r="202" spans="1:5">
      <c r="A202">
        <v>4</v>
      </c>
      <c r="B202">
        <v>85</v>
      </c>
      <c r="C202">
        <v>70</v>
      </c>
      <c r="D202">
        <v>1990</v>
      </c>
      <c r="E202">
        <v>17</v>
      </c>
    </row>
    <row r="203" spans="1:5">
      <c r="A203">
        <v>5</v>
      </c>
      <c r="B203">
        <v>121</v>
      </c>
      <c r="C203">
        <v>67</v>
      </c>
      <c r="D203">
        <v>2950</v>
      </c>
      <c r="E203">
        <v>19.899999999999999</v>
      </c>
    </row>
    <row r="204" spans="1:5">
      <c r="A204">
        <v>8</v>
      </c>
      <c r="B204">
        <v>318</v>
      </c>
      <c r="C204">
        <v>150</v>
      </c>
      <c r="D204">
        <v>4135</v>
      </c>
      <c r="E204">
        <v>13.5</v>
      </c>
    </row>
    <row r="205" spans="1:5">
      <c r="A205">
        <v>4</v>
      </c>
      <c r="B205">
        <v>98</v>
      </c>
      <c r="C205">
        <v>76</v>
      </c>
      <c r="D205">
        <v>2144</v>
      </c>
      <c r="E205">
        <v>14.7</v>
      </c>
    </row>
    <row r="206" spans="1:5">
      <c r="A206">
        <v>8</v>
      </c>
      <c r="B206">
        <v>351</v>
      </c>
      <c r="C206">
        <v>158</v>
      </c>
      <c r="D206">
        <v>4363</v>
      </c>
      <c r="E206">
        <v>13</v>
      </c>
    </row>
    <row r="207" spans="1:5">
      <c r="A207">
        <v>6</v>
      </c>
      <c r="B207">
        <v>250</v>
      </c>
      <c r="C207">
        <v>100</v>
      </c>
      <c r="D207">
        <v>3781</v>
      </c>
      <c r="E207">
        <v>17</v>
      </c>
    </row>
    <row r="208" spans="1:5">
      <c r="A208">
        <v>4</v>
      </c>
      <c r="B208">
        <v>151</v>
      </c>
      <c r="C208">
        <v>90</v>
      </c>
      <c r="D208">
        <v>2950</v>
      </c>
      <c r="E208">
        <v>17.3</v>
      </c>
    </row>
    <row r="209" spans="1:5">
      <c r="A209">
        <v>4</v>
      </c>
      <c r="B209">
        <v>98</v>
      </c>
      <c r="C209">
        <v>66</v>
      </c>
      <c r="D209">
        <v>1800</v>
      </c>
      <c r="E209">
        <v>14.4</v>
      </c>
    </row>
    <row r="210" spans="1:5">
      <c r="A210">
        <v>4</v>
      </c>
      <c r="B210">
        <v>151</v>
      </c>
      <c r="C210">
        <v>90</v>
      </c>
      <c r="D210">
        <v>2670</v>
      </c>
      <c r="E210">
        <v>16</v>
      </c>
    </row>
    <row r="211" spans="1:5">
      <c r="A211">
        <v>4</v>
      </c>
      <c r="B211">
        <v>151</v>
      </c>
      <c r="C211">
        <v>85</v>
      </c>
      <c r="D211">
        <v>2855</v>
      </c>
      <c r="E211">
        <v>17.600000000000001</v>
      </c>
    </row>
    <row r="212" spans="1:5">
      <c r="A212">
        <v>4</v>
      </c>
      <c r="B212">
        <v>156</v>
      </c>
      <c r="C212">
        <v>105</v>
      </c>
      <c r="D212">
        <v>2800</v>
      </c>
      <c r="E212">
        <v>14.4</v>
      </c>
    </row>
    <row r="213" spans="1:5">
      <c r="A213">
        <v>4</v>
      </c>
      <c r="B213">
        <v>89</v>
      </c>
      <c r="C213">
        <v>62</v>
      </c>
      <c r="D213">
        <v>2050</v>
      </c>
      <c r="E213">
        <v>17.3</v>
      </c>
    </row>
    <row r="214" spans="1:5">
      <c r="A214">
        <v>6</v>
      </c>
      <c r="B214">
        <v>200</v>
      </c>
      <c r="C214">
        <v>85</v>
      </c>
      <c r="D214">
        <v>2965</v>
      </c>
      <c r="E214">
        <v>15.8</v>
      </c>
    </row>
    <row r="215" spans="1:5">
      <c r="A215">
        <v>8</v>
      </c>
      <c r="B215">
        <v>400</v>
      </c>
      <c r="C215">
        <v>170</v>
      </c>
      <c r="D215">
        <v>4746</v>
      </c>
      <c r="E215">
        <v>12</v>
      </c>
    </row>
    <row r="216" spans="1:5">
      <c r="A216">
        <v>4</v>
      </c>
      <c r="B216">
        <v>116</v>
      </c>
      <c r="C216">
        <v>90</v>
      </c>
      <c r="D216">
        <v>2123</v>
      </c>
      <c r="E216">
        <v>14</v>
      </c>
    </row>
    <row r="217" spans="1:5">
      <c r="A217">
        <v>5</v>
      </c>
      <c r="B217">
        <v>131</v>
      </c>
      <c r="C217">
        <v>103</v>
      </c>
      <c r="D217">
        <v>2830</v>
      </c>
      <c r="E217">
        <v>15.9</v>
      </c>
    </row>
    <row r="218" spans="1:5">
      <c r="A218">
        <v>4</v>
      </c>
      <c r="B218">
        <v>71</v>
      </c>
      <c r="C218">
        <v>65</v>
      </c>
      <c r="D218">
        <v>1773</v>
      </c>
      <c r="E218">
        <v>19</v>
      </c>
    </row>
    <row r="219" spans="1:5">
      <c r="A219">
        <v>4</v>
      </c>
      <c r="B219">
        <v>119</v>
      </c>
      <c r="C219">
        <v>100</v>
      </c>
      <c r="D219">
        <v>2615</v>
      </c>
      <c r="E219">
        <v>14.8</v>
      </c>
    </row>
    <row r="220" spans="1:5">
      <c r="A220">
        <v>8</v>
      </c>
      <c r="B220">
        <v>350</v>
      </c>
      <c r="C220">
        <v>145</v>
      </c>
      <c r="D220">
        <v>4440</v>
      </c>
      <c r="E220">
        <v>14</v>
      </c>
    </row>
    <row r="221" spans="1:5">
      <c r="A221">
        <v>4</v>
      </c>
      <c r="B221">
        <v>105</v>
      </c>
      <c r="C221">
        <v>63</v>
      </c>
      <c r="D221">
        <v>2215</v>
      </c>
      <c r="E221">
        <v>14.9</v>
      </c>
    </row>
    <row r="222" spans="1:5">
      <c r="A222">
        <v>6</v>
      </c>
      <c r="B222">
        <v>225</v>
      </c>
      <c r="C222">
        <v>100</v>
      </c>
      <c r="D222">
        <v>3651</v>
      </c>
      <c r="E222">
        <v>17.7</v>
      </c>
    </row>
    <row r="223" spans="1:5">
      <c r="A223">
        <v>6</v>
      </c>
      <c r="B223">
        <v>232</v>
      </c>
      <c r="C223">
        <v>100</v>
      </c>
      <c r="D223">
        <v>2789</v>
      </c>
      <c r="E223">
        <v>15</v>
      </c>
    </row>
    <row r="224" spans="1:5">
      <c r="A224">
        <v>8</v>
      </c>
      <c r="B224">
        <v>455</v>
      </c>
      <c r="C224">
        <v>225</v>
      </c>
      <c r="D224">
        <v>4425</v>
      </c>
      <c r="E224">
        <v>10</v>
      </c>
    </row>
    <row r="225" spans="1:5">
      <c r="A225">
        <v>6</v>
      </c>
      <c r="B225">
        <v>173</v>
      </c>
      <c r="C225">
        <v>115</v>
      </c>
      <c r="D225">
        <v>2595</v>
      </c>
      <c r="E225">
        <v>11.3</v>
      </c>
    </row>
    <row r="226" spans="1:5">
      <c r="A226">
        <v>4</v>
      </c>
      <c r="B226">
        <v>130</v>
      </c>
      <c r="C226">
        <v>102</v>
      </c>
      <c r="D226">
        <v>3150</v>
      </c>
      <c r="E226">
        <v>15.7</v>
      </c>
    </row>
    <row r="227" spans="1:5">
      <c r="A227">
        <v>4</v>
      </c>
      <c r="B227">
        <v>135</v>
      </c>
      <c r="C227">
        <v>84</v>
      </c>
      <c r="D227">
        <v>2525</v>
      </c>
      <c r="E227">
        <v>16</v>
      </c>
    </row>
    <row r="228" spans="1:5">
      <c r="A228">
        <v>4</v>
      </c>
      <c r="B228">
        <v>122</v>
      </c>
      <c r="C228">
        <v>80</v>
      </c>
      <c r="D228">
        <v>2451</v>
      </c>
      <c r="E228">
        <v>16.5</v>
      </c>
    </row>
    <row r="229" spans="1:5">
      <c r="A229">
        <v>4</v>
      </c>
      <c r="B229">
        <v>86</v>
      </c>
      <c r="C229">
        <v>64</v>
      </c>
      <c r="D229">
        <v>1875</v>
      </c>
      <c r="E229">
        <v>16.399999999999999</v>
      </c>
    </row>
    <row r="230" spans="1:5">
      <c r="A230">
        <v>3</v>
      </c>
      <c r="B230">
        <v>70</v>
      </c>
      <c r="C230">
        <v>97</v>
      </c>
      <c r="D230">
        <v>2330</v>
      </c>
      <c r="E230">
        <v>13.5</v>
      </c>
    </row>
    <row r="231" spans="1:5">
      <c r="A231">
        <v>4</v>
      </c>
      <c r="B231">
        <v>89</v>
      </c>
      <c r="C231">
        <v>62</v>
      </c>
      <c r="D231">
        <v>1845</v>
      </c>
      <c r="E231">
        <v>15.3</v>
      </c>
    </row>
  </sheetData>
  <mergeCells count="2">
    <mergeCell ref="G1:K1"/>
    <mergeCell ref="G16:J1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2"/>
  <sheetViews>
    <sheetView zoomScale="120" zoomScaleNormal="120" workbookViewId="0">
      <selection activeCell="L27" sqref="L27"/>
    </sheetView>
  </sheetViews>
  <sheetFormatPr baseColWidth="10" defaultRowHeight="11.25"/>
  <cols>
    <col min="1" max="4" width="7" customWidth="1"/>
    <col min="5" max="5" width="4.83203125" customWidth="1"/>
    <col min="6" max="9" width="11.5" customWidth="1"/>
  </cols>
  <sheetData>
    <row r="1" spans="1:9">
      <c r="A1" s="4" t="s">
        <v>19</v>
      </c>
      <c r="F1" s="4" t="s">
        <v>20</v>
      </c>
    </row>
    <row r="2" spans="1:9">
      <c r="A2" s="8" t="s">
        <v>14</v>
      </c>
      <c r="B2" s="2" t="s">
        <v>4</v>
      </c>
      <c r="C2" s="2" t="s">
        <v>1</v>
      </c>
      <c r="D2" s="2" t="s">
        <v>2</v>
      </c>
      <c r="F2" s="5">
        <f t="array" ref="F2:I5">MMULT(TRANSPOSE(A3:D232),A3:D232)</f>
        <v>230</v>
      </c>
      <c r="G2" s="5">
        <v>45968.5</v>
      </c>
      <c r="H2" s="5">
        <v>24582</v>
      </c>
      <c r="I2" s="5">
        <v>695399</v>
      </c>
    </row>
    <row r="3" spans="1:9">
      <c r="A3">
        <v>1</v>
      </c>
      <c r="B3">
        <v>302</v>
      </c>
      <c r="C3">
        <v>140</v>
      </c>
      <c r="D3">
        <v>4638</v>
      </c>
      <c r="F3" s="5">
        <v>45968.5</v>
      </c>
      <c r="G3" s="5">
        <v>11724167.25</v>
      </c>
      <c r="H3" s="5">
        <v>5763855</v>
      </c>
      <c r="I3" s="5">
        <v>158092622</v>
      </c>
    </row>
    <row r="4" spans="1:9">
      <c r="A4">
        <v>1</v>
      </c>
      <c r="B4">
        <v>79</v>
      </c>
      <c r="C4">
        <v>67</v>
      </c>
      <c r="D4">
        <v>2000</v>
      </c>
      <c r="F4" s="5">
        <v>24582</v>
      </c>
      <c r="G4" s="5">
        <v>5763855</v>
      </c>
      <c r="H4" s="5">
        <v>2974612</v>
      </c>
      <c r="I4" s="5">
        <v>80879078</v>
      </c>
    </row>
    <row r="5" spans="1:9">
      <c r="A5">
        <v>1</v>
      </c>
      <c r="B5">
        <v>98</v>
      </c>
      <c r="C5">
        <v>68</v>
      </c>
      <c r="D5">
        <v>2135</v>
      </c>
      <c r="F5" s="5">
        <v>695399</v>
      </c>
      <c r="G5" s="5">
        <v>158092622</v>
      </c>
      <c r="H5" s="5">
        <v>80879078</v>
      </c>
      <c r="I5" s="5">
        <v>2269457141</v>
      </c>
    </row>
    <row r="6" spans="1:9">
      <c r="A6">
        <v>1</v>
      </c>
      <c r="B6">
        <v>116</v>
      </c>
      <c r="C6">
        <v>81</v>
      </c>
      <c r="D6">
        <v>2220</v>
      </c>
    </row>
    <row r="7" spans="1:9">
      <c r="A7">
        <v>1</v>
      </c>
      <c r="B7">
        <v>120</v>
      </c>
      <c r="C7">
        <v>97</v>
      </c>
      <c r="D7">
        <v>2489</v>
      </c>
    </row>
    <row r="8" spans="1:9">
      <c r="A8">
        <v>1</v>
      </c>
      <c r="B8">
        <v>302</v>
      </c>
      <c r="C8">
        <v>140</v>
      </c>
      <c r="D8">
        <v>4294</v>
      </c>
      <c r="F8" s="4" t="s">
        <v>21</v>
      </c>
    </row>
    <row r="9" spans="1:9">
      <c r="A9">
        <v>1</v>
      </c>
      <c r="B9">
        <v>120</v>
      </c>
      <c r="C9">
        <v>79</v>
      </c>
      <c r="D9">
        <v>2625</v>
      </c>
      <c r="F9" s="5">
        <f t="array" ref="F9:I12">MINVERSE(F2:I5)</f>
        <v>0.13513319005432659</v>
      </c>
      <c r="G9" s="5">
        <v>5.6001561102942733E-4</v>
      </c>
      <c r="H9" s="5">
        <v>-4.9369441915200676E-4</v>
      </c>
      <c r="I9" s="5">
        <v>-6.2823954472909405E-5</v>
      </c>
    </row>
    <row r="10" spans="1:9">
      <c r="A10">
        <v>1</v>
      </c>
      <c r="B10">
        <v>120</v>
      </c>
      <c r="C10">
        <v>88</v>
      </c>
      <c r="D10">
        <v>2957</v>
      </c>
      <c r="F10" s="5">
        <v>5.6001561102942668E-4</v>
      </c>
      <c r="G10" s="5">
        <v>4.2119032132874838E-6</v>
      </c>
      <c r="H10" s="5">
        <v>-4.7059233437787449E-6</v>
      </c>
      <c r="I10" s="5">
        <v>-2.9729328883131085E-7</v>
      </c>
    </row>
    <row r="11" spans="1:9">
      <c r="A11">
        <v>1</v>
      </c>
      <c r="B11">
        <v>258</v>
      </c>
      <c r="C11">
        <v>95</v>
      </c>
      <c r="D11">
        <v>3193</v>
      </c>
      <c r="F11" s="5">
        <v>-4.9369441915199808E-4</v>
      </c>
      <c r="G11" s="5">
        <v>-4.7059233437786983E-6</v>
      </c>
      <c r="H11" s="5">
        <v>1.6386662361852776E-5</v>
      </c>
      <c r="I11" s="5">
        <v>-1.0489370928864474E-7</v>
      </c>
    </row>
    <row r="12" spans="1:9">
      <c r="A12">
        <v>1</v>
      </c>
      <c r="B12">
        <v>121</v>
      </c>
      <c r="C12">
        <v>80</v>
      </c>
      <c r="D12">
        <v>2670</v>
      </c>
      <c r="F12" s="5">
        <v>-6.2823954472909649E-5</v>
      </c>
      <c r="G12" s="5">
        <v>-2.972932888313127E-7</v>
      </c>
      <c r="H12" s="5">
        <v>-1.0489370928863883E-7</v>
      </c>
      <c r="I12" s="5">
        <v>4.4138880323590829E-8</v>
      </c>
    </row>
    <row r="13" spans="1:9">
      <c r="A13">
        <v>1</v>
      </c>
      <c r="B13">
        <v>85</v>
      </c>
      <c r="C13">
        <v>70</v>
      </c>
      <c r="D13">
        <v>1945</v>
      </c>
    </row>
    <row r="14" spans="1:9">
      <c r="A14">
        <v>1</v>
      </c>
      <c r="B14">
        <v>200</v>
      </c>
      <c r="C14">
        <v>88</v>
      </c>
      <c r="D14">
        <v>3060</v>
      </c>
    </row>
    <row r="15" spans="1:9">
      <c r="A15">
        <v>1</v>
      </c>
      <c r="B15">
        <v>171</v>
      </c>
      <c r="C15">
        <v>97</v>
      </c>
      <c r="D15">
        <v>2984</v>
      </c>
    </row>
    <row r="16" spans="1:9">
      <c r="A16">
        <v>1</v>
      </c>
      <c r="B16">
        <v>116</v>
      </c>
      <c r="C16">
        <v>75</v>
      </c>
      <c r="D16">
        <v>2158</v>
      </c>
    </row>
    <row r="17" spans="1:4">
      <c r="A17">
        <v>1</v>
      </c>
      <c r="B17">
        <v>173</v>
      </c>
      <c r="C17">
        <v>110</v>
      </c>
      <c r="D17">
        <v>2725</v>
      </c>
    </row>
    <row r="18" spans="1:4">
      <c r="A18">
        <v>1</v>
      </c>
      <c r="B18">
        <v>200</v>
      </c>
      <c r="C18">
        <v>95</v>
      </c>
      <c r="D18">
        <v>3155</v>
      </c>
    </row>
    <row r="19" spans="1:4">
      <c r="A19">
        <v>1</v>
      </c>
      <c r="B19">
        <v>97</v>
      </c>
      <c r="C19">
        <v>78</v>
      </c>
      <c r="D19">
        <v>1940</v>
      </c>
    </row>
    <row r="20" spans="1:4">
      <c r="A20">
        <v>1</v>
      </c>
      <c r="B20">
        <v>250</v>
      </c>
      <c r="C20">
        <v>100</v>
      </c>
      <c r="D20">
        <v>3329</v>
      </c>
    </row>
    <row r="21" spans="1:4">
      <c r="A21">
        <v>1</v>
      </c>
      <c r="B21">
        <v>122</v>
      </c>
      <c r="C21">
        <v>86</v>
      </c>
      <c r="D21">
        <v>2395</v>
      </c>
    </row>
    <row r="22" spans="1:4">
      <c r="A22">
        <v>1</v>
      </c>
      <c r="B22">
        <v>302</v>
      </c>
      <c r="C22">
        <v>130</v>
      </c>
      <c r="D22">
        <v>3870</v>
      </c>
    </row>
    <row r="23" spans="1:4">
      <c r="A23">
        <v>1</v>
      </c>
      <c r="B23">
        <v>260</v>
      </c>
      <c r="C23">
        <v>90</v>
      </c>
      <c r="D23">
        <v>3420</v>
      </c>
    </row>
    <row r="24" spans="1:4">
      <c r="A24">
        <v>1</v>
      </c>
      <c r="B24">
        <v>318</v>
      </c>
      <c r="C24">
        <v>150</v>
      </c>
      <c r="D24">
        <v>3755</v>
      </c>
    </row>
    <row r="25" spans="1:4">
      <c r="A25">
        <v>1</v>
      </c>
      <c r="B25">
        <v>97</v>
      </c>
      <c r="C25">
        <v>75</v>
      </c>
      <c r="D25">
        <v>2265</v>
      </c>
    </row>
    <row r="26" spans="1:4">
      <c r="A26">
        <v>1</v>
      </c>
      <c r="B26">
        <v>122</v>
      </c>
      <c r="C26">
        <v>85</v>
      </c>
      <c r="D26">
        <v>2310</v>
      </c>
    </row>
    <row r="27" spans="1:4">
      <c r="A27">
        <v>1</v>
      </c>
      <c r="B27">
        <v>116</v>
      </c>
      <c r="C27">
        <v>75</v>
      </c>
      <c r="D27">
        <v>2246</v>
      </c>
    </row>
    <row r="28" spans="1:4">
      <c r="A28">
        <v>1</v>
      </c>
      <c r="B28">
        <v>110</v>
      </c>
      <c r="C28">
        <v>87</v>
      </c>
      <c r="D28">
        <v>2672</v>
      </c>
    </row>
    <row r="29" spans="1:4">
      <c r="A29">
        <v>1</v>
      </c>
      <c r="B29">
        <v>250</v>
      </c>
      <c r="C29">
        <v>100</v>
      </c>
      <c r="D29">
        <v>3278</v>
      </c>
    </row>
    <row r="30" spans="1:4">
      <c r="A30">
        <v>1</v>
      </c>
      <c r="B30">
        <v>140</v>
      </c>
      <c r="C30">
        <v>92</v>
      </c>
      <c r="D30">
        <v>2572</v>
      </c>
    </row>
    <row r="31" spans="1:4">
      <c r="A31">
        <v>1</v>
      </c>
      <c r="B31">
        <v>318</v>
      </c>
      <c r="C31">
        <v>145</v>
      </c>
      <c r="D31">
        <v>4140</v>
      </c>
    </row>
    <row r="32" spans="1:4">
      <c r="A32">
        <v>1</v>
      </c>
      <c r="B32">
        <v>351</v>
      </c>
      <c r="C32">
        <v>138</v>
      </c>
      <c r="D32">
        <v>3955</v>
      </c>
    </row>
    <row r="33" spans="1:4">
      <c r="A33">
        <v>1</v>
      </c>
      <c r="B33">
        <v>400</v>
      </c>
      <c r="C33">
        <v>150</v>
      </c>
      <c r="D33">
        <v>4997</v>
      </c>
    </row>
    <row r="34" spans="1:4">
      <c r="A34">
        <v>1</v>
      </c>
      <c r="B34">
        <v>383</v>
      </c>
      <c r="C34">
        <v>170</v>
      </c>
      <c r="D34">
        <v>3563</v>
      </c>
    </row>
    <row r="35" spans="1:4">
      <c r="A35">
        <v>1</v>
      </c>
      <c r="B35">
        <v>91</v>
      </c>
      <c r="C35">
        <v>70</v>
      </c>
      <c r="D35">
        <v>1955</v>
      </c>
    </row>
    <row r="36" spans="1:4">
      <c r="A36">
        <v>1</v>
      </c>
      <c r="B36">
        <v>225</v>
      </c>
      <c r="C36">
        <v>110</v>
      </c>
      <c r="D36">
        <v>3620</v>
      </c>
    </row>
    <row r="37" spans="1:4">
      <c r="A37">
        <v>1</v>
      </c>
      <c r="B37">
        <v>91</v>
      </c>
      <c r="C37">
        <v>68</v>
      </c>
      <c r="D37">
        <v>1970</v>
      </c>
    </row>
    <row r="38" spans="1:4">
      <c r="A38">
        <v>1</v>
      </c>
      <c r="B38">
        <v>111</v>
      </c>
      <c r="C38">
        <v>80</v>
      </c>
      <c r="D38">
        <v>2155</v>
      </c>
    </row>
    <row r="39" spans="1:4">
      <c r="A39">
        <v>1</v>
      </c>
      <c r="B39">
        <v>140</v>
      </c>
      <c r="C39">
        <v>86</v>
      </c>
      <c r="D39">
        <v>2790</v>
      </c>
    </row>
    <row r="40" spans="1:4">
      <c r="A40">
        <v>1</v>
      </c>
      <c r="B40">
        <v>98</v>
      </c>
      <c r="C40">
        <v>68</v>
      </c>
      <c r="D40">
        <v>2155</v>
      </c>
    </row>
    <row r="41" spans="1:4">
      <c r="A41">
        <v>1</v>
      </c>
      <c r="B41">
        <v>98</v>
      </c>
      <c r="C41">
        <v>70</v>
      </c>
      <c r="D41">
        <v>2120</v>
      </c>
    </row>
    <row r="42" spans="1:4">
      <c r="A42">
        <v>1</v>
      </c>
      <c r="B42">
        <v>85</v>
      </c>
      <c r="C42">
        <v>70</v>
      </c>
      <c r="D42">
        <v>2070</v>
      </c>
    </row>
    <row r="43" spans="1:4">
      <c r="A43">
        <v>1</v>
      </c>
      <c r="B43">
        <v>97</v>
      </c>
      <c r="C43">
        <v>78</v>
      </c>
      <c r="D43">
        <v>2300</v>
      </c>
    </row>
    <row r="44" spans="1:4">
      <c r="A44">
        <v>1</v>
      </c>
      <c r="B44">
        <v>350</v>
      </c>
      <c r="C44">
        <v>180</v>
      </c>
      <c r="D44">
        <v>4499</v>
      </c>
    </row>
    <row r="45" spans="1:4">
      <c r="A45">
        <v>1</v>
      </c>
      <c r="B45">
        <v>140</v>
      </c>
      <c r="C45">
        <v>88</v>
      </c>
      <c r="D45">
        <v>2890</v>
      </c>
    </row>
    <row r="46" spans="1:4">
      <c r="A46">
        <v>1</v>
      </c>
      <c r="B46">
        <v>400</v>
      </c>
      <c r="C46">
        <v>190</v>
      </c>
      <c r="D46">
        <v>4422</v>
      </c>
    </row>
    <row r="47" spans="1:4">
      <c r="A47">
        <v>1</v>
      </c>
      <c r="B47">
        <v>258</v>
      </c>
      <c r="C47">
        <v>110</v>
      </c>
      <c r="D47">
        <v>3730</v>
      </c>
    </row>
    <row r="48" spans="1:4">
      <c r="A48">
        <v>1</v>
      </c>
      <c r="B48">
        <v>146</v>
      </c>
      <c r="C48">
        <v>97</v>
      </c>
      <c r="D48">
        <v>2815</v>
      </c>
    </row>
    <row r="49" spans="1:4">
      <c r="A49">
        <v>1</v>
      </c>
      <c r="B49">
        <v>351</v>
      </c>
      <c r="C49">
        <v>142</v>
      </c>
      <c r="D49">
        <v>4054</v>
      </c>
    </row>
    <row r="50" spans="1:4">
      <c r="A50">
        <v>1</v>
      </c>
      <c r="B50">
        <v>112</v>
      </c>
      <c r="C50">
        <v>88</v>
      </c>
      <c r="D50">
        <v>2640</v>
      </c>
    </row>
    <row r="51" spans="1:4">
      <c r="A51">
        <v>1</v>
      </c>
      <c r="B51">
        <v>98</v>
      </c>
      <c r="C51">
        <v>60</v>
      </c>
      <c r="D51">
        <v>2164</v>
      </c>
    </row>
    <row r="52" spans="1:4">
      <c r="A52">
        <v>1</v>
      </c>
      <c r="B52">
        <v>119</v>
      </c>
      <c r="C52">
        <v>92</v>
      </c>
      <c r="D52">
        <v>2434</v>
      </c>
    </row>
    <row r="53" spans="1:4">
      <c r="A53">
        <v>1</v>
      </c>
      <c r="B53">
        <v>122</v>
      </c>
      <c r="C53">
        <v>88</v>
      </c>
      <c r="D53">
        <v>2500</v>
      </c>
    </row>
    <row r="54" spans="1:4">
      <c r="A54">
        <v>1</v>
      </c>
      <c r="B54">
        <v>250</v>
      </c>
      <c r="C54">
        <v>105</v>
      </c>
      <c r="D54">
        <v>3353</v>
      </c>
    </row>
    <row r="55" spans="1:4">
      <c r="A55">
        <v>1</v>
      </c>
      <c r="B55">
        <v>318</v>
      </c>
      <c r="C55">
        <v>150</v>
      </c>
      <c r="D55">
        <v>3399</v>
      </c>
    </row>
    <row r="56" spans="1:4">
      <c r="A56">
        <v>1</v>
      </c>
      <c r="B56">
        <v>351</v>
      </c>
      <c r="C56">
        <v>153</v>
      </c>
      <c r="D56">
        <v>4129</v>
      </c>
    </row>
    <row r="57" spans="1:4">
      <c r="A57">
        <v>1</v>
      </c>
      <c r="B57">
        <v>232</v>
      </c>
      <c r="C57">
        <v>100</v>
      </c>
      <c r="D57">
        <v>2901</v>
      </c>
    </row>
    <row r="58" spans="1:4">
      <c r="A58">
        <v>1</v>
      </c>
      <c r="B58">
        <v>351</v>
      </c>
      <c r="C58">
        <v>148</v>
      </c>
      <c r="D58">
        <v>4657</v>
      </c>
    </row>
    <row r="59" spans="1:4">
      <c r="A59">
        <v>1</v>
      </c>
      <c r="B59">
        <v>350</v>
      </c>
      <c r="C59">
        <v>165</v>
      </c>
      <c r="D59">
        <v>4209</v>
      </c>
    </row>
    <row r="60" spans="1:4">
      <c r="A60">
        <v>1</v>
      </c>
      <c r="B60">
        <v>225</v>
      </c>
      <c r="C60">
        <v>100</v>
      </c>
      <c r="D60">
        <v>3630</v>
      </c>
    </row>
    <row r="61" spans="1:4">
      <c r="A61">
        <v>1</v>
      </c>
      <c r="B61">
        <v>305</v>
      </c>
      <c r="C61">
        <v>130</v>
      </c>
      <c r="D61">
        <v>3840</v>
      </c>
    </row>
    <row r="62" spans="1:4">
      <c r="A62">
        <v>1</v>
      </c>
      <c r="B62">
        <v>113</v>
      </c>
      <c r="C62">
        <v>95</v>
      </c>
      <c r="D62">
        <v>2228</v>
      </c>
    </row>
    <row r="63" spans="1:4">
      <c r="A63">
        <v>1</v>
      </c>
      <c r="B63">
        <v>97</v>
      </c>
      <c r="C63">
        <v>88</v>
      </c>
      <c r="D63">
        <v>2130</v>
      </c>
    </row>
    <row r="64" spans="1:4">
      <c r="A64">
        <v>1</v>
      </c>
      <c r="B64">
        <v>85</v>
      </c>
      <c r="C64">
        <v>65</v>
      </c>
      <c r="D64">
        <v>1975</v>
      </c>
    </row>
    <row r="65" spans="1:4">
      <c r="A65">
        <v>1</v>
      </c>
      <c r="B65">
        <v>429</v>
      </c>
      <c r="C65">
        <v>208</v>
      </c>
      <c r="D65">
        <v>4633</v>
      </c>
    </row>
    <row r="66" spans="1:4">
      <c r="A66">
        <v>1</v>
      </c>
      <c r="B66">
        <v>351</v>
      </c>
      <c r="C66">
        <v>149</v>
      </c>
      <c r="D66">
        <v>4335</v>
      </c>
    </row>
    <row r="67" spans="1:4">
      <c r="A67">
        <v>1</v>
      </c>
      <c r="B67">
        <v>200</v>
      </c>
      <c r="C67">
        <v>85</v>
      </c>
      <c r="D67">
        <v>2990</v>
      </c>
    </row>
    <row r="68" spans="1:4">
      <c r="A68">
        <v>1</v>
      </c>
      <c r="B68">
        <v>318</v>
      </c>
      <c r="C68">
        <v>135</v>
      </c>
      <c r="D68">
        <v>3830</v>
      </c>
    </row>
    <row r="69" spans="1:4">
      <c r="A69">
        <v>1</v>
      </c>
      <c r="B69">
        <v>305</v>
      </c>
      <c r="C69">
        <v>140</v>
      </c>
      <c r="D69">
        <v>4215</v>
      </c>
    </row>
    <row r="70" spans="1:4">
      <c r="A70">
        <v>1</v>
      </c>
      <c r="B70">
        <v>304</v>
      </c>
      <c r="C70">
        <v>150</v>
      </c>
      <c r="D70">
        <v>3672</v>
      </c>
    </row>
    <row r="71" spans="1:4">
      <c r="A71">
        <v>1</v>
      </c>
      <c r="B71">
        <v>98</v>
      </c>
      <c r="C71">
        <v>80</v>
      </c>
      <c r="D71">
        <v>2164</v>
      </c>
    </row>
    <row r="72" spans="1:4">
      <c r="A72">
        <v>1</v>
      </c>
      <c r="B72">
        <v>262</v>
      </c>
      <c r="C72">
        <v>85</v>
      </c>
      <c r="D72">
        <v>3015</v>
      </c>
    </row>
    <row r="73" spans="1:4">
      <c r="A73">
        <v>1</v>
      </c>
      <c r="B73">
        <v>146</v>
      </c>
      <c r="C73">
        <v>120</v>
      </c>
      <c r="D73">
        <v>2930</v>
      </c>
    </row>
    <row r="74" spans="1:4">
      <c r="A74">
        <v>1</v>
      </c>
      <c r="B74">
        <v>114</v>
      </c>
      <c r="C74">
        <v>91</v>
      </c>
      <c r="D74">
        <v>2582</v>
      </c>
    </row>
    <row r="75" spans="1:4">
      <c r="A75">
        <v>1</v>
      </c>
      <c r="B75">
        <v>135</v>
      </c>
      <c r="C75">
        <v>84</v>
      </c>
      <c r="D75">
        <v>2490</v>
      </c>
    </row>
    <row r="76" spans="1:4">
      <c r="A76">
        <v>1</v>
      </c>
      <c r="B76">
        <v>350</v>
      </c>
      <c r="C76">
        <v>155</v>
      </c>
      <c r="D76">
        <v>4502</v>
      </c>
    </row>
    <row r="77" spans="1:4">
      <c r="A77">
        <v>1</v>
      </c>
      <c r="B77">
        <v>85</v>
      </c>
      <c r="C77">
        <v>65</v>
      </c>
      <c r="D77">
        <v>2020</v>
      </c>
    </row>
    <row r="78" spans="1:4">
      <c r="A78">
        <v>1</v>
      </c>
      <c r="B78">
        <v>231</v>
      </c>
      <c r="C78">
        <v>165</v>
      </c>
      <c r="D78">
        <v>3445</v>
      </c>
    </row>
    <row r="79" spans="1:4">
      <c r="A79">
        <v>1</v>
      </c>
      <c r="B79">
        <v>115</v>
      </c>
      <c r="C79">
        <v>95</v>
      </c>
      <c r="D79">
        <v>2694</v>
      </c>
    </row>
    <row r="80" spans="1:4">
      <c r="A80">
        <v>1</v>
      </c>
      <c r="B80">
        <v>250</v>
      </c>
      <c r="C80">
        <v>100</v>
      </c>
      <c r="D80">
        <v>3282</v>
      </c>
    </row>
    <row r="81" spans="1:4">
      <c r="A81">
        <v>1</v>
      </c>
      <c r="B81">
        <v>440</v>
      </c>
      <c r="C81">
        <v>215</v>
      </c>
      <c r="D81">
        <v>4312</v>
      </c>
    </row>
    <row r="82" spans="1:4">
      <c r="A82">
        <v>1</v>
      </c>
      <c r="B82">
        <v>91</v>
      </c>
      <c r="C82">
        <v>53</v>
      </c>
      <c r="D82">
        <v>1795</v>
      </c>
    </row>
    <row r="83" spans="1:4">
      <c r="A83">
        <v>1</v>
      </c>
      <c r="B83">
        <v>351</v>
      </c>
      <c r="C83">
        <v>152</v>
      </c>
      <c r="D83">
        <v>4215</v>
      </c>
    </row>
    <row r="84" spans="1:4">
      <c r="A84">
        <v>1</v>
      </c>
      <c r="B84">
        <v>98</v>
      </c>
      <c r="C84">
        <v>83</v>
      </c>
      <c r="D84">
        <v>2075</v>
      </c>
    </row>
    <row r="85" spans="1:4">
      <c r="A85">
        <v>1</v>
      </c>
      <c r="B85">
        <v>350</v>
      </c>
      <c r="C85">
        <v>150</v>
      </c>
      <c r="D85">
        <v>4699</v>
      </c>
    </row>
    <row r="86" spans="1:4">
      <c r="A86">
        <v>1</v>
      </c>
      <c r="B86">
        <v>122</v>
      </c>
      <c r="C86">
        <v>86</v>
      </c>
      <c r="D86">
        <v>2226</v>
      </c>
    </row>
    <row r="87" spans="1:4">
      <c r="A87">
        <v>1</v>
      </c>
      <c r="B87">
        <v>121</v>
      </c>
      <c r="C87">
        <v>115</v>
      </c>
      <c r="D87">
        <v>2671</v>
      </c>
    </row>
    <row r="88" spans="1:4">
      <c r="A88">
        <v>1</v>
      </c>
      <c r="B88">
        <v>350</v>
      </c>
      <c r="C88">
        <v>145</v>
      </c>
      <c r="D88">
        <v>4082</v>
      </c>
    </row>
    <row r="89" spans="1:4">
      <c r="A89">
        <v>1</v>
      </c>
      <c r="B89">
        <v>258</v>
      </c>
      <c r="C89">
        <v>110</v>
      </c>
      <c r="D89">
        <v>3632</v>
      </c>
    </row>
    <row r="90" spans="1:4">
      <c r="A90">
        <v>1</v>
      </c>
      <c r="B90">
        <v>200</v>
      </c>
      <c r="C90">
        <v>81</v>
      </c>
      <c r="D90">
        <v>3012</v>
      </c>
    </row>
    <row r="91" spans="1:4">
      <c r="A91">
        <v>1</v>
      </c>
      <c r="B91">
        <v>350</v>
      </c>
      <c r="C91">
        <v>165</v>
      </c>
      <c r="D91">
        <v>3693</v>
      </c>
    </row>
    <row r="92" spans="1:4">
      <c r="A92">
        <v>1</v>
      </c>
      <c r="B92">
        <v>231</v>
      </c>
      <c r="C92">
        <v>105</v>
      </c>
      <c r="D92">
        <v>3425</v>
      </c>
    </row>
    <row r="93" spans="1:4">
      <c r="A93">
        <v>1</v>
      </c>
      <c r="B93">
        <v>120</v>
      </c>
      <c r="C93">
        <v>97</v>
      </c>
      <c r="D93">
        <v>2506</v>
      </c>
    </row>
    <row r="94" spans="1:4">
      <c r="A94">
        <v>1</v>
      </c>
      <c r="B94">
        <v>181</v>
      </c>
      <c r="C94">
        <v>110</v>
      </c>
      <c r="D94">
        <v>2945</v>
      </c>
    </row>
    <row r="95" spans="1:4">
      <c r="A95">
        <v>1</v>
      </c>
      <c r="B95">
        <v>122</v>
      </c>
      <c r="C95">
        <v>86</v>
      </c>
      <c r="D95">
        <v>2220</v>
      </c>
    </row>
    <row r="96" spans="1:4">
      <c r="A96">
        <v>1</v>
      </c>
      <c r="B96">
        <v>232</v>
      </c>
      <c r="C96">
        <v>100</v>
      </c>
      <c r="D96">
        <v>3288</v>
      </c>
    </row>
    <row r="97" spans="1:4">
      <c r="A97">
        <v>1</v>
      </c>
      <c r="B97">
        <v>318</v>
      </c>
      <c r="C97">
        <v>140</v>
      </c>
      <c r="D97">
        <v>3735</v>
      </c>
    </row>
    <row r="98" spans="1:4">
      <c r="A98">
        <v>1</v>
      </c>
      <c r="B98">
        <v>151</v>
      </c>
      <c r="C98">
        <v>90</v>
      </c>
      <c r="D98">
        <v>2556</v>
      </c>
    </row>
    <row r="99" spans="1:4">
      <c r="A99">
        <v>1</v>
      </c>
      <c r="B99">
        <v>89</v>
      </c>
      <c r="C99">
        <v>71</v>
      </c>
      <c r="D99">
        <v>1990</v>
      </c>
    </row>
    <row r="100" spans="1:4">
      <c r="A100">
        <v>1</v>
      </c>
      <c r="B100">
        <v>91</v>
      </c>
      <c r="C100">
        <v>67</v>
      </c>
      <c r="D100">
        <v>1850</v>
      </c>
    </row>
    <row r="101" spans="1:4">
      <c r="A101">
        <v>1</v>
      </c>
      <c r="B101">
        <v>318</v>
      </c>
      <c r="C101">
        <v>150</v>
      </c>
      <c r="D101">
        <v>4096</v>
      </c>
    </row>
    <row r="102" spans="1:4">
      <c r="A102">
        <v>1</v>
      </c>
      <c r="B102">
        <v>85</v>
      </c>
      <c r="C102">
        <v>65</v>
      </c>
      <c r="D102">
        <v>2110</v>
      </c>
    </row>
    <row r="103" spans="1:4">
      <c r="A103">
        <v>1</v>
      </c>
      <c r="B103">
        <v>141</v>
      </c>
      <c r="C103">
        <v>80</v>
      </c>
      <c r="D103">
        <v>3230</v>
      </c>
    </row>
    <row r="104" spans="1:4">
      <c r="A104">
        <v>1</v>
      </c>
      <c r="B104">
        <v>97.5</v>
      </c>
      <c r="C104">
        <v>80</v>
      </c>
      <c r="D104">
        <v>2126</v>
      </c>
    </row>
    <row r="105" spans="1:4">
      <c r="A105">
        <v>1</v>
      </c>
      <c r="B105">
        <v>105</v>
      </c>
      <c r="C105">
        <v>74</v>
      </c>
      <c r="D105">
        <v>1980</v>
      </c>
    </row>
    <row r="106" spans="1:4">
      <c r="A106">
        <v>1</v>
      </c>
      <c r="B106">
        <v>98</v>
      </c>
      <c r="C106">
        <v>65</v>
      </c>
      <c r="D106">
        <v>2045</v>
      </c>
    </row>
    <row r="107" spans="1:4">
      <c r="A107">
        <v>1</v>
      </c>
      <c r="B107">
        <v>81</v>
      </c>
      <c r="C107">
        <v>60</v>
      </c>
      <c r="D107">
        <v>1760</v>
      </c>
    </row>
    <row r="108" spans="1:4">
      <c r="A108">
        <v>1</v>
      </c>
      <c r="B108">
        <v>305</v>
      </c>
      <c r="C108">
        <v>145</v>
      </c>
      <c r="D108">
        <v>3425</v>
      </c>
    </row>
    <row r="109" spans="1:4">
      <c r="A109">
        <v>1</v>
      </c>
      <c r="B109">
        <v>455</v>
      </c>
      <c r="C109">
        <v>225</v>
      </c>
      <c r="D109">
        <v>3086</v>
      </c>
    </row>
    <row r="110" spans="1:4">
      <c r="A110">
        <v>1</v>
      </c>
      <c r="B110">
        <v>97</v>
      </c>
      <c r="C110">
        <v>60</v>
      </c>
      <c r="D110">
        <v>1834</v>
      </c>
    </row>
    <row r="111" spans="1:4">
      <c r="A111">
        <v>1</v>
      </c>
      <c r="B111">
        <v>168</v>
      </c>
      <c r="C111">
        <v>120</v>
      </c>
      <c r="D111">
        <v>3820</v>
      </c>
    </row>
    <row r="112" spans="1:4">
      <c r="A112">
        <v>1</v>
      </c>
      <c r="B112">
        <v>302</v>
      </c>
      <c r="C112">
        <v>129</v>
      </c>
      <c r="D112">
        <v>3169</v>
      </c>
    </row>
    <row r="113" spans="1:4">
      <c r="A113">
        <v>1</v>
      </c>
      <c r="B113">
        <v>144</v>
      </c>
      <c r="C113">
        <v>96</v>
      </c>
      <c r="D113">
        <v>2665</v>
      </c>
    </row>
    <row r="114" spans="1:4">
      <c r="A114">
        <v>1</v>
      </c>
      <c r="B114">
        <v>225</v>
      </c>
      <c r="C114">
        <v>100</v>
      </c>
      <c r="D114">
        <v>3430</v>
      </c>
    </row>
    <row r="115" spans="1:4">
      <c r="A115">
        <v>1</v>
      </c>
      <c r="B115">
        <v>97</v>
      </c>
      <c r="C115">
        <v>75</v>
      </c>
      <c r="D115">
        <v>2155</v>
      </c>
    </row>
    <row r="116" spans="1:4">
      <c r="A116">
        <v>1</v>
      </c>
      <c r="B116">
        <v>350</v>
      </c>
      <c r="C116">
        <v>180</v>
      </c>
      <c r="D116">
        <v>3664</v>
      </c>
    </row>
    <row r="117" spans="1:4">
      <c r="A117">
        <v>1</v>
      </c>
      <c r="B117">
        <v>86</v>
      </c>
      <c r="C117">
        <v>65</v>
      </c>
      <c r="D117">
        <v>1975</v>
      </c>
    </row>
    <row r="118" spans="1:4">
      <c r="A118">
        <v>1</v>
      </c>
      <c r="B118">
        <v>400</v>
      </c>
      <c r="C118">
        <v>150</v>
      </c>
      <c r="D118">
        <v>4464</v>
      </c>
    </row>
    <row r="119" spans="1:4">
      <c r="A119">
        <v>1</v>
      </c>
      <c r="B119">
        <v>250</v>
      </c>
      <c r="C119">
        <v>88</v>
      </c>
      <c r="D119">
        <v>3021</v>
      </c>
    </row>
    <row r="120" spans="1:4">
      <c r="A120">
        <v>1</v>
      </c>
      <c r="B120">
        <v>350</v>
      </c>
      <c r="C120">
        <v>175</v>
      </c>
      <c r="D120">
        <v>4100</v>
      </c>
    </row>
    <row r="121" spans="1:4">
      <c r="A121">
        <v>1</v>
      </c>
      <c r="B121">
        <v>135</v>
      </c>
      <c r="C121">
        <v>84</v>
      </c>
      <c r="D121">
        <v>2385</v>
      </c>
    </row>
    <row r="122" spans="1:4">
      <c r="A122">
        <v>1</v>
      </c>
      <c r="B122">
        <v>121</v>
      </c>
      <c r="C122">
        <v>112</v>
      </c>
      <c r="D122">
        <v>2933</v>
      </c>
    </row>
    <row r="123" spans="1:4">
      <c r="A123">
        <v>1</v>
      </c>
      <c r="B123">
        <v>198</v>
      </c>
      <c r="C123">
        <v>95</v>
      </c>
      <c r="D123">
        <v>2904</v>
      </c>
    </row>
    <row r="124" spans="1:4">
      <c r="A124">
        <v>1</v>
      </c>
      <c r="B124">
        <v>318</v>
      </c>
      <c r="C124">
        <v>150</v>
      </c>
      <c r="D124">
        <v>3777</v>
      </c>
    </row>
    <row r="125" spans="1:4">
      <c r="A125">
        <v>1</v>
      </c>
      <c r="B125">
        <v>90</v>
      </c>
      <c r="C125">
        <v>71</v>
      </c>
      <c r="D125">
        <v>2223</v>
      </c>
    </row>
    <row r="126" spans="1:4">
      <c r="A126">
        <v>1</v>
      </c>
      <c r="B126">
        <v>163</v>
      </c>
      <c r="C126">
        <v>125</v>
      </c>
      <c r="D126">
        <v>3140</v>
      </c>
    </row>
    <row r="127" spans="1:4">
      <c r="A127">
        <v>1</v>
      </c>
      <c r="B127">
        <v>90</v>
      </c>
      <c r="C127">
        <v>48</v>
      </c>
      <c r="D127">
        <v>1985</v>
      </c>
    </row>
    <row r="128" spans="1:4">
      <c r="A128">
        <v>1</v>
      </c>
      <c r="B128">
        <v>105</v>
      </c>
      <c r="C128">
        <v>75</v>
      </c>
      <c r="D128">
        <v>2230</v>
      </c>
    </row>
    <row r="129" spans="1:4">
      <c r="A129">
        <v>1</v>
      </c>
      <c r="B129">
        <v>304</v>
      </c>
      <c r="C129">
        <v>150</v>
      </c>
      <c r="D129">
        <v>4257</v>
      </c>
    </row>
    <row r="130" spans="1:4">
      <c r="A130">
        <v>1</v>
      </c>
      <c r="B130">
        <v>318</v>
      </c>
      <c r="C130">
        <v>150</v>
      </c>
      <c r="D130">
        <v>3940</v>
      </c>
    </row>
    <row r="131" spans="1:4">
      <c r="A131">
        <v>1</v>
      </c>
      <c r="B131">
        <v>225</v>
      </c>
      <c r="C131">
        <v>110</v>
      </c>
      <c r="D131">
        <v>3360</v>
      </c>
    </row>
    <row r="132" spans="1:4">
      <c r="A132">
        <v>1</v>
      </c>
      <c r="B132">
        <v>225</v>
      </c>
      <c r="C132">
        <v>85</v>
      </c>
      <c r="D132">
        <v>3465</v>
      </c>
    </row>
    <row r="133" spans="1:4">
      <c r="A133">
        <v>1</v>
      </c>
      <c r="B133">
        <v>305</v>
      </c>
      <c r="C133">
        <v>145</v>
      </c>
      <c r="D133">
        <v>3880</v>
      </c>
    </row>
    <row r="134" spans="1:4">
      <c r="A134">
        <v>1</v>
      </c>
      <c r="B134">
        <v>121</v>
      </c>
      <c r="C134">
        <v>110</v>
      </c>
      <c r="D134">
        <v>2600</v>
      </c>
    </row>
    <row r="135" spans="1:4">
      <c r="A135">
        <v>1</v>
      </c>
      <c r="B135">
        <v>318</v>
      </c>
      <c r="C135">
        <v>150</v>
      </c>
      <c r="D135">
        <v>3436</v>
      </c>
    </row>
    <row r="136" spans="1:4">
      <c r="A136">
        <v>1</v>
      </c>
      <c r="B136">
        <v>120</v>
      </c>
      <c r="C136">
        <v>88</v>
      </c>
      <c r="D136">
        <v>2160</v>
      </c>
    </row>
    <row r="137" spans="1:4">
      <c r="A137">
        <v>1</v>
      </c>
      <c r="B137">
        <v>79</v>
      </c>
      <c r="C137">
        <v>67</v>
      </c>
      <c r="D137">
        <v>1963</v>
      </c>
    </row>
    <row r="138" spans="1:4">
      <c r="A138">
        <v>1</v>
      </c>
      <c r="B138">
        <v>151</v>
      </c>
      <c r="C138">
        <v>84</v>
      </c>
      <c r="D138">
        <v>2635</v>
      </c>
    </row>
    <row r="139" spans="1:4">
      <c r="A139">
        <v>1</v>
      </c>
      <c r="B139">
        <v>304</v>
      </c>
      <c r="C139">
        <v>193</v>
      </c>
      <c r="D139">
        <v>4732</v>
      </c>
    </row>
    <row r="140" spans="1:4">
      <c r="A140">
        <v>1</v>
      </c>
      <c r="B140">
        <v>121</v>
      </c>
      <c r="C140">
        <v>113</v>
      </c>
      <c r="D140">
        <v>2234</v>
      </c>
    </row>
    <row r="141" spans="1:4">
      <c r="A141">
        <v>1</v>
      </c>
      <c r="B141">
        <v>90</v>
      </c>
      <c r="C141">
        <v>75</v>
      </c>
      <c r="D141">
        <v>2125</v>
      </c>
    </row>
    <row r="142" spans="1:4">
      <c r="A142">
        <v>1</v>
      </c>
      <c r="B142">
        <v>83</v>
      </c>
      <c r="C142">
        <v>61</v>
      </c>
      <c r="D142">
        <v>2003</v>
      </c>
    </row>
    <row r="143" spans="1:4">
      <c r="A143">
        <v>1</v>
      </c>
      <c r="B143">
        <v>140</v>
      </c>
      <c r="C143">
        <v>72</v>
      </c>
      <c r="D143">
        <v>2401</v>
      </c>
    </row>
    <row r="144" spans="1:4">
      <c r="A144">
        <v>1</v>
      </c>
      <c r="B144">
        <v>340</v>
      </c>
      <c r="C144">
        <v>160</v>
      </c>
      <c r="D144">
        <v>3609</v>
      </c>
    </row>
    <row r="145" spans="1:4">
      <c r="A145">
        <v>1</v>
      </c>
      <c r="B145">
        <v>97</v>
      </c>
      <c r="C145">
        <v>46</v>
      </c>
      <c r="D145">
        <v>1835</v>
      </c>
    </row>
    <row r="146" spans="1:4">
      <c r="A146">
        <v>1</v>
      </c>
      <c r="B146">
        <v>163</v>
      </c>
      <c r="C146">
        <v>133</v>
      </c>
      <c r="D146">
        <v>3410</v>
      </c>
    </row>
    <row r="147" spans="1:4">
      <c r="A147">
        <v>1</v>
      </c>
      <c r="B147">
        <v>400</v>
      </c>
      <c r="C147">
        <v>175</v>
      </c>
      <c r="D147">
        <v>5140</v>
      </c>
    </row>
    <row r="148" spans="1:4">
      <c r="A148">
        <v>1</v>
      </c>
      <c r="B148">
        <v>307</v>
      </c>
      <c r="C148">
        <v>130</v>
      </c>
      <c r="D148">
        <v>4098</v>
      </c>
    </row>
    <row r="149" spans="1:4">
      <c r="A149">
        <v>1</v>
      </c>
      <c r="B149">
        <v>232</v>
      </c>
      <c r="C149">
        <v>90</v>
      </c>
      <c r="D149">
        <v>3210</v>
      </c>
    </row>
    <row r="150" spans="1:4">
      <c r="A150">
        <v>1</v>
      </c>
      <c r="B150">
        <v>140</v>
      </c>
      <c r="C150">
        <v>83</v>
      </c>
      <c r="D150">
        <v>2639</v>
      </c>
    </row>
    <row r="151" spans="1:4">
      <c r="A151">
        <v>1</v>
      </c>
      <c r="B151">
        <v>140</v>
      </c>
      <c r="C151">
        <v>89</v>
      </c>
      <c r="D151">
        <v>2755</v>
      </c>
    </row>
    <row r="152" spans="1:4">
      <c r="A152">
        <v>1</v>
      </c>
      <c r="B152">
        <v>97</v>
      </c>
      <c r="C152">
        <v>67</v>
      </c>
      <c r="D152">
        <v>1985</v>
      </c>
    </row>
    <row r="153" spans="1:4">
      <c r="A153">
        <v>1</v>
      </c>
      <c r="B153">
        <v>88</v>
      </c>
      <c r="C153">
        <v>76</v>
      </c>
      <c r="D153">
        <v>2065</v>
      </c>
    </row>
    <row r="154" spans="1:4">
      <c r="A154">
        <v>1</v>
      </c>
      <c r="B154">
        <v>232</v>
      </c>
      <c r="C154">
        <v>100</v>
      </c>
      <c r="D154">
        <v>2914</v>
      </c>
    </row>
    <row r="155" spans="1:4">
      <c r="A155">
        <v>1</v>
      </c>
      <c r="B155">
        <v>231</v>
      </c>
      <c r="C155">
        <v>110</v>
      </c>
      <c r="D155">
        <v>3907</v>
      </c>
    </row>
    <row r="156" spans="1:4">
      <c r="A156">
        <v>1</v>
      </c>
      <c r="B156">
        <v>429</v>
      </c>
      <c r="C156">
        <v>198</v>
      </c>
      <c r="D156">
        <v>4341</v>
      </c>
    </row>
    <row r="157" spans="1:4">
      <c r="A157">
        <v>1</v>
      </c>
      <c r="B157">
        <v>140</v>
      </c>
      <c r="C157">
        <v>88</v>
      </c>
      <c r="D157">
        <v>2870</v>
      </c>
    </row>
    <row r="158" spans="1:4">
      <c r="A158">
        <v>1</v>
      </c>
      <c r="B158">
        <v>318</v>
      </c>
      <c r="C158">
        <v>140</v>
      </c>
      <c r="D158">
        <v>4080</v>
      </c>
    </row>
    <row r="159" spans="1:4">
      <c r="A159">
        <v>1</v>
      </c>
      <c r="B159">
        <v>112</v>
      </c>
      <c r="C159">
        <v>88</v>
      </c>
      <c r="D159">
        <v>2395</v>
      </c>
    </row>
    <row r="160" spans="1:4">
      <c r="A160">
        <v>1</v>
      </c>
      <c r="B160">
        <v>121</v>
      </c>
      <c r="C160">
        <v>76</v>
      </c>
      <c r="D160">
        <v>2511</v>
      </c>
    </row>
    <row r="161" spans="1:4">
      <c r="A161">
        <v>1</v>
      </c>
      <c r="B161">
        <v>350</v>
      </c>
      <c r="C161">
        <v>165</v>
      </c>
      <c r="D161">
        <v>4274</v>
      </c>
    </row>
    <row r="162" spans="1:4">
      <c r="A162">
        <v>1</v>
      </c>
      <c r="B162">
        <v>121</v>
      </c>
      <c r="C162">
        <v>110</v>
      </c>
      <c r="D162">
        <v>2660</v>
      </c>
    </row>
    <row r="163" spans="1:4">
      <c r="A163">
        <v>1</v>
      </c>
      <c r="B163">
        <v>400</v>
      </c>
      <c r="C163">
        <v>170</v>
      </c>
      <c r="D163">
        <v>4668</v>
      </c>
    </row>
    <row r="164" spans="1:4">
      <c r="A164">
        <v>1</v>
      </c>
      <c r="B164">
        <v>113</v>
      </c>
      <c r="C164">
        <v>95</v>
      </c>
      <c r="D164">
        <v>2372</v>
      </c>
    </row>
    <row r="165" spans="1:4">
      <c r="A165">
        <v>1</v>
      </c>
      <c r="B165">
        <v>302</v>
      </c>
      <c r="C165">
        <v>140</v>
      </c>
      <c r="D165">
        <v>3449</v>
      </c>
    </row>
    <row r="166" spans="1:4">
      <c r="A166">
        <v>1</v>
      </c>
      <c r="B166">
        <v>108</v>
      </c>
      <c r="C166">
        <v>75</v>
      </c>
      <c r="D166">
        <v>2265</v>
      </c>
    </row>
    <row r="167" spans="1:4">
      <c r="A167">
        <v>1</v>
      </c>
      <c r="B167">
        <v>350</v>
      </c>
      <c r="C167">
        <v>180</v>
      </c>
      <c r="D167">
        <v>4380</v>
      </c>
    </row>
    <row r="168" spans="1:4">
      <c r="A168">
        <v>1</v>
      </c>
      <c r="B168">
        <v>135</v>
      </c>
      <c r="C168">
        <v>84</v>
      </c>
      <c r="D168">
        <v>2295</v>
      </c>
    </row>
    <row r="169" spans="1:4">
      <c r="A169">
        <v>1</v>
      </c>
      <c r="B169">
        <v>107</v>
      </c>
      <c r="C169">
        <v>75</v>
      </c>
      <c r="D169">
        <v>2205</v>
      </c>
    </row>
    <row r="170" spans="1:4">
      <c r="A170">
        <v>1</v>
      </c>
      <c r="B170">
        <v>119</v>
      </c>
      <c r="C170">
        <v>97</v>
      </c>
      <c r="D170">
        <v>2300</v>
      </c>
    </row>
    <row r="171" spans="1:4">
      <c r="A171">
        <v>1</v>
      </c>
      <c r="B171">
        <v>302</v>
      </c>
      <c r="C171">
        <v>137</v>
      </c>
      <c r="D171">
        <v>4042</v>
      </c>
    </row>
    <row r="172" spans="1:4">
      <c r="A172">
        <v>1</v>
      </c>
      <c r="B172">
        <v>101</v>
      </c>
      <c r="C172">
        <v>83</v>
      </c>
      <c r="D172">
        <v>2202</v>
      </c>
    </row>
    <row r="173" spans="1:4">
      <c r="A173">
        <v>1</v>
      </c>
      <c r="B173">
        <v>141</v>
      </c>
      <c r="C173">
        <v>71</v>
      </c>
      <c r="D173">
        <v>3190</v>
      </c>
    </row>
    <row r="174" spans="1:4">
      <c r="A174">
        <v>1</v>
      </c>
      <c r="B174">
        <v>105</v>
      </c>
      <c r="C174">
        <v>63</v>
      </c>
      <c r="D174">
        <v>2125</v>
      </c>
    </row>
    <row r="175" spans="1:4">
      <c r="A175">
        <v>1</v>
      </c>
      <c r="B175">
        <v>304</v>
      </c>
      <c r="C175">
        <v>120</v>
      </c>
      <c r="D175">
        <v>3962</v>
      </c>
    </row>
    <row r="176" spans="1:4">
      <c r="A176">
        <v>1</v>
      </c>
      <c r="B176">
        <v>302</v>
      </c>
      <c r="C176">
        <v>139</v>
      </c>
      <c r="D176">
        <v>3570</v>
      </c>
    </row>
    <row r="177" spans="1:4">
      <c r="A177">
        <v>1</v>
      </c>
      <c r="B177">
        <v>105</v>
      </c>
      <c r="C177">
        <v>74</v>
      </c>
      <c r="D177">
        <v>2190</v>
      </c>
    </row>
    <row r="178" spans="1:4">
      <c r="A178">
        <v>1</v>
      </c>
      <c r="B178">
        <v>262</v>
      </c>
      <c r="C178">
        <v>110</v>
      </c>
      <c r="D178">
        <v>3221</v>
      </c>
    </row>
    <row r="179" spans="1:4">
      <c r="A179">
        <v>1</v>
      </c>
      <c r="B179">
        <v>105</v>
      </c>
      <c r="C179">
        <v>70</v>
      </c>
      <c r="D179">
        <v>2150</v>
      </c>
    </row>
    <row r="180" spans="1:4">
      <c r="A180">
        <v>1</v>
      </c>
      <c r="B180">
        <v>134</v>
      </c>
      <c r="C180">
        <v>96</v>
      </c>
      <c r="D180">
        <v>2702</v>
      </c>
    </row>
    <row r="181" spans="1:4">
      <c r="A181">
        <v>1</v>
      </c>
      <c r="B181">
        <v>225</v>
      </c>
      <c r="C181">
        <v>105</v>
      </c>
      <c r="D181">
        <v>3121</v>
      </c>
    </row>
    <row r="182" spans="1:4">
      <c r="A182">
        <v>1</v>
      </c>
      <c r="B182">
        <v>400</v>
      </c>
      <c r="C182">
        <v>230</v>
      </c>
      <c r="D182">
        <v>4278</v>
      </c>
    </row>
    <row r="183" spans="1:4">
      <c r="A183">
        <v>1</v>
      </c>
      <c r="B183">
        <v>134</v>
      </c>
      <c r="C183">
        <v>90</v>
      </c>
      <c r="D183">
        <v>2711</v>
      </c>
    </row>
    <row r="184" spans="1:4">
      <c r="A184">
        <v>1</v>
      </c>
      <c r="B184">
        <v>231</v>
      </c>
      <c r="C184">
        <v>110</v>
      </c>
      <c r="D184">
        <v>3415</v>
      </c>
    </row>
    <row r="185" spans="1:4">
      <c r="A185">
        <v>1</v>
      </c>
      <c r="B185">
        <v>200</v>
      </c>
      <c r="C185">
        <v>85</v>
      </c>
      <c r="D185">
        <v>3070</v>
      </c>
    </row>
    <row r="186" spans="1:4">
      <c r="A186">
        <v>1</v>
      </c>
      <c r="B186">
        <v>91</v>
      </c>
      <c r="C186">
        <v>67</v>
      </c>
      <c r="D186">
        <v>1965</v>
      </c>
    </row>
    <row r="187" spans="1:4">
      <c r="A187">
        <v>1</v>
      </c>
      <c r="B187">
        <v>225</v>
      </c>
      <c r="C187">
        <v>95</v>
      </c>
      <c r="D187">
        <v>3264</v>
      </c>
    </row>
    <row r="188" spans="1:4">
      <c r="A188">
        <v>1</v>
      </c>
      <c r="B188">
        <v>199</v>
      </c>
      <c r="C188">
        <v>97</v>
      </c>
      <c r="D188">
        <v>2774</v>
      </c>
    </row>
    <row r="189" spans="1:4">
      <c r="A189">
        <v>1</v>
      </c>
      <c r="B189">
        <v>400</v>
      </c>
      <c r="C189">
        <v>180</v>
      </c>
      <c r="D189">
        <v>4220</v>
      </c>
    </row>
    <row r="190" spans="1:4">
      <c r="A190">
        <v>1</v>
      </c>
      <c r="B190">
        <v>307</v>
      </c>
      <c r="C190">
        <v>200</v>
      </c>
      <c r="D190">
        <v>4376</v>
      </c>
    </row>
    <row r="191" spans="1:4">
      <c r="A191">
        <v>1</v>
      </c>
      <c r="B191">
        <v>225</v>
      </c>
      <c r="C191">
        <v>95</v>
      </c>
      <c r="D191">
        <v>3785</v>
      </c>
    </row>
    <row r="192" spans="1:4">
      <c r="A192">
        <v>1</v>
      </c>
      <c r="B192">
        <v>151</v>
      </c>
      <c r="C192">
        <v>90</v>
      </c>
      <c r="D192">
        <v>2735</v>
      </c>
    </row>
    <row r="193" spans="1:4">
      <c r="A193">
        <v>1</v>
      </c>
      <c r="B193">
        <v>198</v>
      </c>
      <c r="C193">
        <v>95</v>
      </c>
      <c r="D193">
        <v>3102</v>
      </c>
    </row>
    <row r="194" spans="1:4">
      <c r="A194">
        <v>1</v>
      </c>
      <c r="B194">
        <v>97</v>
      </c>
      <c r="C194">
        <v>78</v>
      </c>
      <c r="D194">
        <v>2188</v>
      </c>
    </row>
    <row r="195" spans="1:4">
      <c r="A195">
        <v>1</v>
      </c>
      <c r="B195">
        <v>455</v>
      </c>
      <c r="C195">
        <v>225</v>
      </c>
      <c r="D195">
        <v>4951</v>
      </c>
    </row>
    <row r="196" spans="1:4">
      <c r="A196">
        <v>1</v>
      </c>
      <c r="B196">
        <v>108</v>
      </c>
      <c r="C196">
        <v>94</v>
      </c>
      <c r="D196">
        <v>2379</v>
      </c>
    </row>
    <row r="197" spans="1:4">
      <c r="A197">
        <v>1</v>
      </c>
      <c r="B197">
        <v>140</v>
      </c>
      <c r="C197">
        <v>72</v>
      </c>
      <c r="D197">
        <v>2408</v>
      </c>
    </row>
    <row r="198" spans="1:4">
      <c r="A198">
        <v>1</v>
      </c>
      <c r="B198">
        <v>250</v>
      </c>
      <c r="C198">
        <v>72</v>
      </c>
      <c r="D198">
        <v>3158</v>
      </c>
    </row>
    <row r="199" spans="1:4">
      <c r="A199">
        <v>1</v>
      </c>
      <c r="B199">
        <v>85</v>
      </c>
      <c r="C199">
        <v>52</v>
      </c>
      <c r="D199">
        <v>2035</v>
      </c>
    </row>
    <row r="200" spans="1:4">
      <c r="A200">
        <v>1</v>
      </c>
      <c r="B200">
        <v>151</v>
      </c>
      <c r="C200">
        <v>90</v>
      </c>
      <c r="D200">
        <v>3003</v>
      </c>
    </row>
    <row r="201" spans="1:4">
      <c r="A201">
        <v>1</v>
      </c>
      <c r="B201">
        <v>350</v>
      </c>
      <c r="C201">
        <v>170</v>
      </c>
      <c r="D201">
        <v>4165</v>
      </c>
    </row>
    <row r="202" spans="1:4">
      <c r="A202">
        <v>1</v>
      </c>
      <c r="B202">
        <v>302</v>
      </c>
      <c r="C202">
        <v>140</v>
      </c>
      <c r="D202">
        <v>4141</v>
      </c>
    </row>
    <row r="203" spans="1:4">
      <c r="A203">
        <v>1</v>
      </c>
      <c r="B203">
        <v>85</v>
      </c>
      <c r="C203">
        <v>70</v>
      </c>
      <c r="D203">
        <v>1990</v>
      </c>
    </row>
    <row r="204" spans="1:4">
      <c r="A204">
        <v>1</v>
      </c>
      <c r="B204">
        <v>121</v>
      </c>
      <c r="C204">
        <v>67</v>
      </c>
      <c r="D204">
        <v>2950</v>
      </c>
    </row>
    <row r="205" spans="1:4">
      <c r="A205">
        <v>1</v>
      </c>
      <c r="B205">
        <v>318</v>
      </c>
      <c r="C205">
        <v>150</v>
      </c>
      <c r="D205">
        <v>4135</v>
      </c>
    </row>
    <row r="206" spans="1:4">
      <c r="A206">
        <v>1</v>
      </c>
      <c r="B206">
        <v>98</v>
      </c>
      <c r="C206">
        <v>76</v>
      </c>
      <c r="D206">
        <v>2144</v>
      </c>
    </row>
    <row r="207" spans="1:4">
      <c r="A207">
        <v>1</v>
      </c>
      <c r="B207">
        <v>351</v>
      </c>
      <c r="C207">
        <v>158</v>
      </c>
      <c r="D207">
        <v>4363</v>
      </c>
    </row>
    <row r="208" spans="1:4">
      <c r="A208">
        <v>1</v>
      </c>
      <c r="B208">
        <v>250</v>
      </c>
      <c r="C208">
        <v>100</v>
      </c>
      <c r="D208">
        <v>3781</v>
      </c>
    </row>
    <row r="209" spans="1:4">
      <c r="A209">
        <v>1</v>
      </c>
      <c r="B209">
        <v>151</v>
      </c>
      <c r="C209">
        <v>90</v>
      </c>
      <c r="D209">
        <v>2950</v>
      </c>
    </row>
    <row r="210" spans="1:4">
      <c r="A210">
        <v>1</v>
      </c>
      <c r="B210">
        <v>98</v>
      </c>
      <c r="C210">
        <v>66</v>
      </c>
      <c r="D210">
        <v>1800</v>
      </c>
    </row>
    <row r="211" spans="1:4">
      <c r="A211">
        <v>1</v>
      </c>
      <c r="B211">
        <v>151</v>
      </c>
      <c r="C211">
        <v>90</v>
      </c>
      <c r="D211">
        <v>2670</v>
      </c>
    </row>
    <row r="212" spans="1:4">
      <c r="A212">
        <v>1</v>
      </c>
      <c r="B212">
        <v>151</v>
      </c>
      <c r="C212">
        <v>85</v>
      </c>
      <c r="D212">
        <v>2855</v>
      </c>
    </row>
    <row r="213" spans="1:4">
      <c r="A213">
        <v>1</v>
      </c>
      <c r="B213">
        <v>156</v>
      </c>
      <c r="C213">
        <v>105</v>
      </c>
      <c r="D213">
        <v>2800</v>
      </c>
    </row>
    <row r="214" spans="1:4">
      <c r="A214">
        <v>1</v>
      </c>
      <c r="B214">
        <v>89</v>
      </c>
      <c r="C214">
        <v>62</v>
      </c>
      <c r="D214">
        <v>2050</v>
      </c>
    </row>
    <row r="215" spans="1:4">
      <c r="A215">
        <v>1</v>
      </c>
      <c r="B215">
        <v>200</v>
      </c>
      <c r="C215">
        <v>85</v>
      </c>
      <c r="D215">
        <v>2965</v>
      </c>
    </row>
    <row r="216" spans="1:4">
      <c r="A216">
        <v>1</v>
      </c>
      <c r="B216">
        <v>400</v>
      </c>
      <c r="C216">
        <v>170</v>
      </c>
      <c r="D216">
        <v>4746</v>
      </c>
    </row>
    <row r="217" spans="1:4">
      <c r="A217">
        <v>1</v>
      </c>
      <c r="B217">
        <v>116</v>
      </c>
      <c r="C217">
        <v>90</v>
      </c>
      <c r="D217">
        <v>2123</v>
      </c>
    </row>
    <row r="218" spans="1:4">
      <c r="A218">
        <v>1</v>
      </c>
      <c r="B218">
        <v>131</v>
      </c>
      <c r="C218">
        <v>103</v>
      </c>
      <c r="D218">
        <v>2830</v>
      </c>
    </row>
    <row r="219" spans="1:4">
      <c r="A219">
        <v>1</v>
      </c>
      <c r="B219">
        <v>71</v>
      </c>
      <c r="C219">
        <v>65</v>
      </c>
      <c r="D219">
        <v>1773</v>
      </c>
    </row>
    <row r="220" spans="1:4">
      <c r="A220">
        <v>1</v>
      </c>
      <c r="B220">
        <v>119</v>
      </c>
      <c r="C220">
        <v>100</v>
      </c>
      <c r="D220">
        <v>2615</v>
      </c>
    </row>
    <row r="221" spans="1:4">
      <c r="A221">
        <v>1</v>
      </c>
      <c r="B221">
        <v>350</v>
      </c>
      <c r="C221">
        <v>145</v>
      </c>
      <c r="D221">
        <v>4440</v>
      </c>
    </row>
    <row r="222" spans="1:4">
      <c r="A222">
        <v>1</v>
      </c>
      <c r="B222">
        <v>105</v>
      </c>
      <c r="C222">
        <v>63</v>
      </c>
      <c r="D222">
        <v>2215</v>
      </c>
    </row>
    <row r="223" spans="1:4">
      <c r="A223">
        <v>1</v>
      </c>
      <c r="B223">
        <v>225</v>
      </c>
      <c r="C223">
        <v>100</v>
      </c>
      <c r="D223">
        <v>3651</v>
      </c>
    </row>
    <row r="224" spans="1:4">
      <c r="A224">
        <v>1</v>
      </c>
      <c r="B224">
        <v>232</v>
      </c>
      <c r="C224">
        <v>100</v>
      </c>
      <c r="D224">
        <v>2789</v>
      </c>
    </row>
    <row r="225" spans="1:4">
      <c r="A225">
        <v>1</v>
      </c>
      <c r="B225">
        <v>455</v>
      </c>
      <c r="C225">
        <v>225</v>
      </c>
      <c r="D225">
        <v>4425</v>
      </c>
    </row>
    <row r="226" spans="1:4">
      <c r="A226">
        <v>1</v>
      </c>
      <c r="B226">
        <v>173</v>
      </c>
      <c r="C226">
        <v>115</v>
      </c>
      <c r="D226">
        <v>2595</v>
      </c>
    </row>
    <row r="227" spans="1:4">
      <c r="A227">
        <v>1</v>
      </c>
      <c r="B227">
        <v>130</v>
      </c>
      <c r="C227">
        <v>102</v>
      </c>
      <c r="D227">
        <v>3150</v>
      </c>
    </row>
    <row r="228" spans="1:4">
      <c r="A228">
        <v>1</v>
      </c>
      <c r="B228">
        <v>135</v>
      </c>
      <c r="C228">
        <v>84</v>
      </c>
      <c r="D228">
        <v>2525</v>
      </c>
    </row>
    <row r="229" spans="1:4">
      <c r="A229">
        <v>1</v>
      </c>
      <c r="B229">
        <v>122</v>
      </c>
      <c r="C229">
        <v>80</v>
      </c>
      <c r="D229">
        <v>2451</v>
      </c>
    </row>
    <row r="230" spans="1:4">
      <c r="A230">
        <v>1</v>
      </c>
      <c r="B230">
        <v>86</v>
      </c>
      <c r="C230">
        <v>64</v>
      </c>
      <c r="D230">
        <v>1875</v>
      </c>
    </row>
    <row r="231" spans="1:4">
      <c r="A231">
        <v>1</v>
      </c>
      <c r="B231">
        <v>70</v>
      </c>
      <c r="C231">
        <v>97</v>
      </c>
      <c r="D231">
        <v>2330</v>
      </c>
    </row>
    <row r="232" spans="1:4">
      <c r="A232">
        <v>1</v>
      </c>
      <c r="B232">
        <v>89</v>
      </c>
      <c r="C232">
        <v>62</v>
      </c>
      <c r="D232">
        <v>1845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"/>
  <sheetViews>
    <sheetView zoomScale="120" zoomScaleNormal="120" workbookViewId="0">
      <selection activeCell="F2" sqref="F2"/>
    </sheetView>
  </sheetViews>
  <sheetFormatPr baseColWidth="10" defaultColWidth="11.5" defaultRowHeight="11.25"/>
  <cols>
    <col min="1" max="1" width="7.5" style="18" customWidth="1"/>
    <col min="2" max="2" width="9.5" style="18" customWidth="1"/>
    <col min="3" max="3" width="10.6640625" style="18" customWidth="1"/>
    <col min="4" max="5" width="6.6640625" style="18" customWidth="1"/>
    <col min="6" max="6" width="12.83203125" style="18" customWidth="1"/>
    <col min="7" max="7" width="8.83203125" style="18" customWidth="1"/>
    <col min="8" max="8" width="15.6640625" style="18" customWidth="1"/>
    <col min="9" max="9" width="10.83203125" style="18" customWidth="1"/>
    <col min="10" max="10" width="8" style="18" customWidth="1"/>
    <col min="11" max="11" width="6.5" style="18" customWidth="1"/>
    <col min="12" max="12" width="7.1640625" style="18" customWidth="1"/>
    <col min="13" max="16384" width="11.5" style="18"/>
  </cols>
  <sheetData>
    <row r="1" spans="1:13">
      <c r="A1" s="11" t="s">
        <v>5</v>
      </c>
      <c r="B1" s="12" t="s">
        <v>14</v>
      </c>
      <c r="C1" s="13" t="s">
        <v>4</v>
      </c>
      <c r="D1" s="13" t="s">
        <v>1</v>
      </c>
      <c r="E1" s="13" t="s">
        <v>2</v>
      </c>
      <c r="F1" s="14" t="s">
        <v>33</v>
      </c>
      <c r="G1" s="15" t="s">
        <v>22</v>
      </c>
      <c r="H1" s="23" t="s">
        <v>23</v>
      </c>
      <c r="I1" s="15" t="s">
        <v>26</v>
      </c>
      <c r="J1" s="16" t="s">
        <v>27</v>
      </c>
      <c r="K1" s="16" t="s">
        <v>28</v>
      </c>
      <c r="L1" s="17" t="s">
        <v>29</v>
      </c>
      <c r="M1" s="21"/>
    </row>
    <row r="2" spans="1:13">
      <c r="A2" s="11">
        <v>1</v>
      </c>
      <c r="B2" s="18">
        <v>1</v>
      </c>
      <c r="C2" s="18">
        <v>79</v>
      </c>
      <c r="D2" s="18">
        <v>58</v>
      </c>
      <c r="E2" s="18">
        <v>1825</v>
      </c>
      <c r="F2" s="91">
        <f>'Question 12'!$G$18*'Questions 13 et 14'!E2+'Question 12'!$H$18*'Questions 13 et 14'!D2+'Question 12'!$I$18*'Questions 13 et 14'!C2+'Question 12'!$J$18</f>
        <v>16.839792784066699</v>
      </c>
      <c r="G2" s="18">
        <f t="array" ref="G2">MMULT(MMULT(B2:E2,'Matrices pour prédiction'!$F$9:$I$12),TRANSPOSE('Questions 13 et 14'!B2:E2))</f>
        <v>1.4405348953081203E-2</v>
      </c>
      <c r="H2" s="18">
        <f>$C$6*SQRT(1+G2)</f>
        <v>1.6915769105843572</v>
      </c>
      <c r="I2" s="18">
        <f>TINV($C$9,$C$7)</f>
        <v>1.9705162426831593</v>
      </c>
      <c r="J2" s="24">
        <f>F2-I2*H2</f>
        <v>13.506513006012424</v>
      </c>
      <c r="K2" s="24">
        <f>F2+I2*H2</f>
        <v>20.173072562120971</v>
      </c>
      <c r="L2" s="20">
        <v>18.600000000000001</v>
      </c>
    </row>
    <row r="4" spans="1:13">
      <c r="F4" s="20" t="s">
        <v>20</v>
      </c>
    </row>
    <row r="5" spans="1:13">
      <c r="C5" s="26"/>
      <c r="F5" s="22">
        <v>230</v>
      </c>
      <c r="G5" s="22">
        <v>45968.5</v>
      </c>
      <c r="H5" s="22">
        <v>24582</v>
      </c>
      <c r="I5" s="22">
        <v>695399</v>
      </c>
      <c r="J5" s="20"/>
    </row>
    <row r="6" spans="1:13">
      <c r="B6" s="18" t="s">
        <v>36</v>
      </c>
      <c r="C6" s="26">
        <f>'Question 12'!H20</f>
        <v>1.6795231069635232</v>
      </c>
      <c r="F6" s="22">
        <v>45968.5</v>
      </c>
      <c r="G6" s="22">
        <v>11724167.25</v>
      </c>
      <c r="H6" s="22">
        <v>5763855</v>
      </c>
      <c r="I6" s="22">
        <v>158092622</v>
      </c>
    </row>
    <row r="7" spans="1:13">
      <c r="B7" s="18" t="s">
        <v>24</v>
      </c>
      <c r="C7" s="18">
        <f>'Question 12'!H21</f>
        <v>226</v>
      </c>
      <c r="F7" s="22">
        <v>24582</v>
      </c>
      <c r="G7" s="22">
        <v>5763855</v>
      </c>
      <c r="H7" s="22">
        <v>2974612</v>
      </c>
      <c r="I7" s="22">
        <v>80879078</v>
      </c>
      <c r="J7" s="19"/>
      <c r="K7" s="19"/>
    </row>
    <row r="8" spans="1:13">
      <c r="F8" s="22">
        <v>695399</v>
      </c>
      <c r="G8" s="22">
        <v>158092622</v>
      </c>
      <c r="H8" s="22">
        <v>80879078</v>
      </c>
      <c r="I8" s="22">
        <v>2269457141</v>
      </c>
      <c r="J8" s="19"/>
      <c r="K8" s="19"/>
    </row>
    <row r="9" spans="1:13">
      <c r="B9" s="18" t="s">
        <v>25</v>
      </c>
      <c r="C9" s="18">
        <v>0.05</v>
      </c>
      <c r="J9" s="19"/>
      <c r="K9" s="19"/>
    </row>
    <row r="10" spans="1:13">
      <c r="F10" s="20" t="s">
        <v>21</v>
      </c>
      <c r="J10" s="19"/>
      <c r="K10" s="19"/>
    </row>
    <row r="11" spans="1:13">
      <c r="F11" s="22">
        <v>0.13513319005432659</v>
      </c>
      <c r="G11" s="22">
        <v>5.6001561102942733E-4</v>
      </c>
      <c r="H11" s="22">
        <v>-4.9369441915200676E-4</v>
      </c>
      <c r="I11" s="22">
        <v>-6.2823954472909405E-5</v>
      </c>
      <c r="J11" s="19"/>
      <c r="K11" s="19"/>
    </row>
    <row r="12" spans="1:13">
      <c r="F12" s="22">
        <v>5.6001561102942668E-4</v>
      </c>
      <c r="G12" s="22">
        <v>4.2119032132874838E-6</v>
      </c>
      <c r="H12" s="22">
        <v>-4.7059233437787449E-6</v>
      </c>
      <c r="I12" s="22">
        <v>-2.9729328883131085E-7</v>
      </c>
      <c r="J12" s="19"/>
      <c r="K12" s="19"/>
    </row>
    <row r="13" spans="1:13">
      <c r="F13" s="22">
        <v>-4.9369441915199808E-4</v>
      </c>
      <c r="G13" s="22">
        <v>-4.7059233437786983E-6</v>
      </c>
      <c r="H13" s="22">
        <v>1.6386662361852776E-5</v>
      </c>
      <c r="I13" s="22">
        <v>-1.0489370928864474E-7</v>
      </c>
      <c r="J13" s="19"/>
      <c r="K13" s="19"/>
    </row>
    <row r="14" spans="1:13">
      <c r="F14" s="22">
        <v>-6.2823954472909649E-5</v>
      </c>
      <c r="G14" s="22">
        <v>-2.972932888313127E-7</v>
      </c>
      <c r="H14" s="22">
        <v>-1.0489370928863883E-7</v>
      </c>
      <c r="I14" s="22">
        <v>4.4138880323590829E-8</v>
      </c>
      <c r="J14" s="19"/>
      <c r="K14" s="19"/>
    </row>
    <row r="15" spans="1:13">
      <c r="J15" s="19"/>
      <c r="K15" s="19"/>
    </row>
    <row r="16" spans="1:13">
      <c r="J16" s="19"/>
      <c r="K16" s="1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ignoredErrors>
    <ignoredError sqref="G2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23" sqref="C23"/>
    </sheetView>
  </sheetViews>
  <sheetFormatPr baseColWidth="10" defaultRowHeight="11.25"/>
  <sheetData>
    <row r="1" spans="1:6">
      <c r="A1" s="3" t="s">
        <v>5</v>
      </c>
      <c r="B1" s="2" t="s">
        <v>0</v>
      </c>
      <c r="C1" s="2" t="s">
        <v>4</v>
      </c>
      <c r="D1" s="2" t="s">
        <v>1</v>
      </c>
      <c r="E1" s="2" t="s">
        <v>2</v>
      </c>
      <c r="F1" s="1" t="s">
        <v>3</v>
      </c>
    </row>
    <row r="2" spans="1:6">
      <c r="A2" s="3">
        <v>1</v>
      </c>
      <c r="B2">
        <v>4</v>
      </c>
      <c r="C2">
        <v>79</v>
      </c>
      <c r="D2">
        <v>58</v>
      </c>
      <c r="E2">
        <v>1825</v>
      </c>
      <c r="F2" s="4">
        <v>18.600000000000001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1"/>
  <sheetViews>
    <sheetView zoomScale="110" zoomScaleNormal="110" workbookViewId="0">
      <selection activeCell="N23" sqref="N23"/>
    </sheetView>
  </sheetViews>
  <sheetFormatPr baseColWidth="10" defaultColWidth="11.5" defaultRowHeight="12"/>
  <cols>
    <col min="1" max="2" width="11.5" style="53"/>
    <col min="3" max="3" width="12.1640625" style="53" bestFit="1" customWidth="1"/>
    <col min="4" max="5" width="11.6640625" style="53" bestFit="1" customWidth="1"/>
    <col min="6" max="6" width="6.1640625" style="53" customWidth="1"/>
    <col min="7" max="7" width="6.6640625" style="52" customWidth="1"/>
    <col min="8" max="9" width="12.6640625" style="53" bestFit="1" customWidth="1"/>
    <col min="10" max="10" width="14.33203125" style="53" customWidth="1"/>
    <col min="11" max="12" width="11.6640625" style="53" bestFit="1" customWidth="1"/>
    <col min="13" max="16384" width="11.5" style="53"/>
  </cols>
  <sheetData>
    <row r="1" spans="1:12">
      <c r="A1" s="50" t="s">
        <v>0</v>
      </c>
      <c r="B1" s="50" t="s">
        <v>4</v>
      </c>
      <c r="C1" s="50" t="s">
        <v>1</v>
      </c>
      <c r="D1" s="50" t="s">
        <v>2</v>
      </c>
      <c r="E1" s="74" t="s">
        <v>3</v>
      </c>
      <c r="H1" s="79" t="s">
        <v>16</v>
      </c>
      <c r="I1" s="79"/>
      <c r="J1" s="79"/>
      <c r="K1" s="79"/>
      <c r="L1" s="79"/>
    </row>
    <row r="2" spans="1:12">
      <c r="A2" s="53">
        <v>8</v>
      </c>
      <c r="B2" s="53">
        <v>302</v>
      </c>
      <c r="C2" s="53">
        <v>140</v>
      </c>
      <c r="D2" s="53">
        <v>4638</v>
      </c>
      <c r="E2" s="53">
        <v>16</v>
      </c>
      <c r="H2" s="72" t="s">
        <v>2</v>
      </c>
      <c r="I2" s="72" t="s">
        <v>12</v>
      </c>
      <c r="J2" s="72" t="s">
        <v>13</v>
      </c>
      <c r="K2" s="72" t="s">
        <v>0</v>
      </c>
      <c r="L2" s="54" t="s">
        <v>14</v>
      </c>
    </row>
    <row r="3" spans="1:12">
      <c r="A3" s="53">
        <v>4</v>
      </c>
      <c r="B3" s="53">
        <v>79</v>
      </c>
      <c r="C3" s="53">
        <v>67</v>
      </c>
      <c r="D3" s="53">
        <v>2000</v>
      </c>
      <c r="E3" s="53">
        <v>16</v>
      </c>
      <c r="H3" s="55">
        <f t="array" ref="H3:L7">LINEST(E2:E231,A2:D231,1,1)</f>
        <v>2.7983389155013193E-3</v>
      </c>
      <c r="I3" s="55">
        <v>-7.7640355780105336E-2</v>
      </c>
      <c r="J3" s="55">
        <v>-5.5015944780262083E-3</v>
      </c>
      <c r="K3" s="55">
        <v>-0.21436857115578617</v>
      </c>
      <c r="L3" s="55">
        <v>17.446393871988029</v>
      </c>
    </row>
    <row r="4" spans="1:12">
      <c r="A4" s="53">
        <v>4</v>
      </c>
      <c r="B4" s="53">
        <v>98</v>
      </c>
      <c r="C4" s="53">
        <v>68</v>
      </c>
      <c r="D4" s="53">
        <v>2135</v>
      </c>
      <c r="E4" s="53">
        <v>16.600000000000001</v>
      </c>
      <c r="H4" s="55">
        <v>3.5805623568878727E-4</v>
      </c>
      <c r="I4" s="55">
        <v>6.8477390852993477E-3</v>
      </c>
      <c r="J4" s="55">
        <v>4.6541319917263206E-3</v>
      </c>
      <c r="K4" s="55">
        <v>0.21160592044106305</v>
      </c>
      <c r="L4" s="55">
        <v>0.7670010069241594</v>
      </c>
    </row>
    <row r="5" spans="1:12">
      <c r="A5" s="53">
        <v>4</v>
      </c>
      <c r="B5" s="53">
        <v>116</v>
      </c>
      <c r="C5" s="53">
        <v>81</v>
      </c>
      <c r="D5" s="53">
        <v>2220</v>
      </c>
      <c r="E5" s="53">
        <v>16.899999999999999</v>
      </c>
      <c r="G5" s="56" t="s">
        <v>10</v>
      </c>
      <c r="H5" s="55">
        <v>0.60283287425936627</v>
      </c>
      <c r="I5" s="55">
        <v>1.6794254589042124</v>
      </c>
      <c r="J5" s="55" t="e">
        <v>#N/A</v>
      </c>
      <c r="K5" s="55" t="e">
        <v>#N/A</v>
      </c>
      <c r="L5" s="55" t="e">
        <v>#N/A</v>
      </c>
    </row>
    <row r="6" spans="1:12">
      <c r="A6" s="53">
        <v>4</v>
      </c>
      <c r="B6" s="53">
        <v>120</v>
      </c>
      <c r="C6" s="53">
        <v>97</v>
      </c>
      <c r="D6" s="53">
        <v>2489</v>
      </c>
      <c r="E6" s="53">
        <v>15</v>
      </c>
      <c r="H6" s="57">
        <v>85.378036044286148</v>
      </c>
      <c r="I6" s="58">
        <v>225</v>
      </c>
      <c r="J6" s="55" t="e">
        <v>#N/A</v>
      </c>
      <c r="K6" s="55" t="e">
        <v>#N/A</v>
      </c>
      <c r="L6" s="55" t="e">
        <v>#N/A</v>
      </c>
    </row>
    <row r="7" spans="1:12">
      <c r="A7" s="53">
        <v>8</v>
      </c>
      <c r="B7" s="53">
        <v>302</v>
      </c>
      <c r="C7" s="53">
        <v>140</v>
      </c>
      <c r="D7" s="53">
        <v>4294</v>
      </c>
      <c r="E7" s="53">
        <v>16</v>
      </c>
      <c r="H7" s="55">
        <v>963.22471357909239</v>
      </c>
      <c r="I7" s="55">
        <v>634.60572120351549</v>
      </c>
      <c r="J7" s="55" t="e">
        <v>#N/A</v>
      </c>
      <c r="K7" s="55" t="e">
        <v>#N/A</v>
      </c>
      <c r="L7" s="55" t="e">
        <v>#N/A</v>
      </c>
    </row>
    <row r="8" spans="1:12">
      <c r="A8" s="53">
        <v>4</v>
      </c>
      <c r="B8" s="53">
        <v>120</v>
      </c>
      <c r="C8" s="53">
        <v>79</v>
      </c>
      <c r="D8" s="53">
        <v>2625</v>
      </c>
      <c r="E8" s="53">
        <v>18.600000000000001</v>
      </c>
    </row>
    <row r="9" spans="1:12">
      <c r="A9" s="53">
        <v>4</v>
      </c>
      <c r="B9" s="53">
        <v>120</v>
      </c>
      <c r="C9" s="53">
        <v>88</v>
      </c>
      <c r="D9" s="53">
        <v>2957</v>
      </c>
      <c r="E9" s="53">
        <v>17</v>
      </c>
    </row>
    <row r="10" spans="1:12">
      <c r="A10" s="53">
        <v>6</v>
      </c>
      <c r="B10" s="53">
        <v>258</v>
      </c>
      <c r="C10" s="53">
        <v>95</v>
      </c>
      <c r="D10" s="53">
        <v>3193</v>
      </c>
      <c r="E10" s="53">
        <v>17.8</v>
      </c>
      <c r="H10" s="60" t="s">
        <v>31</v>
      </c>
    </row>
    <row r="11" spans="1:12">
      <c r="A11" s="53">
        <v>4</v>
      </c>
      <c r="B11" s="53">
        <v>121</v>
      </c>
      <c r="C11" s="53">
        <v>80</v>
      </c>
      <c r="D11" s="53">
        <v>2670</v>
      </c>
      <c r="E11" s="53">
        <v>15</v>
      </c>
      <c r="H11" s="73" t="s">
        <v>2</v>
      </c>
      <c r="I11" s="73" t="s">
        <v>12</v>
      </c>
      <c r="J11" s="73" t="s">
        <v>13</v>
      </c>
      <c r="K11" s="73" t="s">
        <v>0</v>
      </c>
    </row>
    <row r="12" spans="1:12">
      <c r="A12" s="53">
        <v>4</v>
      </c>
      <c r="B12" s="53">
        <v>85</v>
      </c>
      <c r="C12" s="53">
        <v>70</v>
      </c>
      <c r="D12" s="53">
        <v>1945</v>
      </c>
      <c r="E12" s="53">
        <v>16.8</v>
      </c>
      <c r="H12" s="55">
        <f>H3/H4</f>
        <v>7.8153614895665697</v>
      </c>
      <c r="I12" s="55">
        <f>I3/I4</f>
        <v>-11.338100767709275</v>
      </c>
      <c r="J12" s="55">
        <f>J3/J4</f>
        <v>-1.1820881934174681</v>
      </c>
      <c r="K12" s="55">
        <f>K3/K4</f>
        <v>-1.0130556399790931</v>
      </c>
    </row>
    <row r="13" spans="1:12">
      <c r="A13" s="53">
        <v>6</v>
      </c>
      <c r="B13" s="53">
        <v>200</v>
      </c>
      <c r="C13" s="53">
        <v>88</v>
      </c>
      <c r="D13" s="53">
        <v>3060</v>
      </c>
      <c r="E13" s="53">
        <v>17.100000000000001</v>
      </c>
      <c r="H13" s="55">
        <f>TDIST(ABS(H12),$I$6,2)</f>
        <v>2.087311613274477E-13</v>
      </c>
      <c r="I13" s="55">
        <f>TDIST(ABS(I12),$I$6,2)</f>
        <v>7.2649070875475094E-24</v>
      </c>
      <c r="J13" s="55">
        <f>TDIST(ABS(J12),$I$6,2)</f>
        <v>0.23841846359113411</v>
      </c>
      <c r="K13" s="55">
        <f>TDIST(ABS(K12),$I$6,2)</f>
        <v>0.31212173618736261</v>
      </c>
    </row>
    <row r="14" spans="1:12">
      <c r="A14" s="53">
        <v>6</v>
      </c>
      <c r="B14" s="53">
        <v>171</v>
      </c>
      <c r="C14" s="53">
        <v>97</v>
      </c>
      <c r="D14" s="53">
        <v>2984</v>
      </c>
      <c r="E14" s="53">
        <v>14.5</v>
      </c>
      <c r="H14" s="62" t="s">
        <v>34</v>
      </c>
      <c r="I14" s="62" t="s">
        <v>34</v>
      </c>
      <c r="J14" s="62" t="s">
        <v>35</v>
      </c>
      <c r="K14" s="62" t="s">
        <v>35</v>
      </c>
    </row>
    <row r="15" spans="1:12">
      <c r="A15" s="53">
        <v>4</v>
      </c>
      <c r="B15" s="53">
        <v>116</v>
      </c>
      <c r="C15" s="53">
        <v>75</v>
      </c>
      <c r="D15" s="53">
        <v>2158</v>
      </c>
      <c r="E15" s="53">
        <v>15.5</v>
      </c>
      <c r="H15" s="79"/>
      <c r="I15" s="79"/>
      <c r="J15" s="79"/>
      <c r="K15" s="79"/>
    </row>
    <row r="16" spans="1:12">
      <c r="A16" s="53">
        <v>6</v>
      </c>
      <c r="B16" s="53">
        <v>173</v>
      </c>
      <c r="C16" s="53">
        <v>110</v>
      </c>
      <c r="D16" s="53">
        <v>2725</v>
      </c>
      <c r="E16" s="53">
        <v>12.6</v>
      </c>
      <c r="G16" s="53"/>
      <c r="H16" s="75" t="s">
        <v>80</v>
      </c>
    </row>
    <row r="17" spans="1:11">
      <c r="A17" s="53">
        <v>6</v>
      </c>
      <c r="B17" s="53">
        <v>200</v>
      </c>
      <c r="C17" s="53">
        <v>95</v>
      </c>
      <c r="D17" s="53">
        <v>3155</v>
      </c>
      <c r="E17" s="53">
        <v>18.2</v>
      </c>
      <c r="G17" s="53"/>
      <c r="H17" s="75" t="s">
        <v>81</v>
      </c>
    </row>
    <row r="18" spans="1:11">
      <c r="A18" s="53">
        <v>4</v>
      </c>
      <c r="B18" s="53">
        <v>97</v>
      </c>
      <c r="C18" s="53">
        <v>78</v>
      </c>
      <c r="D18" s="53">
        <v>1940</v>
      </c>
      <c r="E18" s="53">
        <v>14.5</v>
      </c>
      <c r="G18" s="53"/>
    </row>
    <row r="19" spans="1:11">
      <c r="A19" s="53">
        <v>6</v>
      </c>
      <c r="B19" s="53">
        <v>250</v>
      </c>
      <c r="C19" s="53">
        <v>100</v>
      </c>
      <c r="D19" s="53">
        <v>3329</v>
      </c>
      <c r="E19" s="53">
        <v>15.5</v>
      </c>
      <c r="G19" s="53"/>
      <c r="H19" s="74" t="s">
        <v>83</v>
      </c>
      <c r="I19" s="74"/>
    </row>
    <row r="20" spans="1:11">
      <c r="A20" s="53">
        <v>4</v>
      </c>
      <c r="B20" s="53">
        <v>122</v>
      </c>
      <c r="C20" s="53">
        <v>86</v>
      </c>
      <c r="D20" s="53">
        <v>2395</v>
      </c>
      <c r="E20" s="53">
        <v>16</v>
      </c>
      <c r="G20" s="53"/>
      <c r="H20" s="53">
        <f>_xlfn.STDEV.S(E2:E231)</f>
        <v>2.6414816825788892</v>
      </c>
    </row>
    <row r="21" spans="1:11">
      <c r="A21" s="53">
        <v>8</v>
      </c>
      <c r="B21" s="53">
        <v>302</v>
      </c>
      <c r="C21" s="53">
        <v>130</v>
      </c>
      <c r="D21" s="53">
        <v>3870</v>
      </c>
      <c r="E21" s="53">
        <v>15</v>
      </c>
      <c r="G21" s="53"/>
    </row>
    <row r="22" spans="1:11">
      <c r="A22" s="53">
        <v>8</v>
      </c>
      <c r="B22" s="53">
        <v>260</v>
      </c>
      <c r="C22" s="53">
        <v>90</v>
      </c>
      <c r="D22" s="53">
        <v>3420</v>
      </c>
      <c r="E22" s="53">
        <v>22.2</v>
      </c>
      <c r="G22" s="53"/>
      <c r="H22" s="82" t="s">
        <v>82</v>
      </c>
      <c r="I22" s="82"/>
      <c r="J22" s="82"/>
      <c r="K22" s="82"/>
    </row>
    <row r="23" spans="1:11">
      <c r="A23" s="53">
        <v>8</v>
      </c>
      <c r="B23" s="53">
        <v>318</v>
      </c>
      <c r="C23" s="53">
        <v>150</v>
      </c>
      <c r="D23" s="53">
        <v>3755</v>
      </c>
      <c r="E23" s="53">
        <v>14</v>
      </c>
      <c r="G23" s="53"/>
      <c r="H23" s="72" t="s">
        <v>2</v>
      </c>
      <c r="I23" s="72" t="s">
        <v>12</v>
      </c>
      <c r="J23" s="72" t="s">
        <v>13</v>
      </c>
      <c r="K23" s="72" t="s">
        <v>0</v>
      </c>
    </row>
    <row r="24" spans="1:11">
      <c r="A24" s="53">
        <v>4</v>
      </c>
      <c r="B24" s="53">
        <v>97</v>
      </c>
      <c r="C24" s="53">
        <v>75</v>
      </c>
      <c r="D24" s="53">
        <v>2265</v>
      </c>
      <c r="E24" s="53">
        <v>18.2</v>
      </c>
      <c r="G24" s="53"/>
      <c r="H24" s="53">
        <f>_xlfn.STDEV.S(D2:D231)</f>
        <v>853.80321854495332</v>
      </c>
      <c r="I24" s="53">
        <f>_xlfn.STDEV.S(C2:C231)</f>
        <v>38.945185491209955</v>
      </c>
      <c r="J24" s="53">
        <f>_xlfn.STDEV.S(B2:B231)</f>
        <v>105.25002330424422</v>
      </c>
      <c r="K24" s="53">
        <f>_xlfn.STDEV.S(A2:A231)</f>
        <v>1.7316068037087589</v>
      </c>
    </row>
    <row r="25" spans="1:11">
      <c r="A25" s="53">
        <v>4</v>
      </c>
      <c r="B25" s="53">
        <v>122</v>
      </c>
      <c r="C25" s="53">
        <v>85</v>
      </c>
      <c r="D25" s="53">
        <v>2310</v>
      </c>
      <c r="E25" s="53">
        <v>18.5</v>
      </c>
    </row>
    <row r="26" spans="1:11">
      <c r="A26" s="53">
        <v>4</v>
      </c>
      <c r="B26" s="53">
        <v>116</v>
      </c>
      <c r="C26" s="53">
        <v>75</v>
      </c>
      <c r="D26" s="53">
        <v>2246</v>
      </c>
      <c r="E26" s="53">
        <v>14</v>
      </c>
      <c r="H26" s="81" t="s">
        <v>84</v>
      </c>
      <c r="I26" s="81"/>
      <c r="J26" s="81"/>
      <c r="K26" s="81"/>
    </row>
    <row r="27" spans="1:11">
      <c r="A27" s="53">
        <v>4</v>
      </c>
      <c r="B27" s="53">
        <v>110</v>
      </c>
      <c r="C27" s="53">
        <v>87</v>
      </c>
      <c r="D27" s="53">
        <v>2672</v>
      </c>
      <c r="E27" s="53">
        <v>17.5</v>
      </c>
      <c r="H27" s="72" t="s">
        <v>2</v>
      </c>
      <c r="I27" s="72" t="s">
        <v>12</v>
      </c>
      <c r="J27" s="72" t="s">
        <v>13</v>
      </c>
      <c r="K27" s="72" t="s">
        <v>0</v>
      </c>
    </row>
    <row r="28" spans="1:11">
      <c r="A28" s="53">
        <v>6</v>
      </c>
      <c r="B28" s="53">
        <v>250</v>
      </c>
      <c r="C28" s="53">
        <v>100</v>
      </c>
      <c r="D28" s="53">
        <v>3278</v>
      </c>
      <c r="E28" s="53">
        <v>18</v>
      </c>
      <c r="H28" s="76">
        <f>H3*H24/$H$20</f>
        <v>0.90450400939445663</v>
      </c>
      <c r="I28" s="76">
        <f t="shared" ref="I28:K28" si="0">I3*I24/$H$20</f>
        <v>-1.1447052907471496</v>
      </c>
      <c r="J28" s="76">
        <f t="shared" si="0"/>
        <v>-0.21921141866766147</v>
      </c>
      <c r="K28" s="76">
        <f t="shared" si="0"/>
        <v>-0.14052797668930964</v>
      </c>
    </row>
    <row r="29" spans="1:11">
      <c r="A29" s="53">
        <v>4</v>
      </c>
      <c r="B29" s="53">
        <v>140</v>
      </c>
      <c r="C29" s="53">
        <v>92</v>
      </c>
      <c r="D29" s="53">
        <v>2572</v>
      </c>
      <c r="E29" s="53">
        <v>14.9</v>
      </c>
    </row>
    <row r="30" spans="1:11">
      <c r="A30" s="53">
        <v>8</v>
      </c>
      <c r="B30" s="53">
        <v>318</v>
      </c>
      <c r="C30" s="53">
        <v>145</v>
      </c>
      <c r="D30" s="53">
        <v>4140</v>
      </c>
      <c r="E30" s="53">
        <v>13.7</v>
      </c>
    </row>
    <row r="31" spans="1:11">
      <c r="A31" s="53">
        <v>8</v>
      </c>
      <c r="B31" s="53">
        <v>351</v>
      </c>
      <c r="C31" s="53">
        <v>138</v>
      </c>
      <c r="D31" s="53">
        <v>3955</v>
      </c>
      <c r="E31" s="53">
        <v>13.2</v>
      </c>
    </row>
    <row r="32" spans="1:11">
      <c r="A32" s="53">
        <v>8</v>
      </c>
      <c r="B32" s="53">
        <v>400</v>
      </c>
      <c r="C32" s="53">
        <v>150</v>
      </c>
      <c r="D32" s="53">
        <v>4997</v>
      </c>
      <c r="E32" s="53">
        <v>14</v>
      </c>
    </row>
    <row r="33" spans="1:7">
      <c r="A33" s="53">
        <v>8</v>
      </c>
      <c r="B33" s="53">
        <v>383</v>
      </c>
      <c r="C33" s="53">
        <v>170</v>
      </c>
      <c r="D33" s="53">
        <v>3563</v>
      </c>
      <c r="E33" s="53">
        <v>10</v>
      </c>
    </row>
    <row r="34" spans="1:7">
      <c r="A34" s="53">
        <v>4</v>
      </c>
      <c r="B34" s="53">
        <v>91</v>
      </c>
      <c r="C34" s="53">
        <v>70</v>
      </c>
      <c r="D34" s="53">
        <v>1955</v>
      </c>
      <c r="E34" s="53">
        <v>20.5</v>
      </c>
    </row>
    <row r="35" spans="1:7">
      <c r="A35" s="53">
        <v>6</v>
      </c>
      <c r="B35" s="53">
        <v>225</v>
      </c>
      <c r="C35" s="53">
        <v>110</v>
      </c>
      <c r="D35" s="53">
        <v>3620</v>
      </c>
      <c r="E35" s="53">
        <v>18.7</v>
      </c>
      <c r="G35" s="56"/>
    </row>
    <row r="36" spans="1:7">
      <c r="A36" s="53">
        <v>4</v>
      </c>
      <c r="B36" s="53">
        <v>91</v>
      </c>
      <c r="C36" s="53">
        <v>68</v>
      </c>
      <c r="D36" s="53">
        <v>1970</v>
      </c>
      <c r="E36" s="53">
        <v>17.600000000000001</v>
      </c>
      <c r="G36" s="56"/>
    </row>
    <row r="37" spans="1:7">
      <c r="A37" s="53">
        <v>4</v>
      </c>
      <c r="B37" s="53">
        <v>111</v>
      </c>
      <c r="C37" s="53">
        <v>80</v>
      </c>
      <c r="D37" s="53">
        <v>2155</v>
      </c>
      <c r="E37" s="53">
        <v>14.8</v>
      </c>
    </row>
    <row r="38" spans="1:7">
      <c r="A38" s="53">
        <v>4</v>
      </c>
      <c r="B38" s="53">
        <v>140</v>
      </c>
      <c r="C38" s="53">
        <v>86</v>
      </c>
      <c r="D38" s="53">
        <v>2790</v>
      </c>
      <c r="E38" s="53">
        <v>15.6</v>
      </c>
    </row>
    <row r="39" spans="1:7">
      <c r="A39" s="53">
        <v>4</v>
      </c>
      <c r="B39" s="53">
        <v>98</v>
      </c>
      <c r="C39" s="53">
        <v>68</v>
      </c>
      <c r="D39" s="53">
        <v>2155</v>
      </c>
      <c r="E39" s="53">
        <v>16.5</v>
      </c>
    </row>
    <row r="40" spans="1:7">
      <c r="A40" s="53">
        <v>4</v>
      </c>
      <c r="B40" s="53">
        <v>98</v>
      </c>
      <c r="C40" s="53">
        <v>70</v>
      </c>
      <c r="D40" s="53">
        <v>2120</v>
      </c>
      <c r="E40" s="53">
        <v>15.5</v>
      </c>
    </row>
    <row r="41" spans="1:7">
      <c r="A41" s="53">
        <v>4</v>
      </c>
      <c r="B41" s="53">
        <v>85</v>
      </c>
      <c r="C41" s="53">
        <v>70</v>
      </c>
      <c r="D41" s="53">
        <v>2070</v>
      </c>
      <c r="E41" s="53">
        <v>18.600000000000001</v>
      </c>
    </row>
    <row r="42" spans="1:7">
      <c r="A42" s="53">
        <v>4</v>
      </c>
      <c r="B42" s="53">
        <v>97</v>
      </c>
      <c r="C42" s="53">
        <v>78</v>
      </c>
      <c r="D42" s="53">
        <v>2300</v>
      </c>
      <c r="E42" s="53">
        <v>14.5</v>
      </c>
    </row>
    <row r="43" spans="1:7">
      <c r="A43" s="53">
        <v>8</v>
      </c>
      <c r="B43" s="53">
        <v>350</v>
      </c>
      <c r="C43" s="53">
        <v>180</v>
      </c>
      <c r="D43" s="53">
        <v>4499</v>
      </c>
      <c r="E43" s="53">
        <v>12.5</v>
      </c>
    </row>
    <row r="44" spans="1:7">
      <c r="A44" s="53">
        <v>4</v>
      </c>
      <c r="B44" s="53">
        <v>140</v>
      </c>
      <c r="C44" s="53">
        <v>88</v>
      </c>
      <c r="D44" s="53">
        <v>2890</v>
      </c>
      <c r="E44" s="53">
        <v>17.3</v>
      </c>
    </row>
    <row r="45" spans="1:7">
      <c r="A45" s="53">
        <v>8</v>
      </c>
      <c r="B45" s="53">
        <v>400</v>
      </c>
      <c r="C45" s="53">
        <v>190</v>
      </c>
      <c r="D45" s="53">
        <v>4422</v>
      </c>
      <c r="E45" s="53">
        <v>12.5</v>
      </c>
    </row>
    <row r="46" spans="1:7">
      <c r="A46" s="53">
        <v>6</v>
      </c>
      <c r="B46" s="53">
        <v>258</v>
      </c>
      <c r="C46" s="53">
        <v>110</v>
      </c>
      <c r="D46" s="53">
        <v>3730</v>
      </c>
      <c r="E46" s="53">
        <v>19</v>
      </c>
    </row>
    <row r="47" spans="1:7">
      <c r="A47" s="53">
        <v>6</v>
      </c>
      <c r="B47" s="53">
        <v>146</v>
      </c>
      <c r="C47" s="53">
        <v>97</v>
      </c>
      <c r="D47" s="53">
        <v>2815</v>
      </c>
      <c r="E47" s="53">
        <v>14.5</v>
      </c>
    </row>
    <row r="48" spans="1:7">
      <c r="A48" s="53">
        <v>8</v>
      </c>
      <c r="B48" s="53">
        <v>351</v>
      </c>
      <c r="C48" s="53">
        <v>142</v>
      </c>
      <c r="D48" s="53">
        <v>4054</v>
      </c>
      <c r="E48" s="53">
        <v>14.3</v>
      </c>
    </row>
    <row r="49" spans="1:5">
      <c r="A49" s="53">
        <v>4</v>
      </c>
      <c r="B49" s="53">
        <v>112</v>
      </c>
      <c r="C49" s="53">
        <v>88</v>
      </c>
      <c r="D49" s="53">
        <v>2640</v>
      </c>
      <c r="E49" s="53">
        <v>18.600000000000001</v>
      </c>
    </row>
    <row r="50" spans="1:5">
      <c r="A50" s="53">
        <v>4</v>
      </c>
      <c r="B50" s="53">
        <v>98</v>
      </c>
      <c r="C50" s="53">
        <v>60</v>
      </c>
      <c r="D50" s="53">
        <v>2164</v>
      </c>
      <c r="E50" s="53">
        <v>22.1</v>
      </c>
    </row>
    <row r="51" spans="1:5">
      <c r="A51" s="53">
        <v>4</v>
      </c>
      <c r="B51" s="53">
        <v>119</v>
      </c>
      <c r="C51" s="53">
        <v>92</v>
      </c>
      <c r="D51" s="53">
        <v>2434</v>
      </c>
      <c r="E51" s="53">
        <v>15</v>
      </c>
    </row>
    <row r="52" spans="1:5">
      <c r="A52" s="53">
        <v>4</v>
      </c>
      <c r="B52" s="53">
        <v>122</v>
      </c>
      <c r="C52" s="53">
        <v>88</v>
      </c>
      <c r="D52" s="53">
        <v>2500</v>
      </c>
      <c r="E52" s="53">
        <v>15.1</v>
      </c>
    </row>
    <row r="53" spans="1:5">
      <c r="A53" s="53">
        <v>6</v>
      </c>
      <c r="B53" s="53">
        <v>250</v>
      </c>
      <c r="C53" s="53">
        <v>105</v>
      </c>
      <c r="D53" s="53">
        <v>3353</v>
      </c>
      <c r="E53" s="53">
        <v>14.5</v>
      </c>
    </row>
    <row r="54" spans="1:5">
      <c r="A54" s="53">
        <v>8</v>
      </c>
      <c r="B54" s="53">
        <v>318</v>
      </c>
      <c r="C54" s="53">
        <v>150</v>
      </c>
      <c r="D54" s="53">
        <v>3399</v>
      </c>
      <c r="E54" s="53">
        <v>11</v>
      </c>
    </row>
    <row r="55" spans="1:5">
      <c r="A55" s="53">
        <v>8</v>
      </c>
      <c r="B55" s="53">
        <v>351</v>
      </c>
      <c r="C55" s="53">
        <v>153</v>
      </c>
      <c r="D55" s="53">
        <v>4129</v>
      </c>
      <c r="E55" s="53">
        <v>13</v>
      </c>
    </row>
    <row r="56" spans="1:5">
      <c r="A56" s="53">
        <v>6</v>
      </c>
      <c r="B56" s="53">
        <v>232</v>
      </c>
      <c r="C56" s="53">
        <v>100</v>
      </c>
      <c r="D56" s="53">
        <v>2901</v>
      </c>
      <c r="E56" s="53">
        <v>16</v>
      </c>
    </row>
    <row r="57" spans="1:5">
      <c r="A57" s="53">
        <v>8</v>
      </c>
      <c r="B57" s="53">
        <v>351</v>
      </c>
      <c r="C57" s="53">
        <v>148</v>
      </c>
      <c r="D57" s="53">
        <v>4657</v>
      </c>
      <c r="E57" s="53">
        <v>13.5</v>
      </c>
    </row>
    <row r="58" spans="1:5">
      <c r="A58" s="53">
        <v>8</v>
      </c>
      <c r="B58" s="53">
        <v>350</v>
      </c>
      <c r="C58" s="53">
        <v>165</v>
      </c>
      <c r="D58" s="53">
        <v>4209</v>
      </c>
      <c r="E58" s="53">
        <v>12</v>
      </c>
    </row>
    <row r="59" spans="1:5">
      <c r="A59" s="53">
        <v>6</v>
      </c>
      <c r="B59" s="53">
        <v>225</v>
      </c>
      <c r="C59" s="53">
        <v>100</v>
      </c>
      <c r="D59" s="53">
        <v>3630</v>
      </c>
      <c r="E59" s="53">
        <v>17.7</v>
      </c>
    </row>
    <row r="60" spans="1:5">
      <c r="A60" s="53">
        <v>8</v>
      </c>
      <c r="B60" s="53">
        <v>305</v>
      </c>
      <c r="C60" s="53">
        <v>130</v>
      </c>
      <c r="D60" s="53">
        <v>3840</v>
      </c>
      <c r="E60" s="53">
        <v>15.4</v>
      </c>
    </row>
    <row r="61" spans="1:5">
      <c r="A61" s="53">
        <v>4</v>
      </c>
      <c r="B61" s="53">
        <v>113</v>
      </c>
      <c r="C61" s="53">
        <v>95</v>
      </c>
      <c r="D61" s="53">
        <v>2228</v>
      </c>
      <c r="E61" s="53">
        <v>14</v>
      </c>
    </row>
    <row r="62" spans="1:5">
      <c r="A62" s="53">
        <v>4</v>
      </c>
      <c r="B62" s="53">
        <v>97</v>
      </c>
      <c r="C62" s="53">
        <v>88</v>
      </c>
      <c r="D62" s="53">
        <v>2130</v>
      </c>
      <c r="E62" s="53">
        <v>14.5</v>
      </c>
    </row>
    <row r="63" spans="1:5">
      <c r="A63" s="53">
        <v>4</v>
      </c>
      <c r="B63" s="53">
        <v>85</v>
      </c>
      <c r="C63" s="53">
        <v>65</v>
      </c>
      <c r="D63" s="53">
        <v>1975</v>
      </c>
      <c r="E63" s="53">
        <v>19.399999999999999</v>
      </c>
    </row>
    <row r="64" spans="1:5">
      <c r="A64" s="53">
        <v>8</v>
      </c>
      <c r="B64" s="53">
        <v>429</v>
      </c>
      <c r="C64" s="53">
        <v>208</v>
      </c>
      <c r="D64" s="53">
        <v>4633</v>
      </c>
      <c r="E64" s="53">
        <v>11</v>
      </c>
    </row>
    <row r="65" spans="1:5">
      <c r="A65" s="53">
        <v>8</v>
      </c>
      <c r="B65" s="53">
        <v>351</v>
      </c>
      <c r="C65" s="53">
        <v>149</v>
      </c>
      <c r="D65" s="53">
        <v>4335</v>
      </c>
      <c r="E65" s="53">
        <v>14.5</v>
      </c>
    </row>
    <row r="66" spans="1:5">
      <c r="A66" s="53">
        <v>6</v>
      </c>
      <c r="B66" s="53">
        <v>200</v>
      </c>
      <c r="C66" s="53">
        <v>85</v>
      </c>
      <c r="D66" s="53">
        <v>2990</v>
      </c>
      <c r="E66" s="53">
        <v>18.2</v>
      </c>
    </row>
    <row r="67" spans="1:5">
      <c r="A67" s="53">
        <v>8</v>
      </c>
      <c r="B67" s="53">
        <v>318</v>
      </c>
      <c r="C67" s="53">
        <v>135</v>
      </c>
      <c r="D67" s="53">
        <v>3830</v>
      </c>
      <c r="E67" s="53">
        <v>15.2</v>
      </c>
    </row>
    <row r="68" spans="1:5">
      <c r="A68" s="53">
        <v>8</v>
      </c>
      <c r="B68" s="53">
        <v>305</v>
      </c>
      <c r="C68" s="53">
        <v>140</v>
      </c>
      <c r="D68" s="53">
        <v>4215</v>
      </c>
      <c r="E68" s="53">
        <v>13</v>
      </c>
    </row>
    <row r="69" spans="1:5">
      <c r="A69" s="53">
        <v>8</v>
      </c>
      <c r="B69" s="53">
        <v>304</v>
      </c>
      <c r="C69" s="53">
        <v>150</v>
      </c>
      <c r="D69" s="53">
        <v>3672</v>
      </c>
      <c r="E69" s="53">
        <v>11.5</v>
      </c>
    </row>
    <row r="70" spans="1:5">
      <c r="A70" s="53">
        <v>4</v>
      </c>
      <c r="B70" s="53">
        <v>98</v>
      </c>
      <c r="C70" s="53">
        <v>80</v>
      </c>
      <c r="D70" s="53">
        <v>2164</v>
      </c>
      <c r="E70" s="53">
        <v>15</v>
      </c>
    </row>
    <row r="71" spans="1:5">
      <c r="A71" s="53">
        <v>6</v>
      </c>
      <c r="B71" s="53">
        <v>262</v>
      </c>
      <c r="C71" s="53">
        <v>85</v>
      </c>
      <c r="D71" s="53">
        <v>3015</v>
      </c>
      <c r="E71" s="53">
        <v>17</v>
      </c>
    </row>
    <row r="72" spans="1:5">
      <c r="A72" s="53">
        <v>6</v>
      </c>
      <c r="B72" s="53">
        <v>146</v>
      </c>
      <c r="C72" s="53">
        <v>120</v>
      </c>
      <c r="D72" s="53">
        <v>2930</v>
      </c>
      <c r="E72" s="53">
        <v>13.8</v>
      </c>
    </row>
    <row r="73" spans="1:5">
      <c r="A73" s="53">
        <v>4</v>
      </c>
      <c r="B73" s="53">
        <v>114</v>
      </c>
      <c r="C73" s="53">
        <v>91</v>
      </c>
      <c r="D73" s="53">
        <v>2582</v>
      </c>
      <c r="E73" s="53">
        <v>14</v>
      </c>
    </row>
    <row r="74" spans="1:5">
      <c r="A74" s="53">
        <v>4</v>
      </c>
      <c r="B74" s="53">
        <v>135</v>
      </c>
      <c r="C74" s="53">
        <v>84</v>
      </c>
      <c r="D74" s="53">
        <v>2490</v>
      </c>
      <c r="E74" s="53">
        <v>15.7</v>
      </c>
    </row>
    <row r="75" spans="1:5">
      <c r="A75" s="53">
        <v>8</v>
      </c>
      <c r="B75" s="53">
        <v>350</v>
      </c>
      <c r="C75" s="53">
        <v>155</v>
      </c>
      <c r="D75" s="53">
        <v>4502</v>
      </c>
      <c r="E75" s="53">
        <v>13.5</v>
      </c>
    </row>
    <row r="76" spans="1:5">
      <c r="A76" s="53">
        <v>4</v>
      </c>
      <c r="B76" s="53">
        <v>85</v>
      </c>
      <c r="C76" s="53">
        <v>65</v>
      </c>
      <c r="D76" s="53">
        <v>2020</v>
      </c>
      <c r="E76" s="53">
        <v>19.2</v>
      </c>
    </row>
    <row r="77" spans="1:5">
      <c r="A77" s="53">
        <v>6</v>
      </c>
      <c r="B77" s="53">
        <v>231</v>
      </c>
      <c r="C77" s="53">
        <v>165</v>
      </c>
      <c r="D77" s="53">
        <v>3445</v>
      </c>
      <c r="E77" s="53">
        <v>13.4</v>
      </c>
    </row>
    <row r="78" spans="1:5">
      <c r="A78" s="53">
        <v>4</v>
      </c>
      <c r="B78" s="53">
        <v>115</v>
      </c>
      <c r="C78" s="53">
        <v>95</v>
      </c>
      <c r="D78" s="53">
        <v>2694</v>
      </c>
      <c r="E78" s="53">
        <v>15</v>
      </c>
    </row>
    <row r="79" spans="1:5">
      <c r="A79" s="53">
        <v>6</v>
      </c>
      <c r="B79" s="53">
        <v>250</v>
      </c>
      <c r="C79" s="53">
        <v>100</v>
      </c>
      <c r="D79" s="53">
        <v>3282</v>
      </c>
      <c r="E79" s="53">
        <v>15</v>
      </c>
    </row>
    <row r="80" spans="1:5">
      <c r="A80" s="53">
        <v>8</v>
      </c>
      <c r="B80" s="53">
        <v>440</v>
      </c>
      <c r="C80" s="53">
        <v>215</v>
      </c>
      <c r="D80" s="53">
        <v>4312</v>
      </c>
      <c r="E80" s="53">
        <v>8.5</v>
      </c>
    </row>
    <row r="81" spans="1:5">
      <c r="A81" s="53">
        <v>4</v>
      </c>
      <c r="B81" s="53">
        <v>91</v>
      </c>
      <c r="C81" s="53">
        <v>53</v>
      </c>
      <c r="D81" s="53">
        <v>1795</v>
      </c>
      <c r="E81" s="53">
        <v>17.5</v>
      </c>
    </row>
    <row r="82" spans="1:5">
      <c r="A82" s="53">
        <v>8</v>
      </c>
      <c r="B82" s="53">
        <v>351</v>
      </c>
      <c r="C82" s="53">
        <v>152</v>
      </c>
      <c r="D82" s="53">
        <v>4215</v>
      </c>
      <c r="E82" s="53">
        <v>12.8</v>
      </c>
    </row>
    <row r="83" spans="1:5">
      <c r="A83" s="53">
        <v>4</v>
      </c>
      <c r="B83" s="53">
        <v>98</v>
      </c>
      <c r="C83" s="53">
        <v>83</v>
      </c>
      <c r="D83" s="53">
        <v>2075</v>
      </c>
      <c r="E83" s="53">
        <v>15.9</v>
      </c>
    </row>
    <row r="84" spans="1:5">
      <c r="A84" s="53">
        <v>8</v>
      </c>
      <c r="B84" s="53">
        <v>350</v>
      </c>
      <c r="C84" s="53">
        <v>150</v>
      </c>
      <c r="D84" s="53">
        <v>4699</v>
      </c>
      <c r="E84" s="53">
        <v>14.5</v>
      </c>
    </row>
    <row r="85" spans="1:5">
      <c r="A85" s="53">
        <v>4</v>
      </c>
      <c r="B85" s="53">
        <v>122</v>
      </c>
      <c r="C85" s="53">
        <v>86</v>
      </c>
      <c r="D85" s="53">
        <v>2226</v>
      </c>
      <c r="E85" s="53">
        <v>16.5</v>
      </c>
    </row>
    <row r="86" spans="1:5">
      <c r="A86" s="53">
        <v>4</v>
      </c>
      <c r="B86" s="53">
        <v>121</v>
      </c>
      <c r="C86" s="53">
        <v>115</v>
      </c>
      <c r="D86" s="53">
        <v>2671</v>
      </c>
      <c r="E86" s="53">
        <v>13.5</v>
      </c>
    </row>
    <row r="87" spans="1:5">
      <c r="A87" s="53">
        <v>8</v>
      </c>
      <c r="B87" s="53">
        <v>350</v>
      </c>
      <c r="C87" s="53">
        <v>145</v>
      </c>
      <c r="D87" s="53">
        <v>4082</v>
      </c>
      <c r="E87" s="53">
        <v>13</v>
      </c>
    </row>
    <row r="88" spans="1:5">
      <c r="A88" s="53">
        <v>6</v>
      </c>
      <c r="B88" s="53">
        <v>258</v>
      </c>
      <c r="C88" s="53">
        <v>110</v>
      </c>
      <c r="D88" s="53">
        <v>3632</v>
      </c>
      <c r="E88" s="53">
        <v>18</v>
      </c>
    </row>
    <row r="89" spans="1:5">
      <c r="A89" s="53">
        <v>6</v>
      </c>
      <c r="B89" s="53">
        <v>200</v>
      </c>
      <c r="C89" s="53">
        <v>81</v>
      </c>
      <c r="D89" s="53">
        <v>3012</v>
      </c>
      <c r="E89" s="53">
        <v>17.600000000000001</v>
      </c>
    </row>
    <row r="90" spans="1:5">
      <c r="A90" s="53">
        <v>8</v>
      </c>
      <c r="B90" s="53">
        <v>350</v>
      </c>
      <c r="C90" s="53">
        <v>165</v>
      </c>
      <c r="D90" s="53">
        <v>3693</v>
      </c>
      <c r="E90" s="53">
        <v>11.5</v>
      </c>
    </row>
    <row r="91" spans="1:5">
      <c r="A91" s="53">
        <v>6</v>
      </c>
      <c r="B91" s="53">
        <v>231</v>
      </c>
      <c r="C91" s="53">
        <v>105</v>
      </c>
      <c r="D91" s="53">
        <v>3425</v>
      </c>
      <c r="E91" s="53">
        <v>16.899999999999999</v>
      </c>
    </row>
    <row r="92" spans="1:5">
      <c r="A92" s="53">
        <v>4</v>
      </c>
      <c r="B92" s="53">
        <v>120</v>
      </c>
      <c r="C92" s="53">
        <v>97</v>
      </c>
      <c r="D92" s="53">
        <v>2506</v>
      </c>
      <c r="E92" s="53">
        <v>14.5</v>
      </c>
    </row>
    <row r="93" spans="1:5">
      <c r="A93" s="53">
        <v>6</v>
      </c>
      <c r="B93" s="53">
        <v>181</v>
      </c>
      <c r="C93" s="53">
        <v>110</v>
      </c>
      <c r="D93" s="53">
        <v>2945</v>
      </c>
      <c r="E93" s="53">
        <v>16.399999999999999</v>
      </c>
    </row>
    <row r="94" spans="1:5">
      <c r="A94" s="53">
        <v>4</v>
      </c>
      <c r="B94" s="53">
        <v>122</v>
      </c>
      <c r="C94" s="53">
        <v>86</v>
      </c>
      <c r="D94" s="53">
        <v>2220</v>
      </c>
      <c r="E94" s="53">
        <v>14</v>
      </c>
    </row>
    <row r="95" spans="1:5">
      <c r="A95" s="53">
        <v>6</v>
      </c>
      <c r="B95" s="53">
        <v>232</v>
      </c>
      <c r="C95" s="53">
        <v>100</v>
      </c>
      <c r="D95" s="53">
        <v>3288</v>
      </c>
      <c r="E95" s="53">
        <v>15.5</v>
      </c>
    </row>
    <row r="96" spans="1:5">
      <c r="A96" s="53">
        <v>8</v>
      </c>
      <c r="B96" s="53">
        <v>318</v>
      </c>
      <c r="C96" s="53">
        <v>140</v>
      </c>
      <c r="D96" s="53">
        <v>3735</v>
      </c>
      <c r="E96" s="53">
        <v>13.2</v>
      </c>
    </row>
    <row r="97" spans="1:5">
      <c r="A97" s="53">
        <v>4</v>
      </c>
      <c r="B97" s="53">
        <v>151</v>
      </c>
      <c r="C97" s="53">
        <v>90</v>
      </c>
      <c r="D97" s="53">
        <v>2556</v>
      </c>
      <c r="E97" s="53">
        <v>13.2</v>
      </c>
    </row>
    <row r="98" spans="1:5">
      <c r="A98" s="53">
        <v>4</v>
      </c>
      <c r="B98" s="53">
        <v>89</v>
      </c>
      <c r="C98" s="53">
        <v>71</v>
      </c>
      <c r="D98" s="53">
        <v>1990</v>
      </c>
      <c r="E98" s="53">
        <v>14.9</v>
      </c>
    </row>
    <row r="99" spans="1:5">
      <c r="A99" s="53">
        <v>4</v>
      </c>
      <c r="B99" s="53">
        <v>91</v>
      </c>
      <c r="C99" s="53">
        <v>67</v>
      </c>
      <c r="D99" s="53">
        <v>1850</v>
      </c>
      <c r="E99" s="53">
        <v>13.8</v>
      </c>
    </row>
    <row r="100" spans="1:5">
      <c r="A100" s="53">
        <v>8</v>
      </c>
      <c r="B100" s="53">
        <v>318</v>
      </c>
      <c r="C100" s="53">
        <v>150</v>
      </c>
      <c r="D100" s="53">
        <v>4096</v>
      </c>
      <c r="E100" s="53">
        <v>13</v>
      </c>
    </row>
    <row r="101" spans="1:5">
      <c r="A101" s="53">
        <v>4</v>
      </c>
      <c r="B101" s="53">
        <v>85</v>
      </c>
      <c r="C101" s="53">
        <v>65</v>
      </c>
      <c r="D101" s="53">
        <v>2110</v>
      </c>
      <c r="E101" s="53">
        <v>19.2</v>
      </c>
    </row>
    <row r="102" spans="1:5">
      <c r="A102" s="53">
        <v>4</v>
      </c>
      <c r="B102" s="53">
        <v>141</v>
      </c>
      <c r="C102" s="53">
        <v>80</v>
      </c>
      <c r="D102" s="53">
        <v>3230</v>
      </c>
      <c r="E102" s="53">
        <v>20.399999999999999</v>
      </c>
    </row>
    <row r="103" spans="1:5">
      <c r="A103" s="53">
        <v>4</v>
      </c>
      <c r="B103" s="53">
        <v>97.5</v>
      </c>
      <c r="C103" s="53">
        <v>80</v>
      </c>
      <c r="D103" s="53">
        <v>2126</v>
      </c>
      <c r="E103" s="53">
        <v>17</v>
      </c>
    </row>
    <row r="104" spans="1:5">
      <c r="A104" s="53">
        <v>4</v>
      </c>
      <c r="B104" s="53">
        <v>105</v>
      </c>
      <c r="C104" s="53">
        <v>74</v>
      </c>
      <c r="D104" s="53">
        <v>1980</v>
      </c>
      <c r="E104" s="53">
        <v>15.3</v>
      </c>
    </row>
    <row r="105" spans="1:5">
      <c r="A105" s="53">
        <v>4</v>
      </c>
      <c r="B105" s="53">
        <v>98</v>
      </c>
      <c r="C105" s="53">
        <v>65</v>
      </c>
      <c r="D105" s="53">
        <v>2045</v>
      </c>
      <c r="E105" s="53">
        <v>16.2</v>
      </c>
    </row>
    <row r="106" spans="1:5">
      <c r="A106" s="53">
        <v>4</v>
      </c>
      <c r="B106" s="53">
        <v>81</v>
      </c>
      <c r="C106" s="53">
        <v>60</v>
      </c>
      <c r="D106" s="53">
        <v>1760</v>
      </c>
      <c r="E106" s="53">
        <v>16.100000000000001</v>
      </c>
    </row>
    <row r="107" spans="1:5">
      <c r="A107" s="53">
        <v>8</v>
      </c>
      <c r="B107" s="53">
        <v>305</v>
      </c>
      <c r="C107" s="53">
        <v>145</v>
      </c>
      <c r="D107" s="53">
        <v>3425</v>
      </c>
      <c r="E107" s="53">
        <v>13.2</v>
      </c>
    </row>
    <row r="108" spans="1:5">
      <c r="A108" s="53">
        <v>8</v>
      </c>
      <c r="B108" s="53">
        <v>455</v>
      </c>
      <c r="C108" s="53">
        <v>225</v>
      </c>
      <c r="D108" s="53">
        <v>3086</v>
      </c>
      <c r="E108" s="53">
        <v>10</v>
      </c>
    </row>
    <row r="109" spans="1:5">
      <c r="A109" s="53">
        <v>4</v>
      </c>
      <c r="B109" s="53">
        <v>97</v>
      </c>
      <c r="C109" s="53">
        <v>60</v>
      </c>
      <c r="D109" s="53">
        <v>1834</v>
      </c>
      <c r="E109" s="53">
        <v>19</v>
      </c>
    </row>
    <row r="110" spans="1:5">
      <c r="A110" s="53">
        <v>6</v>
      </c>
      <c r="B110" s="53">
        <v>168</v>
      </c>
      <c r="C110" s="53">
        <v>120</v>
      </c>
      <c r="D110" s="53">
        <v>3820</v>
      </c>
      <c r="E110" s="53">
        <v>16.7</v>
      </c>
    </row>
    <row r="111" spans="1:5">
      <c r="A111" s="53">
        <v>8</v>
      </c>
      <c r="B111" s="53">
        <v>302</v>
      </c>
      <c r="C111" s="53">
        <v>129</v>
      </c>
      <c r="D111" s="53">
        <v>3169</v>
      </c>
      <c r="E111" s="53">
        <v>12</v>
      </c>
    </row>
    <row r="112" spans="1:5">
      <c r="A112" s="53">
        <v>4</v>
      </c>
      <c r="B112" s="53">
        <v>144</v>
      </c>
      <c r="C112" s="53">
        <v>96</v>
      </c>
      <c r="D112" s="53">
        <v>2665</v>
      </c>
      <c r="E112" s="53">
        <v>13.9</v>
      </c>
    </row>
    <row r="113" spans="1:5">
      <c r="A113" s="53">
        <v>6</v>
      </c>
      <c r="B113" s="53">
        <v>225</v>
      </c>
      <c r="C113" s="53">
        <v>100</v>
      </c>
      <c r="D113" s="53">
        <v>3430</v>
      </c>
      <c r="E113" s="53">
        <v>17.2</v>
      </c>
    </row>
    <row r="114" spans="1:5">
      <c r="A114" s="53">
        <v>4</v>
      </c>
      <c r="B114" s="53">
        <v>97</v>
      </c>
      <c r="C114" s="53">
        <v>75</v>
      </c>
      <c r="D114" s="53">
        <v>2155</v>
      </c>
      <c r="E114" s="53">
        <v>16.399999999999999</v>
      </c>
    </row>
    <row r="115" spans="1:5">
      <c r="A115" s="53">
        <v>8</v>
      </c>
      <c r="B115" s="53">
        <v>350</v>
      </c>
      <c r="C115" s="53">
        <v>180</v>
      </c>
      <c r="D115" s="53">
        <v>3664</v>
      </c>
      <c r="E115" s="53">
        <v>11</v>
      </c>
    </row>
    <row r="116" spans="1:5">
      <c r="A116" s="53">
        <v>4</v>
      </c>
      <c r="B116" s="53">
        <v>86</v>
      </c>
      <c r="C116" s="53">
        <v>65</v>
      </c>
      <c r="D116" s="53">
        <v>1975</v>
      </c>
      <c r="E116" s="53">
        <v>15.2</v>
      </c>
    </row>
    <row r="117" spans="1:5">
      <c r="A117" s="53">
        <v>8</v>
      </c>
      <c r="B117" s="53">
        <v>400</v>
      </c>
      <c r="C117" s="53">
        <v>150</v>
      </c>
      <c r="D117" s="53">
        <v>4464</v>
      </c>
      <c r="E117" s="53">
        <v>12</v>
      </c>
    </row>
    <row r="118" spans="1:5">
      <c r="A118" s="53">
        <v>6</v>
      </c>
      <c r="B118" s="53">
        <v>250</v>
      </c>
      <c r="C118" s="53">
        <v>88</v>
      </c>
      <c r="D118" s="53">
        <v>3021</v>
      </c>
      <c r="E118" s="53">
        <v>16.5</v>
      </c>
    </row>
    <row r="119" spans="1:5">
      <c r="A119" s="53">
        <v>8</v>
      </c>
      <c r="B119" s="53">
        <v>350</v>
      </c>
      <c r="C119" s="53">
        <v>175</v>
      </c>
      <c r="D119" s="53">
        <v>4100</v>
      </c>
      <c r="E119" s="53">
        <v>13</v>
      </c>
    </row>
    <row r="120" spans="1:5">
      <c r="A120" s="53">
        <v>4</v>
      </c>
      <c r="B120" s="53">
        <v>135</v>
      </c>
      <c r="C120" s="53">
        <v>84</v>
      </c>
      <c r="D120" s="53">
        <v>2385</v>
      </c>
      <c r="E120" s="53">
        <v>12.9</v>
      </c>
    </row>
    <row r="121" spans="1:5">
      <c r="A121" s="53">
        <v>4</v>
      </c>
      <c r="B121" s="53">
        <v>121</v>
      </c>
      <c r="C121" s="53">
        <v>112</v>
      </c>
      <c r="D121" s="53">
        <v>2933</v>
      </c>
      <c r="E121" s="53">
        <v>14.5</v>
      </c>
    </row>
    <row r="122" spans="1:5">
      <c r="A122" s="53">
        <v>6</v>
      </c>
      <c r="B122" s="53">
        <v>198</v>
      </c>
      <c r="C122" s="53">
        <v>95</v>
      </c>
      <c r="D122" s="53">
        <v>2904</v>
      </c>
      <c r="E122" s="53">
        <v>16</v>
      </c>
    </row>
    <row r="123" spans="1:5">
      <c r="A123" s="53">
        <v>8</v>
      </c>
      <c r="B123" s="53">
        <v>318</v>
      </c>
      <c r="C123" s="53">
        <v>150</v>
      </c>
      <c r="D123" s="53">
        <v>3777</v>
      </c>
      <c r="E123" s="53">
        <v>12.5</v>
      </c>
    </row>
    <row r="124" spans="1:5">
      <c r="A124" s="53">
        <v>4</v>
      </c>
      <c r="B124" s="53">
        <v>90</v>
      </c>
      <c r="C124" s="53">
        <v>71</v>
      </c>
      <c r="D124" s="53">
        <v>2223</v>
      </c>
      <c r="E124" s="53">
        <v>16.5</v>
      </c>
    </row>
    <row r="125" spans="1:5">
      <c r="A125" s="53">
        <v>6</v>
      </c>
      <c r="B125" s="53">
        <v>163</v>
      </c>
      <c r="C125" s="53">
        <v>125</v>
      </c>
      <c r="D125" s="53">
        <v>3140</v>
      </c>
      <c r="E125" s="53">
        <v>13.6</v>
      </c>
    </row>
    <row r="126" spans="1:5">
      <c r="A126" s="53">
        <v>4</v>
      </c>
      <c r="B126" s="53">
        <v>90</v>
      </c>
      <c r="C126" s="53">
        <v>48</v>
      </c>
      <c r="D126" s="53">
        <v>1985</v>
      </c>
      <c r="E126" s="53">
        <v>21.5</v>
      </c>
    </row>
    <row r="127" spans="1:5">
      <c r="A127" s="53">
        <v>4</v>
      </c>
      <c r="B127" s="53">
        <v>105</v>
      </c>
      <c r="C127" s="53">
        <v>75</v>
      </c>
      <c r="D127" s="53">
        <v>2230</v>
      </c>
      <c r="E127" s="53">
        <v>14.5</v>
      </c>
    </row>
    <row r="128" spans="1:5">
      <c r="A128" s="53">
        <v>8</v>
      </c>
      <c r="B128" s="53">
        <v>304</v>
      </c>
      <c r="C128" s="53">
        <v>150</v>
      </c>
      <c r="D128" s="53">
        <v>4257</v>
      </c>
      <c r="E128" s="53">
        <v>15.5</v>
      </c>
    </row>
    <row r="129" spans="1:5">
      <c r="A129" s="53">
        <v>8</v>
      </c>
      <c r="B129" s="53">
        <v>318</v>
      </c>
      <c r="C129" s="53">
        <v>150</v>
      </c>
      <c r="D129" s="53">
        <v>3940</v>
      </c>
      <c r="E129" s="53">
        <v>13.2</v>
      </c>
    </row>
    <row r="130" spans="1:5">
      <c r="A130" s="53">
        <v>6</v>
      </c>
      <c r="B130" s="53">
        <v>225</v>
      </c>
      <c r="C130" s="53">
        <v>110</v>
      </c>
      <c r="D130" s="53">
        <v>3360</v>
      </c>
      <c r="E130" s="53">
        <v>16.600000000000001</v>
      </c>
    </row>
    <row r="131" spans="1:5">
      <c r="A131" s="53">
        <v>6</v>
      </c>
      <c r="B131" s="53">
        <v>225</v>
      </c>
      <c r="C131" s="53">
        <v>85</v>
      </c>
      <c r="D131" s="53">
        <v>3465</v>
      </c>
      <c r="E131" s="53">
        <v>16.600000000000001</v>
      </c>
    </row>
    <row r="132" spans="1:5">
      <c r="A132" s="53">
        <v>8</v>
      </c>
      <c r="B132" s="53">
        <v>305</v>
      </c>
      <c r="C132" s="53">
        <v>145</v>
      </c>
      <c r="D132" s="53">
        <v>3880</v>
      </c>
      <c r="E132" s="53">
        <v>12.5</v>
      </c>
    </row>
    <row r="133" spans="1:5">
      <c r="A133" s="53">
        <v>4</v>
      </c>
      <c r="B133" s="53">
        <v>121</v>
      </c>
      <c r="C133" s="53">
        <v>110</v>
      </c>
      <c r="D133" s="53">
        <v>2600</v>
      </c>
      <c r="E133" s="53">
        <v>12.8</v>
      </c>
    </row>
    <row r="134" spans="1:5">
      <c r="A134" s="53">
        <v>8</v>
      </c>
      <c r="B134" s="53">
        <v>318</v>
      </c>
      <c r="C134" s="53">
        <v>150</v>
      </c>
      <c r="D134" s="53">
        <v>3436</v>
      </c>
      <c r="E134" s="53">
        <v>11</v>
      </c>
    </row>
    <row r="135" spans="1:5">
      <c r="A135" s="53">
        <v>4</v>
      </c>
      <c r="B135" s="53">
        <v>120</v>
      </c>
      <c r="C135" s="53">
        <v>88</v>
      </c>
      <c r="D135" s="53">
        <v>2160</v>
      </c>
      <c r="E135" s="53">
        <v>14.5</v>
      </c>
    </row>
    <row r="136" spans="1:5">
      <c r="A136" s="53">
        <v>4</v>
      </c>
      <c r="B136" s="53">
        <v>79</v>
      </c>
      <c r="C136" s="53">
        <v>67</v>
      </c>
      <c r="D136" s="53">
        <v>1963</v>
      </c>
      <c r="E136" s="53">
        <v>15.5</v>
      </c>
    </row>
    <row r="137" spans="1:5">
      <c r="A137" s="53">
        <v>4</v>
      </c>
      <c r="B137" s="53">
        <v>151</v>
      </c>
      <c r="C137" s="53">
        <v>84</v>
      </c>
      <c r="D137" s="53">
        <v>2635</v>
      </c>
      <c r="E137" s="53">
        <v>16.399999999999999</v>
      </c>
    </row>
    <row r="138" spans="1:5">
      <c r="A138" s="53">
        <v>8</v>
      </c>
      <c r="B138" s="53">
        <v>304</v>
      </c>
      <c r="C138" s="53">
        <v>193</v>
      </c>
      <c r="D138" s="53">
        <v>4732</v>
      </c>
      <c r="E138" s="53">
        <v>18.5</v>
      </c>
    </row>
    <row r="139" spans="1:5">
      <c r="A139" s="53">
        <v>4</v>
      </c>
      <c r="B139" s="53">
        <v>121</v>
      </c>
      <c r="C139" s="53">
        <v>113</v>
      </c>
      <c r="D139" s="53">
        <v>2234</v>
      </c>
      <c r="E139" s="53">
        <v>12.5</v>
      </c>
    </row>
    <row r="140" spans="1:5">
      <c r="A140" s="53">
        <v>4</v>
      </c>
      <c r="B140" s="53">
        <v>90</v>
      </c>
      <c r="C140" s="53">
        <v>75</v>
      </c>
      <c r="D140" s="53">
        <v>2125</v>
      </c>
      <c r="E140" s="53">
        <v>14.5</v>
      </c>
    </row>
    <row r="141" spans="1:5">
      <c r="A141" s="53">
        <v>4</v>
      </c>
      <c r="B141" s="53">
        <v>83</v>
      </c>
      <c r="C141" s="53">
        <v>61</v>
      </c>
      <c r="D141" s="53">
        <v>2003</v>
      </c>
      <c r="E141" s="53">
        <v>19</v>
      </c>
    </row>
    <row r="142" spans="1:5">
      <c r="A142" s="53">
        <v>4</v>
      </c>
      <c r="B142" s="53">
        <v>140</v>
      </c>
      <c r="C142" s="53">
        <v>72</v>
      </c>
      <c r="D142" s="53">
        <v>2401</v>
      </c>
      <c r="E142" s="53">
        <v>19.5</v>
      </c>
    </row>
    <row r="143" spans="1:5">
      <c r="A143" s="53">
        <v>8</v>
      </c>
      <c r="B143" s="53">
        <v>340</v>
      </c>
      <c r="C143" s="53">
        <v>160</v>
      </c>
      <c r="D143" s="53">
        <v>3609</v>
      </c>
      <c r="E143" s="53">
        <v>8</v>
      </c>
    </row>
    <row r="144" spans="1:5">
      <c r="A144" s="53">
        <v>4</v>
      </c>
      <c r="B144" s="53">
        <v>97</v>
      </c>
      <c r="C144" s="53">
        <v>46</v>
      </c>
      <c r="D144" s="53">
        <v>1835</v>
      </c>
      <c r="E144" s="53">
        <v>20.5</v>
      </c>
    </row>
    <row r="145" spans="1:5">
      <c r="A145" s="53">
        <v>6</v>
      </c>
      <c r="B145" s="53">
        <v>163</v>
      </c>
      <c r="C145" s="53">
        <v>133</v>
      </c>
      <c r="D145" s="53">
        <v>3410</v>
      </c>
      <c r="E145" s="53">
        <v>15.8</v>
      </c>
    </row>
    <row r="146" spans="1:5">
      <c r="A146" s="53">
        <v>8</v>
      </c>
      <c r="B146" s="53">
        <v>400</v>
      </c>
      <c r="C146" s="53">
        <v>175</v>
      </c>
      <c r="D146" s="53">
        <v>5140</v>
      </c>
      <c r="E146" s="53">
        <v>12</v>
      </c>
    </row>
    <row r="147" spans="1:5">
      <c r="A147" s="53">
        <v>8</v>
      </c>
      <c r="B147" s="53">
        <v>307</v>
      </c>
      <c r="C147" s="53">
        <v>130</v>
      </c>
      <c r="D147" s="53">
        <v>4098</v>
      </c>
      <c r="E147" s="53">
        <v>14</v>
      </c>
    </row>
    <row r="148" spans="1:5">
      <c r="A148" s="53">
        <v>6</v>
      </c>
      <c r="B148" s="53">
        <v>232</v>
      </c>
      <c r="C148" s="53">
        <v>90</v>
      </c>
      <c r="D148" s="53">
        <v>3210</v>
      </c>
      <c r="E148" s="53">
        <v>17.2</v>
      </c>
    </row>
    <row r="149" spans="1:5">
      <c r="A149" s="53">
        <v>4</v>
      </c>
      <c r="B149" s="53">
        <v>140</v>
      </c>
      <c r="C149" s="53">
        <v>83</v>
      </c>
      <c r="D149" s="53">
        <v>2639</v>
      </c>
      <c r="E149" s="53">
        <v>17</v>
      </c>
    </row>
    <row r="150" spans="1:5">
      <c r="A150" s="53">
        <v>4</v>
      </c>
      <c r="B150" s="53">
        <v>140</v>
      </c>
      <c r="C150" s="53">
        <v>89</v>
      </c>
      <c r="D150" s="53">
        <v>2755</v>
      </c>
      <c r="E150" s="53">
        <v>15.8</v>
      </c>
    </row>
    <row r="151" spans="1:5">
      <c r="A151" s="53">
        <v>4</v>
      </c>
      <c r="B151" s="53">
        <v>97</v>
      </c>
      <c r="C151" s="53">
        <v>67</v>
      </c>
      <c r="D151" s="53">
        <v>1985</v>
      </c>
      <c r="E151" s="53">
        <v>16.399999999999999</v>
      </c>
    </row>
    <row r="152" spans="1:5">
      <c r="A152" s="53">
        <v>4</v>
      </c>
      <c r="B152" s="53">
        <v>88</v>
      </c>
      <c r="C152" s="53">
        <v>76</v>
      </c>
      <c r="D152" s="53">
        <v>2065</v>
      </c>
      <c r="E152" s="53">
        <v>14.5</v>
      </c>
    </row>
    <row r="153" spans="1:5">
      <c r="A153" s="53">
        <v>6</v>
      </c>
      <c r="B153" s="53">
        <v>232</v>
      </c>
      <c r="C153" s="53">
        <v>100</v>
      </c>
      <c r="D153" s="53">
        <v>2914</v>
      </c>
      <c r="E153" s="53">
        <v>16</v>
      </c>
    </row>
    <row r="154" spans="1:5">
      <c r="A154" s="53">
        <v>6</v>
      </c>
      <c r="B154" s="53">
        <v>231</v>
      </c>
      <c r="C154" s="53">
        <v>110</v>
      </c>
      <c r="D154" s="53">
        <v>3907</v>
      </c>
      <c r="E154" s="53">
        <v>21</v>
      </c>
    </row>
    <row r="155" spans="1:5">
      <c r="A155" s="53">
        <v>8</v>
      </c>
      <c r="B155" s="53">
        <v>429</v>
      </c>
      <c r="C155" s="53">
        <v>198</v>
      </c>
      <c r="D155" s="53">
        <v>4341</v>
      </c>
      <c r="E155" s="53">
        <v>10</v>
      </c>
    </row>
    <row r="156" spans="1:5">
      <c r="A156" s="53">
        <v>4</v>
      </c>
      <c r="B156" s="53">
        <v>140</v>
      </c>
      <c r="C156" s="53">
        <v>88</v>
      </c>
      <c r="D156" s="53">
        <v>2870</v>
      </c>
      <c r="E156" s="53">
        <v>18.100000000000001</v>
      </c>
    </row>
    <row r="157" spans="1:5">
      <c r="A157" s="53">
        <v>8</v>
      </c>
      <c r="B157" s="53">
        <v>318</v>
      </c>
      <c r="C157" s="53">
        <v>140</v>
      </c>
      <c r="D157" s="53">
        <v>4080</v>
      </c>
      <c r="E157" s="53">
        <v>13.7</v>
      </c>
    </row>
    <row r="158" spans="1:5">
      <c r="A158" s="53">
        <v>4</v>
      </c>
      <c r="B158" s="53">
        <v>112</v>
      </c>
      <c r="C158" s="53">
        <v>88</v>
      </c>
      <c r="D158" s="53">
        <v>2395</v>
      </c>
      <c r="E158" s="53">
        <v>18</v>
      </c>
    </row>
    <row r="159" spans="1:5">
      <c r="A159" s="53">
        <v>4</v>
      </c>
      <c r="B159" s="53">
        <v>121</v>
      </c>
      <c r="C159" s="53">
        <v>76</v>
      </c>
      <c r="D159" s="53">
        <v>2511</v>
      </c>
      <c r="E159" s="53">
        <v>18</v>
      </c>
    </row>
    <row r="160" spans="1:5">
      <c r="A160" s="53">
        <v>8</v>
      </c>
      <c r="B160" s="53">
        <v>350</v>
      </c>
      <c r="C160" s="53">
        <v>165</v>
      </c>
      <c r="D160" s="53">
        <v>4274</v>
      </c>
      <c r="E160" s="53">
        <v>12</v>
      </c>
    </row>
    <row r="161" spans="1:5">
      <c r="A161" s="53">
        <v>4</v>
      </c>
      <c r="B161" s="53">
        <v>121</v>
      </c>
      <c r="C161" s="53">
        <v>110</v>
      </c>
      <c r="D161" s="53">
        <v>2660</v>
      </c>
      <c r="E161" s="53">
        <v>14</v>
      </c>
    </row>
    <row r="162" spans="1:5">
      <c r="A162" s="53">
        <v>8</v>
      </c>
      <c r="B162" s="53">
        <v>400</v>
      </c>
      <c r="C162" s="53">
        <v>170</v>
      </c>
      <c r="D162" s="53">
        <v>4668</v>
      </c>
      <c r="E162" s="53">
        <v>11.5</v>
      </c>
    </row>
    <row r="163" spans="1:5">
      <c r="A163" s="53">
        <v>4</v>
      </c>
      <c r="B163" s="53">
        <v>113</v>
      </c>
      <c r="C163" s="53">
        <v>95</v>
      </c>
      <c r="D163" s="53">
        <v>2372</v>
      </c>
      <c r="E163" s="53">
        <v>15</v>
      </c>
    </row>
    <row r="164" spans="1:5">
      <c r="A164" s="53">
        <v>8</v>
      </c>
      <c r="B164" s="53">
        <v>302</v>
      </c>
      <c r="C164" s="53">
        <v>140</v>
      </c>
      <c r="D164" s="53">
        <v>3449</v>
      </c>
      <c r="E164" s="53">
        <v>10.5</v>
      </c>
    </row>
    <row r="165" spans="1:5">
      <c r="A165" s="53">
        <v>4</v>
      </c>
      <c r="B165" s="53">
        <v>108</v>
      </c>
      <c r="C165" s="53">
        <v>75</v>
      </c>
      <c r="D165" s="53">
        <v>2265</v>
      </c>
      <c r="E165" s="53">
        <v>15.2</v>
      </c>
    </row>
    <row r="166" spans="1:5">
      <c r="A166" s="53">
        <v>8</v>
      </c>
      <c r="B166" s="53">
        <v>350</v>
      </c>
      <c r="C166" s="53">
        <v>180</v>
      </c>
      <c r="D166" s="53">
        <v>4380</v>
      </c>
      <c r="E166" s="53">
        <v>12.1</v>
      </c>
    </row>
    <row r="167" spans="1:5">
      <c r="A167" s="53">
        <v>4</v>
      </c>
      <c r="B167" s="53">
        <v>135</v>
      </c>
      <c r="C167" s="53">
        <v>84</v>
      </c>
      <c r="D167" s="53">
        <v>2295</v>
      </c>
      <c r="E167" s="53">
        <v>11.6</v>
      </c>
    </row>
    <row r="168" spans="1:5">
      <c r="A168" s="53">
        <v>4</v>
      </c>
      <c r="B168" s="53">
        <v>107</v>
      </c>
      <c r="C168" s="53">
        <v>75</v>
      </c>
      <c r="D168" s="53">
        <v>2205</v>
      </c>
      <c r="E168" s="53">
        <v>14.5</v>
      </c>
    </row>
    <row r="169" spans="1:5">
      <c r="A169" s="53">
        <v>4</v>
      </c>
      <c r="B169" s="53">
        <v>119</v>
      </c>
      <c r="C169" s="53">
        <v>97</v>
      </c>
      <c r="D169" s="53">
        <v>2300</v>
      </c>
      <c r="E169" s="53">
        <v>14.7</v>
      </c>
    </row>
    <row r="170" spans="1:5">
      <c r="A170" s="53">
        <v>8</v>
      </c>
      <c r="B170" s="53">
        <v>302</v>
      </c>
      <c r="C170" s="53">
        <v>137</v>
      </c>
      <c r="D170" s="53">
        <v>4042</v>
      </c>
      <c r="E170" s="53">
        <v>14.5</v>
      </c>
    </row>
    <row r="171" spans="1:5">
      <c r="A171" s="53">
        <v>4</v>
      </c>
      <c r="B171" s="53">
        <v>101</v>
      </c>
      <c r="C171" s="53">
        <v>83</v>
      </c>
      <c r="D171" s="53">
        <v>2202</v>
      </c>
      <c r="E171" s="53">
        <v>15.3</v>
      </c>
    </row>
    <row r="172" spans="1:5">
      <c r="A172" s="53">
        <v>4</v>
      </c>
      <c r="B172" s="53">
        <v>141</v>
      </c>
      <c r="C172" s="53">
        <v>71</v>
      </c>
      <c r="D172" s="53">
        <v>3190</v>
      </c>
      <c r="E172" s="53">
        <v>24.8</v>
      </c>
    </row>
    <row r="173" spans="1:5">
      <c r="A173" s="53">
        <v>4</v>
      </c>
      <c r="B173" s="53">
        <v>105</v>
      </c>
      <c r="C173" s="53">
        <v>63</v>
      </c>
      <c r="D173" s="53">
        <v>2125</v>
      </c>
      <c r="E173" s="53">
        <v>14.7</v>
      </c>
    </row>
    <row r="174" spans="1:5">
      <c r="A174" s="53">
        <v>8</v>
      </c>
      <c r="B174" s="53">
        <v>304</v>
      </c>
      <c r="C174" s="53">
        <v>120</v>
      </c>
      <c r="D174" s="53">
        <v>3962</v>
      </c>
      <c r="E174" s="53">
        <v>13.9</v>
      </c>
    </row>
    <row r="175" spans="1:5">
      <c r="A175" s="53">
        <v>8</v>
      </c>
      <c r="B175" s="53">
        <v>302</v>
      </c>
      <c r="C175" s="53">
        <v>139</v>
      </c>
      <c r="D175" s="53">
        <v>3570</v>
      </c>
      <c r="E175" s="53">
        <v>12.8</v>
      </c>
    </row>
    <row r="176" spans="1:5">
      <c r="A176" s="53">
        <v>4</v>
      </c>
      <c r="B176" s="53">
        <v>105</v>
      </c>
      <c r="C176" s="53">
        <v>74</v>
      </c>
      <c r="D176" s="53">
        <v>2190</v>
      </c>
      <c r="E176" s="53">
        <v>14.2</v>
      </c>
    </row>
    <row r="177" spans="1:5">
      <c r="A177" s="53">
        <v>8</v>
      </c>
      <c r="B177" s="53">
        <v>262</v>
      </c>
      <c r="C177" s="53">
        <v>110</v>
      </c>
      <c r="D177" s="53">
        <v>3221</v>
      </c>
      <c r="E177" s="53">
        <v>13.5</v>
      </c>
    </row>
    <row r="178" spans="1:5">
      <c r="A178" s="53">
        <v>4</v>
      </c>
      <c r="B178" s="53">
        <v>105</v>
      </c>
      <c r="C178" s="53">
        <v>70</v>
      </c>
      <c r="D178" s="53">
        <v>2150</v>
      </c>
      <c r="E178" s="53">
        <v>14.9</v>
      </c>
    </row>
    <row r="179" spans="1:5">
      <c r="A179" s="53">
        <v>4</v>
      </c>
      <c r="B179" s="53">
        <v>134</v>
      </c>
      <c r="C179" s="53">
        <v>96</v>
      </c>
      <c r="D179" s="53">
        <v>2702</v>
      </c>
      <c r="E179" s="53">
        <v>13.5</v>
      </c>
    </row>
    <row r="180" spans="1:5">
      <c r="A180" s="53">
        <v>6</v>
      </c>
      <c r="B180" s="53">
        <v>225</v>
      </c>
      <c r="C180" s="53">
        <v>105</v>
      </c>
      <c r="D180" s="53">
        <v>3121</v>
      </c>
      <c r="E180" s="53">
        <v>16.5</v>
      </c>
    </row>
    <row r="181" spans="1:5">
      <c r="A181" s="53">
        <v>8</v>
      </c>
      <c r="B181" s="53">
        <v>400</v>
      </c>
      <c r="C181" s="53">
        <v>230</v>
      </c>
      <c r="D181" s="53">
        <v>4278</v>
      </c>
      <c r="E181" s="53">
        <v>9.5</v>
      </c>
    </row>
    <row r="182" spans="1:5">
      <c r="A182" s="53">
        <v>4</v>
      </c>
      <c r="B182" s="53">
        <v>134</v>
      </c>
      <c r="C182" s="53">
        <v>90</v>
      </c>
      <c r="D182" s="53">
        <v>2711</v>
      </c>
      <c r="E182" s="53">
        <v>15.5</v>
      </c>
    </row>
    <row r="183" spans="1:5">
      <c r="A183" s="53">
        <v>6</v>
      </c>
      <c r="B183" s="53">
        <v>231</v>
      </c>
      <c r="C183" s="53">
        <v>110</v>
      </c>
      <c r="D183" s="53">
        <v>3415</v>
      </c>
      <c r="E183" s="53">
        <v>15.8</v>
      </c>
    </row>
    <row r="184" spans="1:5">
      <c r="A184" s="53">
        <v>6</v>
      </c>
      <c r="B184" s="53">
        <v>200</v>
      </c>
      <c r="C184" s="53">
        <v>85</v>
      </c>
      <c r="D184" s="53">
        <v>3070</v>
      </c>
      <c r="E184" s="53">
        <v>16.7</v>
      </c>
    </row>
    <row r="185" spans="1:5">
      <c r="A185" s="53">
        <v>4</v>
      </c>
      <c r="B185" s="53">
        <v>91</v>
      </c>
      <c r="C185" s="53">
        <v>67</v>
      </c>
      <c r="D185" s="53">
        <v>1965</v>
      </c>
      <c r="E185" s="53">
        <v>15.7</v>
      </c>
    </row>
    <row r="186" spans="1:5">
      <c r="A186" s="53">
        <v>6</v>
      </c>
      <c r="B186" s="53">
        <v>225</v>
      </c>
      <c r="C186" s="53">
        <v>95</v>
      </c>
      <c r="D186" s="53">
        <v>3264</v>
      </c>
      <c r="E186" s="53">
        <v>16</v>
      </c>
    </row>
    <row r="187" spans="1:5">
      <c r="A187" s="53">
        <v>6</v>
      </c>
      <c r="B187" s="53">
        <v>199</v>
      </c>
      <c r="C187" s="53">
        <v>97</v>
      </c>
      <c r="D187" s="53">
        <v>2774</v>
      </c>
      <c r="E187" s="53">
        <v>15.5</v>
      </c>
    </row>
    <row r="188" spans="1:5">
      <c r="A188" s="53">
        <v>8</v>
      </c>
      <c r="B188" s="53">
        <v>400</v>
      </c>
      <c r="C188" s="53">
        <v>180</v>
      </c>
      <c r="D188" s="53">
        <v>4220</v>
      </c>
      <c r="E188" s="53">
        <v>11.1</v>
      </c>
    </row>
    <row r="189" spans="1:5">
      <c r="A189" s="53">
        <v>8</v>
      </c>
      <c r="B189" s="53">
        <v>307</v>
      </c>
      <c r="C189" s="53">
        <v>200</v>
      </c>
      <c r="D189" s="53">
        <v>4376</v>
      </c>
      <c r="E189" s="53">
        <v>15</v>
      </c>
    </row>
    <row r="190" spans="1:5">
      <c r="A190" s="53">
        <v>6</v>
      </c>
      <c r="B190" s="53">
        <v>225</v>
      </c>
      <c r="C190" s="53">
        <v>95</v>
      </c>
      <c r="D190" s="53">
        <v>3785</v>
      </c>
      <c r="E190" s="53">
        <v>19</v>
      </c>
    </row>
    <row r="191" spans="1:5">
      <c r="A191" s="53">
        <v>4</v>
      </c>
      <c r="B191" s="53">
        <v>151</v>
      </c>
      <c r="C191" s="53">
        <v>90</v>
      </c>
      <c r="D191" s="53">
        <v>2735</v>
      </c>
      <c r="E191" s="53">
        <v>18</v>
      </c>
    </row>
    <row r="192" spans="1:5">
      <c r="A192" s="53">
        <v>6</v>
      </c>
      <c r="B192" s="53">
        <v>198</v>
      </c>
      <c r="C192" s="53">
        <v>95</v>
      </c>
      <c r="D192" s="53">
        <v>3102</v>
      </c>
      <c r="E192" s="53">
        <v>16.5</v>
      </c>
    </row>
    <row r="193" spans="1:5">
      <c r="A193" s="53">
        <v>4</v>
      </c>
      <c r="B193" s="53">
        <v>97</v>
      </c>
      <c r="C193" s="53">
        <v>78</v>
      </c>
      <c r="D193" s="53">
        <v>2188</v>
      </c>
      <c r="E193" s="53">
        <v>15.8</v>
      </c>
    </row>
    <row r="194" spans="1:5">
      <c r="A194" s="53">
        <v>8</v>
      </c>
      <c r="B194" s="53">
        <v>455</v>
      </c>
      <c r="C194" s="53">
        <v>225</v>
      </c>
      <c r="D194" s="53">
        <v>4951</v>
      </c>
      <c r="E194" s="53">
        <v>11</v>
      </c>
    </row>
    <row r="195" spans="1:5">
      <c r="A195" s="53">
        <v>4</v>
      </c>
      <c r="B195" s="53">
        <v>108</v>
      </c>
      <c r="C195" s="53">
        <v>94</v>
      </c>
      <c r="D195" s="53">
        <v>2379</v>
      </c>
      <c r="E195" s="53">
        <v>16.5</v>
      </c>
    </row>
    <row r="196" spans="1:5">
      <c r="A196" s="53">
        <v>4</v>
      </c>
      <c r="B196" s="53">
        <v>140</v>
      </c>
      <c r="C196" s="53">
        <v>72</v>
      </c>
      <c r="D196" s="53">
        <v>2408</v>
      </c>
      <c r="E196" s="53">
        <v>19</v>
      </c>
    </row>
    <row r="197" spans="1:5">
      <c r="A197" s="53">
        <v>6</v>
      </c>
      <c r="B197" s="53">
        <v>250</v>
      </c>
      <c r="C197" s="53">
        <v>72</v>
      </c>
      <c r="D197" s="53">
        <v>3158</v>
      </c>
      <c r="E197" s="53">
        <v>19.5</v>
      </c>
    </row>
    <row r="198" spans="1:5">
      <c r="A198" s="53">
        <v>4</v>
      </c>
      <c r="B198" s="53">
        <v>85</v>
      </c>
      <c r="C198" s="53">
        <v>52</v>
      </c>
      <c r="D198" s="53">
        <v>2035</v>
      </c>
      <c r="E198" s="53">
        <v>22.2</v>
      </c>
    </row>
    <row r="199" spans="1:5">
      <c r="A199" s="53">
        <v>4</v>
      </c>
      <c r="B199" s="53">
        <v>151</v>
      </c>
      <c r="C199" s="53">
        <v>90</v>
      </c>
      <c r="D199" s="53">
        <v>3003</v>
      </c>
      <c r="E199" s="53">
        <v>20.100000000000001</v>
      </c>
    </row>
    <row r="200" spans="1:5">
      <c r="A200" s="53">
        <v>8</v>
      </c>
      <c r="B200" s="53">
        <v>350</v>
      </c>
      <c r="C200" s="53">
        <v>170</v>
      </c>
      <c r="D200" s="53">
        <v>4165</v>
      </c>
      <c r="E200" s="53">
        <v>11.4</v>
      </c>
    </row>
    <row r="201" spans="1:5">
      <c r="A201" s="53">
        <v>8</v>
      </c>
      <c r="B201" s="53">
        <v>302</v>
      </c>
      <c r="C201" s="53">
        <v>140</v>
      </c>
      <c r="D201" s="53">
        <v>4141</v>
      </c>
      <c r="E201" s="53">
        <v>14</v>
      </c>
    </row>
    <row r="202" spans="1:5">
      <c r="A202" s="53">
        <v>4</v>
      </c>
      <c r="B202" s="53">
        <v>85</v>
      </c>
      <c r="C202" s="53">
        <v>70</v>
      </c>
      <c r="D202" s="53">
        <v>1990</v>
      </c>
      <c r="E202" s="53">
        <v>17</v>
      </c>
    </row>
    <row r="203" spans="1:5">
      <c r="A203" s="53">
        <v>5</v>
      </c>
      <c r="B203" s="53">
        <v>121</v>
      </c>
      <c r="C203" s="53">
        <v>67</v>
      </c>
      <c r="D203" s="53">
        <v>2950</v>
      </c>
      <c r="E203" s="53">
        <v>19.899999999999999</v>
      </c>
    </row>
    <row r="204" spans="1:5">
      <c r="A204" s="53">
        <v>8</v>
      </c>
      <c r="B204" s="53">
        <v>318</v>
      </c>
      <c r="C204" s="53">
        <v>150</v>
      </c>
      <c r="D204" s="53">
        <v>4135</v>
      </c>
      <c r="E204" s="53">
        <v>13.5</v>
      </c>
    </row>
    <row r="205" spans="1:5">
      <c r="A205" s="53">
        <v>4</v>
      </c>
      <c r="B205" s="53">
        <v>98</v>
      </c>
      <c r="C205" s="53">
        <v>76</v>
      </c>
      <c r="D205" s="53">
        <v>2144</v>
      </c>
      <c r="E205" s="53">
        <v>14.7</v>
      </c>
    </row>
    <row r="206" spans="1:5">
      <c r="A206" s="53">
        <v>8</v>
      </c>
      <c r="B206" s="53">
        <v>351</v>
      </c>
      <c r="C206" s="53">
        <v>158</v>
      </c>
      <c r="D206" s="53">
        <v>4363</v>
      </c>
      <c r="E206" s="53">
        <v>13</v>
      </c>
    </row>
    <row r="207" spans="1:5">
      <c r="A207" s="53">
        <v>6</v>
      </c>
      <c r="B207" s="53">
        <v>250</v>
      </c>
      <c r="C207" s="53">
        <v>100</v>
      </c>
      <c r="D207" s="53">
        <v>3781</v>
      </c>
      <c r="E207" s="53">
        <v>17</v>
      </c>
    </row>
    <row r="208" spans="1:5">
      <c r="A208" s="53">
        <v>4</v>
      </c>
      <c r="B208" s="53">
        <v>151</v>
      </c>
      <c r="C208" s="53">
        <v>90</v>
      </c>
      <c r="D208" s="53">
        <v>2950</v>
      </c>
      <c r="E208" s="53">
        <v>17.3</v>
      </c>
    </row>
    <row r="209" spans="1:5">
      <c r="A209" s="53">
        <v>4</v>
      </c>
      <c r="B209" s="53">
        <v>98</v>
      </c>
      <c r="C209" s="53">
        <v>66</v>
      </c>
      <c r="D209" s="53">
        <v>1800</v>
      </c>
      <c r="E209" s="53">
        <v>14.4</v>
      </c>
    </row>
    <row r="210" spans="1:5">
      <c r="A210" s="53">
        <v>4</v>
      </c>
      <c r="B210" s="53">
        <v>151</v>
      </c>
      <c r="C210" s="53">
        <v>90</v>
      </c>
      <c r="D210" s="53">
        <v>2670</v>
      </c>
      <c r="E210" s="53">
        <v>16</v>
      </c>
    </row>
    <row r="211" spans="1:5">
      <c r="A211" s="53">
        <v>4</v>
      </c>
      <c r="B211" s="53">
        <v>151</v>
      </c>
      <c r="C211" s="53">
        <v>85</v>
      </c>
      <c r="D211" s="53">
        <v>2855</v>
      </c>
      <c r="E211" s="53">
        <v>17.600000000000001</v>
      </c>
    </row>
    <row r="212" spans="1:5">
      <c r="A212" s="53">
        <v>4</v>
      </c>
      <c r="B212" s="53">
        <v>156</v>
      </c>
      <c r="C212" s="53">
        <v>105</v>
      </c>
      <c r="D212" s="53">
        <v>2800</v>
      </c>
      <c r="E212" s="53">
        <v>14.4</v>
      </c>
    </row>
    <row r="213" spans="1:5">
      <c r="A213" s="53">
        <v>4</v>
      </c>
      <c r="B213" s="53">
        <v>89</v>
      </c>
      <c r="C213" s="53">
        <v>62</v>
      </c>
      <c r="D213" s="53">
        <v>2050</v>
      </c>
      <c r="E213" s="53">
        <v>17.3</v>
      </c>
    </row>
    <row r="214" spans="1:5">
      <c r="A214" s="53">
        <v>6</v>
      </c>
      <c r="B214" s="53">
        <v>200</v>
      </c>
      <c r="C214" s="53">
        <v>85</v>
      </c>
      <c r="D214" s="53">
        <v>2965</v>
      </c>
      <c r="E214" s="53">
        <v>15.8</v>
      </c>
    </row>
    <row r="215" spans="1:5">
      <c r="A215" s="53">
        <v>8</v>
      </c>
      <c r="B215" s="53">
        <v>400</v>
      </c>
      <c r="C215" s="53">
        <v>170</v>
      </c>
      <c r="D215" s="53">
        <v>4746</v>
      </c>
      <c r="E215" s="53">
        <v>12</v>
      </c>
    </row>
    <row r="216" spans="1:5">
      <c r="A216" s="53">
        <v>4</v>
      </c>
      <c r="B216" s="53">
        <v>116</v>
      </c>
      <c r="C216" s="53">
        <v>90</v>
      </c>
      <c r="D216" s="53">
        <v>2123</v>
      </c>
      <c r="E216" s="53">
        <v>14</v>
      </c>
    </row>
    <row r="217" spans="1:5">
      <c r="A217" s="53">
        <v>5</v>
      </c>
      <c r="B217" s="53">
        <v>131</v>
      </c>
      <c r="C217" s="53">
        <v>103</v>
      </c>
      <c r="D217" s="53">
        <v>2830</v>
      </c>
      <c r="E217" s="53">
        <v>15.9</v>
      </c>
    </row>
    <row r="218" spans="1:5">
      <c r="A218" s="53">
        <v>4</v>
      </c>
      <c r="B218" s="53">
        <v>71</v>
      </c>
      <c r="C218" s="53">
        <v>65</v>
      </c>
      <c r="D218" s="53">
        <v>1773</v>
      </c>
      <c r="E218" s="53">
        <v>19</v>
      </c>
    </row>
    <row r="219" spans="1:5">
      <c r="A219" s="53">
        <v>4</v>
      </c>
      <c r="B219" s="53">
        <v>119</v>
      </c>
      <c r="C219" s="53">
        <v>100</v>
      </c>
      <c r="D219" s="53">
        <v>2615</v>
      </c>
      <c r="E219" s="53">
        <v>14.8</v>
      </c>
    </row>
    <row r="220" spans="1:5">
      <c r="A220" s="53">
        <v>8</v>
      </c>
      <c r="B220" s="53">
        <v>350</v>
      </c>
      <c r="C220" s="53">
        <v>145</v>
      </c>
      <c r="D220" s="53">
        <v>4440</v>
      </c>
      <c r="E220" s="53">
        <v>14</v>
      </c>
    </row>
    <row r="221" spans="1:5">
      <c r="A221" s="53">
        <v>4</v>
      </c>
      <c r="B221" s="53">
        <v>105</v>
      </c>
      <c r="C221" s="53">
        <v>63</v>
      </c>
      <c r="D221" s="53">
        <v>2215</v>
      </c>
      <c r="E221" s="53">
        <v>14.9</v>
      </c>
    </row>
    <row r="222" spans="1:5">
      <c r="A222" s="53">
        <v>6</v>
      </c>
      <c r="B222" s="53">
        <v>225</v>
      </c>
      <c r="C222" s="53">
        <v>100</v>
      </c>
      <c r="D222" s="53">
        <v>3651</v>
      </c>
      <c r="E222" s="53">
        <v>17.7</v>
      </c>
    </row>
    <row r="223" spans="1:5">
      <c r="A223" s="53">
        <v>6</v>
      </c>
      <c r="B223" s="53">
        <v>232</v>
      </c>
      <c r="C223" s="53">
        <v>100</v>
      </c>
      <c r="D223" s="53">
        <v>2789</v>
      </c>
      <c r="E223" s="53">
        <v>15</v>
      </c>
    </row>
    <row r="224" spans="1:5">
      <c r="A224" s="53">
        <v>8</v>
      </c>
      <c r="B224" s="53">
        <v>455</v>
      </c>
      <c r="C224" s="53">
        <v>225</v>
      </c>
      <c r="D224" s="53">
        <v>4425</v>
      </c>
      <c r="E224" s="53">
        <v>10</v>
      </c>
    </row>
    <row r="225" spans="1:5">
      <c r="A225" s="53">
        <v>6</v>
      </c>
      <c r="B225" s="53">
        <v>173</v>
      </c>
      <c r="C225" s="53">
        <v>115</v>
      </c>
      <c r="D225" s="53">
        <v>2595</v>
      </c>
      <c r="E225" s="53">
        <v>11.3</v>
      </c>
    </row>
    <row r="226" spans="1:5">
      <c r="A226" s="53">
        <v>4</v>
      </c>
      <c r="B226" s="53">
        <v>130</v>
      </c>
      <c r="C226" s="53">
        <v>102</v>
      </c>
      <c r="D226" s="53">
        <v>3150</v>
      </c>
      <c r="E226" s="53">
        <v>15.7</v>
      </c>
    </row>
    <row r="227" spans="1:5">
      <c r="A227" s="53">
        <v>4</v>
      </c>
      <c r="B227" s="53">
        <v>135</v>
      </c>
      <c r="C227" s="53">
        <v>84</v>
      </c>
      <c r="D227" s="53">
        <v>2525</v>
      </c>
      <c r="E227" s="53">
        <v>16</v>
      </c>
    </row>
    <row r="228" spans="1:5">
      <c r="A228" s="53">
        <v>4</v>
      </c>
      <c r="B228" s="53">
        <v>122</v>
      </c>
      <c r="C228" s="53">
        <v>80</v>
      </c>
      <c r="D228" s="53">
        <v>2451</v>
      </c>
      <c r="E228" s="53">
        <v>16.5</v>
      </c>
    </row>
    <row r="229" spans="1:5">
      <c r="A229" s="53">
        <v>4</v>
      </c>
      <c r="B229" s="53">
        <v>86</v>
      </c>
      <c r="C229" s="53">
        <v>64</v>
      </c>
      <c r="D229" s="53">
        <v>1875</v>
      </c>
      <c r="E229" s="53">
        <v>16.399999999999999</v>
      </c>
    </row>
    <row r="230" spans="1:5">
      <c r="A230" s="53">
        <v>3</v>
      </c>
      <c r="B230" s="53">
        <v>70</v>
      </c>
      <c r="C230" s="53">
        <v>97</v>
      </c>
      <c r="D230" s="53">
        <v>2330</v>
      </c>
      <c r="E230" s="53">
        <v>13.5</v>
      </c>
    </row>
    <row r="231" spans="1:5">
      <c r="A231" s="53">
        <v>4</v>
      </c>
      <c r="B231" s="53">
        <v>89</v>
      </c>
      <c r="C231" s="53">
        <v>62</v>
      </c>
      <c r="D231" s="53">
        <v>1845</v>
      </c>
      <c r="E231" s="53">
        <v>15.3</v>
      </c>
    </row>
  </sheetData>
  <mergeCells count="4">
    <mergeCell ref="H1:L1"/>
    <mergeCell ref="H15:K15"/>
    <mergeCell ref="H26:K26"/>
    <mergeCell ref="H22:K22"/>
  </mergeCells>
  <pageMargins left="0.78740157499999996" right="0.78740157499999996" top="0.984251969" bottom="0.984251969" header="0.4921259845" footer="0.492125984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1"/>
  <sheetViews>
    <sheetView zoomScaleNormal="100" workbookViewId="0">
      <pane ySplit="1" topLeftCell="A2" activePane="bottomLeft" state="frozen"/>
      <selection pane="bottomLeft" activeCell="N22" sqref="N22"/>
    </sheetView>
  </sheetViews>
  <sheetFormatPr baseColWidth="10" defaultColWidth="11.5" defaultRowHeight="12.75"/>
  <cols>
    <col min="1" max="5" width="9.6640625" style="30" customWidth="1"/>
    <col min="6" max="7" width="11.1640625" style="30" customWidth="1"/>
    <col min="8" max="8" width="17.6640625" style="30" customWidth="1"/>
    <col min="9" max="9" width="12.33203125" style="30" customWidth="1"/>
    <col min="10" max="10" width="12.83203125" style="30" customWidth="1"/>
    <col min="11" max="11" width="11.83203125" style="30" customWidth="1"/>
    <col min="12" max="12" width="12" style="30" customWidth="1"/>
    <col min="13" max="16384" width="11.5" style="30"/>
  </cols>
  <sheetData>
    <row r="1" spans="1:12">
      <c r="A1" s="27" t="s">
        <v>14</v>
      </c>
      <c r="B1" s="28" t="s">
        <v>0</v>
      </c>
      <c r="C1" s="28" t="s">
        <v>4</v>
      </c>
      <c r="D1" s="28" t="s">
        <v>1</v>
      </c>
      <c r="E1" s="28" t="s">
        <v>2</v>
      </c>
      <c r="F1" s="29" t="s">
        <v>3</v>
      </c>
      <c r="H1" s="31" t="s">
        <v>38</v>
      </c>
    </row>
    <row r="2" spans="1:12">
      <c r="A2" s="30">
        <v>1</v>
      </c>
      <c r="B2" s="30">
        <v>8</v>
      </c>
      <c r="C2" s="30">
        <v>302</v>
      </c>
      <c r="D2" s="30">
        <v>140</v>
      </c>
      <c r="E2" s="30">
        <v>4638</v>
      </c>
      <c r="F2" s="30">
        <v>16</v>
      </c>
      <c r="H2" s="30">
        <f t="array" ref="H2:L6">MMULT(TRANSPOSE(A2:E231),A2:E231)</f>
        <v>230</v>
      </c>
      <c r="I2" s="30">
        <v>1279</v>
      </c>
      <c r="J2" s="30">
        <v>45968.5</v>
      </c>
      <c r="K2" s="30">
        <v>24582</v>
      </c>
      <c r="L2" s="30">
        <v>695399</v>
      </c>
    </row>
    <row r="3" spans="1:12">
      <c r="A3" s="30">
        <v>1</v>
      </c>
      <c r="B3" s="30">
        <v>4</v>
      </c>
      <c r="C3" s="30">
        <v>79</v>
      </c>
      <c r="D3" s="30">
        <v>67</v>
      </c>
      <c r="E3" s="30">
        <v>2000</v>
      </c>
      <c r="F3" s="30">
        <v>16</v>
      </c>
      <c r="H3" s="30">
        <v>1279</v>
      </c>
      <c r="I3" s="30">
        <v>7799</v>
      </c>
      <c r="J3" s="30">
        <v>295320</v>
      </c>
      <c r="K3" s="30">
        <v>149813</v>
      </c>
      <c r="L3" s="30">
        <v>4172078</v>
      </c>
    </row>
    <row r="4" spans="1:12">
      <c r="A4" s="30">
        <v>1</v>
      </c>
      <c r="B4" s="30">
        <v>4</v>
      </c>
      <c r="C4" s="30">
        <v>98</v>
      </c>
      <c r="D4" s="30">
        <v>68</v>
      </c>
      <c r="E4" s="30">
        <v>2135</v>
      </c>
      <c r="F4" s="30">
        <v>16.600000000000001</v>
      </c>
      <c r="H4" s="30">
        <v>45968.5</v>
      </c>
      <c r="I4" s="30">
        <v>295320</v>
      </c>
      <c r="J4" s="30">
        <v>11724167.25</v>
      </c>
      <c r="K4" s="30">
        <v>5763855</v>
      </c>
      <c r="L4" s="30">
        <v>158092622</v>
      </c>
    </row>
    <row r="5" spans="1:12">
      <c r="A5" s="30">
        <v>1</v>
      </c>
      <c r="B5" s="30">
        <v>4</v>
      </c>
      <c r="C5" s="30">
        <v>116</v>
      </c>
      <c r="D5" s="30">
        <v>81</v>
      </c>
      <c r="E5" s="30">
        <v>2220</v>
      </c>
      <c r="F5" s="30">
        <v>16.899999999999999</v>
      </c>
      <c r="H5" s="30">
        <v>24582</v>
      </c>
      <c r="I5" s="30">
        <v>149813</v>
      </c>
      <c r="J5" s="30">
        <v>5763855</v>
      </c>
      <c r="K5" s="30">
        <v>2974612</v>
      </c>
      <c r="L5" s="30">
        <v>80879078</v>
      </c>
    </row>
    <row r="6" spans="1:12">
      <c r="A6" s="30">
        <v>1</v>
      </c>
      <c r="B6" s="30">
        <v>4</v>
      </c>
      <c r="C6" s="30">
        <v>120</v>
      </c>
      <c r="D6" s="30">
        <v>97</v>
      </c>
      <c r="E6" s="30">
        <v>2489</v>
      </c>
      <c r="F6" s="30">
        <v>15</v>
      </c>
      <c r="H6" s="30">
        <v>695399</v>
      </c>
      <c r="I6" s="30">
        <v>4172078</v>
      </c>
      <c r="J6" s="30">
        <v>158092622</v>
      </c>
      <c r="K6" s="30">
        <v>80879078</v>
      </c>
      <c r="L6" s="30">
        <v>2269457141</v>
      </c>
    </row>
    <row r="7" spans="1:12">
      <c r="A7" s="30">
        <v>1</v>
      </c>
      <c r="B7" s="30">
        <v>8</v>
      </c>
      <c r="C7" s="30">
        <v>302</v>
      </c>
      <c r="D7" s="30">
        <v>140</v>
      </c>
      <c r="E7" s="30">
        <v>4294</v>
      </c>
      <c r="F7" s="30">
        <v>16</v>
      </c>
    </row>
    <row r="8" spans="1:12">
      <c r="A8" s="30">
        <v>1</v>
      </c>
      <c r="B8" s="30">
        <v>4</v>
      </c>
      <c r="C8" s="30">
        <v>120</v>
      </c>
      <c r="D8" s="30">
        <v>79</v>
      </c>
      <c r="E8" s="30">
        <v>2625</v>
      </c>
      <c r="F8" s="30">
        <v>18.600000000000001</v>
      </c>
      <c r="H8" s="32" t="s">
        <v>39</v>
      </c>
    </row>
    <row r="9" spans="1:12">
      <c r="A9" s="30">
        <v>1</v>
      </c>
      <c r="B9" s="30">
        <v>4</v>
      </c>
      <c r="C9" s="30">
        <v>120</v>
      </c>
      <c r="D9" s="30">
        <v>88</v>
      </c>
      <c r="E9" s="30">
        <v>2957</v>
      </c>
      <c r="F9" s="30">
        <v>17</v>
      </c>
      <c r="H9" s="30">
        <f t="array" ref="H9:L13">MINVERSE(H2:L6)</f>
        <v>0.20857891461973083</v>
      </c>
      <c r="I9" s="30">
        <v>-3.41468260205584E-2</v>
      </c>
      <c r="J9" s="30">
        <v>1.0647036396176854E-3</v>
      </c>
      <c r="K9" s="30">
        <v>-6.2612033236788341E-4</v>
      </c>
      <c r="L9" s="30">
        <v>-5.2992453440028164E-5</v>
      </c>
    </row>
    <row r="10" spans="1:12">
      <c r="A10" s="30">
        <v>1</v>
      </c>
      <c r="B10" s="30">
        <v>6</v>
      </c>
      <c r="C10" s="30">
        <v>258</v>
      </c>
      <c r="D10" s="30">
        <v>95</v>
      </c>
      <c r="E10" s="30">
        <v>3193</v>
      </c>
      <c r="F10" s="30">
        <v>17.8</v>
      </c>
      <c r="H10" s="30">
        <v>-3.4146826020558768E-2</v>
      </c>
      <c r="I10" s="30">
        <v>1.5875746807289738E-2</v>
      </c>
      <c r="J10" s="30">
        <v>-2.3464258006625614E-4</v>
      </c>
      <c r="K10" s="30">
        <v>6.1568248471282819E-5</v>
      </c>
      <c r="L10" s="30">
        <v>-4.5709203262306106E-6</v>
      </c>
    </row>
    <row r="11" spans="1:12">
      <c r="A11" s="30">
        <v>1</v>
      </c>
      <c r="B11" s="30">
        <v>4</v>
      </c>
      <c r="C11" s="30">
        <v>121</v>
      </c>
      <c r="D11" s="30">
        <v>80</v>
      </c>
      <c r="E11" s="30">
        <v>2670</v>
      </c>
      <c r="F11" s="30">
        <v>15</v>
      </c>
      <c r="H11" s="30">
        <v>1.0647036396176893E-3</v>
      </c>
      <c r="I11" s="30">
        <v>-2.3464258006625568E-4</v>
      </c>
      <c r="J11" s="30">
        <v>7.679906391246235E-6</v>
      </c>
      <c r="K11" s="30">
        <v>-5.6158983419204712E-6</v>
      </c>
      <c r="L11" s="30">
        <v>-2.2973536216221327E-7</v>
      </c>
    </row>
    <row r="12" spans="1:12">
      <c r="A12" s="30">
        <v>1</v>
      </c>
      <c r="B12" s="30">
        <v>4</v>
      </c>
      <c r="C12" s="30">
        <v>85</v>
      </c>
      <c r="D12" s="30">
        <v>70</v>
      </c>
      <c r="E12" s="30">
        <v>1945</v>
      </c>
      <c r="F12" s="30">
        <v>16.8</v>
      </c>
      <c r="H12" s="30">
        <v>-6.2612033236788384E-4</v>
      </c>
      <c r="I12" s="30">
        <v>6.1568248471285787E-5</v>
      </c>
      <c r="J12" s="30">
        <v>-5.6158983419204746E-6</v>
      </c>
      <c r="K12" s="30">
        <v>1.6625432182626252E-5</v>
      </c>
      <c r="L12" s="30">
        <v>-1.2262034361986202E-7</v>
      </c>
    </row>
    <row r="13" spans="1:12">
      <c r="A13" s="30">
        <v>1</v>
      </c>
      <c r="B13" s="30">
        <v>6</v>
      </c>
      <c r="C13" s="30">
        <v>200</v>
      </c>
      <c r="D13" s="30">
        <v>88</v>
      </c>
      <c r="E13" s="30">
        <v>3060</v>
      </c>
      <c r="F13" s="30">
        <v>17.100000000000001</v>
      </c>
      <c r="H13" s="30">
        <v>-5.2992453440027751E-5</v>
      </c>
      <c r="I13" s="30">
        <v>-4.5709203262308597E-6</v>
      </c>
      <c r="J13" s="30">
        <v>-2.2973536216221113E-7</v>
      </c>
      <c r="K13" s="30">
        <v>-1.2262034361985683E-7</v>
      </c>
      <c r="L13" s="30">
        <v>4.5454932593910218E-8</v>
      </c>
    </row>
    <row r="14" spans="1:12">
      <c r="A14" s="30">
        <v>1</v>
      </c>
      <c r="B14" s="30">
        <v>6</v>
      </c>
      <c r="C14" s="30">
        <v>171</v>
      </c>
      <c r="D14" s="30">
        <v>97</v>
      </c>
      <c r="E14" s="30">
        <v>2984</v>
      </c>
      <c r="F14" s="30">
        <v>14.5</v>
      </c>
    </row>
    <row r="15" spans="1:12">
      <c r="A15" s="30">
        <v>1</v>
      </c>
      <c r="B15" s="30">
        <v>4</v>
      </c>
      <c r="C15" s="30">
        <v>116</v>
      </c>
      <c r="D15" s="30">
        <v>75</v>
      </c>
      <c r="E15" s="30">
        <v>2158</v>
      </c>
      <c r="F15" s="30">
        <v>15.5</v>
      </c>
      <c r="H15" s="33" t="s">
        <v>40</v>
      </c>
      <c r="L15" s="34" t="s">
        <v>41</v>
      </c>
    </row>
    <row r="16" spans="1:12">
      <c r="A16" s="30">
        <v>1</v>
      </c>
      <c r="B16" s="30">
        <v>6</v>
      </c>
      <c r="C16" s="30">
        <v>173</v>
      </c>
      <c r="D16" s="30">
        <v>110</v>
      </c>
      <c r="E16" s="30">
        <v>2725</v>
      </c>
      <c r="F16" s="30">
        <v>12.6</v>
      </c>
      <c r="H16" s="30">
        <f t="array" ref="H16:H20">MMULT(TRANSPOSE(A2:E231),F2:F231)</f>
        <v>3523.0000000000014</v>
      </c>
      <c r="K16" s="27" t="s">
        <v>14</v>
      </c>
      <c r="L16" s="30">
        <f t="array" ref="L16:L20">MMULT(H9:L13,H16:H20)</f>
        <v>17.446393871987993</v>
      </c>
    </row>
    <row r="17" spans="1:12">
      <c r="A17" s="30">
        <v>1</v>
      </c>
      <c r="B17" s="30">
        <v>6</v>
      </c>
      <c r="C17" s="30">
        <v>200</v>
      </c>
      <c r="D17" s="30">
        <v>95</v>
      </c>
      <c r="E17" s="30">
        <v>3155</v>
      </c>
      <c r="F17" s="30">
        <v>18.2</v>
      </c>
      <c r="H17" s="30">
        <v>19060.7</v>
      </c>
      <c r="K17" s="70" t="s">
        <v>0</v>
      </c>
      <c r="L17" s="70">
        <v>-0.21436857115580921</v>
      </c>
    </row>
    <row r="18" spans="1:12">
      <c r="A18" s="30">
        <v>1</v>
      </c>
      <c r="B18" s="30">
        <v>4</v>
      </c>
      <c r="C18" s="30">
        <v>97</v>
      </c>
      <c r="D18" s="30">
        <v>78</v>
      </c>
      <c r="E18" s="30">
        <v>1940</v>
      </c>
      <c r="F18" s="30">
        <v>14.5</v>
      </c>
      <c r="H18" s="30">
        <v>669064.59999999974</v>
      </c>
      <c r="K18" s="70" t="s">
        <v>4</v>
      </c>
      <c r="L18" s="70">
        <v>-5.5015944780256731E-3</v>
      </c>
    </row>
    <row r="19" spans="1:12">
      <c r="A19" s="30">
        <v>1</v>
      </c>
      <c r="B19" s="30">
        <v>6</v>
      </c>
      <c r="C19" s="30">
        <v>250</v>
      </c>
      <c r="D19" s="30">
        <v>100</v>
      </c>
      <c r="E19" s="30">
        <v>3329</v>
      </c>
      <c r="F19" s="30">
        <v>15.5</v>
      </c>
      <c r="H19" s="30">
        <v>360418.8000000001</v>
      </c>
      <c r="K19" s="30" t="s">
        <v>1</v>
      </c>
      <c r="L19" s="30">
        <v>-7.7640355780102865E-2</v>
      </c>
    </row>
    <row r="20" spans="1:12">
      <c r="A20" s="30">
        <v>1</v>
      </c>
      <c r="B20" s="30">
        <v>4</v>
      </c>
      <c r="C20" s="30">
        <v>122</v>
      </c>
      <c r="D20" s="30">
        <v>86</v>
      </c>
      <c r="E20" s="30">
        <v>2395</v>
      </c>
      <c r="F20" s="30">
        <v>16</v>
      </c>
      <c r="H20" s="30">
        <v>10439310.800000001</v>
      </c>
      <c r="K20" s="30" t="s">
        <v>2</v>
      </c>
      <c r="L20" s="30">
        <v>2.7983389155012417E-3</v>
      </c>
    </row>
    <row r="21" spans="1:12">
      <c r="A21" s="30">
        <v>1</v>
      </c>
      <c r="B21" s="30">
        <v>8</v>
      </c>
      <c r="C21" s="30">
        <v>302</v>
      </c>
      <c r="D21" s="30">
        <v>130</v>
      </c>
      <c r="E21" s="30">
        <v>3870</v>
      </c>
      <c r="F21" s="30">
        <v>15</v>
      </c>
    </row>
    <row r="22" spans="1:12">
      <c r="A22" s="30">
        <v>1</v>
      </c>
      <c r="B22" s="30">
        <v>8</v>
      </c>
      <c r="C22" s="30">
        <v>260</v>
      </c>
      <c r="D22" s="30">
        <v>90</v>
      </c>
      <c r="E22" s="30">
        <v>3420</v>
      </c>
      <c r="F22" s="30">
        <v>22.2</v>
      </c>
      <c r="H22" s="30" t="s">
        <v>70</v>
      </c>
    </row>
    <row r="23" spans="1:12">
      <c r="A23" s="30">
        <v>1</v>
      </c>
      <c r="B23" s="30">
        <v>8</v>
      </c>
      <c r="C23" s="30">
        <v>318</v>
      </c>
      <c r="D23" s="30">
        <v>150</v>
      </c>
      <c r="E23" s="30">
        <v>3755</v>
      </c>
      <c r="F23" s="30">
        <v>14</v>
      </c>
      <c r="H23" s="30">
        <f>'Questions 2 à 7'!K24^2</f>
        <v>2.8204698720156243</v>
      </c>
    </row>
    <row r="24" spans="1:12">
      <c r="A24" s="30">
        <v>1</v>
      </c>
      <c r="B24" s="30">
        <v>4</v>
      </c>
      <c r="C24" s="30">
        <v>97</v>
      </c>
      <c r="D24" s="30">
        <v>75</v>
      </c>
      <c r="E24" s="30">
        <v>2265</v>
      </c>
      <c r="F24" s="30">
        <v>18.2</v>
      </c>
    </row>
    <row r="25" spans="1:12">
      <c r="A25" s="30">
        <v>1</v>
      </c>
      <c r="B25" s="30">
        <v>4</v>
      </c>
      <c r="C25" s="30">
        <v>122</v>
      </c>
      <c r="D25" s="30">
        <v>85</v>
      </c>
      <c r="E25" s="30">
        <v>2310</v>
      </c>
      <c r="F25" s="30">
        <v>18.5</v>
      </c>
      <c r="H25" s="137" t="s">
        <v>73</v>
      </c>
      <c r="I25" s="137"/>
      <c r="J25" s="137"/>
      <c r="K25" s="137"/>
      <c r="L25" s="137"/>
    </row>
    <row r="26" spans="1:12">
      <c r="A26" s="30">
        <v>1</v>
      </c>
      <c r="B26" s="30">
        <v>4</v>
      </c>
      <c r="C26" s="30">
        <v>116</v>
      </c>
      <c r="D26" s="30">
        <v>75</v>
      </c>
      <c r="E26" s="30">
        <v>2246</v>
      </c>
      <c r="F26" s="30">
        <v>14</v>
      </c>
      <c r="H26" s="30">
        <f t="shared" ref="H26:L30" si="0">$H$23*H9</f>
        <v>0.58829054462267005</v>
      </c>
      <c r="I26" s="30">
        <f t="shared" si="0"/>
        <v>-9.6310094015944134E-2</v>
      </c>
      <c r="J26" s="30">
        <f t="shared" si="0"/>
        <v>3.0029645381670625E-3</v>
      </c>
      <c r="K26" s="30">
        <f t="shared" si="0"/>
        <v>-1.7659535337000243E-3</v>
      </c>
      <c r="L26" s="30">
        <f t="shared" si="0"/>
        <v>-1.4946361837179018E-4</v>
      </c>
    </row>
    <row r="27" spans="1:12">
      <c r="A27" s="30">
        <v>1</v>
      </c>
      <c r="B27" s="30">
        <v>4</v>
      </c>
      <c r="C27" s="30">
        <v>110</v>
      </c>
      <c r="D27" s="30">
        <v>87</v>
      </c>
      <c r="E27" s="30">
        <v>2672</v>
      </c>
      <c r="F27" s="30">
        <v>17.5</v>
      </c>
      <c r="H27" s="30">
        <f t="shared" si="0"/>
        <v>-9.6310094015945175E-2</v>
      </c>
      <c r="I27" s="70">
        <f t="shared" si="0"/>
        <v>4.4777065565708943E-2</v>
      </c>
      <c r="J27" s="70">
        <f t="shared" si="0"/>
        <v>-6.6180232776888936E-4</v>
      </c>
      <c r="K27" s="30">
        <f t="shared" si="0"/>
        <v>1.7365138988602522E-4</v>
      </c>
      <c r="L27" s="30">
        <f t="shared" si="0"/>
        <v>-1.2892143067517266E-5</v>
      </c>
    </row>
    <row r="28" spans="1:12">
      <c r="A28" s="30">
        <v>1</v>
      </c>
      <c r="B28" s="30">
        <v>6</v>
      </c>
      <c r="C28" s="30">
        <v>250</v>
      </c>
      <c r="D28" s="30">
        <v>100</v>
      </c>
      <c r="E28" s="30">
        <v>3278</v>
      </c>
      <c r="F28" s="30">
        <v>18</v>
      </c>
      <c r="H28" s="30">
        <f t="shared" si="0"/>
        <v>3.0029645381670733E-3</v>
      </c>
      <c r="I28" s="70">
        <f t="shared" si="0"/>
        <v>-6.6180232776888806E-4</v>
      </c>
      <c r="J28" s="70">
        <f t="shared" si="0"/>
        <v>2.1660944596410242E-5</v>
      </c>
      <c r="K28" s="30">
        <f t="shared" si="0"/>
        <v>-1.5839472077689187E-5</v>
      </c>
      <c r="L28" s="30">
        <f t="shared" si="0"/>
        <v>-6.479616675151207E-7</v>
      </c>
    </row>
    <row r="29" spans="1:12">
      <c r="A29" s="30">
        <v>1</v>
      </c>
      <c r="B29" s="30">
        <v>4</v>
      </c>
      <c r="C29" s="30">
        <v>140</v>
      </c>
      <c r="D29" s="30">
        <v>92</v>
      </c>
      <c r="E29" s="30">
        <v>2572</v>
      </c>
      <c r="F29" s="30">
        <v>14.9</v>
      </c>
      <c r="H29" s="30">
        <f t="shared" si="0"/>
        <v>-1.7659535337000254E-3</v>
      </c>
      <c r="I29" s="30">
        <f t="shared" si="0"/>
        <v>1.7365138988603357E-4</v>
      </c>
      <c r="J29" s="30">
        <f t="shared" si="0"/>
        <v>-1.5839472077689198E-5</v>
      </c>
      <c r="K29" s="30">
        <f t="shared" si="0"/>
        <v>4.6891530580336308E-5</v>
      </c>
      <c r="L29" s="30">
        <f t="shared" si="0"/>
        <v>-3.4584698487602409E-7</v>
      </c>
    </row>
    <row r="30" spans="1:12">
      <c r="A30" s="30">
        <v>1</v>
      </c>
      <c r="B30" s="30">
        <v>8</v>
      </c>
      <c r="C30" s="30">
        <v>318</v>
      </c>
      <c r="D30" s="30">
        <v>145</v>
      </c>
      <c r="E30" s="30">
        <v>4140</v>
      </c>
      <c r="F30" s="30">
        <v>13.7</v>
      </c>
      <c r="H30" s="30">
        <f t="shared" si="0"/>
        <v>-1.4946361837178901E-4</v>
      </c>
      <c r="I30" s="30">
        <f t="shared" si="0"/>
        <v>-1.2892143067517968E-5</v>
      </c>
      <c r="J30" s="30">
        <f t="shared" si="0"/>
        <v>-6.4796166751511467E-7</v>
      </c>
      <c r="K30" s="30">
        <f t="shared" si="0"/>
        <v>-3.4584698487600948E-7</v>
      </c>
      <c r="L30" s="30">
        <f t="shared" si="0"/>
        <v>1.2820426791562479E-7</v>
      </c>
    </row>
    <row r="31" spans="1:12">
      <c r="A31" s="30">
        <v>1</v>
      </c>
      <c r="B31" s="30">
        <v>8</v>
      </c>
      <c r="C31" s="30">
        <v>351</v>
      </c>
      <c r="D31" s="30">
        <v>138</v>
      </c>
      <c r="E31" s="30">
        <v>3955</v>
      </c>
      <c r="F31" s="30">
        <v>13.2</v>
      </c>
    </row>
    <row r="32" spans="1:12">
      <c r="A32" s="30">
        <v>1</v>
      </c>
      <c r="B32" s="30">
        <v>8</v>
      </c>
      <c r="C32" s="30">
        <v>400</v>
      </c>
      <c r="D32" s="30">
        <v>150</v>
      </c>
      <c r="E32" s="30">
        <v>4997</v>
      </c>
      <c r="F32" s="30">
        <v>14</v>
      </c>
      <c r="I32" s="30" t="s">
        <v>71</v>
      </c>
    </row>
    <row r="33" spans="1:14">
      <c r="A33" s="30">
        <v>1</v>
      </c>
      <c r="B33" s="30">
        <v>8</v>
      </c>
      <c r="C33" s="30">
        <v>383</v>
      </c>
      <c r="D33" s="30">
        <v>170</v>
      </c>
      <c r="E33" s="30">
        <v>3563</v>
      </c>
      <c r="F33" s="30">
        <v>10</v>
      </c>
      <c r="I33" s="70" t="s">
        <v>0</v>
      </c>
      <c r="J33" s="70" t="s">
        <v>4</v>
      </c>
    </row>
    <row r="34" spans="1:14">
      <c r="A34" s="30">
        <v>1</v>
      </c>
      <c r="B34" s="30">
        <v>4</v>
      </c>
      <c r="C34" s="30">
        <v>91</v>
      </c>
      <c r="D34" s="30">
        <v>70</v>
      </c>
      <c r="E34" s="30">
        <v>1955</v>
      </c>
      <c r="F34" s="30">
        <v>20.5</v>
      </c>
      <c r="H34" s="70" t="s">
        <v>0</v>
      </c>
      <c r="I34" s="30">
        <f>I27</f>
        <v>4.4777065565708943E-2</v>
      </c>
      <c r="J34" s="30">
        <f>J27</f>
        <v>-6.6180232776888936E-4</v>
      </c>
    </row>
    <row r="35" spans="1:14">
      <c r="A35" s="30">
        <v>1</v>
      </c>
      <c r="B35" s="30">
        <v>6</v>
      </c>
      <c r="C35" s="30">
        <v>225</v>
      </c>
      <c r="D35" s="30">
        <v>110</v>
      </c>
      <c r="E35" s="30">
        <v>3620</v>
      </c>
      <c r="F35" s="30">
        <v>18.7</v>
      </c>
      <c r="H35" s="70" t="s">
        <v>4</v>
      </c>
      <c r="I35" s="30">
        <f>I28</f>
        <v>-6.6180232776888806E-4</v>
      </c>
      <c r="J35" s="30">
        <f>J28</f>
        <v>2.1660944596410242E-5</v>
      </c>
      <c r="M35" s="133" t="s">
        <v>56</v>
      </c>
      <c r="N35" s="134">
        <f t="array" ref="N35">(1/2)*MMULT(TRANSPOSE(L17:L18),MMULT(I39:J40,L17:L18))</f>
        <v>3.6768987810736804</v>
      </c>
    </row>
    <row r="36" spans="1:14">
      <c r="A36" s="30">
        <v>1</v>
      </c>
      <c r="B36" s="30">
        <v>4</v>
      </c>
      <c r="C36" s="30">
        <v>91</v>
      </c>
      <c r="D36" s="30">
        <v>68</v>
      </c>
      <c r="E36" s="30">
        <v>1970</v>
      </c>
      <c r="F36" s="30">
        <v>17.600000000000001</v>
      </c>
      <c r="M36" s="48" t="s">
        <v>76</v>
      </c>
      <c r="N36" s="49">
        <v>2</v>
      </c>
    </row>
    <row r="37" spans="1:14">
      <c r="A37" s="30">
        <v>1</v>
      </c>
      <c r="B37" s="30">
        <v>4</v>
      </c>
      <c r="C37" s="30">
        <v>111</v>
      </c>
      <c r="D37" s="30">
        <v>80</v>
      </c>
      <c r="E37" s="30">
        <v>2155</v>
      </c>
      <c r="F37" s="30">
        <v>14.8</v>
      </c>
      <c r="I37" s="30" t="s">
        <v>72</v>
      </c>
      <c r="M37" s="48" t="s">
        <v>97</v>
      </c>
      <c r="N37" s="49">
        <v>225</v>
      </c>
    </row>
    <row r="38" spans="1:14">
      <c r="A38" s="30">
        <v>1</v>
      </c>
      <c r="B38" s="30">
        <v>4</v>
      </c>
      <c r="C38" s="30">
        <v>140</v>
      </c>
      <c r="D38" s="30">
        <v>86</v>
      </c>
      <c r="E38" s="30">
        <v>2790</v>
      </c>
      <c r="F38" s="30">
        <v>15.6</v>
      </c>
      <c r="I38" s="70" t="s">
        <v>0</v>
      </c>
      <c r="J38" s="70" t="s">
        <v>4</v>
      </c>
      <c r="M38" s="135" t="s">
        <v>15</v>
      </c>
      <c r="N38" s="136">
        <f>_xlfn.F.DIST.RT(N35,N36,N37)</f>
        <v>2.6833888324130695E-2</v>
      </c>
    </row>
    <row r="39" spans="1:14">
      <c r="A39" s="30">
        <v>1</v>
      </c>
      <c r="B39" s="30">
        <v>4</v>
      </c>
      <c r="C39" s="30">
        <v>98</v>
      </c>
      <c r="D39" s="30">
        <v>68</v>
      </c>
      <c r="E39" s="30">
        <v>2155</v>
      </c>
      <c r="F39" s="30">
        <v>16.5</v>
      </c>
      <c r="H39" s="70" t="s">
        <v>0</v>
      </c>
      <c r="I39" s="30">
        <f t="array" ref="I39:J40">MINVERSE(I34:J35)</f>
        <v>40.72132631173249</v>
      </c>
      <c r="J39" s="30">
        <v>1244.1501995904316</v>
      </c>
    </row>
    <row r="40" spans="1:14">
      <c r="A40" s="30">
        <v>1</v>
      </c>
      <c r="B40" s="30">
        <v>4</v>
      </c>
      <c r="C40" s="30">
        <v>98</v>
      </c>
      <c r="D40" s="30">
        <v>70</v>
      </c>
      <c r="E40" s="30">
        <v>2120</v>
      </c>
      <c r="F40" s="30">
        <v>15.5</v>
      </c>
      <c r="H40" s="70" t="s">
        <v>4</v>
      </c>
      <c r="I40" s="30">
        <v>1244.1501995904289</v>
      </c>
      <c r="J40" s="30">
        <v>84178.300261441691</v>
      </c>
    </row>
    <row r="41" spans="1:14">
      <c r="A41" s="30">
        <v>1</v>
      </c>
      <c r="B41" s="30">
        <v>4</v>
      </c>
      <c r="C41" s="30">
        <v>85</v>
      </c>
      <c r="D41" s="30">
        <v>70</v>
      </c>
      <c r="E41" s="30">
        <v>2070</v>
      </c>
      <c r="F41" s="30">
        <v>18.600000000000001</v>
      </c>
    </row>
    <row r="42" spans="1:14">
      <c r="A42" s="30">
        <v>1</v>
      </c>
      <c r="B42" s="30">
        <v>4</v>
      </c>
      <c r="C42" s="30">
        <v>97</v>
      </c>
      <c r="D42" s="30">
        <v>78</v>
      </c>
      <c r="E42" s="30">
        <v>2300</v>
      </c>
      <c r="F42" s="30">
        <v>14.5</v>
      </c>
    </row>
    <row r="43" spans="1:14">
      <c r="A43" s="30">
        <v>1</v>
      </c>
      <c r="B43" s="30">
        <v>8</v>
      </c>
      <c r="C43" s="30">
        <v>350</v>
      </c>
      <c r="D43" s="30">
        <v>180</v>
      </c>
      <c r="E43" s="30">
        <v>4499</v>
      </c>
      <c r="F43" s="30">
        <v>12.5</v>
      </c>
    </row>
    <row r="44" spans="1:14">
      <c r="A44" s="30">
        <v>1</v>
      </c>
      <c r="B44" s="30">
        <v>4</v>
      </c>
      <c r="C44" s="30">
        <v>140</v>
      </c>
      <c r="D44" s="30">
        <v>88</v>
      </c>
      <c r="E44" s="30">
        <v>2890</v>
      </c>
      <c r="F44" s="30">
        <v>17.3</v>
      </c>
    </row>
    <row r="45" spans="1:14">
      <c r="A45" s="30">
        <v>1</v>
      </c>
      <c r="B45" s="30">
        <v>8</v>
      </c>
      <c r="C45" s="30">
        <v>400</v>
      </c>
      <c r="D45" s="30">
        <v>190</v>
      </c>
      <c r="E45" s="30">
        <v>4422</v>
      </c>
      <c r="F45" s="30">
        <v>12.5</v>
      </c>
    </row>
    <row r="46" spans="1:14">
      <c r="A46" s="30">
        <v>1</v>
      </c>
      <c r="B46" s="30">
        <v>6</v>
      </c>
      <c r="C46" s="30">
        <v>258</v>
      </c>
      <c r="D46" s="30">
        <v>110</v>
      </c>
      <c r="E46" s="30">
        <v>3730</v>
      </c>
      <c r="F46" s="30">
        <v>19</v>
      </c>
    </row>
    <row r="47" spans="1:14">
      <c r="A47" s="30">
        <v>1</v>
      </c>
      <c r="B47" s="30">
        <v>6</v>
      </c>
      <c r="C47" s="30">
        <v>146</v>
      </c>
      <c r="D47" s="30">
        <v>97</v>
      </c>
      <c r="E47" s="30">
        <v>2815</v>
      </c>
      <c r="F47" s="30">
        <v>14.5</v>
      </c>
    </row>
    <row r="48" spans="1:14">
      <c r="A48" s="30">
        <v>1</v>
      </c>
      <c r="B48" s="30">
        <v>8</v>
      </c>
      <c r="C48" s="30">
        <v>351</v>
      </c>
      <c r="D48" s="30">
        <v>142</v>
      </c>
      <c r="E48" s="30">
        <v>4054</v>
      </c>
      <c r="F48" s="30">
        <v>14.3</v>
      </c>
    </row>
    <row r="49" spans="1:6">
      <c r="A49" s="30">
        <v>1</v>
      </c>
      <c r="B49" s="30">
        <v>4</v>
      </c>
      <c r="C49" s="30">
        <v>112</v>
      </c>
      <c r="D49" s="30">
        <v>88</v>
      </c>
      <c r="E49" s="30">
        <v>2640</v>
      </c>
      <c r="F49" s="30">
        <v>18.600000000000001</v>
      </c>
    </row>
    <row r="50" spans="1:6">
      <c r="A50" s="30">
        <v>1</v>
      </c>
      <c r="B50" s="30">
        <v>4</v>
      </c>
      <c r="C50" s="30">
        <v>98</v>
      </c>
      <c r="D50" s="30">
        <v>60</v>
      </c>
      <c r="E50" s="30">
        <v>2164</v>
      </c>
      <c r="F50" s="30">
        <v>22.1</v>
      </c>
    </row>
    <row r="51" spans="1:6">
      <c r="A51" s="30">
        <v>1</v>
      </c>
      <c r="B51" s="30">
        <v>4</v>
      </c>
      <c r="C51" s="30">
        <v>119</v>
      </c>
      <c r="D51" s="30">
        <v>92</v>
      </c>
      <c r="E51" s="30">
        <v>2434</v>
      </c>
      <c r="F51" s="30">
        <v>15</v>
      </c>
    </row>
    <row r="52" spans="1:6">
      <c r="A52" s="30">
        <v>1</v>
      </c>
      <c r="B52" s="30">
        <v>4</v>
      </c>
      <c r="C52" s="30">
        <v>122</v>
      </c>
      <c r="D52" s="30">
        <v>88</v>
      </c>
      <c r="E52" s="30">
        <v>2500</v>
      </c>
      <c r="F52" s="30">
        <v>15.1</v>
      </c>
    </row>
    <row r="53" spans="1:6">
      <c r="A53" s="30">
        <v>1</v>
      </c>
      <c r="B53" s="30">
        <v>6</v>
      </c>
      <c r="C53" s="30">
        <v>250</v>
      </c>
      <c r="D53" s="30">
        <v>105</v>
      </c>
      <c r="E53" s="30">
        <v>3353</v>
      </c>
      <c r="F53" s="30">
        <v>14.5</v>
      </c>
    </row>
    <row r="54" spans="1:6">
      <c r="A54" s="30">
        <v>1</v>
      </c>
      <c r="B54" s="30">
        <v>8</v>
      </c>
      <c r="C54" s="30">
        <v>318</v>
      </c>
      <c r="D54" s="30">
        <v>150</v>
      </c>
      <c r="E54" s="30">
        <v>3399</v>
      </c>
      <c r="F54" s="30">
        <v>11</v>
      </c>
    </row>
    <row r="55" spans="1:6">
      <c r="A55" s="30">
        <v>1</v>
      </c>
      <c r="B55" s="30">
        <v>8</v>
      </c>
      <c r="C55" s="30">
        <v>351</v>
      </c>
      <c r="D55" s="30">
        <v>153</v>
      </c>
      <c r="E55" s="30">
        <v>4129</v>
      </c>
      <c r="F55" s="30">
        <v>13</v>
      </c>
    </row>
    <row r="56" spans="1:6">
      <c r="A56" s="30">
        <v>1</v>
      </c>
      <c r="B56" s="30">
        <v>6</v>
      </c>
      <c r="C56" s="30">
        <v>232</v>
      </c>
      <c r="D56" s="30">
        <v>100</v>
      </c>
      <c r="E56" s="30">
        <v>2901</v>
      </c>
      <c r="F56" s="30">
        <v>16</v>
      </c>
    </row>
    <row r="57" spans="1:6">
      <c r="A57" s="30">
        <v>1</v>
      </c>
      <c r="B57" s="30">
        <v>8</v>
      </c>
      <c r="C57" s="30">
        <v>351</v>
      </c>
      <c r="D57" s="30">
        <v>148</v>
      </c>
      <c r="E57" s="30">
        <v>4657</v>
      </c>
      <c r="F57" s="30">
        <v>13.5</v>
      </c>
    </row>
    <row r="58" spans="1:6">
      <c r="A58" s="30">
        <v>1</v>
      </c>
      <c r="B58" s="30">
        <v>8</v>
      </c>
      <c r="C58" s="30">
        <v>350</v>
      </c>
      <c r="D58" s="30">
        <v>165</v>
      </c>
      <c r="E58" s="30">
        <v>4209</v>
      </c>
      <c r="F58" s="30">
        <v>12</v>
      </c>
    </row>
    <row r="59" spans="1:6">
      <c r="A59" s="30">
        <v>1</v>
      </c>
      <c r="B59" s="30">
        <v>6</v>
      </c>
      <c r="C59" s="30">
        <v>225</v>
      </c>
      <c r="D59" s="30">
        <v>100</v>
      </c>
      <c r="E59" s="30">
        <v>3630</v>
      </c>
      <c r="F59" s="30">
        <v>17.7</v>
      </c>
    </row>
    <row r="60" spans="1:6">
      <c r="A60" s="30">
        <v>1</v>
      </c>
      <c r="B60" s="30">
        <v>8</v>
      </c>
      <c r="C60" s="30">
        <v>305</v>
      </c>
      <c r="D60" s="30">
        <v>130</v>
      </c>
      <c r="E60" s="30">
        <v>3840</v>
      </c>
      <c r="F60" s="30">
        <v>15.4</v>
      </c>
    </row>
    <row r="61" spans="1:6">
      <c r="A61" s="30">
        <v>1</v>
      </c>
      <c r="B61" s="30">
        <v>4</v>
      </c>
      <c r="C61" s="30">
        <v>113</v>
      </c>
      <c r="D61" s="30">
        <v>95</v>
      </c>
      <c r="E61" s="30">
        <v>2228</v>
      </c>
      <c r="F61" s="30">
        <v>14</v>
      </c>
    </row>
    <row r="62" spans="1:6">
      <c r="A62" s="30">
        <v>1</v>
      </c>
      <c r="B62" s="30">
        <v>4</v>
      </c>
      <c r="C62" s="30">
        <v>97</v>
      </c>
      <c r="D62" s="30">
        <v>88</v>
      </c>
      <c r="E62" s="30">
        <v>2130</v>
      </c>
      <c r="F62" s="30">
        <v>14.5</v>
      </c>
    </row>
    <row r="63" spans="1:6">
      <c r="A63" s="30">
        <v>1</v>
      </c>
      <c r="B63" s="30">
        <v>4</v>
      </c>
      <c r="C63" s="30">
        <v>85</v>
      </c>
      <c r="D63" s="30">
        <v>65</v>
      </c>
      <c r="E63" s="30">
        <v>1975</v>
      </c>
      <c r="F63" s="30">
        <v>19.399999999999999</v>
      </c>
    </row>
    <row r="64" spans="1:6">
      <c r="A64" s="30">
        <v>1</v>
      </c>
      <c r="B64" s="30">
        <v>8</v>
      </c>
      <c r="C64" s="30">
        <v>429</v>
      </c>
      <c r="D64" s="30">
        <v>208</v>
      </c>
      <c r="E64" s="30">
        <v>4633</v>
      </c>
      <c r="F64" s="30">
        <v>11</v>
      </c>
    </row>
    <row r="65" spans="1:6">
      <c r="A65" s="30">
        <v>1</v>
      </c>
      <c r="B65" s="30">
        <v>8</v>
      </c>
      <c r="C65" s="30">
        <v>351</v>
      </c>
      <c r="D65" s="30">
        <v>149</v>
      </c>
      <c r="E65" s="30">
        <v>4335</v>
      </c>
      <c r="F65" s="30">
        <v>14.5</v>
      </c>
    </row>
    <row r="66" spans="1:6">
      <c r="A66" s="30">
        <v>1</v>
      </c>
      <c r="B66" s="30">
        <v>6</v>
      </c>
      <c r="C66" s="30">
        <v>200</v>
      </c>
      <c r="D66" s="30">
        <v>85</v>
      </c>
      <c r="E66" s="30">
        <v>2990</v>
      </c>
      <c r="F66" s="30">
        <v>18.2</v>
      </c>
    </row>
    <row r="67" spans="1:6">
      <c r="A67" s="30">
        <v>1</v>
      </c>
      <c r="B67" s="30">
        <v>8</v>
      </c>
      <c r="C67" s="30">
        <v>318</v>
      </c>
      <c r="D67" s="30">
        <v>135</v>
      </c>
      <c r="E67" s="30">
        <v>3830</v>
      </c>
      <c r="F67" s="30">
        <v>15.2</v>
      </c>
    </row>
    <row r="68" spans="1:6">
      <c r="A68" s="30">
        <v>1</v>
      </c>
      <c r="B68" s="30">
        <v>8</v>
      </c>
      <c r="C68" s="30">
        <v>305</v>
      </c>
      <c r="D68" s="30">
        <v>140</v>
      </c>
      <c r="E68" s="30">
        <v>4215</v>
      </c>
      <c r="F68" s="30">
        <v>13</v>
      </c>
    </row>
    <row r="69" spans="1:6">
      <c r="A69" s="30">
        <v>1</v>
      </c>
      <c r="B69" s="30">
        <v>8</v>
      </c>
      <c r="C69" s="30">
        <v>304</v>
      </c>
      <c r="D69" s="30">
        <v>150</v>
      </c>
      <c r="E69" s="30">
        <v>3672</v>
      </c>
      <c r="F69" s="30">
        <v>11.5</v>
      </c>
    </row>
    <row r="70" spans="1:6">
      <c r="A70" s="30">
        <v>1</v>
      </c>
      <c r="B70" s="30">
        <v>4</v>
      </c>
      <c r="C70" s="30">
        <v>98</v>
      </c>
      <c r="D70" s="30">
        <v>80</v>
      </c>
      <c r="E70" s="30">
        <v>2164</v>
      </c>
      <c r="F70" s="30">
        <v>15</v>
      </c>
    </row>
    <row r="71" spans="1:6">
      <c r="A71" s="30">
        <v>1</v>
      </c>
      <c r="B71" s="30">
        <v>6</v>
      </c>
      <c r="C71" s="30">
        <v>262</v>
      </c>
      <c r="D71" s="30">
        <v>85</v>
      </c>
      <c r="E71" s="30">
        <v>3015</v>
      </c>
      <c r="F71" s="30">
        <v>17</v>
      </c>
    </row>
    <row r="72" spans="1:6">
      <c r="A72" s="30">
        <v>1</v>
      </c>
      <c r="B72" s="30">
        <v>6</v>
      </c>
      <c r="C72" s="30">
        <v>146</v>
      </c>
      <c r="D72" s="30">
        <v>120</v>
      </c>
      <c r="E72" s="30">
        <v>2930</v>
      </c>
      <c r="F72" s="30">
        <v>13.8</v>
      </c>
    </row>
    <row r="73" spans="1:6">
      <c r="A73" s="30">
        <v>1</v>
      </c>
      <c r="B73" s="30">
        <v>4</v>
      </c>
      <c r="C73" s="30">
        <v>114</v>
      </c>
      <c r="D73" s="30">
        <v>91</v>
      </c>
      <c r="E73" s="30">
        <v>2582</v>
      </c>
      <c r="F73" s="30">
        <v>14</v>
      </c>
    </row>
    <row r="74" spans="1:6">
      <c r="A74" s="30">
        <v>1</v>
      </c>
      <c r="B74" s="30">
        <v>4</v>
      </c>
      <c r="C74" s="30">
        <v>135</v>
      </c>
      <c r="D74" s="30">
        <v>84</v>
      </c>
      <c r="E74" s="30">
        <v>2490</v>
      </c>
      <c r="F74" s="30">
        <v>15.7</v>
      </c>
    </row>
    <row r="75" spans="1:6">
      <c r="A75" s="30">
        <v>1</v>
      </c>
      <c r="B75" s="30">
        <v>8</v>
      </c>
      <c r="C75" s="30">
        <v>350</v>
      </c>
      <c r="D75" s="30">
        <v>155</v>
      </c>
      <c r="E75" s="30">
        <v>4502</v>
      </c>
      <c r="F75" s="30">
        <v>13.5</v>
      </c>
    </row>
    <row r="76" spans="1:6">
      <c r="A76" s="30">
        <v>1</v>
      </c>
      <c r="B76" s="30">
        <v>4</v>
      </c>
      <c r="C76" s="30">
        <v>85</v>
      </c>
      <c r="D76" s="30">
        <v>65</v>
      </c>
      <c r="E76" s="30">
        <v>2020</v>
      </c>
      <c r="F76" s="30">
        <v>19.2</v>
      </c>
    </row>
    <row r="77" spans="1:6">
      <c r="A77" s="30">
        <v>1</v>
      </c>
      <c r="B77" s="30">
        <v>6</v>
      </c>
      <c r="C77" s="30">
        <v>231</v>
      </c>
      <c r="D77" s="30">
        <v>165</v>
      </c>
      <c r="E77" s="30">
        <v>3445</v>
      </c>
      <c r="F77" s="30">
        <v>13.4</v>
      </c>
    </row>
    <row r="78" spans="1:6">
      <c r="A78" s="30">
        <v>1</v>
      </c>
      <c r="B78" s="30">
        <v>4</v>
      </c>
      <c r="C78" s="30">
        <v>115</v>
      </c>
      <c r="D78" s="30">
        <v>95</v>
      </c>
      <c r="E78" s="30">
        <v>2694</v>
      </c>
      <c r="F78" s="30">
        <v>15</v>
      </c>
    </row>
    <row r="79" spans="1:6">
      <c r="A79" s="30">
        <v>1</v>
      </c>
      <c r="B79" s="30">
        <v>6</v>
      </c>
      <c r="C79" s="30">
        <v>250</v>
      </c>
      <c r="D79" s="30">
        <v>100</v>
      </c>
      <c r="E79" s="30">
        <v>3282</v>
      </c>
      <c r="F79" s="30">
        <v>15</v>
      </c>
    </row>
    <row r="80" spans="1:6">
      <c r="A80" s="30">
        <v>1</v>
      </c>
      <c r="B80" s="30">
        <v>8</v>
      </c>
      <c r="C80" s="30">
        <v>440</v>
      </c>
      <c r="D80" s="30">
        <v>215</v>
      </c>
      <c r="E80" s="30">
        <v>4312</v>
      </c>
      <c r="F80" s="30">
        <v>8.5</v>
      </c>
    </row>
    <row r="81" spans="1:6">
      <c r="A81" s="30">
        <v>1</v>
      </c>
      <c r="B81" s="30">
        <v>4</v>
      </c>
      <c r="C81" s="30">
        <v>91</v>
      </c>
      <c r="D81" s="30">
        <v>53</v>
      </c>
      <c r="E81" s="30">
        <v>1795</v>
      </c>
      <c r="F81" s="30">
        <v>17.5</v>
      </c>
    </row>
    <row r="82" spans="1:6">
      <c r="A82" s="30">
        <v>1</v>
      </c>
      <c r="B82" s="30">
        <v>8</v>
      </c>
      <c r="C82" s="30">
        <v>351</v>
      </c>
      <c r="D82" s="30">
        <v>152</v>
      </c>
      <c r="E82" s="30">
        <v>4215</v>
      </c>
      <c r="F82" s="30">
        <v>12.8</v>
      </c>
    </row>
    <row r="83" spans="1:6">
      <c r="A83" s="30">
        <v>1</v>
      </c>
      <c r="B83" s="30">
        <v>4</v>
      </c>
      <c r="C83" s="30">
        <v>98</v>
      </c>
      <c r="D83" s="30">
        <v>83</v>
      </c>
      <c r="E83" s="30">
        <v>2075</v>
      </c>
      <c r="F83" s="30">
        <v>15.9</v>
      </c>
    </row>
    <row r="84" spans="1:6">
      <c r="A84" s="30">
        <v>1</v>
      </c>
      <c r="B84" s="30">
        <v>8</v>
      </c>
      <c r="C84" s="30">
        <v>350</v>
      </c>
      <c r="D84" s="30">
        <v>150</v>
      </c>
      <c r="E84" s="30">
        <v>4699</v>
      </c>
      <c r="F84" s="30">
        <v>14.5</v>
      </c>
    </row>
    <row r="85" spans="1:6">
      <c r="A85" s="30">
        <v>1</v>
      </c>
      <c r="B85" s="30">
        <v>4</v>
      </c>
      <c r="C85" s="30">
        <v>122</v>
      </c>
      <c r="D85" s="30">
        <v>86</v>
      </c>
      <c r="E85" s="30">
        <v>2226</v>
      </c>
      <c r="F85" s="30">
        <v>16.5</v>
      </c>
    </row>
    <row r="86" spans="1:6">
      <c r="A86" s="30">
        <v>1</v>
      </c>
      <c r="B86" s="30">
        <v>4</v>
      </c>
      <c r="C86" s="30">
        <v>121</v>
      </c>
      <c r="D86" s="30">
        <v>115</v>
      </c>
      <c r="E86" s="30">
        <v>2671</v>
      </c>
      <c r="F86" s="30">
        <v>13.5</v>
      </c>
    </row>
    <row r="87" spans="1:6">
      <c r="A87" s="30">
        <v>1</v>
      </c>
      <c r="B87" s="30">
        <v>8</v>
      </c>
      <c r="C87" s="30">
        <v>350</v>
      </c>
      <c r="D87" s="30">
        <v>145</v>
      </c>
      <c r="E87" s="30">
        <v>4082</v>
      </c>
      <c r="F87" s="30">
        <v>13</v>
      </c>
    </row>
    <row r="88" spans="1:6">
      <c r="A88" s="30">
        <v>1</v>
      </c>
      <c r="B88" s="30">
        <v>6</v>
      </c>
      <c r="C88" s="30">
        <v>258</v>
      </c>
      <c r="D88" s="30">
        <v>110</v>
      </c>
      <c r="E88" s="30">
        <v>3632</v>
      </c>
      <c r="F88" s="30">
        <v>18</v>
      </c>
    </row>
    <row r="89" spans="1:6">
      <c r="A89" s="30">
        <v>1</v>
      </c>
      <c r="B89" s="30">
        <v>6</v>
      </c>
      <c r="C89" s="30">
        <v>200</v>
      </c>
      <c r="D89" s="30">
        <v>81</v>
      </c>
      <c r="E89" s="30">
        <v>3012</v>
      </c>
      <c r="F89" s="30">
        <v>17.600000000000001</v>
      </c>
    </row>
    <row r="90" spans="1:6">
      <c r="A90" s="30">
        <v>1</v>
      </c>
      <c r="B90" s="30">
        <v>8</v>
      </c>
      <c r="C90" s="30">
        <v>350</v>
      </c>
      <c r="D90" s="30">
        <v>165</v>
      </c>
      <c r="E90" s="30">
        <v>3693</v>
      </c>
      <c r="F90" s="30">
        <v>11.5</v>
      </c>
    </row>
    <row r="91" spans="1:6">
      <c r="A91" s="30">
        <v>1</v>
      </c>
      <c r="B91" s="30">
        <v>6</v>
      </c>
      <c r="C91" s="30">
        <v>231</v>
      </c>
      <c r="D91" s="30">
        <v>105</v>
      </c>
      <c r="E91" s="30">
        <v>3425</v>
      </c>
      <c r="F91" s="30">
        <v>16.899999999999999</v>
      </c>
    </row>
    <row r="92" spans="1:6">
      <c r="A92" s="30">
        <v>1</v>
      </c>
      <c r="B92" s="30">
        <v>4</v>
      </c>
      <c r="C92" s="30">
        <v>120</v>
      </c>
      <c r="D92" s="30">
        <v>97</v>
      </c>
      <c r="E92" s="30">
        <v>2506</v>
      </c>
      <c r="F92" s="30">
        <v>14.5</v>
      </c>
    </row>
    <row r="93" spans="1:6">
      <c r="A93" s="30">
        <v>1</v>
      </c>
      <c r="B93" s="30">
        <v>6</v>
      </c>
      <c r="C93" s="30">
        <v>181</v>
      </c>
      <c r="D93" s="30">
        <v>110</v>
      </c>
      <c r="E93" s="30">
        <v>2945</v>
      </c>
      <c r="F93" s="30">
        <v>16.399999999999999</v>
      </c>
    </row>
    <row r="94" spans="1:6">
      <c r="A94" s="30">
        <v>1</v>
      </c>
      <c r="B94" s="30">
        <v>4</v>
      </c>
      <c r="C94" s="30">
        <v>122</v>
      </c>
      <c r="D94" s="30">
        <v>86</v>
      </c>
      <c r="E94" s="30">
        <v>2220</v>
      </c>
      <c r="F94" s="30">
        <v>14</v>
      </c>
    </row>
    <row r="95" spans="1:6">
      <c r="A95" s="30">
        <v>1</v>
      </c>
      <c r="B95" s="30">
        <v>6</v>
      </c>
      <c r="C95" s="30">
        <v>232</v>
      </c>
      <c r="D95" s="30">
        <v>100</v>
      </c>
      <c r="E95" s="30">
        <v>3288</v>
      </c>
      <c r="F95" s="30">
        <v>15.5</v>
      </c>
    </row>
    <row r="96" spans="1:6">
      <c r="A96" s="30">
        <v>1</v>
      </c>
      <c r="B96" s="30">
        <v>8</v>
      </c>
      <c r="C96" s="30">
        <v>318</v>
      </c>
      <c r="D96" s="30">
        <v>140</v>
      </c>
      <c r="E96" s="30">
        <v>3735</v>
      </c>
      <c r="F96" s="30">
        <v>13.2</v>
      </c>
    </row>
    <row r="97" spans="1:6">
      <c r="A97" s="30">
        <v>1</v>
      </c>
      <c r="B97" s="30">
        <v>4</v>
      </c>
      <c r="C97" s="30">
        <v>151</v>
      </c>
      <c r="D97" s="30">
        <v>90</v>
      </c>
      <c r="E97" s="30">
        <v>2556</v>
      </c>
      <c r="F97" s="30">
        <v>13.2</v>
      </c>
    </row>
    <row r="98" spans="1:6">
      <c r="A98" s="30">
        <v>1</v>
      </c>
      <c r="B98" s="30">
        <v>4</v>
      </c>
      <c r="C98" s="30">
        <v>89</v>
      </c>
      <c r="D98" s="30">
        <v>71</v>
      </c>
      <c r="E98" s="30">
        <v>1990</v>
      </c>
      <c r="F98" s="30">
        <v>14.9</v>
      </c>
    </row>
    <row r="99" spans="1:6">
      <c r="A99" s="30">
        <v>1</v>
      </c>
      <c r="B99" s="30">
        <v>4</v>
      </c>
      <c r="C99" s="30">
        <v>91</v>
      </c>
      <c r="D99" s="30">
        <v>67</v>
      </c>
      <c r="E99" s="30">
        <v>1850</v>
      </c>
      <c r="F99" s="30">
        <v>13.8</v>
      </c>
    </row>
    <row r="100" spans="1:6">
      <c r="A100" s="30">
        <v>1</v>
      </c>
      <c r="B100" s="30">
        <v>8</v>
      </c>
      <c r="C100" s="30">
        <v>318</v>
      </c>
      <c r="D100" s="30">
        <v>150</v>
      </c>
      <c r="E100" s="30">
        <v>4096</v>
      </c>
      <c r="F100" s="30">
        <v>13</v>
      </c>
    </row>
    <row r="101" spans="1:6">
      <c r="A101" s="30">
        <v>1</v>
      </c>
      <c r="B101" s="30">
        <v>4</v>
      </c>
      <c r="C101" s="30">
        <v>85</v>
      </c>
      <c r="D101" s="30">
        <v>65</v>
      </c>
      <c r="E101" s="30">
        <v>2110</v>
      </c>
      <c r="F101" s="30">
        <v>19.2</v>
      </c>
    </row>
    <row r="102" spans="1:6">
      <c r="A102" s="30">
        <v>1</v>
      </c>
      <c r="B102" s="30">
        <v>4</v>
      </c>
      <c r="C102" s="30">
        <v>141</v>
      </c>
      <c r="D102" s="30">
        <v>80</v>
      </c>
      <c r="E102" s="30">
        <v>3230</v>
      </c>
      <c r="F102" s="30">
        <v>20.399999999999999</v>
      </c>
    </row>
    <row r="103" spans="1:6">
      <c r="A103" s="30">
        <v>1</v>
      </c>
      <c r="B103" s="30">
        <v>4</v>
      </c>
      <c r="C103" s="30">
        <v>97.5</v>
      </c>
      <c r="D103" s="30">
        <v>80</v>
      </c>
      <c r="E103" s="30">
        <v>2126</v>
      </c>
      <c r="F103" s="30">
        <v>17</v>
      </c>
    </row>
    <row r="104" spans="1:6">
      <c r="A104" s="30">
        <v>1</v>
      </c>
      <c r="B104" s="30">
        <v>4</v>
      </c>
      <c r="C104" s="30">
        <v>105</v>
      </c>
      <c r="D104" s="30">
        <v>74</v>
      </c>
      <c r="E104" s="30">
        <v>1980</v>
      </c>
      <c r="F104" s="30">
        <v>15.3</v>
      </c>
    </row>
    <row r="105" spans="1:6">
      <c r="A105" s="30">
        <v>1</v>
      </c>
      <c r="B105" s="30">
        <v>4</v>
      </c>
      <c r="C105" s="30">
        <v>98</v>
      </c>
      <c r="D105" s="30">
        <v>65</v>
      </c>
      <c r="E105" s="30">
        <v>2045</v>
      </c>
      <c r="F105" s="30">
        <v>16.2</v>
      </c>
    </row>
    <row r="106" spans="1:6">
      <c r="A106" s="30">
        <v>1</v>
      </c>
      <c r="B106" s="30">
        <v>4</v>
      </c>
      <c r="C106" s="30">
        <v>81</v>
      </c>
      <c r="D106" s="30">
        <v>60</v>
      </c>
      <c r="E106" s="30">
        <v>1760</v>
      </c>
      <c r="F106" s="30">
        <v>16.100000000000001</v>
      </c>
    </row>
    <row r="107" spans="1:6">
      <c r="A107" s="30">
        <v>1</v>
      </c>
      <c r="B107" s="30">
        <v>8</v>
      </c>
      <c r="C107" s="30">
        <v>305</v>
      </c>
      <c r="D107" s="30">
        <v>145</v>
      </c>
      <c r="E107" s="30">
        <v>3425</v>
      </c>
      <c r="F107" s="30">
        <v>13.2</v>
      </c>
    </row>
    <row r="108" spans="1:6">
      <c r="A108" s="30">
        <v>1</v>
      </c>
      <c r="B108" s="30">
        <v>8</v>
      </c>
      <c r="C108" s="30">
        <v>455</v>
      </c>
      <c r="D108" s="30">
        <v>225</v>
      </c>
      <c r="E108" s="30">
        <v>3086</v>
      </c>
      <c r="F108" s="30">
        <v>10</v>
      </c>
    </row>
    <row r="109" spans="1:6">
      <c r="A109" s="30">
        <v>1</v>
      </c>
      <c r="B109" s="30">
        <v>4</v>
      </c>
      <c r="C109" s="30">
        <v>97</v>
      </c>
      <c r="D109" s="30">
        <v>60</v>
      </c>
      <c r="E109" s="30">
        <v>1834</v>
      </c>
      <c r="F109" s="30">
        <v>19</v>
      </c>
    </row>
    <row r="110" spans="1:6">
      <c r="A110" s="30">
        <v>1</v>
      </c>
      <c r="B110" s="30">
        <v>6</v>
      </c>
      <c r="C110" s="30">
        <v>168</v>
      </c>
      <c r="D110" s="30">
        <v>120</v>
      </c>
      <c r="E110" s="30">
        <v>3820</v>
      </c>
      <c r="F110" s="30">
        <v>16.7</v>
      </c>
    </row>
    <row r="111" spans="1:6">
      <c r="A111" s="30">
        <v>1</v>
      </c>
      <c r="B111" s="30">
        <v>8</v>
      </c>
      <c r="C111" s="30">
        <v>302</v>
      </c>
      <c r="D111" s="30">
        <v>129</v>
      </c>
      <c r="E111" s="30">
        <v>3169</v>
      </c>
      <c r="F111" s="30">
        <v>12</v>
      </c>
    </row>
    <row r="112" spans="1:6">
      <c r="A112" s="30">
        <v>1</v>
      </c>
      <c r="B112" s="30">
        <v>4</v>
      </c>
      <c r="C112" s="30">
        <v>144</v>
      </c>
      <c r="D112" s="30">
        <v>96</v>
      </c>
      <c r="E112" s="30">
        <v>2665</v>
      </c>
      <c r="F112" s="30">
        <v>13.9</v>
      </c>
    </row>
    <row r="113" spans="1:6">
      <c r="A113" s="30">
        <v>1</v>
      </c>
      <c r="B113" s="30">
        <v>6</v>
      </c>
      <c r="C113" s="30">
        <v>225</v>
      </c>
      <c r="D113" s="30">
        <v>100</v>
      </c>
      <c r="E113" s="30">
        <v>3430</v>
      </c>
      <c r="F113" s="30">
        <v>17.2</v>
      </c>
    </row>
    <row r="114" spans="1:6">
      <c r="A114" s="30">
        <v>1</v>
      </c>
      <c r="B114" s="30">
        <v>4</v>
      </c>
      <c r="C114" s="30">
        <v>97</v>
      </c>
      <c r="D114" s="30">
        <v>75</v>
      </c>
      <c r="E114" s="30">
        <v>2155</v>
      </c>
      <c r="F114" s="30">
        <v>16.399999999999999</v>
      </c>
    </row>
    <row r="115" spans="1:6">
      <c r="A115" s="30">
        <v>1</v>
      </c>
      <c r="B115" s="30">
        <v>8</v>
      </c>
      <c r="C115" s="30">
        <v>350</v>
      </c>
      <c r="D115" s="30">
        <v>180</v>
      </c>
      <c r="E115" s="30">
        <v>3664</v>
      </c>
      <c r="F115" s="30">
        <v>11</v>
      </c>
    </row>
    <row r="116" spans="1:6">
      <c r="A116" s="30">
        <v>1</v>
      </c>
      <c r="B116" s="30">
        <v>4</v>
      </c>
      <c r="C116" s="30">
        <v>86</v>
      </c>
      <c r="D116" s="30">
        <v>65</v>
      </c>
      <c r="E116" s="30">
        <v>1975</v>
      </c>
      <c r="F116" s="30">
        <v>15.2</v>
      </c>
    </row>
    <row r="117" spans="1:6">
      <c r="A117" s="30">
        <v>1</v>
      </c>
      <c r="B117" s="30">
        <v>8</v>
      </c>
      <c r="C117" s="30">
        <v>400</v>
      </c>
      <c r="D117" s="30">
        <v>150</v>
      </c>
      <c r="E117" s="30">
        <v>4464</v>
      </c>
      <c r="F117" s="30">
        <v>12</v>
      </c>
    </row>
    <row r="118" spans="1:6">
      <c r="A118" s="30">
        <v>1</v>
      </c>
      <c r="B118" s="30">
        <v>6</v>
      </c>
      <c r="C118" s="30">
        <v>250</v>
      </c>
      <c r="D118" s="30">
        <v>88</v>
      </c>
      <c r="E118" s="30">
        <v>3021</v>
      </c>
      <c r="F118" s="30">
        <v>16.5</v>
      </c>
    </row>
    <row r="119" spans="1:6">
      <c r="A119" s="30">
        <v>1</v>
      </c>
      <c r="B119" s="30">
        <v>8</v>
      </c>
      <c r="C119" s="30">
        <v>350</v>
      </c>
      <c r="D119" s="30">
        <v>175</v>
      </c>
      <c r="E119" s="30">
        <v>4100</v>
      </c>
      <c r="F119" s="30">
        <v>13</v>
      </c>
    </row>
    <row r="120" spans="1:6">
      <c r="A120" s="30">
        <v>1</v>
      </c>
      <c r="B120" s="30">
        <v>4</v>
      </c>
      <c r="C120" s="30">
        <v>135</v>
      </c>
      <c r="D120" s="30">
        <v>84</v>
      </c>
      <c r="E120" s="30">
        <v>2385</v>
      </c>
      <c r="F120" s="30">
        <v>12.9</v>
      </c>
    </row>
    <row r="121" spans="1:6">
      <c r="A121" s="30">
        <v>1</v>
      </c>
      <c r="B121" s="30">
        <v>4</v>
      </c>
      <c r="C121" s="30">
        <v>121</v>
      </c>
      <c r="D121" s="30">
        <v>112</v>
      </c>
      <c r="E121" s="30">
        <v>2933</v>
      </c>
      <c r="F121" s="30">
        <v>14.5</v>
      </c>
    </row>
    <row r="122" spans="1:6">
      <c r="A122" s="30">
        <v>1</v>
      </c>
      <c r="B122" s="30">
        <v>6</v>
      </c>
      <c r="C122" s="30">
        <v>198</v>
      </c>
      <c r="D122" s="30">
        <v>95</v>
      </c>
      <c r="E122" s="30">
        <v>2904</v>
      </c>
      <c r="F122" s="30">
        <v>16</v>
      </c>
    </row>
    <row r="123" spans="1:6">
      <c r="A123" s="30">
        <v>1</v>
      </c>
      <c r="B123" s="30">
        <v>8</v>
      </c>
      <c r="C123" s="30">
        <v>318</v>
      </c>
      <c r="D123" s="30">
        <v>150</v>
      </c>
      <c r="E123" s="30">
        <v>3777</v>
      </c>
      <c r="F123" s="30">
        <v>12.5</v>
      </c>
    </row>
    <row r="124" spans="1:6">
      <c r="A124" s="30">
        <v>1</v>
      </c>
      <c r="B124" s="30">
        <v>4</v>
      </c>
      <c r="C124" s="30">
        <v>90</v>
      </c>
      <c r="D124" s="30">
        <v>71</v>
      </c>
      <c r="E124" s="30">
        <v>2223</v>
      </c>
      <c r="F124" s="30">
        <v>16.5</v>
      </c>
    </row>
    <row r="125" spans="1:6">
      <c r="A125" s="30">
        <v>1</v>
      </c>
      <c r="B125" s="30">
        <v>6</v>
      </c>
      <c r="C125" s="30">
        <v>163</v>
      </c>
      <c r="D125" s="30">
        <v>125</v>
      </c>
      <c r="E125" s="30">
        <v>3140</v>
      </c>
      <c r="F125" s="30">
        <v>13.6</v>
      </c>
    </row>
    <row r="126" spans="1:6">
      <c r="A126" s="30">
        <v>1</v>
      </c>
      <c r="B126" s="30">
        <v>4</v>
      </c>
      <c r="C126" s="30">
        <v>90</v>
      </c>
      <c r="D126" s="30">
        <v>48</v>
      </c>
      <c r="E126" s="30">
        <v>1985</v>
      </c>
      <c r="F126" s="30">
        <v>21.5</v>
      </c>
    </row>
    <row r="127" spans="1:6">
      <c r="A127" s="30">
        <v>1</v>
      </c>
      <c r="B127" s="30">
        <v>4</v>
      </c>
      <c r="C127" s="30">
        <v>105</v>
      </c>
      <c r="D127" s="30">
        <v>75</v>
      </c>
      <c r="E127" s="30">
        <v>2230</v>
      </c>
      <c r="F127" s="30">
        <v>14.5</v>
      </c>
    </row>
    <row r="128" spans="1:6">
      <c r="A128" s="30">
        <v>1</v>
      </c>
      <c r="B128" s="30">
        <v>8</v>
      </c>
      <c r="C128" s="30">
        <v>304</v>
      </c>
      <c r="D128" s="30">
        <v>150</v>
      </c>
      <c r="E128" s="30">
        <v>4257</v>
      </c>
      <c r="F128" s="30">
        <v>15.5</v>
      </c>
    </row>
    <row r="129" spans="1:6">
      <c r="A129" s="30">
        <v>1</v>
      </c>
      <c r="B129" s="30">
        <v>8</v>
      </c>
      <c r="C129" s="30">
        <v>318</v>
      </c>
      <c r="D129" s="30">
        <v>150</v>
      </c>
      <c r="E129" s="30">
        <v>3940</v>
      </c>
      <c r="F129" s="30">
        <v>13.2</v>
      </c>
    </row>
    <row r="130" spans="1:6">
      <c r="A130" s="30">
        <v>1</v>
      </c>
      <c r="B130" s="30">
        <v>6</v>
      </c>
      <c r="C130" s="30">
        <v>225</v>
      </c>
      <c r="D130" s="30">
        <v>110</v>
      </c>
      <c r="E130" s="30">
        <v>3360</v>
      </c>
      <c r="F130" s="30">
        <v>16.600000000000001</v>
      </c>
    </row>
    <row r="131" spans="1:6">
      <c r="A131" s="30">
        <v>1</v>
      </c>
      <c r="B131" s="30">
        <v>6</v>
      </c>
      <c r="C131" s="30">
        <v>225</v>
      </c>
      <c r="D131" s="30">
        <v>85</v>
      </c>
      <c r="E131" s="30">
        <v>3465</v>
      </c>
      <c r="F131" s="30">
        <v>16.600000000000001</v>
      </c>
    </row>
    <row r="132" spans="1:6">
      <c r="A132" s="30">
        <v>1</v>
      </c>
      <c r="B132" s="30">
        <v>8</v>
      </c>
      <c r="C132" s="30">
        <v>305</v>
      </c>
      <c r="D132" s="30">
        <v>145</v>
      </c>
      <c r="E132" s="30">
        <v>3880</v>
      </c>
      <c r="F132" s="30">
        <v>12.5</v>
      </c>
    </row>
    <row r="133" spans="1:6">
      <c r="A133" s="30">
        <v>1</v>
      </c>
      <c r="B133" s="30">
        <v>4</v>
      </c>
      <c r="C133" s="30">
        <v>121</v>
      </c>
      <c r="D133" s="30">
        <v>110</v>
      </c>
      <c r="E133" s="30">
        <v>2600</v>
      </c>
      <c r="F133" s="30">
        <v>12.8</v>
      </c>
    </row>
    <row r="134" spans="1:6">
      <c r="A134" s="30">
        <v>1</v>
      </c>
      <c r="B134" s="30">
        <v>8</v>
      </c>
      <c r="C134" s="30">
        <v>318</v>
      </c>
      <c r="D134" s="30">
        <v>150</v>
      </c>
      <c r="E134" s="30">
        <v>3436</v>
      </c>
      <c r="F134" s="30">
        <v>11</v>
      </c>
    </row>
    <row r="135" spans="1:6">
      <c r="A135" s="30">
        <v>1</v>
      </c>
      <c r="B135" s="30">
        <v>4</v>
      </c>
      <c r="C135" s="30">
        <v>120</v>
      </c>
      <c r="D135" s="30">
        <v>88</v>
      </c>
      <c r="E135" s="30">
        <v>2160</v>
      </c>
      <c r="F135" s="30">
        <v>14.5</v>
      </c>
    </row>
    <row r="136" spans="1:6">
      <c r="A136" s="30">
        <v>1</v>
      </c>
      <c r="B136" s="30">
        <v>4</v>
      </c>
      <c r="C136" s="30">
        <v>79</v>
      </c>
      <c r="D136" s="30">
        <v>67</v>
      </c>
      <c r="E136" s="30">
        <v>1963</v>
      </c>
      <c r="F136" s="30">
        <v>15.5</v>
      </c>
    </row>
    <row r="137" spans="1:6">
      <c r="A137" s="30">
        <v>1</v>
      </c>
      <c r="B137" s="30">
        <v>4</v>
      </c>
      <c r="C137" s="30">
        <v>151</v>
      </c>
      <c r="D137" s="30">
        <v>84</v>
      </c>
      <c r="E137" s="30">
        <v>2635</v>
      </c>
      <c r="F137" s="30">
        <v>16.399999999999999</v>
      </c>
    </row>
    <row r="138" spans="1:6">
      <c r="A138" s="30">
        <v>1</v>
      </c>
      <c r="B138" s="30">
        <v>8</v>
      </c>
      <c r="C138" s="30">
        <v>304</v>
      </c>
      <c r="D138" s="30">
        <v>193</v>
      </c>
      <c r="E138" s="30">
        <v>4732</v>
      </c>
      <c r="F138" s="30">
        <v>18.5</v>
      </c>
    </row>
    <row r="139" spans="1:6">
      <c r="A139" s="30">
        <v>1</v>
      </c>
      <c r="B139" s="30">
        <v>4</v>
      </c>
      <c r="C139" s="30">
        <v>121</v>
      </c>
      <c r="D139" s="30">
        <v>113</v>
      </c>
      <c r="E139" s="30">
        <v>2234</v>
      </c>
      <c r="F139" s="30">
        <v>12.5</v>
      </c>
    </row>
    <row r="140" spans="1:6">
      <c r="A140" s="30">
        <v>1</v>
      </c>
      <c r="B140" s="30">
        <v>4</v>
      </c>
      <c r="C140" s="30">
        <v>90</v>
      </c>
      <c r="D140" s="30">
        <v>75</v>
      </c>
      <c r="E140" s="30">
        <v>2125</v>
      </c>
      <c r="F140" s="30">
        <v>14.5</v>
      </c>
    </row>
    <row r="141" spans="1:6">
      <c r="A141" s="30">
        <v>1</v>
      </c>
      <c r="B141" s="30">
        <v>4</v>
      </c>
      <c r="C141" s="30">
        <v>83</v>
      </c>
      <c r="D141" s="30">
        <v>61</v>
      </c>
      <c r="E141" s="30">
        <v>2003</v>
      </c>
      <c r="F141" s="30">
        <v>19</v>
      </c>
    </row>
    <row r="142" spans="1:6">
      <c r="A142" s="30">
        <v>1</v>
      </c>
      <c r="B142" s="30">
        <v>4</v>
      </c>
      <c r="C142" s="30">
        <v>140</v>
      </c>
      <c r="D142" s="30">
        <v>72</v>
      </c>
      <c r="E142" s="30">
        <v>2401</v>
      </c>
      <c r="F142" s="30">
        <v>19.5</v>
      </c>
    </row>
    <row r="143" spans="1:6">
      <c r="A143" s="30">
        <v>1</v>
      </c>
      <c r="B143" s="30">
        <v>8</v>
      </c>
      <c r="C143" s="30">
        <v>340</v>
      </c>
      <c r="D143" s="30">
        <v>160</v>
      </c>
      <c r="E143" s="30">
        <v>3609</v>
      </c>
      <c r="F143" s="30">
        <v>8</v>
      </c>
    </row>
    <row r="144" spans="1:6">
      <c r="A144" s="30">
        <v>1</v>
      </c>
      <c r="B144" s="30">
        <v>4</v>
      </c>
      <c r="C144" s="30">
        <v>97</v>
      </c>
      <c r="D144" s="30">
        <v>46</v>
      </c>
      <c r="E144" s="30">
        <v>1835</v>
      </c>
      <c r="F144" s="30">
        <v>20.5</v>
      </c>
    </row>
    <row r="145" spans="1:6">
      <c r="A145" s="30">
        <v>1</v>
      </c>
      <c r="B145" s="30">
        <v>6</v>
      </c>
      <c r="C145" s="30">
        <v>163</v>
      </c>
      <c r="D145" s="30">
        <v>133</v>
      </c>
      <c r="E145" s="30">
        <v>3410</v>
      </c>
      <c r="F145" s="30">
        <v>15.8</v>
      </c>
    </row>
    <row r="146" spans="1:6">
      <c r="A146" s="30">
        <v>1</v>
      </c>
      <c r="B146" s="30">
        <v>8</v>
      </c>
      <c r="C146" s="30">
        <v>400</v>
      </c>
      <c r="D146" s="30">
        <v>175</v>
      </c>
      <c r="E146" s="30">
        <v>5140</v>
      </c>
      <c r="F146" s="30">
        <v>12</v>
      </c>
    </row>
    <row r="147" spans="1:6">
      <c r="A147" s="30">
        <v>1</v>
      </c>
      <c r="B147" s="30">
        <v>8</v>
      </c>
      <c r="C147" s="30">
        <v>307</v>
      </c>
      <c r="D147" s="30">
        <v>130</v>
      </c>
      <c r="E147" s="30">
        <v>4098</v>
      </c>
      <c r="F147" s="30">
        <v>14</v>
      </c>
    </row>
    <row r="148" spans="1:6">
      <c r="A148" s="30">
        <v>1</v>
      </c>
      <c r="B148" s="30">
        <v>6</v>
      </c>
      <c r="C148" s="30">
        <v>232</v>
      </c>
      <c r="D148" s="30">
        <v>90</v>
      </c>
      <c r="E148" s="30">
        <v>3210</v>
      </c>
      <c r="F148" s="30">
        <v>17.2</v>
      </c>
    </row>
    <row r="149" spans="1:6">
      <c r="A149" s="30">
        <v>1</v>
      </c>
      <c r="B149" s="30">
        <v>4</v>
      </c>
      <c r="C149" s="30">
        <v>140</v>
      </c>
      <c r="D149" s="30">
        <v>83</v>
      </c>
      <c r="E149" s="30">
        <v>2639</v>
      </c>
      <c r="F149" s="30">
        <v>17</v>
      </c>
    </row>
    <row r="150" spans="1:6">
      <c r="A150" s="30">
        <v>1</v>
      </c>
      <c r="B150" s="30">
        <v>4</v>
      </c>
      <c r="C150" s="30">
        <v>140</v>
      </c>
      <c r="D150" s="30">
        <v>89</v>
      </c>
      <c r="E150" s="30">
        <v>2755</v>
      </c>
      <c r="F150" s="30">
        <v>15.8</v>
      </c>
    </row>
    <row r="151" spans="1:6">
      <c r="A151" s="30">
        <v>1</v>
      </c>
      <c r="B151" s="30">
        <v>4</v>
      </c>
      <c r="C151" s="30">
        <v>97</v>
      </c>
      <c r="D151" s="30">
        <v>67</v>
      </c>
      <c r="E151" s="30">
        <v>1985</v>
      </c>
      <c r="F151" s="30">
        <v>16.399999999999999</v>
      </c>
    </row>
    <row r="152" spans="1:6">
      <c r="A152" s="30">
        <v>1</v>
      </c>
      <c r="B152" s="30">
        <v>4</v>
      </c>
      <c r="C152" s="30">
        <v>88</v>
      </c>
      <c r="D152" s="30">
        <v>76</v>
      </c>
      <c r="E152" s="30">
        <v>2065</v>
      </c>
      <c r="F152" s="30">
        <v>14.5</v>
      </c>
    </row>
    <row r="153" spans="1:6">
      <c r="A153" s="30">
        <v>1</v>
      </c>
      <c r="B153" s="30">
        <v>6</v>
      </c>
      <c r="C153" s="30">
        <v>232</v>
      </c>
      <c r="D153" s="30">
        <v>100</v>
      </c>
      <c r="E153" s="30">
        <v>2914</v>
      </c>
      <c r="F153" s="30">
        <v>16</v>
      </c>
    </row>
    <row r="154" spans="1:6">
      <c r="A154" s="30">
        <v>1</v>
      </c>
      <c r="B154" s="30">
        <v>6</v>
      </c>
      <c r="C154" s="30">
        <v>231</v>
      </c>
      <c r="D154" s="30">
        <v>110</v>
      </c>
      <c r="E154" s="30">
        <v>3907</v>
      </c>
      <c r="F154" s="30">
        <v>21</v>
      </c>
    </row>
    <row r="155" spans="1:6">
      <c r="A155" s="30">
        <v>1</v>
      </c>
      <c r="B155" s="30">
        <v>8</v>
      </c>
      <c r="C155" s="30">
        <v>429</v>
      </c>
      <c r="D155" s="30">
        <v>198</v>
      </c>
      <c r="E155" s="30">
        <v>4341</v>
      </c>
      <c r="F155" s="30">
        <v>10</v>
      </c>
    </row>
    <row r="156" spans="1:6">
      <c r="A156" s="30">
        <v>1</v>
      </c>
      <c r="B156" s="30">
        <v>4</v>
      </c>
      <c r="C156" s="30">
        <v>140</v>
      </c>
      <c r="D156" s="30">
        <v>88</v>
      </c>
      <c r="E156" s="30">
        <v>2870</v>
      </c>
      <c r="F156" s="30">
        <v>18.100000000000001</v>
      </c>
    </row>
    <row r="157" spans="1:6">
      <c r="A157" s="30">
        <v>1</v>
      </c>
      <c r="B157" s="30">
        <v>8</v>
      </c>
      <c r="C157" s="30">
        <v>318</v>
      </c>
      <c r="D157" s="30">
        <v>140</v>
      </c>
      <c r="E157" s="30">
        <v>4080</v>
      </c>
      <c r="F157" s="30">
        <v>13.7</v>
      </c>
    </row>
    <row r="158" spans="1:6">
      <c r="A158" s="30">
        <v>1</v>
      </c>
      <c r="B158" s="30">
        <v>4</v>
      </c>
      <c r="C158" s="30">
        <v>112</v>
      </c>
      <c r="D158" s="30">
        <v>88</v>
      </c>
      <c r="E158" s="30">
        <v>2395</v>
      </c>
      <c r="F158" s="30">
        <v>18</v>
      </c>
    </row>
    <row r="159" spans="1:6">
      <c r="A159" s="30">
        <v>1</v>
      </c>
      <c r="B159" s="30">
        <v>4</v>
      </c>
      <c r="C159" s="30">
        <v>121</v>
      </c>
      <c r="D159" s="30">
        <v>76</v>
      </c>
      <c r="E159" s="30">
        <v>2511</v>
      </c>
      <c r="F159" s="30">
        <v>18</v>
      </c>
    </row>
    <row r="160" spans="1:6">
      <c r="A160" s="30">
        <v>1</v>
      </c>
      <c r="B160" s="30">
        <v>8</v>
      </c>
      <c r="C160" s="30">
        <v>350</v>
      </c>
      <c r="D160" s="30">
        <v>165</v>
      </c>
      <c r="E160" s="30">
        <v>4274</v>
      </c>
      <c r="F160" s="30">
        <v>12</v>
      </c>
    </row>
    <row r="161" spans="1:6">
      <c r="A161" s="30">
        <v>1</v>
      </c>
      <c r="B161" s="30">
        <v>4</v>
      </c>
      <c r="C161" s="30">
        <v>121</v>
      </c>
      <c r="D161" s="30">
        <v>110</v>
      </c>
      <c r="E161" s="30">
        <v>2660</v>
      </c>
      <c r="F161" s="30">
        <v>14</v>
      </c>
    </row>
    <row r="162" spans="1:6">
      <c r="A162" s="30">
        <v>1</v>
      </c>
      <c r="B162" s="30">
        <v>8</v>
      </c>
      <c r="C162" s="30">
        <v>400</v>
      </c>
      <c r="D162" s="30">
        <v>170</v>
      </c>
      <c r="E162" s="30">
        <v>4668</v>
      </c>
      <c r="F162" s="30">
        <v>11.5</v>
      </c>
    </row>
    <row r="163" spans="1:6">
      <c r="A163" s="30">
        <v>1</v>
      </c>
      <c r="B163" s="30">
        <v>4</v>
      </c>
      <c r="C163" s="30">
        <v>113</v>
      </c>
      <c r="D163" s="30">
        <v>95</v>
      </c>
      <c r="E163" s="30">
        <v>2372</v>
      </c>
      <c r="F163" s="30">
        <v>15</v>
      </c>
    </row>
    <row r="164" spans="1:6">
      <c r="A164" s="30">
        <v>1</v>
      </c>
      <c r="B164" s="30">
        <v>8</v>
      </c>
      <c r="C164" s="30">
        <v>302</v>
      </c>
      <c r="D164" s="30">
        <v>140</v>
      </c>
      <c r="E164" s="30">
        <v>3449</v>
      </c>
      <c r="F164" s="30">
        <v>10.5</v>
      </c>
    </row>
    <row r="165" spans="1:6">
      <c r="A165" s="30">
        <v>1</v>
      </c>
      <c r="B165" s="30">
        <v>4</v>
      </c>
      <c r="C165" s="30">
        <v>108</v>
      </c>
      <c r="D165" s="30">
        <v>75</v>
      </c>
      <c r="E165" s="30">
        <v>2265</v>
      </c>
      <c r="F165" s="30">
        <v>15.2</v>
      </c>
    </row>
    <row r="166" spans="1:6">
      <c r="A166" s="30">
        <v>1</v>
      </c>
      <c r="B166" s="30">
        <v>8</v>
      </c>
      <c r="C166" s="30">
        <v>350</v>
      </c>
      <c r="D166" s="30">
        <v>180</v>
      </c>
      <c r="E166" s="30">
        <v>4380</v>
      </c>
      <c r="F166" s="30">
        <v>12.1</v>
      </c>
    </row>
    <row r="167" spans="1:6">
      <c r="A167" s="30">
        <v>1</v>
      </c>
      <c r="B167" s="30">
        <v>4</v>
      </c>
      <c r="C167" s="30">
        <v>135</v>
      </c>
      <c r="D167" s="30">
        <v>84</v>
      </c>
      <c r="E167" s="30">
        <v>2295</v>
      </c>
      <c r="F167" s="30">
        <v>11.6</v>
      </c>
    </row>
    <row r="168" spans="1:6">
      <c r="A168" s="30">
        <v>1</v>
      </c>
      <c r="B168" s="30">
        <v>4</v>
      </c>
      <c r="C168" s="30">
        <v>107</v>
      </c>
      <c r="D168" s="30">
        <v>75</v>
      </c>
      <c r="E168" s="30">
        <v>2205</v>
      </c>
      <c r="F168" s="30">
        <v>14.5</v>
      </c>
    </row>
    <row r="169" spans="1:6">
      <c r="A169" s="30">
        <v>1</v>
      </c>
      <c r="B169" s="30">
        <v>4</v>
      </c>
      <c r="C169" s="30">
        <v>119</v>
      </c>
      <c r="D169" s="30">
        <v>97</v>
      </c>
      <c r="E169" s="30">
        <v>2300</v>
      </c>
      <c r="F169" s="30">
        <v>14.7</v>
      </c>
    </row>
    <row r="170" spans="1:6">
      <c r="A170" s="30">
        <v>1</v>
      </c>
      <c r="B170" s="30">
        <v>8</v>
      </c>
      <c r="C170" s="30">
        <v>302</v>
      </c>
      <c r="D170" s="30">
        <v>137</v>
      </c>
      <c r="E170" s="30">
        <v>4042</v>
      </c>
      <c r="F170" s="30">
        <v>14.5</v>
      </c>
    </row>
    <row r="171" spans="1:6">
      <c r="A171" s="30">
        <v>1</v>
      </c>
      <c r="B171" s="30">
        <v>4</v>
      </c>
      <c r="C171" s="30">
        <v>101</v>
      </c>
      <c r="D171" s="30">
        <v>83</v>
      </c>
      <c r="E171" s="30">
        <v>2202</v>
      </c>
      <c r="F171" s="30">
        <v>15.3</v>
      </c>
    </row>
    <row r="172" spans="1:6">
      <c r="A172" s="30">
        <v>1</v>
      </c>
      <c r="B172" s="30">
        <v>4</v>
      </c>
      <c r="C172" s="30">
        <v>141</v>
      </c>
      <c r="D172" s="30">
        <v>71</v>
      </c>
      <c r="E172" s="30">
        <v>3190</v>
      </c>
      <c r="F172" s="30">
        <v>24.8</v>
      </c>
    </row>
    <row r="173" spans="1:6">
      <c r="A173" s="30">
        <v>1</v>
      </c>
      <c r="B173" s="30">
        <v>4</v>
      </c>
      <c r="C173" s="30">
        <v>105</v>
      </c>
      <c r="D173" s="30">
        <v>63</v>
      </c>
      <c r="E173" s="30">
        <v>2125</v>
      </c>
      <c r="F173" s="30">
        <v>14.7</v>
      </c>
    </row>
    <row r="174" spans="1:6">
      <c r="A174" s="30">
        <v>1</v>
      </c>
      <c r="B174" s="30">
        <v>8</v>
      </c>
      <c r="C174" s="30">
        <v>304</v>
      </c>
      <c r="D174" s="30">
        <v>120</v>
      </c>
      <c r="E174" s="30">
        <v>3962</v>
      </c>
      <c r="F174" s="30">
        <v>13.9</v>
      </c>
    </row>
    <row r="175" spans="1:6">
      <c r="A175" s="30">
        <v>1</v>
      </c>
      <c r="B175" s="30">
        <v>8</v>
      </c>
      <c r="C175" s="30">
        <v>302</v>
      </c>
      <c r="D175" s="30">
        <v>139</v>
      </c>
      <c r="E175" s="30">
        <v>3570</v>
      </c>
      <c r="F175" s="30">
        <v>12.8</v>
      </c>
    </row>
    <row r="176" spans="1:6">
      <c r="A176" s="30">
        <v>1</v>
      </c>
      <c r="B176" s="30">
        <v>4</v>
      </c>
      <c r="C176" s="30">
        <v>105</v>
      </c>
      <c r="D176" s="30">
        <v>74</v>
      </c>
      <c r="E176" s="30">
        <v>2190</v>
      </c>
      <c r="F176" s="30">
        <v>14.2</v>
      </c>
    </row>
    <row r="177" spans="1:6">
      <c r="A177" s="30">
        <v>1</v>
      </c>
      <c r="B177" s="30">
        <v>8</v>
      </c>
      <c r="C177" s="30">
        <v>262</v>
      </c>
      <c r="D177" s="30">
        <v>110</v>
      </c>
      <c r="E177" s="30">
        <v>3221</v>
      </c>
      <c r="F177" s="30">
        <v>13.5</v>
      </c>
    </row>
    <row r="178" spans="1:6">
      <c r="A178" s="30">
        <v>1</v>
      </c>
      <c r="B178" s="30">
        <v>4</v>
      </c>
      <c r="C178" s="30">
        <v>105</v>
      </c>
      <c r="D178" s="30">
        <v>70</v>
      </c>
      <c r="E178" s="30">
        <v>2150</v>
      </c>
      <c r="F178" s="30">
        <v>14.9</v>
      </c>
    </row>
    <row r="179" spans="1:6">
      <c r="A179" s="30">
        <v>1</v>
      </c>
      <c r="B179" s="30">
        <v>4</v>
      </c>
      <c r="C179" s="30">
        <v>134</v>
      </c>
      <c r="D179" s="30">
        <v>96</v>
      </c>
      <c r="E179" s="30">
        <v>2702</v>
      </c>
      <c r="F179" s="30">
        <v>13.5</v>
      </c>
    </row>
    <row r="180" spans="1:6">
      <c r="A180" s="30">
        <v>1</v>
      </c>
      <c r="B180" s="30">
        <v>6</v>
      </c>
      <c r="C180" s="30">
        <v>225</v>
      </c>
      <c r="D180" s="30">
        <v>105</v>
      </c>
      <c r="E180" s="30">
        <v>3121</v>
      </c>
      <c r="F180" s="30">
        <v>16.5</v>
      </c>
    </row>
    <row r="181" spans="1:6">
      <c r="A181" s="30">
        <v>1</v>
      </c>
      <c r="B181" s="30">
        <v>8</v>
      </c>
      <c r="C181" s="30">
        <v>400</v>
      </c>
      <c r="D181" s="30">
        <v>230</v>
      </c>
      <c r="E181" s="30">
        <v>4278</v>
      </c>
      <c r="F181" s="30">
        <v>9.5</v>
      </c>
    </row>
    <row r="182" spans="1:6">
      <c r="A182" s="30">
        <v>1</v>
      </c>
      <c r="B182" s="30">
        <v>4</v>
      </c>
      <c r="C182" s="30">
        <v>134</v>
      </c>
      <c r="D182" s="30">
        <v>90</v>
      </c>
      <c r="E182" s="30">
        <v>2711</v>
      </c>
      <c r="F182" s="30">
        <v>15.5</v>
      </c>
    </row>
    <row r="183" spans="1:6">
      <c r="A183" s="30">
        <v>1</v>
      </c>
      <c r="B183" s="30">
        <v>6</v>
      </c>
      <c r="C183" s="30">
        <v>231</v>
      </c>
      <c r="D183" s="30">
        <v>110</v>
      </c>
      <c r="E183" s="30">
        <v>3415</v>
      </c>
      <c r="F183" s="30">
        <v>15.8</v>
      </c>
    </row>
    <row r="184" spans="1:6">
      <c r="A184" s="30">
        <v>1</v>
      </c>
      <c r="B184" s="30">
        <v>6</v>
      </c>
      <c r="C184" s="30">
        <v>200</v>
      </c>
      <c r="D184" s="30">
        <v>85</v>
      </c>
      <c r="E184" s="30">
        <v>3070</v>
      </c>
      <c r="F184" s="30">
        <v>16.7</v>
      </c>
    </row>
    <row r="185" spans="1:6">
      <c r="A185" s="30">
        <v>1</v>
      </c>
      <c r="B185" s="30">
        <v>4</v>
      </c>
      <c r="C185" s="30">
        <v>91</v>
      </c>
      <c r="D185" s="30">
        <v>67</v>
      </c>
      <c r="E185" s="30">
        <v>1965</v>
      </c>
      <c r="F185" s="30">
        <v>15.7</v>
      </c>
    </row>
    <row r="186" spans="1:6">
      <c r="A186" s="30">
        <v>1</v>
      </c>
      <c r="B186" s="30">
        <v>6</v>
      </c>
      <c r="C186" s="30">
        <v>225</v>
      </c>
      <c r="D186" s="30">
        <v>95</v>
      </c>
      <c r="E186" s="30">
        <v>3264</v>
      </c>
      <c r="F186" s="30">
        <v>16</v>
      </c>
    </row>
    <row r="187" spans="1:6">
      <c r="A187" s="30">
        <v>1</v>
      </c>
      <c r="B187" s="30">
        <v>6</v>
      </c>
      <c r="C187" s="30">
        <v>199</v>
      </c>
      <c r="D187" s="30">
        <v>97</v>
      </c>
      <c r="E187" s="30">
        <v>2774</v>
      </c>
      <c r="F187" s="30">
        <v>15.5</v>
      </c>
    </row>
    <row r="188" spans="1:6">
      <c r="A188" s="30">
        <v>1</v>
      </c>
      <c r="B188" s="30">
        <v>8</v>
      </c>
      <c r="C188" s="30">
        <v>400</v>
      </c>
      <c r="D188" s="30">
        <v>180</v>
      </c>
      <c r="E188" s="30">
        <v>4220</v>
      </c>
      <c r="F188" s="30">
        <v>11.1</v>
      </c>
    </row>
    <row r="189" spans="1:6">
      <c r="A189" s="30">
        <v>1</v>
      </c>
      <c r="B189" s="30">
        <v>8</v>
      </c>
      <c r="C189" s="30">
        <v>307</v>
      </c>
      <c r="D189" s="30">
        <v>200</v>
      </c>
      <c r="E189" s="30">
        <v>4376</v>
      </c>
      <c r="F189" s="30">
        <v>15</v>
      </c>
    </row>
    <row r="190" spans="1:6">
      <c r="A190" s="30">
        <v>1</v>
      </c>
      <c r="B190" s="30">
        <v>6</v>
      </c>
      <c r="C190" s="30">
        <v>225</v>
      </c>
      <c r="D190" s="30">
        <v>95</v>
      </c>
      <c r="E190" s="30">
        <v>3785</v>
      </c>
      <c r="F190" s="30">
        <v>19</v>
      </c>
    </row>
    <row r="191" spans="1:6">
      <c r="A191" s="30">
        <v>1</v>
      </c>
      <c r="B191" s="30">
        <v>4</v>
      </c>
      <c r="C191" s="30">
        <v>151</v>
      </c>
      <c r="D191" s="30">
        <v>90</v>
      </c>
      <c r="E191" s="30">
        <v>2735</v>
      </c>
      <c r="F191" s="30">
        <v>18</v>
      </c>
    </row>
    <row r="192" spans="1:6">
      <c r="A192" s="30">
        <v>1</v>
      </c>
      <c r="B192" s="30">
        <v>6</v>
      </c>
      <c r="C192" s="30">
        <v>198</v>
      </c>
      <c r="D192" s="30">
        <v>95</v>
      </c>
      <c r="E192" s="30">
        <v>3102</v>
      </c>
      <c r="F192" s="30">
        <v>16.5</v>
      </c>
    </row>
    <row r="193" spans="1:6">
      <c r="A193" s="30">
        <v>1</v>
      </c>
      <c r="B193" s="30">
        <v>4</v>
      </c>
      <c r="C193" s="30">
        <v>97</v>
      </c>
      <c r="D193" s="30">
        <v>78</v>
      </c>
      <c r="E193" s="30">
        <v>2188</v>
      </c>
      <c r="F193" s="30">
        <v>15.8</v>
      </c>
    </row>
    <row r="194" spans="1:6">
      <c r="A194" s="30">
        <v>1</v>
      </c>
      <c r="B194" s="30">
        <v>8</v>
      </c>
      <c r="C194" s="30">
        <v>455</v>
      </c>
      <c r="D194" s="30">
        <v>225</v>
      </c>
      <c r="E194" s="30">
        <v>4951</v>
      </c>
      <c r="F194" s="30">
        <v>11</v>
      </c>
    </row>
    <row r="195" spans="1:6">
      <c r="A195" s="30">
        <v>1</v>
      </c>
      <c r="B195" s="30">
        <v>4</v>
      </c>
      <c r="C195" s="30">
        <v>108</v>
      </c>
      <c r="D195" s="30">
        <v>94</v>
      </c>
      <c r="E195" s="30">
        <v>2379</v>
      </c>
      <c r="F195" s="30">
        <v>16.5</v>
      </c>
    </row>
    <row r="196" spans="1:6">
      <c r="A196" s="30">
        <v>1</v>
      </c>
      <c r="B196" s="30">
        <v>4</v>
      </c>
      <c r="C196" s="30">
        <v>140</v>
      </c>
      <c r="D196" s="30">
        <v>72</v>
      </c>
      <c r="E196" s="30">
        <v>2408</v>
      </c>
      <c r="F196" s="30">
        <v>19</v>
      </c>
    </row>
    <row r="197" spans="1:6">
      <c r="A197" s="30">
        <v>1</v>
      </c>
      <c r="B197" s="30">
        <v>6</v>
      </c>
      <c r="C197" s="30">
        <v>250</v>
      </c>
      <c r="D197" s="30">
        <v>72</v>
      </c>
      <c r="E197" s="30">
        <v>3158</v>
      </c>
      <c r="F197" s="30">
        <v>19.5</v>
      </c>
    </row>
    <row r="198" spans="1:6">
      <c r="A198" s="30">
        <v>1</v>
      </c>
      <c r="B198" s="30">
        <v>4</v>
      </c>
      <c r="C198" s="30">
        <v>85</v>
      </c>
      <c r="D198" s="30">
        <v>52</v>
      </c>
      <c r="E198" s="30">
        <v>2035</v>
      </c>
      <c r="F198" s="30">
        <v>22.2</v>
      </c>
    </row>
    <row r="199" spans="1:6">
      <c r="A199" s="30">
        <v>1</v>
      </c>
      <c r="B199" s="30">
        <v>4</v>
      </c>
      <c r="C199" s="30">
        <v>151</v>
      </c>
      <c r="D199" s="30">
        <v>90</v>
      </c>
      <c r="E199" s="30">
        <v>3003</v>
      </c>
      <c r="F199" s="30">
        <v>20.100000000000001</v>
      </c>
    </row>
    <row r="200" spans="1:6">
      <c r="A200" s="30">
        <v>1</v>
      </c>
      <c r="B200" s="30">
        <v>8</v>
      </c>
      <c r="C200" s="30">
        <v>350</v>
      </c>
      <c r="D200" s="30">
        <v>170</v>
      </c>
      <c r="E200" s="30">
        <v>4165</v>
      </c>
      <c r="F200" s="30">
        <v>11.4</v>
      </c>
    </row>
    <row r="201" spans="1:6">
      <c r="A201" s="30">
        <v>1</v>
      </c>
      <c r="B201" s="30">
        <v>8</v>
      </c>
      <c r="C201" s="30">
        <v>302</v>
      </c>
      <c r="D201" s="30">
        <v>140</v>
      </c>
      <c r="E201" s="30">
        <v>4141</v>
      </c>
      <c r="F201" s="30">
        <v>14</v>
      </c>
    </row>
    <row r="202" spans="1:6">
      <c r="A202" s="30">
        <v>1</v>
      </c>
      <c r="B202" s="30">
        <v>4</v>
      </c>
      <c r="C202" s="30">
        <v>85</v>
      </c>
      <c r="D202" s="30">
        <v>70</v>
      </c>
      <c r="E202" s="30">
        <v>1990</v>
      </c>
      <c r="F202" s="30">
        <v>17</v>
      </c>
    </row>
    <row r="203" spans="1:6">
      <c r="A203" s="30">
        <v>1</v>
      </c>
      <c r="B203" s="30">
        <v>5</v>
      </c>
      <c r="C203" s="30">
        <v>121</v>
      </c>
      <c r="D203" s="30">
        <v>67</v>
      </c>
      <c r="E203" s="30">
        <v>2950</v>
      </c>
      <c r="F203" s="30">
        <v>19.899999999999999</v>
      </c>
    </row>
    <row r="204" spans="1:6">
      <c r="A204" s="30">
        <v>1</v>
      </c>
      <c r="B204" s="30">
        <v>8</v>
      </c>
      <c r="C204" s="30">
        <v>318</v>
      </c>
      <c r="D204" s="30">
        <v>150</v>
      </c>
      <c r="E204" s="30">
        <v>4135</v>
      </c>
      <c r="F204" s="30">
        <v>13.5</v>
      </c>
    </row>
    <row r="205" spans="1:6">
      <c r="A205" s="30">
        <v>1</v>
      </c>
      <c r="B205" s="30">
        <v>4</v>
      </c>
      <c r="C205" s="30">
        <v>98</v>
      </c>
      <c r="D205" s="30">
        <v>76</v>
      </c>
      <c r="E205" s="30">
        <v>2144</v>
      </c>
      <c r="F205" s="30">
        <v>14.7</v>
      </c>
    </row>
    <row r="206" spans="1:6">
      <c r="A206" s="30">
        <v>1</v>
      </c>
      <c r="B206" s="30">
        <v>8</v>
      </c>
      <c r="C206" s="30">
        <v>351</v>
      </c>
      <c r="D206" s="30">
        <v>158</v>
      </c>
      <c r="E206" s="30">
        <v>4363</v>
      </c>
      <c r="F206" s="30">
        <v>13</v>
      </c>
    </row>
    <row r="207" spans="1:6">
      <c r="A207" s="30">
        <v>1</v>
      </c>
      <c r="B207" s="30">
        <v>6</v>
      </c>
      <c r="C207" s="30">
        <v>250</v>
      </c>
      <c r="D207" s="30">
        <v>100</v>
      </c>
      <c r="E207" s="30">
        <v>3781</v>
      </c>
      <c r="F207" s="30">
        <v>17</v>
      </c>
    </row>
    <row r="208" spans="1:6">
      <c r="A208" s="30">
        <v>1</v>
      </c>
      <c r="B208" s="30">
        <v>4</v>
      </c>
      <c r="C208" s="30">
        <v>151</v>
      </c>
      <c r="D208" s="30">
        <v>90</v>
      </c>
      <c r="E208" s="30">
        <v>2950</v>
      </c>
      <c r="F208" s="30">
        <v>17.3</v>
      </c>
    </row>
    <row r="209" spans="1:6">
      <c r="A209" s="30">
        <v>1</v>
      </c>
      <c r="B209" s="30">
        <v>4</v>
      </c>
      <c r="C209" s="30">
        <v>98</v>
      </c>
      <c r="D209" s="30">
        <v>66</v>
      </c>
      <c r="E209" s="30">
        <v>1800</v>
      </c>
      <c r="F209" s="30">
        <v>14.4</v>
      </c>
    </row>
    <row r="210" spans="1:6">
      <c r="A210" s="30">
        <v>1</v>
      </c>
      <c r="B210" s="30">
        <v>4</v>
      </c>
      <c r="C210" s="30">
        <v>151</v>
      </c>
      <c r="D210" s="30">
        <v>90</v>
      </c>
      <c r="E210" s="30">
        <v>2670</v>
      </c>
      <c r="F210" s="30">
        <v>16</v>
      </c>
    </row>
    <row r="211" spans="1:6">
      <c r="A211" s="30">
        <v>1</v>
      </c>
      <c r="B211" s="30">
        <v>4</v>
      </c>
      <c r="C211" s="30">
        <v>151</v>
      </c>
      <c r="D211" s="30">
        <v>85</v>
      </c>
      <c r="E211" s="30">
        <v>2855</v>
      </c>
      <c r="F211" s="30">
        <v>17.600000000000001</v>
      </c>
    </row>
    <row r="212" spans="1:6">
      <c r="A212" s="30">
        <v>1</v>
      </c>
      <c r="B212" s="30">
        <v>4</v>
      </c>
      <c r="C212" s="30">
        <v>156</v>
      </c>
      <c r="D212" s="30">
        <v>105</v>
      </c>
      <c r="E212" s="30">
        <v>2800</v>
      </c>
      <c r="F212" s="30">
        <v>14.4</v>
      </c>
    </row>
    <row r="213" spans="1:6">
      <c r="A213" s="30">
        <v>1</v>
      </c>
      <c r="B213" s="30">
        <v>4</v>
      </c>
      <c r="C213" s="30">
        <v>89</v>
      </c>
      <c r="D213" s="30">
        <v>62</v>
      </c>
      <c r="E213" s="30">
        <v>2050</v>
      </c>
      <c r="F213" s="30">
        <v>17.3</v>
      </c>
    </row>
    <row r="214" spans="1:6">
      <c r="A214" s="30">
        <v>1</v>
      </c>
      <c r="B214" s="30">
        <v>6</v>
      </c>
      <c r="C214" s="30">
        <v>200</v>
      </c>
      <c r="D214" s="30">
        <v>85</v>
      </c>
      <c r="E214" s="30">
        <v>2965</v>
      </c>
      <c r="F214" s="30">
        <v>15.8</v>
      </c>
    </row>
    <row r="215" spans="1:6">
      <c r="A215" s="30">
        <v>1</v>
      </c>
      <c r="B215" s="30">
        <v>8</v>
      </c>
      <c r="C215" s="30">
        <v>400</v>
      </c>
      <c r="D215" s="30">
        <v>170</v>
      </c>
      <c r="E215" s="30">
        <v>4746</v>
      </c>
      <c r="F215" s="30">
        <v>12</v>
      </c>
    </row>
    <row r="216" spans="1:6">
      <c r="A216" s="30">
        <v>1</v>
      </c>
      <c r="B216" s="30">
        <v>4</v>
      </c>
      <c r="C216" s="30">
        <v>116</v>
      </c>
      <c r="D216" s="30">
        <v>90</v>
      </c>
      <c r="E216" s="30">
        <v>2123</v>
      </c>
      <c r="F216" s="30">
        <v>14</v>
      </c>
    </row>
    <row r="217" spans="1:6">
      <c r="A217" s="30">
        <v>1</v>
      </c>
      <c r="B217" s="30">
        <v>5</v>
      </c>
      <c r="C217" s="30">
        <v>131</v>
      </c>
      <c r="D217" s="30">
        <v>103</v>
      </c>
      <c r="E217" s="30">
        <v>2830</v>
      </c>
      <c r="F217" s="30">
        <v>15.9</v>
      </c>
    </row>
    <row r="218" spans="1:6">
      <c r="A218" s="30">
        <v>1</v>
      </c>
      <c r="B218" s="30">
        <v>4</v>
      </c>
      <c r="C218" s="30">
        <v>71</v>
      </c>
      <c r="D218" s="30">
        <v>65</v>
      </c>
      <c r="E218" s="30">
        <v>1773</v>
      </c>
      <c r="F218" s="30">
        <v>19</v>
      </c>
    </row>
    <row r="219" spans="1:6">
      <c r="A219" s="30">
        <v>1</v>
      </c>
      <c r="B219" s="30">
        <v>4</v>
      </c>
      <c r="C219" s="30">
        <v>119</v>
      </c>
      <c r="D219" s="30">
        <v>100</v>
      </c>
      <c r="E219" s="30">
        <v>2615</v>
      </c>
      <c r="F219" s="30">
        <v>14.8</v>
      </c>
    </row>
    <row r="220" spans="1:6">
      <c r="A220" s="30">
        <v>1</v>
      </c>
      <c r="B220" s="30">
        <v>8</v>
      </c>
      <c r="C220" s="30">
        <v>350</v>
      </c>
      <c r="D220" s="30">
        <v>145</v>
      </c>
      <c r="E220" s="30">
        <v>4440</v>
      </c>
      <c r="F220" s="30">
        <v>14</v>
      </c>
    </row>
    <row r="221" spans="1:6">
      <c r="A221" s="30">
        <v>1</v>
      </c>
      <c r="B221" s="30">
        <v>4</v>
      </c>
      <c r="C221" s="30">
        <v>105</v>
      </c>
      <c r="D221" s="30">
        <v>63</v>
      </c>
      <c r="E221" s="30">
        <v>2215</v>
      </c>
      <c r="F221" s="30">
        <v>14.9</v>
      </c>
    </row>
    <row r="222" spans="1:6">
      <c r="A222" s="30">
        <v>1</v>
      </c>
      <c r="B222" s="30">
        <v>6</v>
      </c>
      <c r="C222" s="30">
        <v>225</v>
      </c>
      <c r="D222" s="30">
        <v>100</v>
      </c>
      <c r="E222" s="30">
        <v>3651</v>
      </c>
      <c r="F222" s="30">
        <v>17.7</v>
      </c>
    </row>
    <row r="223" spans="1:6">
      <c r="A223" s="30">
        <v>1</v>
      </c>
      <c r="B223" s="30">
        <v>6</v>
      </c>
      <c r="C223" s="30">
        <v>232</v>
      </c>
      <c r="D223" s="30">
        <v>100</v>
      </c>
      <c r="E223" s="30">
        <v>2789</v>
      </c>
      <c r="F223" s="30">
        <v>15</v>
      </c>
    </row>
    <row r="224" spans="1:6">
      <c r="A224" s="30">
        <v>1</v>
      </c>
      <c r="B224" s="30">
        <v>8</v>
      </c>
      <c r="C224" s="30">
        <v>455</v>
      </c>
      <c r="D224" s="30">
        <v>225</v>
      </c>
      <c r="E224" s="30">
        <v>4425</v>
      </c>
      <c r="F224" s="30">
        <v>10</v>
      </c>
    </row>
    <row r="225" spans="1:6">
      <c r="A225" s="30">
        <v>1</v>
      </c>
      <c r="B225" s="30">
        <v>6</v>
      </c>
      <c r="C225" s="30">
        <v>173</v>
      </c>
      <c r="D225" s="30">
        <v>115</v>
      </c>
      <c r="E225" s="30">
        <v>2595</v>
      </c>
      <c r="F225" s="30">
        <v>11.3</v>
      </c>
    </row>
    <row r="226" spans="1:6">
      <c r="A226" s="30">
        <v>1</v>
      </c>
      <c r="B226" s="30">
        <v>4</v>
      </c>
      <c r="C226" s="30">
        <v>130</v>
      </c>
      <c r="D226" s="30">
        <v>102</v>
      </c>
      <c r="E226" s="30">
        <v>3150</v>
      </c>
      <c r="F226" s="30">
        <v>15.7</v>
      </c>
    </row>
    <row r="227" spans="1:6">
      <c r="A227" s="30">
        <v>1</v>
      </c>
      <c r="B227" s="30">
        <v>4</v>
      </c>
      <c r="C227" s="30">
        <v>135</v>
      </c>
      <c r="D227" s="30">
        <v>84</v>
      </c>
      <c r="E227" s="30">
        <v>2525</v>
      </c>
      <c r="F227" s="30">
        <v>16</v>
      </c>
    </row>
    <row r="228" spans="1:6">
      <c r="A228" s="30">
        <v>1</v>
      </c>
      <c r="B228" s="30">
        <v>4</v>
      </c>
      <c r="C228" s="30">
        <v>122</v>
      </c>
      <c r="D228" s="30">
        <v>80</v>
      </c>
      <c r="E228" s="30">
        <v>2451</v>
      </c>
      <c r="F228" s="30">
        <v>16.5</v>
      </c>
    </row>
    <row r="229" spans="1:6">
      <c r="A229" s="30">
        <v>1</v>
      </c>
      <c r="B229" s="30">
        <v>4</v>
      </c>
      <c r="C229" s="30">
        <v>86</v>
      </c>
      <c r="D229" s="30">
        <v>64</v>
      </c>
      <c r="E229" s="30">
        <v>1875</v>
      </c>
      <c r="F229" s="30">
        <v>16.399999999999999</v>
      </c>
    </row>
    <row r="230" spans="1:6">
      <c r="A230" s="30">
        <v>1</v>
      </c>
      <c r="B230" s="30">
        <v>3</v>
      </c>
      <c r="C230" s="30">
        <v>70</v>
      </c>
      <c r="D230" s="30">
        <v>97</v>
      </c>
      <c r="E230" s="30">
        <v>2330</v>
      </c>
      <c r="F230" s="30">
        <v>13.5</v>
      </c>
    </row>
    <row r="231" spans="1:6">
      <c r="A231" s="30">
        <v>1</v>
      </c>
      <c r="B231" s="30">
        <v>4</v>
      </c>
      <c r="C231" s="30">
        <v>89</v>
      </c>
      <c r="D231" s="30">
        <v>62</v>
      </c>
      <c r="E231" s="30">
        <v>1845</v>
      </c>
      <c r="F231" s="30">
        <v>15.3</v>
      </c>
    </row>
  </sheetData>
  <mergeCells count="1">
    <mergeCell ref="H25:L2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31"/>
  <sheetViews>
    <sheetView workbookViewId="0">
      <selection activeCell="K19" sqref="K19"/>
    </sheetView>
  </sheetViews>
  <sheetFormatPr baseColWidth="10" defaultRowHeight="11.25"/>
  <sheetData>
    <row r="1" spans="1:11" ht="12.75">
      <c r="A1" s="28" t="s">
        <v>0</v>
      </c>
      <c r="B1" s="28" t="s">
        <v>4</v>
      </c>
      <c r="C1" s="28" t="s">
        <v>1</v>
      </c>
      <c r="D1" s="28" t="s">
        <v>2</v>
      </c>
      <c r="E1" s="29" t="s">
        <v>3</v>
      </c>
    </row>
    <row r="2" spans="1:11" ht="12.75">
      <c r="A2" s="30">
        <v>8</v>
      </c>
      <c r="B2" s="30">
        <v>302</v>
      </c>
      <c r="C2" s="30">
        <v>140</v>
      </c>
      <c r="D2" s="30">
        <v>4638</v>
      </c>
      <c r="E2" s="30">
        <v>16</v>
      </c>
      <c r="G2" s="92" t="s">
        <v>74</v>
      </c>
      <c r="H2" s="92"/>
      <c r="I2" s="92"/>
      <c r="J2" s="92"/>
      <c r="K2" s="92"/>
    </row>
    <row r="3" spans="1:11" ht="12.75">
      <c r="A3" s="30">
        <v>4</v>
      </c>
      <c r="B3" s="30">
        <v>79</v>
      </c>
      <c r="C3" s="30">
        <v>67</v>
      </c>
      <c r="D3" s="30">
        <v>2000</v>
      </c>
      <c r="E3" s="30">
        <v>16</v>
      </c>
      <c r="G3">
        <f t="array" ref="G3:K7">LINEST(E2:E231,A2:D231,1,1)</f>
        <v>2.7983389155013193E-3</v>
      </c>
      <c r="H3">
        <v>-7.7640355780105336E-2</v>
      </c>
      <c r="I3">
        <v>-5.5015944780262083E-3</v>
      </c>
      <c r="J3">
        <v>-0.21436857115578617</v>
      </c>
      <c r="K3">
        <v>17.446393871988029</v>
      </c>
    </row>
    <row r="4" spans="1:11" ht="12.75">
      <c r="A4" s="30">
        <v>4</v>
      </c>
      <c r="B4" s="30">
        <v>98</v>
      </c>
      <c r="C4" s="30">
        <v>68</v>
      </c>
      <c r="D4" s="30">
        <v>2135</v>
      </c>
      <c r="E4" s="30">
        <v>16.600000000000001</v>
      </c>
      <c r="G4">
        <v>3.5805623568878727E-4</v>
      </c>
      <c r="H4">
        <v>6.8477390852993477E-3</v>
      </c>
      <c r="I4">
        <v>4.6541319917263206E-3</v>
      </c>
      <c r="J4">
        <v>0.21160592044106305</v>
      </c>
      <c r="K4">
        <v>0.7670010069241594</v>
      </c>
    </row>
    <row r="5" spans="1:11" ht="12.75">
      <c r="A5" s="30">
        <v>4</v>
      </c>
      <c r="B5" s="30">
        <v>116</v>
      </c>
      <c r="C5" s="30">
        <v>81</v>
      </c>
      <c r="D5" s="30">
        <v>2220</v>
      </c>
      <c r="E5" s="30">
        <v>16.899999999999999</v>
      </c>
      <c r="G5" s="71">
        <v>0.60283287425936627</v>
      </c>
      <c r="H5">
        <v>1.6794254589042124</v>
      </c>
      <c r="I5" t="e">
        <v>#N/A</v>
      </c>
      <c r="J5" t="e">
        <v>#N/A</v>
      </c>
      <c r="K5" t="e">
        <v>#N/A</v>
      </c>
    </row>
    <row r="6" spans="1:11" ht="12.75">
      <c r="A6" s="30">
        <v>4</v>
      </c>
      <c r="B6" s="30">
        <v>120</v>
      </c>
      <c r="C6" s="30">
        <v>97</v>
      </c>
      <c r="D6" s="30">
        <v>2489</v>
      </c>
      <c r="E6" s="30">
        <v>15</v>
      </c>
      <c r="G6">
        <v>85.378036044286148</v>
      </c>
      <c r="H6">
        <v>225</v>
      </c>
      <c r="I6" t="e">
        <v>#N/A</v>
      </c>
      <c r="J6" t="e">
        <v>#N/A</v>
      </c>
      <c r="K6" t="e">
        <v>#N/A</v>
      </c>
    </row>
    <row r="7" spans="1:11" ht="12.75">
      <c r="A7" s="30">
        <v>8</v>
      </c>
      <c r="B7" s="30">
        <v>302</v>
      </c>
      <c r="C7" s="30">
        <v>140</v>
      </c>
      <c r="D7" s="30">
        <v>4294</v>
      </c>
      <c r="E7" s="30">
        <v>16</v>
      </c>
      <c r="G7">
        <v>963.22471357909239</v>
      </c>
      <c r="H7">
        <v>634.60572120351549</v>
      </c>
      <c r="I7" t="e">
        <v>#N/A</v>
      </c>
      <c r="J7" t="e">
        <v>#N/A</v>
      </c>
      <c r="K7" t="e">
        <v>#N/A</v>
      </c>
    </row>
    <row r="8" spans="1:11" ht="12.75">
      <c r="A8" s="30">
        <v>4</v>
      </c>
      <c r="B8" s="30">
        <v>120</v>
      </c>
      <c r="C8" s="30">
        <v>79</v>
      </c>
      <c r="D8" s="30">
        <v>2625</v>
      </c>
      <c r="E8" s="30">
        <v>18.600000000000001</v>
      </c>
    </row>
    <row r="9" spans="1:11" ht="12.75">
      <c r="A9" s="30">
        <v>4</v>
      </c>
      <c r="B9" s="30">
        <v>120</v>
      </c>
      <c r="C9" s="30">
        <v>88</v>
      </c>
      <c r="D9" s="30">
        <v>2957</v>
      </c>
      <c r="E9" s="30">
        <v>17</v>
      </c>
      <c r="G9" s="93" t="s">
        <v>75</v>
      </c>
      <c r="H9" s="93"/>
      <c r="I9" s="93"/>
    </row>
    <row r="10" spans="1:11" ht="12.75">
      <c r="A10" s="30">
        <v>6</v>
      </c>
      <c r="B10" s="30">
        <v>258</v>
      </c>
      <c r="C10" s="30">
        <v>95</v>
      </c>
      <c r="D10" s="30">
        <v>3193</v>
      </c>
      <c r="E10" s="30">
        <v>17.8</v>
      </c>
      <c r="G10">
        <f t="array" ref="G10:I14">LINEST(E2:E231,C2:D231,1,1)</f>
        <v>2.1246579246865785E-3</v>
      </c>
      <c r="H10">
        <v>-8.6495865778103462E-2</v>
      </c>
      <c r="I10">
        <v>18.138071201687907</v>
      </c>
    </row>
    <row r="11" spans="1:11" ht="12.75">
      <c r="A11" s="30">
        <v>4</v>
      </c>
      <c r="B11" s="30">
        <v>121</v>
      </c>
      <c r="C11" s="30">
        <v>80</v>
      </c>
      <c r="D11" s="30">
        <v>2670</v>
      </c>
      <c r="E11" s="30">
        <v>15</v>
      </c>
      <c r="G11">
        <v>2.5854869668642496E-4</v>
      </c>
      <c r="H11">
        <v>5.6682156368544311E-3</v>
      </c>
      <c r="I11">
        <v>0.41852539058013688</v>
      </c>
    </row>
    <row r="12" spans="1:11" ht="12.75">
      <c r="A12" s="30">
        <v>4</v>
      </c>
      <c r="B12" s="30">
        <v>85</v>
      </c>
      <c r="C12" s="30">
        <v>70</v>
      </c>
      <c r="D12" s="30">
        <v>1945</v>
      </c>
      <c r="E12" s="30">
        <v>16.8</v>
      </c>
      <c r="G12" s="96">
        <v>0.58985204474364827</v>
      </c>
      <c r="H12">
        <v>1.6991146770544172</v>
      </c>
      <c r="I12" t="e">
        <v>#N/A</v>
      </c>
    </row>
    <row r="13" spans="1:11" ht="12.75">
      <c r="A13" s="30">
        <v>6</v>
      </c>
      <c r="B13" s="30">
        <v>200</v>
      </c>
      <c r="C13" s="30">
        <v>88</v>
      </c>
      <c r="D13" s="30">
        <v>3060</v>
      </c>
      <c r="E13" s="30">
        <v>17.100000000000001</v>
      </c>
      <c r="G13">
        <v>163.22940592635632</v>
      </c>
      <c r="H13">
        <v>227</v>
      </c>
      <c r="I13" t="e">
        <v>#N/A</v>
      </c>
    </row>
    <row r="14" spans="1:11" ht="12.75">
      <c r="A14" s="30">
        <v>6</v>
      </c>
      <c r="B14" s="30">
        <v>171</v>
      </c>
      <c r="C14" s="30">
        <v>97</v>
      </c>
      <c r="D14" s="30">
        <v>2984</v>
      </c>
      <c r="E14" s="30">
        <v>14.5</v>
      </c>
      <c r="G14">
        <v>942.48354911015372</v>
      </c>
      <c r="H14">
        <v>655.34688567245416</v>
      </c>
      <c r="I14" t="e">
        <v>#N/A</v>
      </c>
    </row>
    <row r="15" spans="1:11" ht="12.75">
      <c r="A15" s="30">
        <v>4</v>
      </c>
      <c r="B15" s="30">
        <v>116</v>
      </c>
      <c r="C15" s="30">
        <v>75</v>
      </c>
      <c r="D15" s="30">
        <v>2158</v>
      </c>
      <c r="E15" s="30">
        <v>15.5</v>
      </c>
    </row>
    <row r="16" spans="1:11" ht="12.75">
      <c r="A16" s="30">
        <v>6</v>
      </c>
      <c r="B16" s="30">
        <v>173</v>
      </c>
      <c r="C16" s="30">
        <v>110</v>
      </c>
      <c r="D16" s="30">
        <v>2725</v>
      </c>
      <c r="E16" s="30">
        <v>12.6</v>
      </c>
    </row>
    <row r="17" spans="1:9" ht="12.75">
      <c r="A17" s="30">
        <v>6</v>
      </c>
      <c r="B17" s="30">
        <v>200</v>
      </c>
      <c r="C17" s="30">
        <v>95</v>
      </c>
      <c r="D17" s="30">
        <v>3155</v>
      </c>
      <c r="E17" s="30">
        <v>18.2</v>
      </c>
      <c r="G17" t="s">
        <v>51</v>
      </c>
      <c r="H17">
        <f>COUNTA(E2:E231)</f>
        <v>230</v>
      </c>
    </row>
    <row r="18" spans="1:9" ht="12.75">
      <c r="A18" s="30">
        <v>4</v>
      </c>
      <c r="B18" s="30">
        <v>97</v>
      </c>
      <c r="C18" s="30">
        <v>78</v>
      </c>
      <c r="D18" s="30">
        <v>1940</v>
      </c>
      <c r="E18" s="30">
        <v>14.5</v>
      </c>
    </row>
    <row r="19" spans="1:9" ht="12.75">
      <c r="A19" s="30">
        <v>6</v>
      </c>
      <c r="B19" s="30">
        <v>250</v>
      </c>
      <c r="C19" s="30">
        <v>100</v>
      </c>
      <c r="D19" s="30">
        <v>3329</v>
      </c>
      <c r="E19" s="30">
        <v>15.5</v>
      </c>
      <c r="G19" t="s">
        <v>62</v>
      </c>
      <c r="H19" s="30">
        <v>4</v>
      </c>
    </row>
    <row r="20" spans="1:9" ht="12.75">
      <c r="A20" s="30">
        <v>4</v>
      </c>
      <c r="B20" s="30">
        <v>122</v>
      </c>
      <c r="C20" s="30">
        <v>86</v>
      </c>
      <c r="D20" s="30">
        <v>2395</v>
      </c>
      <c r="E20" s="30">
        <v>16</v>
      </c>
      <c r="G20" t="s">
        <v>76</v>
      </c>
      <c r="H20" s="94">
        <v>2</v>
      </c>
      <c r="I20" s="95" t="s">
        <v>77</v>
      </c>
    </row>
    <row r="21" spans="1:9" ht="12.75">
      <c r="A21" s="30">
        <v>8</v>
      </c>
      <c r="B21" s="30">
        <v>302</v>
      </c>
      <c r="C21" s="30">
        <v>130</v>
      </c>
      <c r="D21" s="30">
        <v>3870</v>
      </c>
      <c r="E21" s="30">
        <v>15</v>
      </c>
    </row>
    <row r="22" spans="1:9" ht="12.75">
      <c r="A22" s="30">
        <v>8</v>
      </c>
      <c r="B22" s="30">
        <v>260</v>
      </c>
      <c r="C22" s="30">
        <v>90</v>
      </c>
      <c r="D22" s="30">
        <v>3420</v>
      </c>
      <c r="E22" s="30">
        <v>22.2</v>
      </c>
      <c r="G22" s="123" t="s">
        <v>6</v>
      </c>
      <c r="H22" s="124">
        <f>((G5-G12)/H20)/((1-G5)/(H17-H19-1))</f>
        <v>3.6768987810736831</v>
      </c>
    </row>
    <row r="23" spans="1:9" ht="12.75">
      <c r="A23" s="30">
        <v>8</v>
      </c>
      <c r="B23" s="30">
        <v>318</v>
      </c>
      <c r="C23" s="30">
        <v>150</v>
      </c>
      <c r="D23" s="30">
        <v>3755</v>
      </c>
      <c r="E23" s="30">
        <v>14</v>
      </c>
      <c r="G23" s="125" t="s">
        <v>78</v>
      </c>
      <c r="H23" s="126">
        <f>H20</f>
        <v>2</v>
      </c>
    </row>
    <row r="24" spans="1:9" ht="12.75">
      <c r="A24" s="30">
        <v>4</v>
      </c>
      <c r="B24" s="30">
        <v>97</v>
      </c>
      <c r="C24" s="30">
        <v>75</v>
      </c>
      <c r="D24" s="30">
        <v>2265</v>
      </c>
      <c r="E24" s="30">
        <v>18.2</v>
      </c>
      <c r="G24" s="125" t="s">
        <v>79</v>
      </c>
      <c r="H24" s="126">
        <f>H17-H19-1</f>
        <v>225</v>
      </c>
    </row>
    <row r="25" spans="1:9" ht="12.75">
      <c r="A25" s="30">
        <v>4</v>
      </c>
      <c r="B25" s="30">
        <v>122</v>
      </c>
      <c r="C25" s="30">
        <v>85</v>
      </c>
      <c r="D25" s="30">
        <v>2310</v>
      </c>
      <c r="E25" s="30">
        <v>18.5</v>
      </c>
      <c r="G25" s="127" t="s">
        <v>15</v>
      </c>
      <c r="H25" s="128">
        <f>_xlfn.F.DIST.RT(H22,H23,H24)</f>
        <v>2.6833888324130584E-2</v>
      </c>
    </row>
    <row r="26" spans="1:9" ht="12.75">
      <c r="A26" s="30">
        <v>4</v>
      </c>
      <c r="B26" s="30">
        <v>116</v>
      </c>
      <c r="C26" s="30">
        <v>75</v>
      </c>
      <c r="D26" s="30">
        <v>2246</v>
      </c>
      <c r="E26" s="30">
        <v>14</v>
      </c>
    </row>
    <row r="27" spans="1:9" ht="12.75">
      <c r="A27" s="30">
        <v>4</v>
      </c>
      <c r="B27" s="30">
        <v>110</v>
      </c>
      <c r="C27" s="30">
        <v>87</v>
      </c>
      <c r="D27" s="30">
        <v>2672</v>
      </c>
      <c r="E27" s="30">
        <v>17.5</v>
      </c>
    </row>
    <row r="28" spans="1:9" ht="12.75">
      <c r="A28" s="30">
        <v>6</v>
      </c>
      <c r="B28" s="30">
        <v>250</v>
      </c>
      <c r="C28" s="30">
        <v>100</v>
      </c>
      <c r="D28" s="30">
        <v>3278</v>
      </c>
      <c r="E28" s="30">
        <v>18</v>
      </c>
    </row>
    <row r="29" spans="1:9" ht="12.75">
      <c r="A29" s="30">
        <v>4</v>
      </c>
      <c r="B29" s="30">
        <v>140</v>
      </c>
      <c r="C29" s="30">
        <v>92</v>
      </c>
      <c r="D29" s="30">
        <v>2572</v>
      </c>
      <c r="E29" s="30">
        <v>14.9</v>
      </c>
    </row>
    <row r="30" spans="1:9" ht="12.75">
      <c r="A30" s="30">
        <v>8</v>
      </c>
      <c r="B30" s="30">
        <v>318</v>
      </c>
      <c r="C30" s="30">
        <v>145</v>
      </c>
      <c r="D30" s="30">
        <v>4140</v>
      </c>
      <c r="E30" s="30">
        <v>13.7</v>
      </c>
    </row>
    <row r="31" spans="1:9" ht="12.75">
      <c r="A31" s="30">
        <v>8</v>
      </c>
      <c r="B31" s="30">
        <v>351</v>
      </c>
      <c r="C31" s="30">
        <v>138</v>
      </c>
      <c r="D31" s="30">
        <v>3955</v>
      </c>
      <c r="E31" s="30">
        <v>13.2</v>
      </c>
    </row>
    <row r="32" spans="1:9" ht="12.75">
      <c r="A32" s="30">
        <v>8</v>
      </c>
      <c r="B32" s="30">
        <v>400</v>
      </c>
      <c r="C32" s="30">
        <v>150</v>
      </c>
      <c r="D32" s="30">
        <v>4997</v>
      </c>
      <c r="E32" s="30">
        <v>14</v>
      </c>
    </row>
    <row r="33" spans="1:5" ht="12.75">
      <c r="A33" s="30">
        <v>8</v>
      </c>
      <c r="B33" s="30">
        <v>383</v>
      </c>
      <c r="C33" s="30">
        <v>170</v>
      </c>
      <c r="D33" s="30">
        <v>3563</v>
      </c>
      <c r="E33" s="30">
        <v>10</v>
      </c>
    </row>
    <row r="34" spans="1:5" ht="12.75">
      <c r="A34" s="30">
        <v>4</v>
      </c>
      <c r="B34" s="30">
        <v>91</v>
      </c>
      <c r="C34" s="30">
        <v>70</v>
      </c>
      <c r="D34" s="30">
        <v>1955</v>
      </c>
      <c r="E34" s="30">
        <v>20.5</v>
      </c>
    </row>
    <row r="35" spans="1:5" ht="12.75">
      <c r="A35" s="30">
        <v>6</v>
      </c>
      <c r="B35" s="30">
        <v>225</v>
      </c>
      <c r="C35" s="30">
        <v>110</v>
      </c>
      <c r="D35" s="30">
        <v>3620</v>
      </c>
      <c r="E35" s="30">
        <v>18.7</v>
      </c>
    </row>
    <row r="36" spans="1:5" ht="12.75">
      <c r="A36" s="30">
        <v>4</v>
      </c>
      <c r="B36" s="30">
        <v>91</v>
      </c>
      <c r="C36" s="30">
        <v>68</v>
      </c>
      <c r="D36" s="30">
        <v>1970</v>
      </c>
      <c r="E36" s="30">
        <v>17.600000000000001</v>
      </c>
    </row>
    <row r="37" spans="1:5" ht="12.75">
      <c r="A37" s="30">
        <v>4</v>
      </c>
      <c r="B37" s="30">
        <v>111</v>
      </c>
      <c r="C37" s="30">
        <v>80</v>
      </c>
      <c r="D37" s="30">
        <v>2155</v>
      </c>
      <c r="E37" s="30">
        <v>14.8</v>
      </c>
    </row>
    <row r="38" spans="1:5" ht="12.75">
      <c r="A38" s="30">
        <v>4</v>
      </c>
      <c r="B38" s="30">
        <v>140</v>
      </c>
      <c r="C38" s="30">
        <v>86</v>
      </c>
      <c r="D38" s="30">
        <v>2790</v>
      </c>
      <c r="E38" s="30">
        <v>15.6</v>
      </c>
    </row>
    <row r="39" spans="1:5" ht="12.75">
      <c r="A39" s="30">
        <v>4</v>
      </c>
      <c r="B39" s="30">
        <v>98</v>
      </c>
      <c r="C39" s="30">
        <v>68</v>
      </c>
      <c r="D39" s="30">
        <v>2155</v>
      </c>
      <c r="E39" s="30">
        <v>16.5</v>
      </c>
    </row>
    <row r="40" spans="1:5" ht="12.75">
      <c r="A40" s="30">
        <v>4</v>
      </c>
      <c r="B40" s="30">
        <v>98</v>
      </c>
      <c r="C40" s="30">
        <v>70</v>
      </c>
      <c r="D40" s="30">
        <v>2120</v>
      </c>
      <c r="E40" s="30">
        <v>15.5</v>
      </c>
    </row>
    <row r="41" spans="1:5" ht="12.75">
      <c r="A41" s="30">
        <v>4</v>
      </c>
      <c r="B41" s="30">
        <v>85</v>
      </c>
      <c r="C41" s="30">
        <v>70</v>
      </c>
      <c r="D41" s="30">
        <v>2070</v>
      </c>
      <c r="E41" s="30">
        <v>18.600000000000001</v>
      </c>
    </row>
    <row r="42" spans="1:5" ht="12.75">
      <c r="A42" s="30">
        <v>4</v>
      </c>
      <c r="B42" s="30">
        <v>97</v>
      </c>
      <c r="C42" s="30">
        <v>78</v>
      </c>
      <c r="D42" s="30">
        <v>2300</v>
      </c>
      <c r="E42" s="30">
        <v>14.5</v>
      </c>
    </row>
    <row r="43" spans="1:5" ht="12.75">
      <c r="A43" s="30">
        <v>8</v>
      </c>
      <c r="B43" s="30">
        <v>350</v>
      </c>
      <c r="C43" s="30">
        <v>180</v>
      </c>
      <c r="D43" s="30">
        <v>4499</v>
      </c>
      <c r="E43" s="30">
        <v>12.5</v>
      </c>
    </row>
    <row r="44" spans="1:5" ht="12.75">
      <c r="A44" s="30">
        <v>4</v>
      </c>
      <c r="B44" s="30">
        <v>140</v>
      </c>
      <c r="C44" s="30">
        <v>88</v>
      </c>
      <c r="D44" s="30">
        <v>2890</v>
      </c>
      <c r="E44" s="30">
        <v>17.3</v>
      </c>
    </row>
    <row r="45" spans="1:5" ht="12.75">
      <c r="A45" s="30">
        <v>8</v>
      </c>
      <c r="B45" s="30">
        <v>400</v>
      </c>
      <c r="C45" s="30">
        <v>190</v>
      </c>
      <c r="D45" s="30">
        <v>4422</v>
      </c>
      <c r="E45" s="30">
        <v>12.5</v>
      </c>
    </row>
    <row r="46" spans="1:5" ht="12.75">
      <c r="A46" s="30">
        <v>6</v>
      </c>
      <c r="B46" s="30">
        <v>258</v>
      </c>
      <c r="C46" s="30">
        <v>110</v>
      </c>
      <c r="D46" s="30">
        <v>3730</v>
      </c>
      <c r="E46" s="30">
        <v>19</v>
      </c>
    </row>
    <row r="47" spans="1:5" ht="12.75">
      <c r="A47" s="30">
        <v>6</v>
      </c>
      <c r="B47" s="30">
        <v>146</v>
      </c>
      <c r="C47" s="30">
        <v>97</v>
      </c>
      <c r="D47" s="30">
        <v>2815</v>
      </c>
      <c r="E47" s="30">
        <v>14.5</v>
      </c>
    </row>
    <row r="48" spans="1:5" ht="12.75">
      <c r="A48" s="30">
        <v>8</v>
      </c>
      <c r="B48" s="30">
        <v>351</v>
      </c>
      <c r="C48" s="30">
        <v>142</v>
      </c>
      <c r="D48" s="30">
        <v>4054</v>
      </c>
      <c r="E48" s="30">
        <v>14.3</v>
      </c>
    </row>
    <row r="49" spans="1:5" ht="12.75">
      <c r="A49" s="30">
        <v>4</v>
      </c>
      <c r="B49" s="30">
        <v>112</v>
      </c>
      <c r="C49" s="30">
        <v>88</v>
      </c>
      <c r="D49" s="30">
        <v>2640</v>
      </c>
      <c r="E49" s="30">
        <v>18.600000000000001</v>
      </c>
    </row>
    <row r="50" spans="1:5" ht="12.75">
      <c r="A50" s="30">
        <v>4</v>
      </c>
      <c r="B50" s="30">
        <v>98</v>
      </c>
      <c r="C50" s="30">
        <v>60</v>
      </c>
      <c r="D50" s="30">
        <v>2164</v>
      </c>
      <c r="E50" s="30">
        <v>22.1</v>
      </c>
    </row>
    <row r="51" spans="1:5" ht="12.75">
      <c r="A51" s="30">
        <v>4</v>
      </c>
      <c r="B51" s="30">
        <v>119</v>
      </c>
      <c r="C51" s="30">
        <v>92</v>
      </c>
      <c r="D51" s="30">
        <v>2434</v>
      </c>
      <c r="E51" s="30">
        <v>15</v>
      </c>
    </row>
    <row r="52" spans="1:5" ht="12.75">
      <c r="A52" s="30">
        <v>4</v>
      </c>
      <c r="B52" s="30">
        <v>122</v>
      </c>
      <c r="C52" s="30">
        <v>88</v>
      </c>
      <c r="D52" s="30">
        <v>2500</v>
      </c>
      <c r="E52" s="30">
        <v>15.1</v>
      </c>
    </row>
    <row r="53" spans="1:5" ht="12.75">
      <c r="A53" s="30">
        <v>6</v>
      </c>
      <c r="B53" s="30">
        <v>250</v>
      </c>
      <c r="C53" s="30">
        <v>105</v>
      </c>
      <c r="D53" s="30">
        <v>3353</v>
      </c>
      <c r="E53" s="30">
        <v>14.5</v>
      </c>
    </row>
    <row r="54" spans="1:5" ht="12.75">
      <c r="A54" s="30">
        <v>8</v>
      </c>
      <c r="B54" s="30">
        <v>318</v>
      </c>
      <c r="C54" s="30">
        <v>150</v>
      </c>
      <c r="D54" s="30">
        <v>3399</v>
      </c>
      <c r="E54" s="30">
        <v>11</v>
      </c>
    </row>
    <row r="55" spans="1:5" ht="12.75">
      <c r="A55" s="30">
        <v>8</v>
      </c>
      <c r="B55" s="30">
        <v>351</v>
      </c>
      <c r="C55" s="30">
        <v>153</v>
      </c>
      <c r="D55" s="30">
        <v>4129</v>
      </c>
      <c r="E55" s="30">
        <v>13</v>
      </c>
    </row>
    <row r="56" spans="1:5" ht="12.75">
      <c r="A56" s="30">
        <v>6</v>
      </c>
      <c r="B56" s="30">
        <v>232</v>
      </c>
      <c r="C56" s="30">
        <v>100</v>
      </c>
      <c r="D56" s="30">
        <v>2901</v>
      </c>
      <c r="E56" s="30">
        <v>16</v>
      </c>
    </row>
    <row r="57" spans="1:5" ht="12.75">
      <c r="A57" s="30">
        <v>8</v>
      </c>
      <c r="B57" s="30">
        <v>351</v>
      </c>
      <c r="C57" s="30">
        <v>148</v>
      </c>
      <c r="D57" s="30">
        <v>4657</v>
      </c>
      <c r="E57" s="30">
        <v>13.5</v>
      </c>
    </row>
    <row r="58" spans="1:5" ht="12.75">
      <c r="A58" s="30">
        <v>8</v>
      </c>
      <c r="B58" s="30">
        <v>350</v>
      </c>
      <c r="C58" s="30">
        <v>165</v>
      </c>
      <c r="D58" s="30">
        <v>4209</v>
      </c>
      <c r="E58" s="30">
        <v>12</v>
      </c>
    </row>
    <row r="59" spans="1:5" ht="12.75">
      <c r="A59" s="30">
        <v>6</v>
      </c>
      <c r="B59" s="30">
        <v>225</v>
      </c>
      <c r="C59" s="30">
        <v>100</v>
      </c>
      <c r="D59" s="30">
        <v>3630</v>
      </c>
      <c r="E59" s="30">
        <v>17.7</v>
      </c>
    </row>
    <row r="60" spans="1:5" ht="12.75">
      <c r="A60" s="30">
        <v>8</v>
      </c>
      <c r="B60" s="30">
        <v>305</v>
      </c>
      <c r="C60" s="30">
        <v>130</v>
      </c>
      <c r="D60" s="30">
        <v>3840</v>
      </c>
      <c r="E60" s="30">
        <v>15.4</v>
      </c>
    </row>
    <row r="61" spans="1:5" ht="12.75">
      <c r="A61" s="30">
        <v>4</v>
      </c>
      <c r="B61" s="30">
        <v>113</v>
      </c>
      <c r="C61" s="30">
        <v>95</v>
      </c>
      <c r="D61" s="30">
        <v>2228</v>
      </c>
      <c r="E61" s="30">
        <v>14</v>
      </c>
    </row>
    <row r="62" spans="1:5" ht="12.75">
      <c r="A62" s="30">
        <v>4</v>
      </c>
      <c r="B62" s="30">
        <v>97</v>
      </c>
      <c r="C62" s="30">
        <v>88</v>
      </c>
      <c r="D62" s="30">
        <v>2130</v>
      </c>
      <c r="E62" s="30">
        <v>14.5</v>
      </c>
    </row>
    <row r="63" spans="1:5" ht="12.75">
      <c r="A63" s="30">
        <v>4</v>
      </c>
      <c r="B63" s="30">
        <v>85</v>
      </c>
      <c r="C63" s="30">
        <v>65</v>
      </c>
      <c r="D63" s="30">
        <v>1975</v>
      </c>
      <c r="E63" s="30">
        <v>19.399999999999999</v>
      </c>
    </row>
    <row r="64" spans="1:5" ht="12.75">
      <c r="A64" s="30">
        <v>8</v>
      </c>
      <c r="B64" s="30">
        <v>429</v>
      </c>
      <c r="C64" s="30">
        <v>208</v>
      </c>
      <c r="D64" s="30">
        <v>4633</v>
      </c>
      <c r="E64" s="30">
        <v>11</v>
      </c>
    </row>
    <row r="65" spans="1:5" ht="12.75">
      <c r="A65" s="30">
        <v>8</v>
      </c>
      <c r="B65" s="30">
        <v>351</v>
      </c>
      <c r="C65" s="30">
        <v>149</v>
      </c>
      <c r="D65" s="30">
        <v>4335</v>
      </c>
      <c r="E65" s="30">
        <v>14.5</v>
      </c>
    </row>
    <row r="66" spans="1:5" ht="12.75">
      <c r="A66" s="30">
        <v>6</v>
      </c>
      <c r="B66" s="30">
        <v>200</v>
      </c>
      <c r="C66" s="30">
        <v>85</v>
      </c>
      <c r="D66" s="30">
        <v>2990</v>
      </c>
      <c r="E66" s="30">
        <v>18.2</v>
      </c>
    </row>
    <row r="67" spans="1:5" ht="12.75">
      <c r="A67" s="30">
        <v>8</v>
      </c>
      <c r="B67" s="30">
        <v>318</v>
      </c>
      <c r="C67" s="30">
        <v>135</v>
      </c>
      <c r="D67" s="30">
        <v>3830</v>
      </c>
      <c r="E67" s="30">
        <v>15.2</v>
      </c>
    </row>
    <row r="68" spans="1:5" ht="12.75">
      <c r="A68" s="30">
        <v>8</v>
      </c>
      <c r="B68" s="30">
        <v>305</v>
      </c>
      <c r="C68" s="30">
        <v>140</v>
      </c>
      <c r="D68" s="30">
        <v>4215</v>
      </c>
      <c r="E68" s="30">
        <v>13</v>
      </c>
    </row>
    <row r="69" spans="1:5" ht="12.75">
      <c r="A69" s="30">
        <v>8</v>
      </c>
      <c r="B69" s="30">
        <v>304</v>
      </c>
      <c r="C69" s="30">
        <v>150</v>
      </c>
      <c r="D69" s="30">
        <v>3672</v>
      </c>
      <c r="E69" s="30">
        <v>11.5</v>
      </c>
    </row>
    <row r="70" spans="1:5" ht="12.75">
      <c r="A70" s="30">
        <v>4</v>
      </c>
      <c r="B70" s="30">
        <v>98</v>
      </c>
      <c r="C70" s="30">
        <v>80</v>
      </c>
      <c r="D70" s="30">
        <v>2164</v>
      </c>
      <c r="E70" s="30">
        <v>15</v>
      </c>
    </row>
    <row r="71" spans="1:5" ht="12.75">
      <c r="A71" s="30">
        <v>6</v>
      </c>
      <c r="B71" s="30">
        <v>262</v>
      </c>
      <c r="C71" s="30">
        <v>85</v>
      </c>
      <c r="D71" s="30">
        <v>3015</v>
      </c>
      <c r="E71" s="30">
        <v>17</v>
      </c>
    </row>
    <row r="72" spans="1:5" ht="12.75">
      <c r="A72" s="30">
        <v>6</v>
      </c>
      <c r="B72" s="30">
        <v>146</v>
      </c>
      <c r="C72" s="30">
        <v>120</v>
      </c>
      <c r="D72" s="30">
        <v>2930</v>
      </c>
      <c r="E72" s="30">
        <v>13.8</v>
      </c>
    </row>
    <row r="73" spans="1:5" ht="12.75">
      <c r="A73" s="30">
        <v>4</v>
      </c>
      <c r="B73" s="30">
        <v>114</v>
      </c>
      <c r="C73" s="30">
        <v>91</v>
      </c>
      <c r="D73" s="30">
        <v>2582</v>
      </c>
      <c r="E73" s="30">
        <v>14</v>
      </c>
    </row>
    <row r="74" spans="1:5" ht="12.75">
      <c r="A74" s="30">
        <v>4</v>
      </c>
      <c r="B74" s="30">
        <v>135</v>
      </c>
      <c r="C74" s="30">
        <v>84</v>
      </c>
      <c r="D74" s="30">
        <v>2490</v>
      </c>
      <c r="E74" s="30">
        <v>15.7</v>
      </c>
    </row>
    <row r="75" spans="1:5" ht="12.75">
      <c r="A75" s="30">
        <v>8</v>
      </c>
      <c r="B75" s="30">
        <v>350</v>
      </c>
      <c r="C75" s="30">
        <v>155</v>
      </c>
      <c r="D75" s="30">
        <v>4502</v>
      </c>
      <c r="E75" s="30">
        <v>13.5</v>
      </c>
    </row>
    <row r="76" spans="1:5" ht="12.75">
      <c r="A76" s="30">
        <v>4</v>
      </c>
      <c r="B76" s="30">
        <v>85</v>
      </c>
      <c r="C76" s="30">
        <v>65</v>
      </c>
      <c r="D76" s="30">
        <v>2020</v>
      </c>
      <c r="E76" s="30">
        <v>19.2</v>
      </c>
    </row>
    <row r="77" spans="1:5" ht="12.75">
      <c r="A77" s="30">
        <v>6</v>
      </c>
      <c r="B77" s="30">
        <v>231</v>
      </c>
      <c r="C77" s="30">
        <v>165</v>
      </c>
      <c r="D77" s="30">
        <v>3445</v>
      </c>
      <c r="E77" s="30">
        <v>13.4</v>
      </c>
    </row>
    <row r="78" spans="1:5" ht="12.75">
      <c r="A78" s="30">
        <v>4</v>
      </c>
      <c r="B78" s="30">
        <v>115</v>
      </c>
      <c r="C78" s="30">
        <v>95</v>
      </c>
      <c r="D78" s="30">
        <v>2694</v>
      </c>
      <c r="E78" s="30">
        <v>15</v>
      </c>
    </row>
    <row r="79" spans="1:5" ht="12.75">
      <c r="A79" s="30">
        <v>6</v>
      </c>
      <c r="B79" s="30">
        <v>250</v>
      </c>
      <c r="C79" s="30">
        <v>100</v>
      </c>
      <c r="D79" s="30">
        <v>3282</v>
      </c>
      <c r="E79" s="30">
        <v>15</v>
      </c>
    </row>
    <row r="80" spans="1:5" ht="12.75">
      <c r="A80" s="30">
        <v>8</v>
      </c>
      <c r="B80" s="30">
        <v>440</v>
      </c>
      <c r="C80" s="30">
        <v>215</v>
      </c>
      <c r="D80" s="30">
        <v>4312</v>
      </c>
      <c r="E80" s="30">
        <v>8.5</v>
      </c>
    </row>
    <row r="81" spans="1:5" ht="12.75">
      <c r="A81" s="30">
        <v>4</v>
      </c>
      <c r="B81" s="30">
        <v>91</v>
      </c>
      <c r="C81" s="30">
        <v>53</v>
      </c>
      <c r="D81" s="30">
        <v>1795</v>
      </c>
      <c r="E81" s="30">
        <v>17.5</v>
      </c>
    </row>
    <row r="82" spans="1:5" ht="12.75">
      <c r="A82" s="30">
        <v>8</v>
      </c>
      <c r="B82" s="30">
        <v>351</v>
      </c>
      <c r="C82" s="30">
        <v>152</v>
      </c>
      <c r="D82" s="30">
        <v>4215</v>
      </c>
      <c r="E82" s="30">
        <v>12.8</v>
      </c>
    </row>
    <row r="83" spans="1:5" ht="12.75">
      <c r="A83" s="30">
        <v>4</v>
      </c>
      <c r="B83" s="30">
        <v>98</v>
      </c>
      <c r="C83" s="30">
        <v>83</v>
      </c>
      <c r="D83" s="30">
        <v>2075</v>
      </c>
      <c r="E83" s="30">
        <v>15.9</v>
      </c>
    </row>
    <row r="84" spans="1:5" ht="12.75">
      <c r="A84" s="30">
        <v>8</v>
      </c>
      <c r="B84" s="30">
        <v>350</v>
      </c>
      <c r="C84" s="30">
        <v>150</v>
      </c>
      <c r="D84" s="30">
        <v>4699</v>
      </c>
      <c r="E84" s="30">
        <v>14.5</v>
      </c>
    </row>
    <row r="85" spans="1:5" ht="12.75">
      <c r="A85" s="30">
        <v>4</v>
      </c>
      <c r="B85" s="30">
        <v>122</v>
      </c>
      <c r="C85" s="30">
        <v>86</v>
      </c>
      <c r="D85" s="30">
        <v>2226</v>
      </c>
      <c r="E85" s="30">
        <v>16.5</v>
      </c>
    </row>
    <row r="86" spans="1:5" ht="12.75">
      <c r="A86" s="30">
        <v>4</v>
      </c>
      <c r="B86" s="30">
        <v>121</v>
      </c>
      <c r="C86" s="30">
        <v>115</v>
      </c>
      <c r="D86" s="30">
        <v>2671</v>
      </c>
      <c r="E86" s="30">
        <v>13.5</v>
      </c>
    </row>
    <row r="87" spans="1:5" ht="12.75">
      <c r="A87" s="30">
        <v>8</v>
      </c>
      <c r="B87" s="30">
        <v>350</v>
      </c>
      <c r="C87" s="30">
        <v>145</v>
      </c>
      <c r="D87" s="30">
        <v>4082</v>
      </c>
      <c r="E87" s="30">
        <v>13</v>
      </c>
    </row>
    <row r="88" spans="1:5" ht="12.75">
      <c r="A88" s="30">
        <v>6</v>
      </c>
      <c r="B88" s="30">
        <v>258</v>
      </c>
      <c r="C88" s="30">
        <v>110</v>
      </c>
      <c r="D88" s="30">
        <v>3632</v>
      </c>
      <c r="E88" s="30">
        <v>18</v>
      </c>
    </row>
    <row r="89" spans="1:5" ht="12.75">
      <c r="A89" s="30">
        <v>6</v>
      </c>
      <c r="B89" s="30">
        <v>200</v>
      </c>
      <c r="C89" s="30">
        <v>81</v>
      </c>
      <c r="D89" s="30">
        <v>3012</v>
      </c>
      <c r="E89" s="30">
        <v>17.600000000000001</v>
      </c>
    </row>
    <row r="90" spans="1:5" ht="12.75">
      <c r="A90" s="30">
        <v>8</v>
      </c>
      <c r="B90" s="30">
        <v>350</v>
      </c>
      <c r="C90" s="30">
        <v>165</v>
      </c>
      <c r="D90" s="30">
        <v>3693</v>
      </c>
      <c r="E90" s="30">
        <v>11.5</v>
      </c>
    </row>
    <row r="91" spans="1:5" ht="12.75">
      <c r="A91" s="30">
        <v>6</v>
      </c>
      <c r="B91" s="30">
        <v>231</v>
      </c>
      <c r="C91" s="30">
        <v>105</v>
      </c>
      <c r="D91" s="30">
        <v>3425</v>
      </c>
      <c r="E91" s="30">
        <v>16.899999999999999</v>
      </c>
    </row>
    <row r="92" spans="1:5" ht="12.75">
      <c r="A92" s="30">
        <v>4</v>
      </c>
      <c r="B92" s="30">
        <v>120</v>
      </c>
      <c r="C92" s="30">
        <v>97</v>
      </c>
      <c r="D92" s="30">
        <v>2506</v>
      </c>
      <c r="E92" s="30">
        <v>14.5</v>
      </c>
    </row>
    <row r="93" spans="1:5" ht="12.75">
      <c r="A93" s="30">
        <v>6</v>
      </c>
      <c r="B93" s="30">
        <v>181</v>
      </c>
      <c r="C93" s="30">
        <v>110</v>
      </c>
      <c r="D93" s="30">
        <v>2945</v>
      </c>
      <c r="E93" s="30">
        <v>16.399999999999999</v>
      </c>
    </row>
    <row r="94" spans="1:5" ht="12.75">
      <c r="A94" s="30">
        <v>4</v>
      </c>
      <c r="B94" s="30">
        <v>122</v>
      </c>
      <c r="C94" s="30">
        <v>86</v>
      </c>
      <c r="D94" s="30">
        <v>2220</v>
      </c>
      <c r="E94" s="30">
        <v>14</v>
      </c>
    </row>
    <row r="95" spans="1:5" ht="12.75">
      <c r="A95" s="30">
        <v>6</v>
      </c>
      <c r="B95" s="30">
        <v>232</v>
      </c>
      <c r="C95" s="30">
        <v>100</v>
      </c>
      <c r="D95" s="30">
        <v>3288</v>
      </c>
      <c r="E95" s="30">
        <v>15.5</v>
      </c>
    </row>
    <row r="96" spans="1:5" ht="12.75">
      <c r="A96" s="30">
        <v>8</v>
      </c>
      <c r="B96" s="30">
        <v>318</v>
      </c>
      <c r="C96" s="30">
        <v>140</v>
      </c>
      <c r="D96" s="30">
        <v>3735</v>
      </c>
      <c r="E96" s="30">
        <v>13.2</v>
      </c>
    </row>
    <row r="97" spans="1:5" ht="12.75">
      <c r="A97" s="30">
        <v>4</v>
      </c>
      <c r="B97" s="30">
        <v>151</v>
      </c>
      <c r="C97" s="30">
        <v>90</v>
      </c>
      <c r="D97" s="30">
        <v>2556</v>
      </c>
      <c r="E97" s="30">
        <v>13.2</v>
      </c>
    </row>
    <row r="98" spans="1:5" ht="12.75">
      <c r="A98" s="30">
        <v>4</v>
      </c>
      <c r="B98" s="30">
        <v>89</v>
      </c>
      <c r="C98" s="30">
        <v>71</v>
      </c>
      <c r="D98" s="30">
        <v>1990</v>
      </c>
      <c r="E98" s="30">
        <v>14.9</v>
      </c>
    </row>
    <row r="99" spans="1:5" ht="12.75">
      <c r="A99" s="30">
        <v>4</v>
      </c>
      <c r="B99" s="30">
        <v>91</v>
      </c>
      <c r="C99" s="30">
        <v>67</v>
      </c>
      <c r="D99" s="30">
        <v>1850</v>
      </c>
      <c r="E99" s="30">
        <v>13.8</v>
      </c>
    </row>
    <row r="100" spans="1:5" ht="12.75">
      <c r="A100" s="30">
        <v>8</v>
      </c>
      <c r="B100" s="30">
        <v>318</v>
      </c>
      <c r="C100" s="30">
        <v>150</v>
      </c>
      <c r="D100" s="30">
        <v>4096</v>
      </c>
      <c r="E100" s="30">
        <v>13</v>
      </c>
    </row>
    <row r="101" spans="1:5" ht="12.75">
      <c r="A101" s="30">
        <v>4</v>
      </c>
      <c r="B101" s="30">
        <v>85</v>
      </c>
      <c r="C101" s="30">
        <v>65</v>
      </c>
      <c r="D101" s="30">
        <v>2110</v>
      </c>
      <c r="E101" s="30">
        <v>19.2</v>
      </c>
    </row>
    <row r="102" spans="1:5" ht="12.75">
      <c r="A102" s="30">
        <v>4</v>
      </c>
      <c r="B102" s="30">
        <v>141</v>
      </c>
      <c r="C102" s="30">
        <v>80</v>
      </c>
      <c r="D102" s="30">
        <v>3230</v>
      </c>
      <c r="E102" s="30">
        <v>20.399999999999999</v>
      </c>
    </row>
    <row r="103" spans="1:5" ht="12.75">
      <c r="A103" s="30">
        <v>4</v>
      </c>
      <c r="B103" s="30">
        <v>97.5</v>
      </c>
      <c r="C103" s="30">
        <v>80</v>
      </c>
      <c r="D103" s="30">
        <v>2126</v>
      </c>
      <c r="E103" s="30">
        <v>17</v>
      </c>
    </row>
    <row r="104" spans="1:5" ht="12.75">
      <c r="A104" s="30">
        <v>4</v>
      </c>
      <c r="B104" s="30">
        <v>105</v>
      </c>
      <c r="C104" s="30">
        <v>74</v>
      </c>
      <c r="D104" s="30">
        <v>1980</v>
      </c>
      <c r="E104" s="30">
        <v>15.3</v>
      </c>
    </row>
    <row r="105" spans="1:5" ht="12.75">
      <c r="A105" s="30">
        <v>4</v>
      </c>
      <c r="B105" s="30">
        <v>98</v>
      </c>
      <c r="C105" s="30">
        <v>65</v>
      </c>
      <c r="D105" s="30">
        <v>2045</v>
      </c>
      <c r="E105" s="30">
        <v>16.2</v>
      </c>
    </row>
    <row r="106" spans="1:5" ht="12.75">
      <c r="A106" s="30">
        <v>4</v>
      </c>
      <c r="B106" s="30">
        <v>81</v>
      </c>
      <c r="C106" s="30">
        <v>60</v>
      </c>
      <c r="D106" s="30">
        <v>1760</v>
      </c>
      <c r="E106" s="30">
        <v>16.100000000000001</v>
      </c>
    </row>
    <row r="107" spans="1:5" ht="12.75">
      <c r="A107" s="30">
        <v>8</v>
      </c>
      <c r="B107" s="30">
        <v>305</v>
      </c>
      <c r="C107" s="30">
        <v>145</v>
      </c>
      <c r="D107" s="30">
        <v>3425</v>
      </c>
      <c r="E107" s="30">
        <v>13.2</v>
      </c>
    </row>
    <row r="108" spans="1:5" ht="12.75">
      <c r="A108" s="30">
        <v>8</v>
      </c>
      <c r="B108" s="30">
        <v>455</v>
      </c>
      <c r="C108" s="30">
        <v>225</v>
      </c>
      <c r="D108" s="30">
        <v>3086</v>
      </c>
      <c r="E108" s="30">
        <v>10</v>
      </c>
    </row>
    <row r="109" spans="1:5" ht="12.75">
      <c r="A109" s="30">
        <v>4</v>
      </c>
      <c r="B109" s="30">
        <v>97</v>
      </c>
      <c r="C109" s="30">
        <v>60</v>
      </c>
      <c r="D109" s="30">
        <v>1834</v>
      </c>
      <c r="E109" s="30">
        <v>19</v>
      </c>
    </row>
    <row r="110" spans="1:5" ht="12.75">
      <c r="A110" s="30">
        <v>6</v>
      </c>
      <c r="B110" s="30">
        <v>168</v>
      </c>
      <c r="C110" s="30">
        <v>120</v>
      </c>
      <c r="D110" s="30">
        <v>3820</v>
      </c>
      <c r="E110" s="30">
        <v>16.7</v>
      </c>
    </row>
    <row r="111" spans="1:5" ht="12.75">
      <c r="A111" s="30">
        <v>8</v>
      </c>
      <c r="B111" s="30">
        <v>302</v>
      </c>
      <c r="C111" s="30">
        <v>129</v>
      </c>
      <c r="D111" s="30">
        <v>3169</v>
      </c>
      <c r="E111" s="30">
        <v>12</v>
      </c>
    </row>
    <row r="112" spans="1:5" ht="12.75">
      <c r="A112" s="30">
        <v>4</v>
      </c>
      <c r="B112" s="30">
        <v>144</v>
      </c>
      <c r="C112" s="30">
        <v>96</v>
      </c>
      <c r="D112" s="30">
        <v>2665</v>
      </c>
      <c r="E112" s="30">
        <v>13.9</v>
      </c>
    </row>
    <row r="113" spans="1:5" ht="12.75">
      <c r="A113" s="30">
        <v>6</v>
      </c>
      <c r="B113" s="30">
        <v>225</v>
      </c>
      <c r="C113" s="30">
        <v>100</v>
      </c>
      <c r="D113" s="30">
        <v>3430</v>
      </c>
      <c r="E113" s="30">
        <v>17.2</v>
      </c>
    </row>
    <row r="114" spans="1:5" ht="12.75">
      <c r="A114" s="30">
        <v>4</v>
      </c>
      <c r="B114" s="30">
        <v>97</v>
      </c>
      <c r="C114" s="30">
        <v>75</v>
      </c>
      <c r="D114" s="30">
        <v>2155</v>
      </c>
      <c r="E114" s="30">
        <v>16.399999999999999</v>
      </c>
    </row>
    <row r="115" spans="1:5" ht="12.75">
      <c r="A115" s="30">
        <v>8</v>
      </c>
      <c r="B115" s="30">
        <v>350</v>
      </c>
      <c r="C115" s="30">
        <v>180</v>
      </c>
      <c r="D115" s="30">
        <v>3664</v>
      </c>
      <c r="E115" s="30">
        <v>11</v>
      </c>
    </row>
    <row r="116" spans="1:5" ht="12.75">
      <c r="A116" s="30">
        <v>4</v>
      </c>
      <c r="B116" s="30">
        <v>86</v>
      </c>
      <c r="C116" s="30">
        <v>65</v>
      </c>
      <c r="D116" s="30">
        <v>1975</v>
      </c>
      <c r="E116" s="30">
        <v>15.2</v>
      </c>
    </row>
    <row r="117" spans="1:5" ht="12.75">
      <c r="A117" s="30">
        <v>8</v>
      </c>
      <c r="B117" s="30">
        <v>400</v>
      </c>
      <c r="C117" s="30">
        <v>150</v>
      </c>
      <c r="D117" s="30">
        <v>4464</v>
      </c>
      <c r="E117" s="30">
        <v>12</v>
      </c>
    </row>
    <row r="118" spans="1:5" ht="12.75">
      <c r="A118" s="30">
        <v>6</v>
      </c>
      <c r="B118" s="30">
        <v>250</v>
      </c>
      <c r="C118" s="30">
        <v>88</v>
      </c>
      <c r="D118" s="30">
        <v>3021</v>
      </c>
      <c r="E118" s="30">
        <v>16.5</v>
      </c>
    </row>
    <row r="119" spans="1:5" ht="12.75">
      <c r="A119" s="30">
        <v>8</v>
      </c>
      <c r="B119" s="30">
        <v>350</v>
      </c>
      <c r="C119" s="30">
        <v>175</v>
      </c>
      <c r="D119" s="30">
        <v>4100</v>
      </c>
      <c r="E119" s="30">
        <v>13</v>
      </c>
    </row>
    <row r="120" spans="1:5" ht="12.75">
      <c r="A120" s="30">
        <v>4</v>
      </c>
      <c r="B120" s="30">
        <v>135</v>
      </c>
      <c r="C120" s="30">
        <v>84</v>
      </c>
      <c r="D120" s="30">
        <v>2385</v>
      </c>
      <c r="E120" s="30">
        <v>12.9</v>
      </c>
    </row>
    <row r="121" spans="1:5" ht="12.75">
      <c r="A121" s="30">
        <v>4</v>
      </c>
      <c r="B121" s="30">
        <v>121</v>
      </c>
      <c r="C121" s="30">
        <v>112</v>
      </c>
      <c r="D121" s="30">
        <v>2933</v>
      </c>
      <c r="E121" s="30">
        <v>14.5</v>
      </c>
    </row>
    <row r="122" spans="1:5" ht="12.75">
      <c r="A122" s="30">
        <v>6</v>
      </c>
      <c r="B122" s="30">
        <v>198</v>
      </c>
      <c r="C122" s="30">
        <v>95</v>
      </c>
      <c r="D122" s="30">
        <v>2904</v>
      </c>
      <c r="E122" s="30">
        <v>16</v>
      </c>
    </row>
    <row r="123" spans="1:5" ht="12.75">
      <c r="A123" s="30">
        <v>8</v>
      </c>
      <c r="B123" s="30">
        <v>318</v>
      </c>
      <c r="C123" s="30">
        <v>150</v>
      </c>
      <c r="D123" s="30">
        <v>3777</v>
      </c>
      <c r="E123" s="30">
        <v>12.5</v>
      </c>
    </row>
    <row r="124" spans="1:5" ht="12.75">
      <c r="A124" s="30">
        <v>4</v>
      </c>
      <c r="B124" s="30">
        <v>90</v>
      </c>
      <c r="C124" s="30">
        <v>71</v>
      </c>
      <c r="D124" s="30">
        <v>2223</v>
      </c>
      <c r="E124" s="30">
        <v>16.5</v>
      </c>
    </row>
    <row r="125" spans="1:5" ht="12.75">
      <c r="A125" s="30">
        <v>6</v>
      </c>
      <c r="B125" s="30">
        <v>163</v>
      </c>
      <c r="C125" s="30">
        <v>125</v>
      </c>
      <c r="D125" s="30">
        <v>3140</v>
      </c>
      <c r="E125" s="30">
        <v>13.6</v>
      </c>
    </row>
    <row r="126" spans="1:5" ht="12.75">
      <c r="A126" s="30">
        <v>4</v>
      </c>
      <c r="B126" s="30">
        <v>90</v>
      </c>
      <c r="C126" s="30">
        <v>48</v>
      </c>
      <c r="D126" s="30">
        <v>1985</v>
      </c>
      <c r="E126" s="30">
        <v>21.5</v>
      </c>
    </row>
    <row r="127" spans="1:5" ht="12.75">
      <c r="A127" s="30">
        <v>4</v>
      </c>
      <c r="B127" s="30">
        <v>105</v>
      </c>
      <c r="C127" s="30">
        <v>75</v>
      </c>
      <c r="D127" s="30">
        <v>2230</v>
      </c>
      <c r="E127" s="30">
        <v>14.5</v>
      </c>
    </row>
    <row r="128" spans="1:5" ht="12.75">
      <c r="A128" s="30">
        <v>8</v>
      </c>
      <c r="B128" s="30">
        <v>304</v>
      </c>
      <c r="C128" s="30">
        <v>150</v>
      </c>
      <c r="D128" s="30">
        <v>4257</v>
      </c>
      <c r="E128" s="30">
        <v>15.5</v>
      </c>
    </row>
    <row r="129" spans="1:5" ht="12.75">
      <c r="A129" s="30">
        <v>8</v>
      </c>
      <c r="B129" s="30">
        <v>318</v>
      </c>
      <c r="C129" s="30">
        <v>150</v>
      </c>
      <c r="D129" s="30">
        <v>3940</v>
      </c>
      <c r="E129" s="30">
        <v>13.2</v>
      </c>
    </row>
    <row r="130" spans="1:5" ht="12.75">
      <c r="A130" s="30">
        <v>6</v>
      </c>
      <c r="B130" s="30">
        <v>225</v>
      </c>
      <c r="C130" s="30">
        <v>110</v>
      </c>
      <c r="D130" s="30">
        <v>3360</v>
      </c>
      <c r="E130" s="30">
        <v>16.600000000000001</v>
      </c>
    </row>
    <row r="131" spans="1:5" ht="12.75">
      <c r="A131" s="30">
        <v>6</v>
      </c>
      <c r="B131" s="30">
        <v>225</v>
      </c>
      <c r="C131" s="30">
        <v>85</v>
      </c>
      <c r="D131" s="30">
        <v>3465</v>
      </c>
      <c r="E131" s="30">
        <v>16.600000000000001</v>
      </c>
    </row>
    <row r="132" spans="1:5" ht="12.75">
      <c r="A132" s="30">
        <v>8</v>
      </c>
      <c r="B132" s="30">
        <v>305</v>
      </c>
      <c r="C132" s="30">
        <v>145</v>
      </c>
      <c r="D132" s="30">
        <v>3880</v>
      </c>
      <c r="E132" s="30">
        <v>12.5</v>
      </c>
    </row>
    <row r="133" spans="1:5" ht="12.75">
      <c r="A133" s="30">
        <v>4</v>
      </c>
      <c r="B133" s="30">
        <v>121</v>
      </c>
      <c r="C133" s="30">
        <v>110</v>
      </c>
      <c r="D133" s="30">
        <v>2600</v>
      </c>
      <c r="E133" s="30">
        <v>12.8</v>
      </c>
    </row>
    <row r="134" spans="1:5" ht="12.75">
      <c r="A134" s="30">
        <v>8</v>
      </c>
      <c r="B134" s="30">
        <v>318</v>
      </c>
      <c r="C134" s="30">
        <v>150</v>
      </c>
      <c r="D134" s="30">
        <v>3436</v>
      </c>
      <c r="E134" s="30">
        <v>11</v>
      </c>
    </row>
    <row r="135" spans="1:5" ht="12.75">
      <c r="A135" s="30">
        <v>4</v>
      </c>
      <c r="B135" s="30">
        <v>120</v>
      </c>
      <c r="C135" s="30">
        <v>88</v>
      </c>
      <c r="D135" s="30">
        <v>2160</v>
      </c>
      <c r="E135" s="30">
        <v>14.5</v>
      </c>
    </row>
    <row r="136" spans="1:5" ht="12.75">
      <c r="A136" s="30">
        <v>4</v>
      </c>
      <c r="B136" s="30">
        <v>79</v>
      </c>
      <c r="C136" s="30">
        <v>67</v>
      </c>
      <c r="D136" s="30">
        <v>1963</v>
      </c>
      <c r="E136" s="30">
        <v>15.5</v>
      </c>
    </row>
    <row r="137" spans="1:5" ht="12.75">
      <c r="A137" s="30">
        <v>4</v>
      </c>
      <c r="B137" s="30">
        <v>151</v>
      </c>
      <c r="C137" s="30">
        <v>84</v>
      </c>
      <c r="D137" s="30">
        <v>2635</v>
      </c>
      <c r="E137" s="30">
        <v>16.399999999999999</v>
      </c>
    </row>
    <row r="138" spans="1:5" ht="12.75">
      <c r="A138" s="30">
        <v>8</v>
      </c>
      <c r="B138" s="30">
        <v>304</v>
      </c>
      <c r="C138" s="30">
        <v>193</v>
      </c>
      <c r="D138" s="30">
        <v>4732</v>
      </c>
      <c r="E138" s="30">
        <v>18.5</v>
      </c>
    </row>
    <row r="139" spans="1:5" ht="12.75">
      <c r="A139" s="30">
        <v>4</v>
      </c>
      <c r="B139" s="30">
        <v>121</v>
      </c>
      <c r="C139" s="30">
        <v>113</v>
      </c>
      <c r="D139" s="30">
        <v>2234</v>
      </c>
      <c r="E139" s="30">
        <v>12.5</v>
      </c>
    </row>
    <row r="140" spans="1:5" ht="12.75">
      <c r="A140" s="30">
        <v>4</v>
      </c>
      <c r="B140" s="30">
        <v>90</v>
      </c>
      <c r="C140" s="30">
        <v>75</v>
      </c>
      <c r="D140" s="30">
        <v>2125</v>
      </c>
      <c r="E140" s="30">
        <v>14.5</v>
      </c>
    </row>
    <row r="141" spans="1:5" ht="12.75">
      <c r="A141" s="30">
        <v>4</v>
      </c>
      <c r="B141" s="30">
        <v>83</v>
      </c>
      <c r="C141" s="30">
        <v>61</v>
      </c>
      <c r="D141" s="30">
        <v>2003</v>
      </c>
      <c r="E141" s="30">
        <v>19</v>
      </c>
    </row>
    <row r="142" spans="1:5" ht="12.75">
      <c r="A142" s="30">
        <v>4</v>
      </c>
      <c r="B142" s="30">
        <v>140</v>
      </c>
      <c r="C142" s="30">
        <v>72</v>
      </c>
      <c r="D142" s="30">
        <v>2401</v>
      </c>
      <c r="E142" s="30">
        <v>19.5</v>
      </c>
    </row>
    <row r="143" spans="1:5" ht="12.75">
      <c r="A143" s="30">
        <v>8</v>
      </c>
      <c r="B143" s="30">
        <v>340</v>
      </c>
      <c r="C143" s="30">
        <v>160</v>
      </c>
      <c r="D143" s="30">
        <v>3609</v>
      </c>
      <c r="E143" s="30">
        <v>8</v>
      </c>
    </row>
    <row r="144" spans="1:5" ht="12.75">
      <c r="A144" s="30">
        <v>4</v>
      </c>
      <c r="B144" s="30">
        <v>97</v>
      </c>
      <c r="C144" s="30">
        <v>46</v>
      </c>
      <c r="D144" s="30">
        <v>1835</v>
      </c>
      <c r="E144" s="30">
        <v>20.5</v>
      </c>
    </row>
    <row r="145" spans="1:5" ht="12.75">
      <c r="A145" s="30">
        <v>6</v>
      </c>
      <c r="B145" s="30">
        <v>163</v>
      </c>
      <c r="C145" s="30">
        <v>133</v>
      </c>
      <c r="D145" s="30">
        <v>3410</v>
      </c>
      <c r="E145" s="30">
        <v>15.8</v>
      </c>
    </row>
    <row r="146" spans="1:5" ht="12.75">
      <c r="A146" s="30">
        <v>8</v>
      </c>
      <c r="B146" s="30">
        <v>400</v>
      </c>
      <c r="C146" s="30">
        <v>175</v>
      </c>
      <c r="D146" s="30">
        <v>5140</v>
      </c>
      <c r="E146" s="30">
        <v>12</v>
      </c>
    </row>
    <row r="147" spans="1:5" ht="12.75">
      <c r="A147" s="30">
        <v>8</v>
      </c>
      <c r="B147" s="30">
        <v>307</v>
      </c>
      <c r="C147" s="30">
        <v>130</v>
      </c>
      <c r="D147" s="30">
        <v>4098</v>
      </c>
      <c r="E147" s="30">
        <v>14</v>
      </c>
    </row>
    <row r="148" spans="1:5" ht="12.75">
      <c r="A148" s="30">
        <v>6</v>
      </c>
      <c r="B148" s="30">
        <v>232</v>
      </c>
      <c r="C148" s="30">
        <v>90</v>
      </c>
      <c r="D148" s="30">
        <v>3210</v>
      </c>
      <c r="E148" s="30">
        <v>17.2</v>
      </c>
    </row>
    <row r="149" spans="1:5" ht="12.75">
      <c r="A149" s="30">
        <v>4</v>
      </c>
      <c r="B149" s="30">
        <v>140</v>
      </c>
      <c r="C149" s="30">
        <v>83</v>
      </c>
      <c r="D149" s="30">
        <v>2639</v>
      </c>
      <c r="E149" s="30">
        <v>17</v>
      </c>
    </row>
    <row r="150" spans="1:5" ht="12.75">
      <c r="A150" s="30">
        <v>4</v>
      </c>
      <c r="B150" s="30">
        <v>140</v>
      </c>
      <c r="C150" s="30">
        <v>89</v>
      </c>
      <c r="D150" s="30">
        <v>2755</v>
      </c>
      <c r="E150" s="30">
        <v>15.8</v>
      </c>
    </row>
    <row r="151" spans="1:5" ht="12.75">
      <c r="A151" s="30">
        <v>4</v>
      </c>
      <c r="B151" s="30">
        <v>97</v>
      </c>
      <c r="C151" s="30">
        <v>67</v>
      </c>
      <c r="D151" s="30">
        <v>1985</v>
      </c>
      <c r="E151" s="30">
        <v>16.399999999999999</v>
      </c>
    </row>
    <row r="152" spans="1:5" ht="12.75">
      <c r="A152" s="30">
        <v>4</v>
      </c>
      <c r="B152" s="30">
        <v>88</v>
      </c>
      <c r="C152" s="30">
        <v>76</v>
      </c>
      <c r="D152" s="30">
        <v>2065</v>
      </c>
      <c r="E152" s="30">
        <v>14.5</v>
      </c>
    </row>
    <row r="153" spans="1:5" ht="12.75">
      <c r="A153" s="30">
        <v>6</v>
      </c>
      <c r="B153" s="30">
        <v>232</v>
      </c>
      <c r="C153" s="30">
        <v>100</v>
      </c>
      <c r="D153" s="30">
        <v>2914</v>
      </c>
      <c r="E153" s="30">
        <v>16</v>
      </c>
    </row>
    <row r="154" spans="1:5" ht="12.75">
      <c r="A154" s="30">
        <v>6</v>
      </c>
      <c r="B154" s="30">
        <v>231</v>
      </c>
      <c r="C154" s="30">
        <v>110</v>
      </c>
      <c r="D154" s="30">
        <v>3907</v>
      </c>
      <c r="E154" s="30">
        <v>21</v>
      </c>
    </row>
    <row r="155" spans="1:5" ht="12.75">
      <c r="A155" s="30">
        <v>8</v>
      </c>
      <c r="B155" s="30">
        <v>429</v>
      </c>
      <c r="C155" s="30">
        <v>198</v>
      </c>
      <c r="D155" s="30">
        <v>4341</v>
      </c>
      <c r="E155" s="30">
        <v>10</v>
      </c>
    </row>
    <row r="156" spans="1:5" ht="12.75">
      <c r="A156" s="30">
        <v>4</v>
      </c>
      <c r="B156" s="30">
        <v>140</v>
      </c>
      <c r="C156" s="30">
        <v>88</v>
      </c>
      <c r="D156" s="30">
        <v>2870</v>
      </c>
      <c r="E156" s="30">
        <v>18.100000000000001</v>
      </c>
    </row>
    <row r="157" spans="1:5" ht="12.75">
      <c r="A157" s="30">
        <v>8</v>
      </c>
      <c r="B157" s="30">
        <v>318</v>
      </c>
      <c r="C157" s="30">
        <v>140</v>
      </c>
      <c r="D157" s="30">
        <v>4080</v>
      </c>
      <c r="E157" s="30">
        <v>13.7</v>
      </c>
    </row>
    <row r="158" spans="1:5" ht="12.75">
      <c r="A158" s="30">
        <v>4</v>
      </c>
      <c r="B158" s="30">
        <v>112</v>
      </c>
      <c r="C158" s="30">
        <v>88</v>
      </c>
      <c r="D158" s="30">
        <v>2395</v>
      </c>
      <c r="E158" s="30">
        <v>18</v>
      </c>
    </row>
    <row r="159" spans="1:5" ht="12.75">
      <c r="A159" s="30">
        <v>4</v>
      </c>
      <c r="B159" s="30">
        <v>121</v>
      </c>
      <c r="C159" s="30">
        <v>76</v>
      </c>
      <c r="D159" s="30">
        <v>2511</v>
      </c>
      <c r="E159" s="30">
        <v>18</v>
      </c>
    </row>
    <row r="160" spans="1:5" ht="12.75">
      <c r="A160" s="30">
        <v>8</v>
      </c>
      <c r="B160" s="30">
        <v>350</v>
      </c>
      <c r="C160" s="30">
        <v>165</v>
      </c>
      <c r="D160" s="30">
        <v>4274</v>
      </c>
      <c r="E160" s="30">
        <v>12</v>
      </c>
    </row>
    <row r="161" spans="1:5" ht="12.75">
      <c r="A161" s="30">
        <v>4</v>
      </c>
      <c r="B161" s="30">
        <v>121</v>
      </c>
      <c r="C161" s="30">
        <v>110</v>
      </c>
      <c r="D161" s="30">
        <v>2660</v>
      </c>
      <c r="E161" s="30">
        <v>14</v>
      </c>
    </row>
    <row r="162" spans="1:5" ht="12.75">
      <c r="A162" s="30">
        <v>8</v>
      </c>
      <c r="B162" s="30">
        <v>400</v>
      </c>
      <c r="C162" s="30">
        <v>170</v>
      </c>
      <c r="D162" s="30">
        <v>4668</v>
      </c>
      <c r="E162" s="30">
        <v>11.5</v>
      </c>
    </row>
    <row r="163" spans="1:5" ht="12.75">
      <c r="A163" s="30">
        <v>4</v>
      </c>
      <c r="B163" s="30">
        <v>113</v>
      </c>
      <c r="C163" s="30">
        <v>95</v>
      </c>
      <c r="D163" s="30">
        <v>2372</v>
      </c>
      <c r="E163" s="30">
        <v>15</v>
      </c>
    </row>
    <row r="164" spans="1:5" ht="12.75">
      <c r="A164" s="30">
        <v>8</v>
      </c>
      <c r="B164" s="30">
        <v>302</v>
      </c>
      <c r="C164" s="30">
        <v>140</v>
      </c>
      <c r="D164" s="30">
        <v>3449</v>
      </c>
      <c r="E164" s="30">
        <v>10.5</v>
      </c>
    </row>
    <row r="165" spans="1:5" ht="12.75">
      <c r="A165" s="30">
        <v>4</v>
      </c>
      <c r="B165" s="30">
        <v>108</v>
      </c>
      <c r="C165" s="30">
        <v>75</v>
      </c>
      <c r="D165" s="30">
        <v>2265</v>
      </c>
      <c r="E165" s="30">
        <v>15.2</v>
      </c>
    </row>
    <row r="166" spans="1:5" ht="12.75">
      <c r="A166" s="30">
        <v>8</v>
      </c>
      <c r="B166" s="30">
        <v>350</v>
      </c>
      <c r="C166" s="30">
        <v>180</v>
      </c>
      <c r="D166" s="30">
        <v>4380</v>
      </c>
      <c r="E166" s="30">
        <v>12.1</v>
      </c>
    </row>
    <row r="167" spans="1:5" ht="12.75">
      <c r="A167" s="30">
        <v>4</v>
      </c>
      <c r="B167" s="30">
        <v>135</v>
      </c>
      <c r="C167" s="30">
        <v>84</v>
      </c>
      <c r="D167" s="30">
        <v>2295</v>
      </c>
      <c r="E167" s="30">
        <v>11.6</v>
      </c>
    </row>
    <row r="168" spans="1:5" ht="12.75">
      <c r="A168" s="30">
        <v>4</v>
      </c>
      <c r="B168" s="30">
        <v>107</v>
      </c>
      <c r="C168" s="30">
        <v>75</v>
      </c>
      <c r="D168" s="30">
        <v>2205</v>
      </c>
      <c r="E168" s="30">
        <v>14.5</v>
      </c>
    </row>
    <row r="169" spans="1:5" ht="12.75">
      <c r="A169" s="30">
        <v>4</v>
      </c>
      <c r="B169" s="30">
        <v>119</v>
      </c>
      <c r="C169" s="30">
        <v>97</v>
      </c>
      <c r="D169" s="30">
        <v>2300</v>
      </c>
      <c r="E169" s="30">
        <v>14.7</v>
      </c>
    </row>
    <row r="170" spans="1:5" ht="12.75">
      <c r="A170" s="30">
        <v>8</v>
      </c>
      <c r="B170" s="30">
        <v>302</v>
      </c>
      <c r="C170" s="30">
        <v>137</v>
      </c>
      <c r="D170" s="30">
        <v>4042</v>
      </c>
      <c r="E170" s="30">
        <v>14.5</v>
      </c>
    </row>
    <row r="171" spans="1:5" ht="12.75">
      <c r="A171" s="30">
        <v>4</v>
      </c>
      <c r="B171" s="30">
        <v>101</v>
      </c>
      <c r="C171" s="30">
        <v>83</v>
      </c>
      <c r="D171" s="30">
        <v>2202</v>
      </c>
      <c r="E171" s="30">
        <v>15.3</v>
      </c>
    </row>
    <row r="172" spans="1:5" ht="12.75">
      <c r="A172" s="30">
        <v>4</v>
      </c>
      <c r="B172" s="30">
        <v>141</v>
      </c>
      <c r="C172" s="30">
        <v>71</v>
      </c>
      <c r="D172" s="30">
        <v>3190</v>
      </c>
      <c r="E172" s="30">
        <v>24.8</v>
      </c>
    </row>
    <row r="173" spans="1:5" ht="12.75">
      <c r="A173" s="30">
        <v>4</v>
      </c>
      <c r="B173" s="30">
        <v>105</v>
      </c>
      <c r="C173" s="30">
        <v>63</v>
      </c>
      <c r="D173" s="30">
        <v>2125</v>
      </c>
      <c r="E173" s="30">
        <v>14.7</v>
      </c>
    </row>
    <row r="174" spans="1:5" ht="12.75">
      <c r="A174" s="30">
        <v>8</v>
      </c>
      <c r="B174" s="30">
        <v>304</v>
      </c>
      <c r="C174" s="30">
        <v>120</v>
      </c>
      <c r="D174" s="30">
        <v>3962</v>
      </c>
      <c r="E174" s="30">
        <v>13.9</v>
      </c>
    </row>
    <row r="175" spans="1:5" ht="12.75">
      <c r="A175" s="30">
        <v>8</v>
      </c>
      <c r="B175" s="30">
        <v>302</v>
      </c>
      <c r="C175" s="30">
        <v>139</v>
      </c>
      <c r="D175" s="30">
        <v>3570</v>
      </c>
      <c r="E175" s="30">
        <v>12.8</v>
      </c>
    </row>
    <row r="176" spans="1:5" ht="12.75">
      <c r="A176" s="30">
        <v>4</v>
      </c>
      <c r="B176" s="30">
        <v>105</v>
      </c>
      <c r="C176" s="30">
        <v>74</v>
      </c>
      <c r="D176" s="30">
        <v>2190</v>
      </c>
      <c r="E176" s="30">
        <v>14.2</v>
      </c>
    </row>
    <row r="177" spans="1:5" ht="12.75">
      <c r="A177" s="30">
        <v>8</v>
      </c>
      <c r="B177" s="30">
        <v>262</v>
      </c>
      <c r="C177" s="30">
        <v>110</v>
      </c>
      <c r="D177" s="30">
        <v>3221</v>
      </c>
      <c r="E177" s="30">
        <v>13.5</v>
      </c>
    </row>
    <row r="178" spans="1:5" ht="12.75">
      <c r="A178" s="30">
        <v>4</v>
      </c>
      <c r="B178" s="30">
        <v>105</v>
      </c>
      <c r="C178" s="30">
        <v>70</v>
      </c>
      <c r="D178" s="30">
        <v>2150</v>
      </c>
      <c r="E178" s="30">
        <v>14.9</v>
      </c>
    </row>
    <row r="179" spans="1:5" ht="12.75">
      <c r="A179" s="30">
        <v>4</v>
      </c>
      <c r="B179" s="30">
        <v>134</v>
      </c>
      <c r="C179" s="30">
        <v>96</v>
      </c>
      <c r="D179" s="30">
        <v>2702</v>
      </c>
      <c r="E179" s="30">
        <v>13.5</v>
      </c>
    </row>
    <row r="180" spans="1:5" ht="12.75">
      <c r="A180" s="30">
        <v>6</v>
      </c>
      <c r="B180" s="30">
        <v>225</v>
      </c>
      <c r="C180" s="30">
        <v>105</v>
      </c>
      <c r="D180" s="30">
        <v>3121</v>
      </c>
      <c r="E180" s="30">
        <v>16.5</v>
      </c>
    </row>
    <row r="181" spans="1:5" ht="12.75">
      <c r="A181" s="30">
        <v>8</v>
      </c>
      <c r="B181" s="30">
        <v>400</v>
      </c>
      <c r="C181" s="30">
        <v>230</v>
      </c>
      <c r="D181" s="30">
        <v>4278</v>
      </c>
      <c r="E181" s="30">
        <v>9.5</v>
      </c>
    </row>
    <row r="182" spans="1:5" ht="12.75">
      <c r="A182" s="30">
        <v>4</v>
      </c>
      <c r="B182" s="30">
        <v>134</v>
      </c>
      <c r="C182" s="30">
        <v>90</v>
      </c>
      <c r="D182" s="30">
        <v>2711</v>
      </c>
      <c r="E182" s="30">
        <v>15.5</v>
      </c>
    </row>
    <row r="183" spans="1:5" ht="12.75">
      <c r="A183" s="30">
        <v>6</v>
      </c>
      <c r="B183" s="30">
        <v>231</v>
      </c>
      <c r="C183" s="30">
        <v>110</v>
      </c>
      <c r="D183" s="30">
        <v>3415</v>
      </c>
      <c r="E183" s="30">
        <v>15.8</v>
      </c>
    </row>
    <row r="184" spans="1:5" ht="12.75">
      <c r="A184" s="30">
        <v>6</v>
      </c>
      <c r="B184" s="30">
        <v>200</v>
      </c>
      <c r="C184" s="30">
        <v>85</v>
      </c>
      <c r="D184" s="30">
        <v>3070</v>
      </c>
      <c r="E184" s="30">
        <v>16.7</v>
      </c>
    </row>
    <row r="185" spans="1:5" ht="12.75">
      <c r="A185" s="30">
        <v>4</v>
      </c>
      <c r="B185" s="30">
        <v>91</v>
      </c>
      <c r="C185" s="30">
        <v>67</v>
      </c>
      <c r="D185" s="30">
        <v>1965</v>
      </c>
      <c r="E185" s="30">
        <v>15.7</v>
      </c>
    </row>
    <row r="186" spans="1:5" ht="12.75">
      <c r="A186" s="30">
        <v>6</v>
      </c>
      <c r="B186" s="30">
        <v>225</v>
      </c>
      <c r="C186" s="30">
        <v>95</v>
      </c>
      <c r="D186" s="30">
        <v>3264</v>
      </c>
      <c r="E186" s="30">
        <v>16</v>
      </c>
    </row>
    <row r="187" spans="1:5" ht="12.75">
      <c r="A187" s="30">
        <v>6</v>
      </c>
      <c r="B187" s="30">
        <v>199</v>
      </c>
      <c r="C187" s="30">
        <v>97</v>
      </c>
      <c r="D187" s="30">
        <v>2774</v>
      </c>
      <c r="E187" s="30">
        <v>15.5</v>
      </c>
    </row>
    <row r="188" spans="1:5" ht="12.75">
      <c r="A188" s="30">
        <v>8</v>
      </c>
      <c r="B188" s="30">
        <v>400</v>
      </c>
      <c r="C188" s="30">
        <v>180</v>
      </c>
      <c r="D188" s="30">
        <v>4220</v>
      </c>
      <c r="E188" s="30">
        <v>11.1</v>
      </c>
    </row>
    <row r="189" spans="1:5" ht="12.75">
      <c r="A189" s="30">
        <v>8</v>
      </c>
      <c r="B189" s="30">
        <v>307</v>
      </c>
      <c r="C189" s="30">
        <v>200</v>
      </c>
      <c r="D189" s="30">
        <v>4376</v>
      </c>
      <c r="E189" s="30">
        <v>15</v>
      </c>
    </row>
    <row r="190" spans="1:5" ht="12.75">
      <c r="A190" s="30">
        <v>6</v>
      </c>
      <c r="B190" s="30">
        <v>225</v>
      </c>
      <c r="C190" s="30">
        <v>95</v>
      </c>
      <c r="D190" s="30">
        <v>3785</v>
      </c>
      <c r="E190" s="30">
        <v>19</v>
      </c>
    </row>
    <row r="191" spans="1:5" ht="12.75">
      <c r="A191" s="30">
        <v>4</v>
      </c>
      <c r="B191" s="30">
        <v>151</v>
      </c>
      <c r="C191" s="30">
        <v>90</v>
      </c>
      <c r="D191" s="30">
        <v>2735</v>
      </c>
      <c r="E191" s="30">
        <v>18</v>
      </c>
    </row>
    <row r="192" spans="1:5" ht="12.75">
      <c r="A192" s="30">
        <v>6</v>
      </c>
      <c r="B192" s="30">
        <v>198</v>
      </c>
      <c r="C192" s="30">
        <v>95</v>
      </c>
      <c r="D192" s="30">
        <v>3102</v>
      </c>
      <c r="E192" s="30">
        <v>16.5</v>
      </c>
    </row>
    <row r="193" spans="1:5" ht="12.75">
      <c r="A193" s="30">
        <v>4</v>
      </c>
      <c r="B193" s="30">
        <v>97</v>
      </c>
      <c r="C193" s="30">
        <v>78</v>
      </c>
      <c r="D193" s="30">
        <v>2188</v>
      </c>
      <c r="E193" s="30">
        <v>15.8</v>
      </c>
    </row>
    <row r="194" spans="1:5" ht="12.75">
      <c r="A194" s="30">
        <v>8</v>
      </c>
      <c r="B194" s="30">
        <v>455</v>
      </c>
      <c r="C194" s="30">
        <v>225</v>
      </c>
      <c r="D194" s="30">
        <v>4951</v>
      </c>
      <c r="E194" s="30">
        <v>11</v>
      </c>
    </row>
    <row r="195" spans="1:5" ht="12.75">
      <c r="A195" s="30">
        <v>4</v>
      </c>
      <c r="B195" s="30">
        <v>108</v>
      </c>
      <c r="C195" s="30">
        <v>94</v>
      </c>
      <c r="D195" s="30">
        <v>2379</v>
      </c>
      <c r="E195" s="30">
        <v>16.5</v>
      </c>
    </row>
    <row r="196" spans="1:5" ht="12.75">
      <c r="A196" s="30">
        <v>4</v>
      </c>
      <c r="B196" s="30">
        <v>140</v>
      </c>
      <c r="C196" s="30">
        <v>72</v>
      </c>
      <c r="D196" s="30">
        <v>2408</v>
      </c>
      <c r="E196" s="30">
        <v>19</v>
      </c>
    </row>
    <row r="197" spans="1:5" ht="12.75">
      <c r="A197" s="30">
        <v>6</v>
      </c>
      <c r="B197" s="30">
        <v>250</v>
      </c>
      <c r="C197" s="30">
        <v>72</v>
      </c>
      <c r="D197" s="30">
        <v>3158</v>
      </c>
      <c r="E197" s="30">
        <v>19.5</v>
      </c>
    </row>
    <row r="198" spans="1:5" ht="12.75">
      <c r="A198" s="30">
        <v>4</v>
      </c>
      <c r="B198" s="30">
        <v>85</v>
      </c>
      <c r="C198" s="30">
        <v>52</v>
      </c>
      <c r="D198" s="30">
        <v>2035</v>
      </c>
      <c r="E198" s="30">
        <v>22.2</v>
      </c>
    </row>
    <row r="199" spans="1:5" ht="12.75">
      <c r="A199" s="30">
        <v>4</v>
      </c>
      <c r="B199" s="30">
        <v>151</v>
      </c>
      <c r="C199" s="30">
        <v>90</v>
      </c>
      <c r="D199" s="30">
        <v>3003</v>
      </c>
      <c r="E199" s="30">
        <v>20.100000000000001</v>
      </c>
    </row>
    <row r="200" spans="1:5" ht="12.75">
      <c r="A200" s="30">
        <v>8</v>
      </c>
      <c r="B200" s="30">
        <v>350</v>
      </c>
      <c r="C200" s="30">
        <v>170</v>
      </c>
      <c r="D200" s="30">
        <v>4165</v>
      </c>
      <c r="E200" s="30">
        <v>11.4</v>
      </c>
    </row>
    <row r="201" spans="1:5" ht="12.75">
      <c r="A201" s="30">
        <v>8</v>
      </c>
      <c r="B201" s="30">
        <v>302</v>
      </c>
      <c r="C201" s="30">
        <v>140</v>
      </c>
      <c r="D201" s="30">
        <v>4141</v>
      </c>
      <c r="E201" s="30">
        <v>14</v>
      </c>
    </row>
    <row r="202" spans="1:5" ht="12.75">
      <c r="A202" s="30">
        <v>4</v>
      </c>
      <c r="B202" s="30">
        <v>85</v>
      </c>
      <c r="C202" s="30">
        <v>70</v>
      </c>
      <c r="D202" s="30">
        <v>1990</v>
      </c>
      <c r="E202" s="30">
        <v>17</v>
      </c>
    </row>
    <row r="203" spans="1:5" ht="12.75">
      <c r="A203" s="30">
        <v>5</v>
      </c>
      <c r="B203" s="30">
        <v>121</v>
      </c>
      <c r="C203" s="30">
        <v>67</v>
      </c>
      <c r="D203" s="30">
        <v>2950</v>
      </c>
      <c r="E203" s="30">
        <v>19.899999999999999</v>
      </c>
    </row>
    <row r="204" spans="1:5" ht="12.75">
      <c r="A204" s="30">
        <v>8</v>
      </c>
      <c r="B204" s="30">
        <v>318</v>
      </c>
      <c r="C204" s="30">
        <v>150</v>
      </c>
      <c r="D204" s="30">
        <v>4135</v>
      </c>
      <c r="E204" s="30">
        <v>13.5</v>
      </c>
    </row>
    <row r="205" spans="1:5" ht="12.75">
      <c r="A205" s="30">
        <v>4</v>
      </c>
      <c r="B205" s="30">
        <v>98</v>
      </c>
      <c r="C205" s="30">
        <v>76</v>
      </c>
      <c r="D205" s="30">
        <v>2144</v>
      </c>
      <c r="E205" s="30">
        <v>14.7</v>
      </c>
    </row>
    <row r="206" spans="1:5" ht="12.75">
      <c r="A206" s="30">
        <v>8</v>
      </c>
      <c r="B206" s="30">
        <v>351</v>
      </c>
      <c r="C206" s="30">
        <v>158</v>
      </c>
      <c r="D206" s="30">
        <v>4363</v>
      </c>
      <c r="E206" s="30">
        <v>13</v>
      </c>
    </row>
    <row r="207" spans="1:5" ht="12.75">
      <c r="A207" s="30">
        <v>6</v>
      </c>
      <c r="B207" s="30">
        <v>250</v>
      </c>
      <c r="C207" s="30">
        <v>100</v>
      </c>
      <c r="D207" s="30">
        <v>3781</v>
      </c>
      <c r="E207" s="30">
        <v>17</v>
      </c>
    </row>
    <row r="208" spans="1:5" ht="12.75">
      <c r="A208" s="30">
        <v>4</v>
      </c>
      <c r="B208" s="30">
        <v>151</v>
      </c>
      <c r="C208" s="30">
        <v>90</v>
      </c>
      <c r="D208" s="30">
        <v>2950</v>
      </c>
      <c r="E208" s="30">
        <v>17.3</v>
      </c>
    </row>
    <row r="209" spans="1:5" ht="12.75">
      <c r="A209" s="30">
        <v>4</v>
      </c>
      <c r="B209" s="30">
        <v>98</v>
      </c>
      <c r="C209" s="30">
        <v>66</v>
      </c>
      <c r="D209" s="30">
        <v>1800</v>
      </c>
      <c r="E209" s="30">
        <v>14.4</v>
      </c>
    </row>
    <row r="210" spans="1:5" ht="12.75">
      <c r="A210" s="30">
        <v>4</v>
      </c>
      <c r="B210" s="30">
        <v>151</v>
      </c>
      <c r="C210" s="30">
        <v>90</v>
      </c>
      <c r="D210" s="30">
        <v>2670</v>
      </c>
      <c r="E210" s="30">
        <v>16</v>
      </c>
    </row>
    <row r="211" spans="1:5" ht="12.75">
      <c r="A211" s="30">
        <v>4</v>
      </c>
      <c r="B211" s="30">
        <v>151</v>
      </c>
      <c r="C211" s="30">
        <v>85</v>
      </c>
      <c r="D211" s="30">
        <v>2855</v>
      </c>
      <c r="E211" s="30">
        <v>17.600000000000001</v>
      </c>
    </row>
    <row r="212" spans="1:5" ht="12.75">
      <c r="A212" s="30">
        <v>4</v>
      </c>
      <c r="B212" s="30">
        <v>156</v>
      </c>
      <c r="C212" s="30">
        <v>105</v>
      </c>
      <c r="D212" s="30">
        <v>2800</v>
      </c>
      <c r="E212" s="30">
        <v>14.4</v>
      </c>
    </row>
    <row r="213" spans="1:5" ht="12.75">
      <c r="A213" s="30">
        <v>4</v>
      </c>
      <c r="B213" s="30">
        <v>89</v>
      </c>
      <c r="C213" s="30">
        <v>62</v>
      </c>
      <c r="D213" s="30">
        <v>2050</v>
      </c>
      <c r="E213" s="30">
        <v>17.3</v>
      </c>
    </row>
    <row r="214" spans="1:5" ht="12.75">
      <c r="A214" s="30">
        <v>6</v>
      </c>
      <c r="B214" s="30">
        <v>200</v>
      </c>
      <c r="C214" s="30">
        <v>85</v>
      </c>
      <c r="D214" s="30">
        <v>2965</v>
      </c>
      <c r="E214" s="30">
        <v>15.8</v>
      </c>
    </row>
    <row r="215" spans="1:5" ht="12.75">
      <c r="A215" s="30">
        <v>8</v>
      </c>
      <c r="B215" s="30">
        <v>400</v>
      </c>
      <c r="C215" s="30">
        <v>170</v>
      </c>
      <c r="D215" s="30">
        <v>4746</v>
      </c>
      <c r="E215" s="30">
        <v>12</v>
      </c>
    </row>
    <row r="216" spans="1:5" ht="12.75">
      <c r="A216" s="30">
        <v>4</v>
      </c>
      <c r="B216" s="30">
        <v>116</v>
      </c>
      <c r="C216" s="30">
        <v>90</v>
      </c>
      <c r="D216" s="30">
        <v>2123</v>
      </c>
      <c r="E216" s="30">
        <v>14</v>
      </c>
    </row>
    <row r="217" spans="1:5" ht="12.75">
      <c r="A217" s="30">
        <v>5</v>
      </c>
      <c r="B217" s="30">
        <v>131</v>
      </c>
      <c r="C217" s="30">
        <v>103</v>
      </c>
      <c r="D217" s="30">
        <v>2830</v>
      </c>
      <c r="E217" s="30">
        <v>15.9</v>
      </c>
    </row>
    <row r="218" spans="1:5" ht="12.75">
      <c r="A218" s="30">
        <v>4</v>
      </c>
      <c r="B218" s="30">
        <v>71</v>
      </c>
      <c r="C218" s="30">
        <v>65</v>
      </c>
      <c r="D218" s="30">
        <v>1773</v>
      </c>
      <c r="E218" s="30">
        <v>19</v>
      </c>
    </row>
    <row r="219" spans="1:5" ht="12.75">
      <c r="A219" s="30">
        <v>4</v>
      </c>
      <c r="B219" s="30">
        <v>119</v>
      </c>
      <c r="C219" s="30">
        <v>100</v>
      </c>
      <c r="D219" s="30">
        <v>2615</v>
      </c>
      <c r="E219" s="30">
        <v>14.8</v>
      </c>
    </row>
    <row r="220" spans="1:5" ht="12.75">
      <c r="A220" s="30">
        <v>8</v>
      </c>
      <c r="B220" s="30">
        <v>350</v>
      </c>
      <c r="C220" s="30">
        <v>145</v>
      </c>
      <c r="D220" s="30">
        <v>4440</v>
      </c>
      <c r="E220" s="30">
        <v>14</v>
      </c>
    </row>
    <row r="221" spans="1:5" ht="12.75">
      <c r="A221" s="30">
        <v>4</v>
      </c>
      <c r="B221" s="30">
        <v>105</v>
      </c>
      <c r="C221" s="30">
        <v>63</v>
      </c>
      <c r="D221" s="30">
        <v>2215</v>
      </c>
      <c r="E221" s="30">
        <v>14.9</v>
      </c>
    </row>
    <row r="222" spans="1:5" ht="12.75">
      <c r="A222" s="30">
        <v>6</v>
      </c>
      <c r="B222" s="30">
        <v>225</v>
      </c>
      <c r="C222" s="30">
        <v>100</v>
      </c>
      <c r="D222" s="30">
        <v>3651</v>
      </c>
      <c r="E222" s="30">
        <v>17.7</v>
      </c>
    </row>
    <row r="223" spans="1:5" ht="12.75">
      <c r="A223" s="30">
        <v>6</v>
      </c>
      <c r="B223" s="30">
        <v>232</v>
      </c>
      <c r="C223" s="30">
        <v>100</v>
      </c>
      <c r="D223" s="30">
        <v>2789</v>
      </c>
      <c r="E223" s="30">
        <v>15</v>
      </c>
    </row>
    <row r="224" spans="1:5" ht="12.75">
      <c r="A224" s="30">
        <v>8</v>
      </c>
      <c r="B224" s="30">
        <v>455</v>
      </c>
      <c r="C224" s="30">
        <v>225</v>
      </c>
      <c r="D224" s="30">
        <v>4425</v>
      </c>
      <c r="E224" s="30">
        <v>10</v>
      </c>
    </row>
    <row r="225" spans="1:5" ht="12.75">
      <c r="A225" s="30">
        <v>6</v>
      </c>
      <c r="B225" s="30">
        <v>173</v>
      </c>
      <c r="C225" s="30">
        <v>115</v>
      </c>
      <c r="D225" s="30">
        <v>2595</v>
      </c>
      <c r="E225" s="30">
        <v>11.3</v>
      </c>
    </row>
    <row r="226" spans="1:5" ht="12.75">
      <c r="A226" s="30">
        <v>4</v>
      </c>
      <c r="B226" s="30">
        <v>130</v>
      </c>
      <c r="C226" s="30">
        <v>102</v>
      </c>
      <c r="D226" s="30">
        <v>3150</v>
      </c>
      <c r="E226" s="30">
        <v>15.7</v>
      </c>
    </row>
    <row r="227" spans="1:5" ht="12.75">
      <c r="A227" s="30">
        <v>4</v>
      </c>
      <c r="B227" s="30">
        <v>135</v>
      </c>
      <c r="C227" s="30">
        <v>84</v>
      </c>
      <c r="D227" s="30">
        <v>2525</v>
      </c>
      <c r="E227" s="30">
        <v>16</v>
      </c>
    </row>
    <row r="228" spans="1:5" ht="12.75">
      <c r="A228" s="30">
        <v>4</v>
      </c>
      <c r="B228" s="30">
        <v>122</v>
      </c>
      <c r="C228" s="30">
        <v>80</v>
      </c>
      <c r="D228" s="30">
        <v>2451</v>
      </c>
      <c r="E228" s="30">
        <v>16.5</v>
      </c>
    </row>
    <row r="229" spans="1:5" ht="12.75">
      <c r="A229" s="30">
        <v>4</v>
      </c>
      <c r="B229" s="30">
        <v>86</v>
      </c>
      <c r="C229" s="30">
        <v>64</v>
      </c>
      <c r="D229" s="30">
        <v>1875</v>
      </c>
      <c r="E229" s="30">
        <v>16.399999999999999</v>
      </c>
    </row>
    <row r="230" spans="1:5" ht="12.75">
      <c r="A230" s="30">
        <v>3</v>
      </c>
      <c r="B230" s="30">
        <v>70</v>
      </c>
      <c r="C230" s="30">
        <v>97</v>
      </c>
      <c r="D230" s="30">
        <v>2330</v>
      </c>
      <c r="E230" s="30">
        <v>13.5</v>
      </c>
    </row>
    <row r="231" spans="1:5" ht="12.75">
      <c r="A231" s="30">
        <v>4</v>
      </c>
      <c r="B231" s="30">
        <v>89</v>
      </c>
      <c r="C231" s="30">
        <v>62</v>
      </c>
      <c r="D231" s="30">
        <v>1845</v>
      </c>
      <c r="E231" s="30">
        <v>15.3</v>
      </c>
    </row>
  </sheetData>
  <mergeCells count="1">
    <mergeCell ref="G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F672-B9F4-42DF-ABD9-5D171D586295}">
  <dimension ref="A1:M27"/>
  <sheetViews>
    <sheetView workbookViewId="0">
      <selection activeCell="E15" sqref="E15"/>
    </sheetView>
  </sheetViews>
  <sheetFormatPr baseColWidth="10" defaultRowHeight="12.75"/>
  <cols>
    <col min="1" max="1" width="16.6640625" style="97" bestFit="1" customWidth="1"/>
    <col min="2" max="2" width="12.1640625" style="97" bestFit="1" customWidth="1"/>
    <col min="3" max="3" width="14.5" style="97" bestFit="1" customWidth="1"/>
    <col min="4" max="7" width="12" style="97"/>
    <col min="8" max="8" width="21.1640625" style="97" bestFit="1" customWidth="1"/>
    <col min="9" max="16384" width="12" style="97"/>
  </cols>
  <sheetData>
    <row r="1" spans="1:13">
      <c r="B1" s="27" t="s">
        <v>14</v>
      </c>
      <c r="C1" s="33" t="s">
        <v>0</v>
      </c>
      <c r="D1" s="33" t="s">
        <v>4</v>
      </c>
      <c r="E1" s="33" t="s">
        <v>1</v>
      </c>
      <c r="F1" s="33" t="s">
        <v>2</v>
      </c>
      <c r="I1" s="27" t="s">
        <v>14</v>
      </c>
      <c r="J1" s="33" t="s">
        <v>0</v>
      </c>
      <c r="K1" s="33" t="s">
        <v>4</v>
      </c>
      <c r="L1" s="33" t="s">
        <v>1</v>
      </c>
      <c r="M1" s="33" t="s">
        <v>2</v>
      </c>
    </row>
    <row r="2" spans="1:13">
      <c r="A2" s="120" t="s">
        <v>92</v>
      </c>
      <c r="B2" s="101">
        <v>0</v>
      </c>
      <c r="C2" s="102">
        <v>1</v>
      </c>
      <c r="D2" s="102">
        <v>0</v>
      </c>
      <c r="E2" s="102">
        <v>0</v>
      </c>
      <c r="F2" s="103">
        <v>0</v>
      </c>
      <c r="H2" s="98" t="s">
        <v>39</v>
      </c>
      <c r="I2" s="101">
        <v>0.20857891461973083</v>
      </c>
      <c r="J2" s="102">
        <v>-3.41468260205584E-2</v>
      </c>
      <c r="K2" s="102">
        <v>1.0647036396176854E-3</v>
      </c>
      <c r="L2" s="102">
        <v>-6.2612033236788341E-4</v>
      </c>
      <c r="M2" s="103">
        <v>-5.2992453440028164E-5</v>
      </c>
    </row>
    <row r="3" spans="1:13">
      <c r="A3" s="120"/>
      <c r="B3" s="107">
        <v>0</v>
      </c>
      <c r="C3" s="108">
        <v>0</v>
      </c>
      <c r="D3" s="108">
        <v>1</v>
      </c>
      <c r="E3" s="108">
        <v>0</v>
      </c>
      <c r="F3" s="109">
        <v>0</v>
      </c>
      <c r="H3" s="98"/>
      <c r="I3" s="104">
        <v>-3.4146826020558768E-2</v>
      </c>
      <c r="J3" s="105">
        <v>1.5875746807289738E-2</v>
      </c>
      <c r="K3" s="105">
        <v>-2.3464258006625614E-4</v>
      </c>
      <c r="L3" s="105">
        <v>6.1568248471282819E-5</v>
      </c>
      <c r="M3" s="106">
        <v>-4.5709203262306106E-6</v>
      </c>
    </row>
    <row r="4" spans="1:13">
      <c r="H4" s="98"/>
      <c r="I4" s="104">
        <v>1.0647036396176893E-3</v>
      </c>
      <c r="J4" s="105">
        <v>-2.3464258006625568E-4</v>
      </c>
      <c r="K4" s="105">
        <v>7.679906391246235E-6</v>
      </c>
      <c r="L4" s="105">
        <v>-5.6158983419204712E-6</v>
      </c>
      <c r="M4" s="106">
        <v>-2.2973536216221327E-7</v>
      </c>
    </row>
    <row r="5" spans="1:13">
      <c r="A5" s="121" t="s">
        <v>93</v>
      </c>
      <c r="B5" s="112">
        <v>0</v>
      </c>
      <c r="H5" s="98"/>
      <c r="I5" s="104">
        <v>-6.2612033236788384E-4</v>
      </c>
      <c r="J5" s="105">
        <v>6.1568248471285787E-5</v>
      </c>
      <c r="K5" s="105">
        <v>-5.6158983419204746E-6</v>
      </c>
      <c r="L5" s="105">
        <v>1.6625432182626252E-5</v>
      </c>
      <c r="M5" s="106">
        <v>-1.2262034361986202E-7</v>
      </c>
    </row>
    <row r="6" spans="1:13">
      <c r="A6" s="121"/>
      <c r="B6" s="114">
        <v>0</v>
      </c>
      <c r="D6" s="110"/>
      <c r="H6" s="98"/>
      <c r="I6" s="107">
        <v>-5.2992453440027751E-5</v>
      </c>
      <c r="J6" s="108">
        <v>-4.5709203262308597E-6</v>
      </c>
      <c r="K6" s="108">
        <v>-2.2973536216221113E-7</v>
      </c>
      <c r="L6" s="108">
        <v>-1.2262034361985683E-7</v>
      </c>
      <c r="M6" s="109">
        <v>4.5454932593910218E-8</v>
      </c>
    </row>
    <row r="8" spans="1:13">
      <c r="A8" s="119" t="s">
        <v>76</v>
      </c>
      <c r="B8" s="122">
        <v>2</v>
      </c>
    </row>
    <row r="9" spans="1:13">
      <c r="I9" s="111" t="s">
        <v>41</v>
      </c>
    </row>
    <row r="10" spans="1:13">
      <c r="H10" s="115" t="s">
        <v>14</v>
      </c>
      <c r="I10" s="112">
        <v>17.446393871987993</v>
      </c>
    </row>
    <row r="11" spans="1:13">
      <c r="A11" s="121" t="s">
        <v>94</v>
      </c>
      <c r="B11" s="112">
        <f t="array" ref="B11:B12">MMULT(B2:F3,I10:I14)-B5:B6</f>
        <v>-0.21436857115580921</v>
      </c>
      <c r="H11" s="116" t="s">
        <v>0</v>
      </c>
      <c r="I11" s="113">
        <v>-0.21436857115580921</v>
      </c>
    </row>
    <row r="12" spans="1:13">
      <c r="A12" s="121"/>
      <c r="B12" s="114">
        <v>-5.5015944780256731E-3</v>
      </c>
      <c r="H12" s="116" t="s">
        <v>4</v>
      </c>
      <c r="I12" s="113">
        <v>-5.5015944780256731E-3</v>
      </c>
    </row>
    <row r="13" spans="1:13">
      <c r="H13" s="116" t="s">
        <v>1</v>
      </c>
      <c r="I13" s="113">
        <v>-7.7640355780102865E-2</v>
      </c>
    </row>
    <row r="14" spans="1:13">
      <c r="A14" s="121" t="s">
        <v>95</v>
      </c>
      <c r="B14" s="101">
        <f t="array" ref="B14:C15">MMULT(B2:F3,MMULT(I2:M6,TRANSPOSE(B2:F3)))</f>
        <v>1.5875746807289738E-2</v>
      </c>
      <c r="C14" s="103">
        <v>-2.3464258006625614E-4</v>
      </c>
      <c r="H14" s="117" t="s">
        <v>2</v>
      </c>
      <c r="I14" s="114">
        <v>2.7983389155012417E-3</v>
      </c>
    </row>
    <row r="15" spans="1:13">
      <c r="A15" s="121"/>
      <c r="B15" s="107">
        <v>-2.3464258006625568E-4</v>
      </c>
      <c r="C15" s="109">
        <v>7.679906391246235E-6</v>
      </c>
    </row>
    <row r="17" spans="1:9">
      <c r="A17" s="121" t="s">
        <v>96</v>
      </c>
      <c r="B17" s="101">
        <f t="array" ref="B17:C18">MINVERSE(B14:C15)</f>
        <v>114.8532740107586</v>
      </c>
      <c r="C17" s="103">
        <v>3509.0881542070374</v>
      </c>
      <c r="H17" s="99" t="s">
        <v>43</v>
      </c>
      <c r="I17" s="100">
        <v>634.60572120351549</v>
      </c>
    </row>
    <row r="18" spans="1:9">
      <c r="A18" s="121"/>
      <c r="B18" s="107">
        <v>3509.0881542070306</v>
      </c>
      <c r="C18" s="109">
        <v>237422.35976488123</v>
      </c>
    </row>
    <row r="19" spans="1:9">
      <c r="H19" s="101" t="s">
        <v>51</v>
      </c>
      <c r="I19" s="103">
        <v>230</v>
      </c>
    </row>
    <row r="20" spans="1:9">
      <c r="H20" s="107" t="s">
        <v>62</v>
      </c>
      <c r="I20" s="109">
        <v>4</v>
      </c>
    </row>
    <row r="22" spans="1:9">
      <c r="A22" s="129" t="s">
        <v>6</v>
      </c>
      <c r="B22" s="130">
        <f t="array" ref="B22">((1/B8)*MMULT(TRANSPOSE(B11:B12),MMULT(B17:C18,B11:B12)))/(I17/(I19-I20-1))</f>
        <v>3.6768987810736808</v>
      </c>
    </row>
    <row r="23" spans="1:9">
      <c r="A23" s="104" t="s">
        <v>53</v>
      </c>
      <c r="B23" s="106">
        <f>B8</f>
        <v>2</v>
      </c>
    </row>
    <row r="24" spans="1:9">
      <c r="A24" s="104" t="s">
        <v>54</v>
      </c>
      <c r="B24" s="106">
        <f>I19-I20-1</f>
        <v>225</v>
      </c>
    </row>
    <row r="25" spans="1:9">
      <c r="A25" s="131" t="s">
        <v>15</v>
      </c>
      <c r="B25" s="132">
        <f>_xlfn.F.DIST.RT(B22,B23,B24)</f>
        <v>2.6833888324130584E-2</v>
      </c>
    </row>
    <row r="27" spans="1:9">
      <c r="A27" s="118"/>
    </row>
  </sheetData>
  <mergeCells count="6">
    <mergeCell ref="H2:H6"/>
    <mergeCell ref="A2:A3"/>
    <mergeCell ref="A5:A6"/>
    <mergeCell ref="A11:A12"/>
    <mergeCell ref="A14:A15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Données - Question 1</vt:lpstr>
      <vt:lpstr>Questions 2 à 7</vt:lpstr>
      <vt:lpstr>Questions 8 à 10</vt:lpstr>
      <vt:lpstr>Question 11</vt:lpstr>
      <vt:lpstr>Question 12</vt:lpstr>
      <vt:lpstr>Matrices pour prédiction</vt:lpstr>
      <vt:lpstr>Questions 13 et 14</vt:lpstr>
      <vt:lpstr>vraies valeurs</vt:lpstr>
      <vt:lpstr>Questions 15 et 16</vt:lpstr>
      <vt:lpstr>Question 17</vt:lpstr>
      <vt:lpstr>Question 18</vt:lpstr>
      <vt:lpstr>Question 19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Zatovo</cp:lastModifiedBy>
  <dcterms:created xsi:type="dcterms:W3CDTF">2007-04-06T06:16:50Z</dcterms:created>
  <dcterms:modified xsi:type="dcterms:W3CDTF">2019-05-07T16:33:14Z</dcterms:modified>
</cp:coreProperties>
</file>